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4BEF4B38-4327-465C-B968-6D24136CB500}" xr6:coauthVersionLast="47" xr6:coauthVersionMax="47" xr10:uidLastSave="{00000000-0000-0000-0000-000000000000}"/>
  <bookViews>
    <workbookView xWindow="23880" yWindow="-120" windowWidth="21840" windowHeight="13140" tabRatio="954" firstSheet="1" activeTab="5" xr2:uid="{7CA6CF1A-7A74-4488-8BAD-E20C37D38DCD}"/>
  </bookViews>
  <sheets>
    <sheet name="UTP HIKVISION" sheetId="10" r:id="rId1"/>
    <sheet name="INTRUSION" sheetId="13" r:id="rId2"/>
    <sheet name="ALARMAS COMUNITARIAS" sheetId="19" r:id="rId3"/>
    <sheet name="CERCOS ELECTRICOS" sheetId="20" r:id="rId4"/>
    <sheet name="COMMAX" sheetId="21" r:id="rId5"/>
    <sheet name="PARADOX" sheetId="28" r:id="rId6"/>
    <sheet name="LYNX" sheetId="30" r:id="rId7"/>
    <sheet name="PUERTAS AUTOMATICAS" sheetId="3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v" hidden="1">{"'ADV&amp;DP'!$A$4:$C$25"}</definedName>
    <definedName name="_??" hidden="1">{"'?????10.27??????'!$Q$16"}</definedName>
    <definedName name="_????" hidden="1">{"'?????10.27??????'!$Q$16"}</definedName>
    <definedName name="_?????" hidden="1">{"DCF-???",#N/A,TRUE,"???";"DCF-??",#N/A,TRUE,"??";"DCF-??",#N/A,TRUE,"??";"DCF-??",#N/A,TRUE,"??";"DCF-??",#N/A,TRUE,"??";"DCF-??",#N/A,TRUE,"??";"DCF-??",#N/A,TRUE,"??";"DCF-??",#N/A,TRUE,"??";"DCF-??",#N/A,TRUE,"??"}</definedName>
    <definedName name="_??????" hidden="1">{"'?????10.27??????'!$Q$16"}</definedName>
    <definedName name="_??06" hidden="1">{"'?????10.27??????'!$Q$16"}</definedName>
    <definedName name="_?16??" hidden="1">{"'????'!$A$1:$C$37"}</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hidden="1">{"'????'!$A$1:$C$37"}</definedName>
    <definedName name="_68__123Graph_XCHART_8" hidden="1">#REF!</definedName>
    <definedName name="_69__123Graph_XCHART_9" hidden="1">#REF!</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localSheetId="1" hidden="1">INTRUSION!$A$2:$I$27</definedName>
    <definedName name="_xlnm._FilterDatabase" localSheetId="0" hidden="1">'UTP HIKVISION'!$A$2:$H$28</definedName>
    <definedName name="_xlnm._FilterDatabase" hidden="1">'[5]46W9'!#REF!</definedName>
    <definedName name="_Key2" hidden="1">#REF!</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hidden="1">{#N/A,#N/A,FALSE,"TOTFINAL";#N/A,#N/A,FALSE,"FINPLAN";#N/A,#N/A,FALSE,"TOTMOTADJ";#N/A,#N/A,FALSE,"tieEQ";#N/A,#N/A,FALSE,"G";#N/A,#N/A,FALSE,"ELIMS";#N/A,#N/A,FALSE,"NEXTEL ADJ";#N/A,#N/A,FALSE,"MIMS";#N/A,#N/A,FALSE,"LMPS";#N/A,#N/A,FALSE,"CNSS";#N/A,#N/A,FALSE,"CSS";#N/A,#N/A,FALSE,"MCG";#N/A,#N/A,FALSE,"AECS";#N/A,#N/A,FALSE,"SPS";#N/A,#N/A,FALSE,"CORP"}</definedName>
    <definedName name="ando" hidden="1">{"'下期集計（10.27迄・速報値）'!$Q$16"}</definedName>
    <definedName name="anscount" hidden="1">3</definedName>
    <definedName name="_xlnm.Print_Area" localSheetId="1">INTRUSION!$A$1:$I$27</definedName>
    <definedName name="_xlnm.Print_Area" localSheetId="6">LYNX!#REF!</definedName>
    <definedName name="_xlnm.Print_Area" localSheetId="0">'UTP HIKVISION'!$A$1:$H$11</definedName>
    <definedName name="AS2DocOpenMode" hidden="1">"AS2DocumentEdit"</definedName>
    <definedName name="AS2HasNoAutoHeaderFooter" hidden="1">" "</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hidden="1">{"'Highlights'!$A$1:$M$123"}</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hidden="1">{"'下期集計（10.27迄・速報値）'!$Q$16"}</definedName>
    <definedName name="cover" hidden="1">#REF!</definedName>
    <definedName name="efg" hidden="1">{#N/A,#N/A,TRUE,"A"}</definedName>
    <definedName name="fds" hidden="1">{"'下期集計（10.27迄・速報値）'!$Q$16"}</definedName>
    <definedName name="ｇ" hidden="1">{"'下期集計（10.27迄・速報値）'!$Q$16"}</definedName>
    <definedName name="gd" hidden="1">{"'下期集計（10.27迄・速報値）'!$Q$16"}</definedName>
    <definedName name="gda" hidden="1">{"'下期集計（10.27迄・速報値）'!$Q$16"}</definedName>
    <definedName name="gdsa" hidden="1">{"'下期集計（10.27迄・速報値）'!$Q$16"}</definedName>
    <definedName name="gh" hidden="1">{"'Highlights'!$A$1:$M$123"}</definedName>
    <definedName name="ｈ" hidden="1">{"'下期集計（10.27迄・速報値）'!$Q$16"}</definedName>
    <definedName name="H16?1??" hidden="1">{"'????'!$A$1:$C$37"}</definedName>
    <definedName name="Ｈ16・１" hidden="1">{"'コメント'!$A$1:$C$37"}</definedName>
    <definedName name="H16･1速報" hidden="1">{"'コメント'!$A$1:$C$37"}</definedName>
    <definedName name="HTM_Control" hidden="1">{"'下期集計（10.27迄・速報値）'!$Q$16"}</definedName>
    <definedName name="ＨＴＭＬ" hidden="1">{"'コメント'!$A$1:$C$37"}</definedName>
    <definedName name="HTML_CodePage" hidden="1">1252</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hidden="1">{"'Highlights'!$A$1:$M$123"}</definedName>
    <definedName name="k" hidden="1">{"'下期集計（10.27迄・速報値）'!$Q$16"}</definedName>
    <definedName name="kjh" hidden="1">{#N/A,#N/A,TRUE,"A"}</definedName>
    <definedName name="kjl" hidden="1">{#N/A,#N/A,FALSE,"TOTFINAL";#N/A,#N/A,FALSE,"FINPLAN";#N/A,#N/A,FALSE,"TOTMOTADJ";#N/A,#N/A,FALSE,"tieEQ";#N/A,#N/A,FALSE,"G";#N/A,#N/A,FALSE,"ELIMS";#N/A,#N/A,FALSE,"NEXTEL ADJ";#N/A,#N/A,FALSE,"MIMS";#N/A,#N/A,FALSE,"LMPS";#N/A,#N/A,FALSE,"CNSS";#N/A,#N/A,FALSE,"CSS";#N/A,#N/A,FALSE,"MCG";#N/A,#N/A,FALSE,"AECS";#N/A,#N/A,FALSE,"SPS";#N/A,#N/A,FALSE,"CORP"}</definedName>
    <definedName name="kk" hidden="1">{"'下期集計（10.27迄・速報値）'!$Q$16"}</definedName>
    <definedName name="kkk" hidden="1">{"'下期集計（10.27迄・速報値）'!$Q$16"}</definedName>
    <definedName name="lio" hidden="1">{#N/A,#N/A,TRUE,"A"}</definedName>
    <definedName name="LISTA">#REF!</definedName>
    <definedName name="ListOffset" hidden="1">1</definedName>
    <definedName name="MBAS" hidden="1">{"'ADV&amp;DP'!$A$4:$C$25"}</definedName>
    <definedName name="mbs" hidden="1">{"'ADV&amp;DP'!$A$4:$C$25"}</definedName>
    <definedName name="MKK" hidden="1">{"'下期集計（10.27迄・速報値）'!$Q$16"}</definedName>
    <definedName name="mmm" hidden="1">{"'ADV&amp;DP'!$A$4:$C$25"}</definedName>
    <definedName name="MOBILE" hidden="1">{"'ADV&amp;DP'!$A$4:$C$25"}</definedName>
    <definedName name="n" hidden="1">{"'下期集計（10.27迄・速報値）'!$Q$16"}</definedName>
    <definedName name="new" hidden="1">{"'Highlights'!$A$1:$M$123"}</definedName>
    <definedName name="nm" hidden="1">{#N/A,#N/A,TRUE,"A"}</definedName>
    <definedName name="ñlo" hidden="1">{#N/A,#N/A,TRUE,"A"}</definedName>
    <definedName name="ñp" hidden="1">{#N/A,#N/A,TRUE,"A"}</definedName>
    <definedName name="oi" hidden="1">{#N/A,#N/A,TRUE,"A"}</definedName>
    <definedName name="ok" hidden="1">{"'Highlights'!$A$1:$M$123"}</definedName>
    <definedName name="PANELES">#REF!</definedName>
    <definedName name="piu" hidden="1">{#N/A,#N/A,TRUE,"A"}</definedName>
    <definedName name="plo" hidden="1">{#N/A,#N/A,TRUE,"A"}</definedName>
    <definedName name="po" hidden="1">{#N/A,#N/A,TRUE,"A"}</definedName>
    <definedName name="PTSB" hidden="1">{"'Highlights'!$A$1:$M$123"}</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hidden="1">{"'下期集計（10.27迄・速報値）'!$Q$16"}</definedName>
    <definedName name="ＲＡＲＯＡ" hidden="1">{"'下期集計（10.27迄・速報値）'!$Q$16"}</definedName>
    <definedName name="RETENCION">'[7]Cálculo LPVta Cambium'!$AA$4</definedName>
    <definedName name="rfg" hidden="1">{#N/A,#N/A,TRUE,"A"}</definedName>
    <definedName name="SAPBEXdnldView" hidden="1">"4X7PHJJ3EF70UJ33CI6YVQIOV"</definedName>
    <definedName name="SAPBEXsysID" hidden="1">"PBK"</definedName>
    <definedName name="SCOG" hidden="1">{"'ADV&amp;DP'!$A$4:$C$25"}</definedName>
    <definedName name="sencount" hidden="1">1</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hidden="1">{"'下期集計（10.27迄・速報値）'!$Q$16"}</definedName>
    <definedName name="tyh" hidden="1">{#N/A,#N/A,TRUE,"A"}</definedName>
    <definedName name="v" hidden="1">{#N/A,#N/A,FALSE,"TOTFINAL";#N/A,#N/A,FALSE,"FINPLAN";#N/A,#N/A,FALSE,"TOTMOTADJ";#N/A,#N/A,FALSE,"tieEQ";#N/A,#N/A,FALSE,"G";#N/A,#N/A,FALSE,"ELIMS";#N/A,#N/A,FALSE,"NEXTEL ADJ";#N/A,#N/A,FALSE,"MIMS";#N/A,#N/A,FALSE,"LMPS";#N/A,#N/A,FALSE,"CNSS";#N/A,#N/A,FALSE,"CSS";#N/A,#N/A,FALSE,"MCG";#N/A,#N/A,FALSE,"AECS";#N/A,#N/A,FALSE,"SPS";#N/A,#N/A,FALSE,"CORP"}</definedName>
    <definedName name="vbn" hidden="1">{#N/A,#N/A,TRUE,"A"}</definedName>
    <definedName name="w" hidden="1">{"'下期集計（10.27迄・速報値）'!$Q$16"}</definedName>
    <definedName name="wrn.???." hidden="1">{"DCF-???",#N/A,TRUE,"???";"FS-???",#N/A,TRUE,"???";"DCF-??",#N/A,TRUE,"??";"FS-??",#N/A,TRUE,"??";"DCF-??",#N/A,TRUE,"??";"FS-??",#N/A,TRUE,"??";"DCF-??",#N/A,TRUE,"??";"FS-??",#N/A,TRUE,"??";"DCF-??",#N/A,TRUE,"??";"FS-??",#N/A,TRUE,"??";"DCF-??",#N/A,TRUE,"??";"FS-??",#N/A,TRUE,"??";"DCF-??",#N/A,TRUE,"??";"FS-??",#N/A,TRUE,"??";"DCF-??",#N/A,TRUE,"??";"FS-??",#N/A,TRUE,"??";"DCF-??",#N/A,TRUE,"??";"FS-??",#N/A,TRUE,"??"}</definedName>
    <definedName name="wrn.Aging._.and._.Trend._.Analysis." hidden="1">{#N/A,#N/A,FALSE,"Aging Summary";#N/A,#N/A,FALSE,"Ratio Analysis";#N/A,#N/A,FALSE,"Test 120 Day Accts";#N/A,#N/A,FALSE,"Tickmarks"}</definedName>
    <definedName name="wrn.All._.Sheets." hidden="1">{#N/A,#N/A,FALSE,"1997 WW (Short)";#N/A,#N/A,FALSE,"1997 RF Mfg";#N/A,#N/A,FALSE,"Ancillary-CSM";#N/A,#N/A,FALSE,"1997 Service"}</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DCF????." hidden="1">{"DCF-???",#N/A,TRUE,"???";"DCF-??",#N/A,TRUE,"??";"DCF-??",#N/A,TRUE,"??";"DCF-??",#N/A,TRUE,"??";"DCF-??",#N/A,TRUE,"??";"DCF-??",#N/A,TRUE,"??";"DCF-??",#N/A,TRUE,"??";"DCF-??",#N/A,TRUE,"??";"DCF-??",#N/A,TRUE,"??"}</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hidden="1">{#N/A,#N/A,TRUE,"A"}</definedName>
    <definedName name="wrn.EAN3" hidden="1">{#N/A,#N/A,TRUE,"A"}</definedName>
    <definedName name="wrn.FS????." hidden="1">{"FS-???",#N/A,TRUE,"???";"FS-??",#N/A,TRUE,"??";"FS-??",#N/A,TRUE,"??";"FS-??",#N/A,TRUE,"??";"FS-??",#N/A,TRUE,"??";"FS-??",#N/A,TRUE,"??";"FS-??",#N/A,TRUE,"??";"FS-??",#N/A,TRUE,"??";"FS-??",#N/A,TRUE,"??"}</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hidden="1">{#N/A,#N/A,FALSE,"Outlook for Month ";#N/A,#N/A,FALSE,"Risk for Month ";#N/A,#N/A,FALSE,"Upside for Month"}</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hidden="1">{#N/A,#N/A,TRUE,"A"}</definedName>
    <definedName name="yhu" hidden="1">{#N/A,#N/A,TRUE,"A"}</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hidden="1">{#N/A,#N/A,FALSE,"TOTFINAL";#N/A,#N/A,FALSE,"FINPLAN";#N/A,#N/A,FALSE,"TOTMOTADJ";#N/A,#N/A,FALSE,"tieEQ";#N/A,#N/A,FALSE,"G";#N/A,#N/A,FALSE,"ELIMS";#N/A,#N/A,FALSE,"NEXTEL ADJ";#N/A,#N/A,FALSE,"MIMS";#N/A,#N/A,FALSE,"LMPS";#N/A,#N/A,FALSE,"CNSS";#N/A,#N/A,FALSE,"CSS";#N/A,#N/A,FALSE,"MCG";#N/A,#N/A,FALSE,"AECS";#N/A,#N/A,FALSE,"SPS";#N/A,#N/A,FALSE,"CORP"}</definedName>
    <definedName name="ぁ" hidden="1">{"'下期集計（10.27迄・速報値）'!$Q$16"}</definedName>
    <definedName name="あ" hidden="1">{"'下期集計（10.27迄・速報値）'!$Q$16"}</definedName>
    <definedName name="あああ" hidden="1">{"'下期集計（10.27迄・速報値）'!$Q$16"}</definedName>
    <definedName name="ｼｰﾄ" hidden="1">[9]計算過程シート!#REF!</definedName>
    <definedName name="なんで" hidden="1">{"'下期集計（10.27迄・速報値）'!$Q$16"}</definedName>
    <definedName name="なんなの" hidden="1">{"'下期集計（10.27迄・速報値）'!$Q$16"}</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hidden="1">{"'下期集計（10.27迄・速報値）'!$Q$16"}</definedName>
    <definedName name="年間資金収支あ" hidden="1">{"'下期集計（10.27迄・速報値）'!$Q$16"}</definedName>
    <definedName name="日繰06" hidden="1">{"'下期集計（10.27迄・速報値）'!$Q$16"}</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hidden="1">{"'下期集計（10.27迄・速報値）'!$Q$16"}</definedName>
    <definedName name="評価対象" hidden="1">[9]計算過程シート!#REF!</definedName>
    <definedName name="資金" hidden="1">{"'下期集計（10.27迄・速報値）'!$Q$16"}</definedName>
    <definedName name="金利体系"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 i="31" l="1"/>
  <c r="C89" i="31"/>
  <c r="E89" i="31" s="1"/>
  <c r="C90" i="31"/>
  <c r="E90" i="31" s="1"/>
  <c r="E2" i="30"/>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F15" i="31" l="1"/>
  <c r="F2" i="31"/>
  <c r="F89" i="31"/>
  <c r="D89" i="31" s="1"/>
  <c r="F90" i="31"/>
  <c r="D90" i="31" s="1"/>
  <c r="K244" i="31"/>
  <c r="C244" i="31" s="1"/>
  <c r="E244" i="31" s="1"/>
  <c r="K243" i="31"/>
  <c r="K242" i="31"/>
  <c r="C242" i="31" s="1"/>
  <c r="E242" i="31" s="1"/>
  <c r="K241" i="31"/>
  <c r="C241" i="31" s="1"/>
  <c r="E241" i="31" s="1"/>
  <c r="K240" i="31"/>
  <c r="H240" i="31"/>
  <c r="K239" i="31"/>
  <c r="C239" i="31" s="1"/>
  <c r="E239" i="31" s="1"/>
  <c r="K238" i="31"/>
  <c r="C238" i="31" s="1"/>
  <c r="E238" i="31" s="1"/>
  <c r="K237" i="31"/>
  <c r="C237" i="31" s="1"/>
  <c r="E237" i="31" s="1"/>
  <c r="K236" i="31"/>
  <c r="C236" i="31" s="1"/>
  <c r="E236" i="31" s="1"/>
  <c r="K235" i="31"/>
  <c r="C235" i="31" s="1"/>
  <c r="E235" i="31" s="1"/>
  <c r="K234" i="31"/>
  <c r="C234" i="31" s="1"/>
  <c r="E234" i="31" s="1"/>
  <c r="K233" i="31"/>
  <c r="C233" i="31" s="1"/>
  <c r="E233" i="31" s="1"/>
  <c r="K232" i="31"/>
  <c r="K231" i="31"/>
  <c r="C231" i="31" s="1"/>
  <c r="E231" i="31" s="1"/>
  <c r="K230" i="31"/>
  <c r="H230" i="31"/>
  <c r="K229" i="31"/>
  <c r="C229" i="31" s="1"/>
  <c r="E229" i="31" s="1"/>
  <c r="K228" i="31"/>
  <c r="C228" i="31" s="1"/>
  <c r="E228" i="31" s="1"/>
  <c r="K227" i="31"/>
  <c r="K226" i="31"/>
  <c r="C226" i="31" s="1"/>
  <c r="E226" i="31" s="1"/>
  <c r="K225" i="31"/>
  <c r="K224" i="31"/>
  <c r="C224" i="31" s="1"/>
  <c r="E224" i="31" s="1"/>
  <c r="H224" i="31"/>
  <c r="K223" i="31"/>
  <c r="C223" i="31" s="1"/>
  <c r="E223" i="31" s="1"/>
  <c r="K222" i="31"/>
  <c r="C222" i="31" s="1"/>
  <c r="E222" i="31" s="1"/>
  <c r="K221" i="31"/>
  <c r="K220" i="31"/>
  <c r="C220" i="31" s="1"/>
  <c r="E220" i="31" s="1"/>
  <c r="H220" i="31"/>
  <c r="K219" i="31"/>
  <c r="C219" i="31" s="1"/>
  <c r="E219" i="31" s="1"/>
  <c r="K218" i="31"/>
  <c r="C218" i="31" s="1"/>
  <c r="E218" i="31" s="1"/>
  <c r="K217" i="31"/>
  <c r="C217" i="31" s="1"/>
  <c r="E217" i="31" s="1"/>
  <c r="K216" i="31"/>
  <c r="C216" i="31" s="1"/>
  <c r="E216" i="31" s="1"/>
  <c r="K215" i="31"/>
  <c r="C215" i="31" s="1"/>
  <c r="E215" i="31" s="1"/>
  <c r="K214" i="31"/>
  <c r="H214" i="31"/>
  <c r="K213" i="31"/>
  <c r="C213" i="31" s="1"/>
  <c r="E213" i="31" s="1"/>
  <c r="K212" i="31"/>
  <c r="C212" i="31" s="1"/>
  <c r="E212" i="31" s="1"/>
  <c r="K211" i="31"/>
  <c r="C211" i="31" s="1"/>
  <c r="E211" i="31" s="1"/>
  <c r="K210" i="31"/>
  <c r="C210" i="31" s="1"/>
  <c r="E210" i="31" s="1"/>
  <c r="K209" i="31"/>
  <c r="C209" i="31" s="1"/>
  <c r="E209" i="31" s="1"/>
  <c r="K208" i="31"/>
  <c r="C208" i="31" s="1"/>
  <c r="E208" i="31" s="1"/>
  <c r="H208" i="31"/>
  <c r="K207" i="31"/>
  <c r="C207" i="31" s="1"/>
  <c r="E207" i="31" s="1"/>
  <c r="K206" i="31"/>
  <c r="C206" i="31" s="1"/>
  <c r="E206" i="31" s="1"/>
  <c r="K205" i="31"/>
  <c r="C205" i="31" s="1"/>
  <c r="E205" i="31" s="1"/>
  <c r="K204" i="31"/>
  <c r="C204" i="31" s="1"/>
  <c r="E204" i="31" s="1"/>
  <c r="H204" i="31"/>
  <c r="K203" i="31"/>
  <c r="C203" i="31" s="1"/>
  <c r="E203" i="31" s="1"/>
  <c r="K202" i="31"/>
  <c r="C202" i="31" s="1"/>
  <c r="E202" i="31" s="1"/>
  <c r="K201" i="31"/>
  <c r="C201" i="31" s="1"/>
  <c r="E201" i="31" s="1"/>
  <c r="K200" i="31"/>
  <c r="C200" i="31" s="1"/>
  <c r="E200" i="31" s="1"/>
  <c r="K199" i="31"/>
  <c r="K198" i="31"/>
  <c r="C198" i="31" s="1"/>
  <c r="E198" i="31" s="1"/>
  <c r="H198" i="31"/>
  <c r="K197" i="31"/>
  <c r="K196" i="31"/>
  <c r="C196" i="31" s="1"/>
  <c r="E196" i="31" s="1"/>
  <c r="H196" i="31"/>
  <c r="K195" i="31"/>
  <c r="K194" i="31"/>
  <c r="C194" i="31" s="1"/>
  <c r="E194" i="31" s="1"/>
  <c r="K193" i="31"/>
  <c r="K192" i="31"/>
  <c r="H192" i="31"/>
  <c r="K191" i="31"/>
  <c r="C191" i="31" s="1"/>
  <c r="E191" i="31" s="1"/>
  <c r="K189" i="31"/>
  <c r="C189" i="31" s="1"/>
  <c r="E189" i="31" s="1"/>
  <c r="K188" i="31"/>
  <c r="K187" i="31"/>
  <c r="C187" i="31" s="1"/>
  <c r="E187" i="31" s="1"/>
  <c r="K186" i="31"/>
  <c r="K185" i="31"/>
  <c r="C185" i="31" s="1"/>
  <c r="E185" i="31" s="1"/>
  <c r="K184" i="31"/>
  <c r="H184" i="31"/>
  <c r="K183" i="31"/>
  <c r="K182" i="31"/>
  <c r="K181" i="31"/>
  <c r="K180" i="31"/>
  <c r="C180" i="31" s="1"/>
  <c r="E180" i="31" s="1"/>
  <c r="K179" i="31"/>
  <c r="C179" i="31" s="1"/>
  <c r="E179" i="31" s="1"/>
  <c r="K178" i="31"/>
  <c r="C178" i="31" s="1"/>
  <c r="E178" i="31" s="1"/>
  <c r="K177" i="31"/>
  <c r="K176" i="31"/>
  <c r="C176" i="31" s="1"/>
  <c r="E176" i="31" s="1"/>
  <c r="K175" i="31"/>
  <c r="C175" i="31" s="1"/>
  <c r="E175" i="31" s="1"/>
  <c r="K174" i="31"/>
  <c r="C174" i="31" s="1"/>
  <c r="E174" i="31" s="1"/>
  <c r="K173" i="31"/>
  <c r="K172" i="31"/>
  <c r="C172" i="31" s="1"/>
  <c r="E172" i="31" s="1"/>
  <c r="K171" i="31"/>
  <c r="K170" i="31"/>
  <c r="C170" i="31" s="1"/>
  <c r="E170" i="31" s="1"/>
  <c r="K169" i="31"/>
  <c r="C169" i="31" s="1"/>
  <c r="E169" i="31" s="1"/>
  <c r="K168" i="31"/>
  <c r="C168" i="31" s="1"/>
  <c r="E168" i="31" s="1"/>
  <c r="K167" i="31"/>
  <c r="C167" i="31" s="1"/>
  <c r="E167" i="31" s="1"/>
  <c r="H167" i="31"/>
  <c r="K166" i="31"/>
  <c r="C166" i="31" s="1"/>
  <c r="E166" i="31" s="1"/>
  <c r="K165" i="31"/>
  <c r="C165" i="31" s="1"/>
  <c r="E165" i="31" s="1"/>
  <c r="K164" i="31"/>
  <c r="C164" i="31" s="1"/>
  <c r="E164" i="31" s="1"/>
  <c r="K163" i="31"/>
  <c r="C163" i="31" s="1"/>
  <c r="E163" i="31" s="1"/>
  <c r="H163" i="31"/>
  <c r="K162" i="31"/>
  <c r="C162" i="31" s="1"/>
  <c r="E162" i="31" s="1"/>
  <c r="K161" i="31"/>
  <c r="C161" i="31" s="1"/>
  <c r="E161" i="31" s="1"/>
  <c r="K160" i="31"/>
  <c r="C160" i="31" s="1"/>
  <c r="E160" i="31" s="1"/>
  <c r="K159" i="31"/>
  <c r="C159" i="31" s="1"/>
  <c r="E159" i="31" s="1"/>
  <c r="K158" i="31"/>
  <c r="C158" i="31" s="1"/>
  <c r="E158" i="31" s="1"/>
  <c r="K157" i="31"/>
  <c r="C157" i="31" s="1"/>
  <c r="E157" i="31" s="1"/>
  <c r="H157" i="31"/>
  <c r="K156" i="31"/>
  <c r="C156" i="31" s="1"/>
  <c r="E156" i="31" s="1"/>
  <c r="K155" i="31"/>
  <c r="K154" i="31"/>
  <c r="C154" i="31" s="1"/>
  <c r="E154" i="31" s="1"/>
  <c r="H154" i="31"/>
  <c r="K153" i="31"/>
  <c r="K152" i="31"/>
  <c r="C152" i="31" s="1"/>
  <c r="E152" i="31" s="1"/>
  <c r="K151" i="31"/>
  <c r="K150" i="31"/>
  <c r="C150" i="31" s="1"/>
  <c r="E150" i="31" s="1"/>
  <c r="K149" i="31"/>
  <c r="C149" i="31" s="1"/>
  <c r="E149" i="31" s="1"/>
  <c r="K148" i="31"/>
  <c r="C148" i="31" s="1"/>
  <c r="E148" i="31" s="1"/>
  <c r="H148" i="31"/>
  <c r="K147" i="31"/>
  <c r="C147" i="31" s="1"/>
  <c r="E147" i="31" s="1"/>
  <c r="K146" i="31"/>
  <c r="C146" i="31" s="1"/>
  <c r="E146" i="31" s="1"/>
  <c r="K145" i="31"/>
  <c r="C145" i="31" s="1"/>
  <c r="E145" i="31" s="1"/>
  <c r="K144" i="31"/>
  <c r="H144" i="31"/>
  <c r="K143" i="31"/>
  <c r="K142" i="31"/>
  <c r="C142" i="31" s="1"/>
  <c r="E142" i="31" s="1"/>
  <c r="K141" i="31"/>
  <c r="C141" i="31" s="1"/>
  <c r="E141" i="31" s="1"/>
  <c r="K140" i="31"/>
  <c r="C140" i="31" s="1"/>
  <c r="E140" i="31" s="1"/>
  <c r="K139" i="31"/>
  <c r="K138" i="31"/>
  <c r="C138" i="31" s="1"/>
  <c r="E138" i="31" s="1"/>
  <c r="H138" i="31"/>
  <c r="K137" i="31"/>
  <c r="C137" i="31" s="1"/>
  <c r="E137" i="31" s="1"/>
  <c r="K136" i="31"/>
  <c r="C136" i="31" s="1"/>
  <c r="E136" i="31" s="1"/>
  <c r="H136" i="31"/>
  <c r="K135" i="31"/>
  <c r="C135" i="31" s="1"/>
  <c r="E135" i="31" s="1"/>
  <c r="K134" i="31"/>
  <c r="C134" i="31" s="1"/>
  <c r="E134" i="31" s="1"/>
  <c r="K133" i="31"/>
  <c r="K132" i="31"/>
  <c r="C132" i="31" s="1"/>
  <c r="E132" i="31" s="1"/>
  <c r="H132" i="31"/>
  <c r="K131" i="31"/>
  <c r="C131" i="31" s="1"/>
  <c r="E131" i="31" s="1"/>
  <c r="K130" i="31"/>
  <c r="C130" i="31" s="1"/>
  <c r="E130" i="31" s="1"/>
  <c r="H130" i="31"/>
  <c r="K129" i="31"/>
  <c r="C129" i="31" s="1"/>
  <c r="E129" i="31" s="1"/>
  <c r="K128" i="31"/>
  <c r="C128" i="31" s="1"/>
  <c r="E128" i="31" s="1"/>
  <c r="K127" i="31"/>
  <c r="K126" i="31"/>
  <c r="C126" i="31" s="1"/>
  <c r="E126" i="31" s="1"/>
  <c r="K125" i="31"/>
  <c r="C125" i="31" s="1"/>
  <c r="E125" i="31" s="1"/>
  <c r="K124" i="31"/>
  <c r="C124" i="31" s="1"/>
  <c r="E124" i="31" s="1"/>
  <c r="H124" i="31"/>
  <c r="K123" i="31"/>
  <c r="C123" i="31" s="1"/>
  <c r="E123" i="31" s="1"/>
  <c r="K122" i="31"/>
  <c r="C122" i="31" s="1"/>
  <c r="E122" i="31" s="1"/>
  <c r="K121" i="31"/>
  <c r="C121" i="31" s="1"/>
  <c r="E121" i="31" s="1"/>
  <c r="K120" i="31"/>
  <c r="C120" i="31" s="1"/>
  <c r="E120" i="31" s="1"/>
  <c r="K119" i="31"/>
  <c r="C119" i="31" s="1"/>
  <c r="E119" i="31" s="1"/>
  <c r="K118" i="31"/>
  <c r="K117" i="31"/>
  <c r="C117" i="31" s="1"/>
  <c r="E117" i="31" s="1"/>
  <c r="K116" i="31"/>
  <c r="C116" i="31" s="1"/>
  <c r="E116" i="31" s="1"/>
  <c r="H116" i="31"/>
  <c r="K115" i="31"/>
  <c r="C115" i="31" s="1"/>
  <c r="E115" i="31" s="1"/>
  <c r="K114" i="31"/>
  <c r="C114" i="31" s="1"/>
  <c r="E114" i="31" s="1"/>
  <c r="K113" i="31"/>
  <c r="C113" i="31" s="1"/>
  <c r="E113" i="31" s="1"/>
  <c r="K112" i="31"/>
  <c r="C112" i="31" s="1"/>
  <c r="E112" i="31" s="1"/>
  <c r="K111" i="31"/>
  <c r="C111" i="31" s="1"/>
  <c r="E111" i="31" s="1"/>
  <c r="K110" i="31"/>
  <c r="C110" i="31" s="1"/>
  <c r="E110" i="31" s="1"/>
  <c r="K109" i="31"/>
  <c r="K108" i="31"/>
  <c r="C108" i="31" s="1"/>
  <c r="E108" i="31" s="1"/>
  <c r="K107" i="31"/>
  <c r="C107" i="31" s="1"/>
  <c r="E107" i="31" s="1"/>
  <c r="K106" i="31"/>
  <c r="C106" i="31" s="1"/>
  <c r="E106" i="31" s="1"/>
  <c r="H106" i="31"/>
  <c r="K105" i="31"/>
  <c r="C105" i="31" s="1"/>
  <c r="E105" i="31" s="1"/>
  <c r="K104" i="31"/>
  <c r="C104" i="31" s="1"/>
  <c r="E104" i="31" s="1"/>
  <c r="H104" i="31"/>
  <c r="K103" i="31"/>
  <c r="C103" i="31" s="1"/>
  <c r="E103" i="31" s="1"/>
  <c r="K102" i="31"/>
  <c r="C102" i="31" s="1"/>
  <c r="E102" i="31" s="1"/>
  <c r="K101" i="31"/>
  <c r="C101" i="31" s="1"/>
  <c r="E101" i="31" s="1"/>
  <c r="K100" i="31"/>
  <c r="H100" i="31"/>
  <c r="K99" i="31"/>
  <c r="C99" i="31" s="1"/>
  <c r="E99" i="31" s="1"/>
  <c r="K98" i="31"/>
  <c r="C98" i="31" s="1"/>
  <c r="E98" i="31" s="1"/>
  <c r="H98" i="31"/>
  <c r="K97" i="31"/>
  <c r="C97" i="31" s="1"/>
  <c r="E97" i="31" s="1"/>
  <c r="K96" i="31"/>
  <c r="C96" i="31" s="1"/>
  <c r="E96" i="31" s="1"/>
  <c r="H96" i="31"/>
  <c r="K95" i="31"/>
  <c r="C95" i="31" s="1"/>
  <c r="E95" i="31" s="1"/>
  <c r="K94" i="31"/>
  <c r="C94" i="31" s="1"/>
  <c r="E94" i="31" s="1"/>
  <c r="K93" i="31"/>
  <c r="K92" i="31"/>
  <c r="C92" i="31" s="1"/>
  <c r="E92" i="31" s="1"/>
  <c r="H92" i="31"/>
  <c r="K91" i="31"/>
  <c r="C91" i="31" s="1"/>
  <c r="E91" i="31" s="1"/>
  <c r="H90" i="31"/>
  <c r="H89" i="31"/>
  <c r="K88" i="31"/>
  <c r="C88" i="31" s="1"/>
  <c r="E88" i="31" s="1"/>
  <c r="K87" i="31"/>
  <c r="C87" i="31" s="1"/>
  <c r="E87" i="31" s="1"/>
  <c r="K86" i="31"/>
  <c r="C86" i="31" s="1"/>
  <c r="E86" i="31" s="1"/>
  <c r="K85" i="31"/>
  <c r="C85" i="31" s="1"/>
  <c r="E85" i="31" s="1"/>
  <c r="K84" i="31"/>
  <c r="C84" i="31" s="1"/>
  <c r="E84" i="31" s="1"/>
  <c r="K83" i="31"/>
  <c r="K82" i="31"/>
  <c r="C82" i="31" s="1"/>
  <c r="E82" i="31" s="1"/>
  <c r="K81" i="31"/>
  <c r="C81" i="31" s="1"/>
  <c r="E81" i="31" s="1"/>
  <c r="K80" i="31"/>
  <c r="K79" i="31"/>
  <c r="C79" i="31" s="1"/>
  <c r="E79" i="31" s="1"/>
  <c r="H79" i="31"/>
  <c r="K78" i="31"/>
  <c r="K77" i="31"/>
  <c r="C77" i="31" s="1"/>
  <c r="E77" i="31" s="1"/>
  <c r="K76" i="31"/>
  <c r="C76" i="31" s="1"/>
  <c r="E76" i="31" s="1"/>
  <c r="K75" i="31"/>
  <c r="C75" i="31" s="1"/>
  <c r="E75" i="31" s="1"/>
  <c r="K74" i="31"/>
  <c r="C74" i="31" s="1"/>
  <c r="E74" i="31" s="1"/>
  <c r="K73" i="31"/>
  <c r="C73" i="31" s="1"/>
  <c r="E73" i="31" s="1"/>
  <c r="K72" i="31"/>
  <c r="C72" i="31" s="1"/>
  <c r="E72" i="31" s="1"/>
  <c r="K71" i="31"/>
  <c r="K70" i="31"/>
  <c r="K69" i="31"/>
  <c r="K68" i="31"/>
  <c r="C68" i="31" s="1"/>
  <c r="E68" i="31" s="1"/>
  <c r="H68" i="31"/>
  <c r="K67" i="31"/>
  <c r="K66" i="31"/>
  <c r="C66" i="31" s="1"/>
  <c r="E66" i="31" s="1"/>
  <c r="K65" i="31"/>
  <c r="K64" i="31"/>
  <c r="C64" i="31" s="1"/>
  <c r="E64" i="31" s="1"/>
  <c r="K63" i="31"/>
  <c r="K62" i="31"/>
  <c r="C62" i="31" s="1"/>
  <c r="E62" i="31" s="1"/>
  <c r="K61" i="31"/>
  <c r="K60" i="31"/>
  <c r="C60" i="31" s="1"/>
  <c r="E60" i="31" s="1"/>
  <c r="K59" i="31"/>
  <c r="K58" i="31"/>
  <c r="C58" i="31" s="1"/>
  <c r="E58" i="31" s="1"/>
  <c r="K57" i="31"/>
  <c r="K56" i="31"/>
  <c r="C56" i="31" s="1"/>
  <c r="E56" i="31" s="1"/>
  <c r="K55" i="31"/>
  <c r="K54" i="31"/>
  <c r="C54" i="31" s="1"/>
  <c r="E54" i="31" s="1"/>
  <c r="H54" i="31"/>
  <c r="K53" i="31"/>
  <c r="K52" i="31"/>
  <c r="C52" i="31" s="1"/>
  <c r="E52" i="31" s="1"/>
  <c r="H52" i="31"/>
  <c r="K51" i="31"/>
  <c r="K50" i="31"/>
  <c r="C50" i="31" s="1"/>
  <c r="E50" i="31" s="1"/>
  <c r="K49" i="31"/>
  <c r="K48" i="31"/>
  <c r="C48" i="31" s="1"/>
  <c r="E48" i="31" s="1"/>
  <c r="K47" i="31"/>
  <c r="K46" i="31"/>
  <c r="K45" i="31"/>
  <c r="C45" i="31" s="1"/>
  <c r="E45" i="31" s="1"/>
  <c r="K44" i="31"/>
  <c r="K43" i="31"/>
  <c r="C43" i="31" s="1"/>
  <c r="E43" i="31" s="1"/>
  <c r="K42" i="31"/>
  <c r="K41" i="31"/>
  <c r="C41" i="31" s="1"/>
  <c r="E41" i="31" s="1"/>
  <c r="H41" i="31"/>
  <c r="K40" i="31"/>
  <c r="K39" i="31"/>
  <c r="C39" i="31" s="1"/>
  <c r="E39" i="31" s="1"/>
  <c r="K38" i="31"/>
  <c r="K37" i="31"/>
  <c r="K36" i="31"/>
  <c r="C36" i="31" s="1"/>
  <c r="E36" i="31" s="1"/>
  <c r="K35" i="31"/>
  <c r="K34" i="31"/>
  <c r="C34" i="31" s="1"/>
  <c r="E34" i="31" s="1"/>
  <c r="K33" i="31"/>
  <c r="K32" i="31"/>
  <c r="C32" i="31" s="1"/>
  <c r="E32" i="31" s="1"/>
  <c r="K31" i="31"/>
  <c r="K30" i="31"/>
  <c r="K29" i="31"/>
  <c r="C29" i="31" s="1"/>
  <c r="E29" i="31" s="1"/>
  <c r="K28" i="31"/>
  <c r="K27" i="31"/>
  <c r="C27" i="31" s="1"/>
  <c r="E27" i="31" s="1"/>
  <c r="H27" i="31"/>
  <c r="K26" i="31"/>
  <c r="K25" i="31"/>
  <c r="C25" i="31" s="1"/>
  <c r="E25" i="31" s="1"/>
  <c r="K24" i="31"/>
  <c r="K23" i="31"/>
  <c r="K22" i="31"/>
  <c r="K21" i="31"/>
  <c r="C21" i="31" s="1"/>
  <c r="E21" i="31" s="1"/>
  <c r="K20" i="31"/>
  <c r="K19" i="31"/>
  <c r="C19" i="31" s="1"/>
  <c r="E19" i="31" s="1"/>
  <c r="H19" i="31"/>
  <c r="K18" i="31"/>
  <c r="K17" i="31"/>
  <c r="C17" i="31" s="1"/>
  <c r="E17" i="31" s="1"/>
  <c r="K16" i="31"/>
  <c r="K14" i="31"/>
  <c r="C14" i="31" s="1"/>
  <c r="E14" i="31" s="1"/>
  <c r="K13" i="31"/>
  <c r="K12" i="31"/>
  <c r="C12" i="31" s="1"/>
  <c r="E12" i="31" s="1"/>
  <c r="K11" i="31"/>
  <c r="K10" i="31"/>
  <c r="C10" i="31" s="1"/>
  <c r="E10" i="31" s="1"/>
  <c r="K8" i="31"/>
  <c r="K7" i="31"/>
  <c r="C7" i="31" s="1"/>
  <c r="E7" i="31" s="1"/>
  <c r="K6" i="31"/>
  <c r="K5" i="31"/>
  <c r="K4" i="31"/>
  <c r="C4" i="31" s="1"/>
  <c r="E4" i="31" s="1"/>
  <c r="K3" i="31"/>
  <c r="C3" i="31" s="1"/>
  <c r="E3" i="31" s="1"/>
  <c r="H3" i="31"/>
  <c r="H43" i="31" l="1"/>
  <c r="H60" i="31"/>
  <c r="H70" i="31"/>
  <c r="H73" i="31"/>
  <c r="H83" i="31"/>
  <c r="H112" i="31"/>
  <c r="H122" i="31"/>
  <c r="H128" i="31"/>
  <c r="H159" i="31"/>
  <c r="H165" i="31"/>
  <c r="H171" i="31"/>
  <c r="H182" i="31"/>
  <c r="H188" i="31"/>
  <c r="H216" i="31"/>
  <c r="H222" i="31"/>
  <c r="H228" i="31"/>
  <c r="F10" i="31"/>
  <c r="D10" i="31" s="1"/>
  <c r="F36" i="31"/>
  <c r="D36" i="31" s="1"/>
  <c r="F56" i="31"/>
  <c r="D56" i="31"/>
  <c r="F75" i="31"/>
  <c r="D75" i="31" s="1"/>
  <c r="F91" i="31"/>
  <c r="D91" i="31" s="1"/>
  <c r="F117" i="31"/>
  <c r="D117" i="31" s="1"/>
  <c r="F3" i="31"/>
  <c r="D3" i="31"/>
  <c r="F19" i="31"/>
  <c r="D19" i="31" s="1"/>
  <c r="F60" i="31"/>
  <c r="D60" i="31"/>
  <c r="F73" i="31"/>
  <c r="D73" i="31" s="1"/>
  <c r="F79" i="31"/>
  <c r="D79" i="31"/>
  <c r="F88" i="31"/>
  <c r="D88" i="31" s="1"/>
  <c r="F112" i="31"/>
  <c r="D112" i="31" s="1"/>
  <c r="F118" i="31"/>
  <c r="F138" i="31"/>
  <c r="D138" i="31"/>
  <c r="F144" i="31"/>
  <c r="F153" i="31"/>
  <c r="F162" i="31"/>
  <c r="D162" i="31" s="1"/>
  <c r="F178" i="31"/>
  <c r="D178" i="31"/>
  <c r="F187" i="31"/>
  <c r="D187" i="31" s="1"/>
  <c r="F198" i="31"/>
  <c r="D198" i="31" s="1"/>
  <c r="F204" i="31"/>
  <c r="D204" i="31" s="1"/>
  <c r="F219" i="31"/>
  <c r="D219" i="31"/>
  <c r="F17" i="31"/>
  <c r="D17" i="31" s="1"/>
  <c r="F41" i="31"/>
  <c r="D41" i="31"/>
  <c r="F48" i="31"/>
  <c r="D48" i="31" s="1"/>
  <c r="F58" i="31"/>
  <c r="D58" i="31"/>
  <c r="F68" i="31"/>
  <c r="D68" i="31" s="1"/>
  <c r="F77" i="31"/>
  <c r="D77" i="31" s="1"/>
  <c r="F92" i="31"/>
  <c r="D92" i="31" s="1"/>
  <c r="F98" i="31"/>
  <c r="D98" i="31"/>
  <c r="F104" i="31"/>
  <c r="D104" i="31" s="1"/>
  <c r="F110" i="31"/>
  <c r="D110" i="31"/>
  <c r="F119" i="31"/>
  <c r="D119" i="31" s="1"/>
  <c r="F133" i="31"/>
  <c r="F139" i="31"/>
  <c r="F145" i="31"/>
  <c r="D145" i="31" s="1"/>
  <c r="H10" i="31"/>
  <c r="H21" i="31"/>
  <c r="F27" i="31"/>
  <c r="D27" i="31" s="1"/>
  <c r="F39" i="31"/>
  <c r="D39" i="31" s="1"/>
  <c r="F45" i="31"/>
  <c r="D45" i="31"/>
  <c r="F52" i="31"/>
  <c r="D52" i="31" s="1"/>
  <c r="F62" i="31"/>
  <c r="D62" i="31"/>
  <c r="F66" i="31"/>
  <c r="D66" i="31" s="1"/>
  <c r="F72" i="31"/>
  <c r="D72" i="31"/>
  <c r="H75" i="31"/>
  <c r="F78" i="31"/>
  <c r="H81" i="31"/>
  <c r="F83" i="31"/>
  <c r="H87" i="31"/>
  <c r="F93" i="31"/>
  <c r="F96" i="31"/>
  <c r="D96" i="31"/>
  <c r="F99" i="31"/>
  <c r="D99" i="31" s="1"/>
  <c r="F102" i="31"/>
  <c r="D102" i="31"/>
  <c r="F105" i="31"/>
  <c r="D105" i="31" s="1"/>
  <c r="H108" i="31"/>
  <c r="F111" i="31"/>
  <c r="D111" i="31"/>
  <c r="H114" i="31"/>
  <c r="F116" i="31"/>
  <c r="D116" i="31" s="1"/>
  <c r="H120" i="31"/>
  <c r="F122" i="31"/>
  <c r="D122" i="31" s="1"/>
  <c r="F125" i="31"/>
  <c r="D125" i="31" s="1"/>
  <c r="F128" i="31"/>
  <c r="D128" i="31" s="1"/>
  <c r="F131" i="31"/>
  <c r="D131" i="31"/>
  <c r="F134" i="31"/>
  <c r="D134" i="31" s="1"/>
  <c r="F137" i="31"/>
  <c r="D137" i="31"/>
  <c r="H140" i="31"/>
  <c r="F143" i="31"/>
  <c r="H146" i="31"/>
  <c r="F148" i="31"/>
  <c r="D148" i="31" s="1"/>
  <c r="H152" i="31"/>
  <c r="F154" i="31"/>
  <c r="D154" i="31" s="1"/>
  <c r="F157" i="31"/>
  <c r="D157" i="31"/>
  <c r="F160" i="31"/>
  <c r="D160" i="31" s="1"/>
  <c r="F163" i="31"/>
  <c r="D163" i="31"/>
  <c r="F166" i="31"/>
  <c r="D166" i="31" s="1"/>
  <c r="F169" i="31"/>
  <c r="D169" i="31"/>
  <c r="F172" i="31"/>
  <c r="D172" i="31" s="1"/>
  <c r="F176" i="31"/>
  <c r="D176" i="31" s="1"/>
  <c r="H180" i="31"/>
  <c r="F182" i="31"/>
  <c r="F185" i="31"/>
  <c r="D185" i="31" s="1"/>
  <c r="F188" i="31"/>
  <c r="F191" i="31"/>
  <c r="D191" i="31"/>
  <c r="F194" i="31"/>
  <c r="D194" i="31" s="1"/>
  <c r="F197" i="31"/>
  <c r="H200" i="31"/>
  <c r="F203" i="31"/>
  <c r="D203" i="31"/>
  <c r="H206" i="31"/>
  <c r="F208" i="31"/>
  <c r="D208" i="31" s="1"/>
  <c r="H212" i="31"/>
  <c r="F214" i="31"/>
  <c r="F217" i="31"/>
  <c r="D217" i="31"/>
  <c r="F220" i="31"/>
  <c r="D220" i="31" s="1"/>
  <c r="F223" i="31"/>
  <c r="D223" i="31"/>
  <c r="F226" i="31"/>
  <c r="D226" i="31" s="1"/>
  <c r="F229" i="31"/>
  <c r="D229" i="31"/>
  <c r="H232" i="31"/>
  <c r="F235" i="31"/>
  <c r="D235" i="31" s="1"/>
  <c r="H238" i="31"/>
  <c r="F240" i="31"/>
  <c r="F244" i="31"/>
  <c r="D244" i="31"/>
  <c r="F14" i="31"/>
  <c r="D14" i="31" s="1"/>
  <c r="F32" i="31"/>
  <c r="D32" i="31"/>
  <c r="F81" i="31"/>
  <c r="D81" i="31"/>
  <c r="F94" i="31"/>
  <c r="D94" i="31"/>
  <c r="F103" i="31"/>
  <c r="D103" i="31"/>
  <c r="F108" i="31"/>
  <c r="D108" i="31"/>
  <c r="F120" i="31"/>
  <c r="D120" i="31"/>
  <c r="F126" i="31"/>
  <c r="D126" i="31"/>
  <c r="F129" i="31"/>
  <c r="D129" i="31"/>
  <c r="F135" i="31"/>
  <c r="D135" i="31"/>
  <c r="F140" i="31"/>
  <c r="D140" i="31"/>
  <c r="F146" i="31"/>
  <c r="D146" i="31"/>
  <c r="F149" i="31"/>
  <c r="D149" i="31"/>
  <c r="F152" i="31"/>
  <c r="D152" i="31"/>
  <c r="F158" i="31"/>
  <c r="D158" i="31"/>
  <c r="F161" i="31"/>
  <c r="D161" i="31"/>
  <c r="F164" i="31"/>
  <c r="D164" i="31"/>
  <c r="F170" i="31"/>
  <c r="D170" i="31"/>
  <c r="F180" i="31"/>
  <c r="D180" i="31"/>
  <c r="F186" i="31"/>
  <c r="F189" i="31"/>
  <c r="D189" i="31"/>
  <c r="F195" i="31"/>
  <c r="F200" i="31"/>
  <c r="D200" i="31"/>
  <c r="F206" i="31"/>
  <c r="D206" i="31"/>
  <c r="F209" i="31"/>
  <c r="D209" i="31"/>
  <c r="F212" i="31"/>
  <c r="D212" i="31"/>
  <c r="F215" i="31"/>
  <c r="D215" i="31"/>
  <c r="F218" i="31"/>
  <c r="D218" i="31"/>
  <c r="F221" i="31"/>
  <c r="F227" i="31"/>
  <c r="F232" i="31"/>
  <c r="H236" i="31"/>
  <c r="F238" i="31"/>
  <c r="D238" i="31" s="1"/>
  <c r="F241" i="31"/>
  <c r="D241" i="31" s="1"/>
  <c r="F25" i="31"/>
  <c r="D25" i="31"/>
  <c r="F50" i="31"/>
  <c r="D50" i="31" s="1"/>
  <c r="F84" i="31"/>
  <c r="D84" i="31" s="1"/>
  <c r="F97" i="31"/>
  <c r="D97" i="31" s="1"/>
  <c r="F123" i="31"/>
  <c r="D123" i="31"/>
  <c r="F43" i="31"/>
  <c r="D43" i="31" s="1"/>
  <c r="F70" i="31"/>
  <c r="F82" i="31"/>
  <c r="D82" i="31" s="1"/>
  <c r="F95" i="31"/>
  <c r="D95" i="31"/>
  <c r="F106" i="31"/>
  <c r="D106" i="31" s="1"/>
  <c r="F115" i="31"/>
  <c r="D115" i="31" s="1"/>
  <c r="F127" i="31"/>
  <c r="F147" i="31"/>
  <c r="D147" i="31"/>
  <c r="F156" i="31"/>
  <c r="D156" i="31" s="1"/>
  <c r="F174" i="31"/>
  <c r="D174" i="31" s="1"/>
  <c r="F192" i="31"/>
  <c r="F201" i="31"/>
  <c r="D201" i="31"/>
  <c r="F207" i="31"/>
  <c r="D207" i="31" s="1"/>
  <c r="F210" i="31"/>
  <c r="D210" i="31" s="1"/>
  <c r="F224" i="31"/>
  <c r="D224" i="31" s="1"/>
  <c r="F230" i="31"/>
  <c r="F233" i="31"/>
  <c r="D233" i="31" s="1"/>
  <c r="F236" i="31"/>
  <c r="D236" i="31" s="1"/>
  <c r="F239" i="31"/>
  <c r="D239" i="31" s="1"/>
  <c r="F242" i="31"/>
  <c r="D242" i="31"/>
  <c r="F21" i="31"/>
  <c r="D21" i="31" s="1"/>
  <c r="F87" i="31"/>
  <c r="D87" i="31"/>
  <c r="F114" i="31"/>
  <c r="D114" i="31" s="1"/>
  <c r="F7" i="31"/>
  <c r="D7" i="31"/>
  <c r="F29" i="31"/>
  <c r="D29" i="31" s="1"/>
  <c r="F64" i="31"/>
  <c r="D64" i="31" s="1"/>
  <c r="F76" i="31"/>
  <c r="D76" i="31" s="1"/>
  <c r="F85" i="31"/>
  <c r="D85" i="31"/>
  <c r="F100" i="31"/>
  <c r="F109" i="31"/>
  <c r="F121" i="31"/>
  <c r="D121" i="31" s="1"/>
  <c r="F132" i="31"/>
  <c r="D132" i="31"/>
  <c r="F141" i="31"/>
  <c r="D141" i="31" s="1"/>
  <c r="F150" i="31"/>
  <c r="D150" i="31" s="1"/>
  <c r="F167" i="31"/>
  <c r="D167" i="31" s="1"/>
  <c r="F181" i="31"/>
  <c r="F213" i="31"/>
  <c r="D213" i="31" s="1"/>
  <c r="F4" i="31"/>
  <c r="D4" i="31"/>
  <c r="F12" i="31"/>
  <c r="D12" i="31" s="1"/>
  <c r="F23" i="31"/>
  <c r="F34" i="31"/>
  <c r="D34" i="31" s="1"/>
  <c r="F54" i="31"/>
  <c r="D54" i="31" s="1"/>
  <c r="F74" i="31"/>
  <c r="D74" i="31" s="1"/>
  <c r="F80" i="31"/>
  <c r="F86" i="31"/>
  <c r="D86" i="31" s="1"/>
  <c r="F101" i="31"/>
  <c r="D101" i="31"/>
  <c r="F107" i="31"/>
  <c r="D107" i="31" s="1"/>
  <c r="F113" i="31"/>
  <c r="D113" i="31"/>
  <c r="F124" i="31"/>
  <c r="D124" i="31" s="1"/>
  <c r="F130" i="31"/>
  <c r="D130" i="31" s="1"/>
  <c r="F136" i="31"/>
  <c r="D136" i="31" s="1"/>
  <c r="F142" i="31"/>
  <c r="D142" i="31"/>
  <c r="F159" i="31"/>
  <c r="D159" i="31" s="1"/>
  <c r="F165" i="31"/>
  <c r="D165" i="31"/>
  <c r="F168" i="31"/>
  <c r="D168" i="31" s="1"/>
  <c r="F171" i="31"/>
  <c r="F175" i="31"/>
  <c r="D175" i="31" s="1"/>
  <c r="F179" i="31"/>
  <c r="D179" i="31" s="1"/>
  <c r="F184" i="31"/>
  <c r="F193" i="31"/>
  <c r="F196" i="31"/>
  <c r="D196" i="31"/>
  <c r="F199" i="31"/>
  <c r="F202" i="31"/>
  <c r="D202" i="31"/>
  <c r="F205" i="31"/>
  <c r="D205" i="31" s="1"/>
  <c r="F211" i="31"/>
  <c r="D211" i="31" s="1"/>
  <c r="F216" i="31"/>
  <c r="D216" i="31" s="1"/>
  <c r="F222" i="31"/>
  <c r="D222" i="31"/>
  <c r="F225" i="31"/>
  <c r="F228" i="31"/>
  <c r="D228" i="31"/>
  <c r="F231" i="31"/>
  <c r="D231" i="31" s="1"/>
  <c r="F234" i="31"/>
  <c r="D234" i="31"/>
  <c r="F237" i="31"/>
  <c r="D237" i="31" s="1"/>
  <c r="H12" i="31"/>
  <c r="H29" i="31"/>
  <c r="H32" i="31"/>
  <c r="H62" i="31"/>
  <c r="H77" i="31"/>
  <c r="H85" i="31"/>
  <c r="H94" i="31"/>
  <c r="H102" i="31"/>
  <c r="H110" i="31"/>
  <c r="H118" i="31"/>
  <c r="H126" i="31"/>
  <c r="H134" i="31"/>
  <c r="H142" i="31"/>
  <c r="H150" i="31"/>
  <c r="H161" i="31"/>
  <c r="H169" i="31"/>
  <c r="H175" i="31"/>
  <c r="H178" i="31"/>
  <c r="H186" i="31"/>
  <c r="H194" i="31"/>
  <c r="H202" i="31"/>
  <c r="H210" i="31"/>
  <c r="H218" i="31"/>
  <c r="H226" i="31"/>
  <c r="H234" i="31"/>
  <c r="H242" i="31"/>
  <c r="H8" i="31"/>
  <c r="C8" i="31"/>
  <c r="E8" i="31" s="1"/>
  <c r="H40" i="31"/>
  <c r="C40" i="31"/>
  <c r="E40" i="31" s="1"/>
  <c r="H5" i="31"/>
  <c r="C5" i="31"/>
  <c r="E5" i="31" s="1"/>
  <c r="H37" i="31"/>
  <c r="C37" i="31"/>
  <c r="E37" i="31" s="1"/>
  <c r="H51" i="31"/>
  <c r="C51" i="31"/>
  <c r="E51" i="31" s="1"/>
  <c r="H59" i="31"/>
  <c r="C59" i="31"/>
  <c r="E59" i="31" s="1"/>
  <c r="H67" i="31"/>
  <c r="C67" i="31"/>
  <c r="E67" i="31" s="1"/>
  <c r="H177" i="31"/>
  <c r="C177" i="31"/>
  <c r="E177" i="31" s="1"/>
  <c r="H35" i="31"/>
  <c r="C35" i="31"/>
  <c r="E35" i="31" s="1"/>
  <c r="H46" i="31"/>
  <c r="C46" i="31"/>
  <c r="E46" i="31" s="1"/>
  <c r="H65" i="31"/>
  <c r="C65" i="31"/>
  <c r="E65" i="31" s="1"/>
  <c r="H173" i="31"/>
  <c r="C173" i="31"/>
  <c r="E173" i="31" s="1"/>
  <c r="H4" i="31"/>
  <c r="H7" i="31"/>
  <c r="H13" i="31"/>
  <c r="C13" i="31"/>
  <c r="E13" i="31" s="1"/>
  <c r="H17" i="31"/>
  <c r="H22" i="31"/>
  <c r="C22" i="31"/>
  <c r="E22" i="31" s="1"/>
  <c r="H25" i="31"/>
  <c r="H30" i="31"/>
  <c r="C30" i="31"/>
  <c r="E30" i="31" s="1"/>
  <c r="H33" i="31"/>
  <c r="C33" i="31"/>
  <c r="E33" i="31" s="1"/>
  <c r="H36" i="31"/>
  <c r="H39" i="31"/>
  <c r="H44" i="31"/>
  <c r="C44" i="31"/>
  <c r="E44" i="31" s="1"/>
  <c r="H47" i="31"/>
  <c r="C47" i="31"/>
  <c r="E47" i="31" s="1"/>
  <c r="H50" i="31"/>
  <c r="H55" i="31"/>
  <c r="C55" i="31"/>
  <c r="E55" i="31" s="1"/>
  <c r="H58" i="31"/>
  <c r="H63" i="31"/>
  <c r="C63" i="31"/>
  <c r="E63" i="31" s="1"/>
  <c r="H66" i="31"/>
  <c r="H71" i="31"/>
  <c r="H153" i="31"/>
  <c r="H155" i="31"/>
  <c r="C155" i="31"/>
  <c r="E155" i="31" s="1"/>
  <c r="H174" i="31"/>
  <c r="H176" i="31"/>
  <c r="H185" i="31"/>
  <c r="H187" i="31"/>
  <c r="H189" i="31"/>
  <c r="H191" i="31"/>
  <c r="H193" i="31"/>
  <c r="H195" i="31"/>
  <c r="H197" i="31"/>
  <c r="H199" i="31"/>
  <c r="H201" i="31"/>
  <c r="H203" i="31"/>
  <c r="H205" i="31"/>
  <c r="H207" i="31"/>
  <c r="H209" i="31"/>
  <c r="H211" i="31"/>
  <c r="H213" i="31"/>
  <c r="H215" i="31"/>
  <c r="H217" i="31"/>
  <c r="H219" i="31"/>
  <c r="H221" i="31"/>
  <c r="H223" i="31"/>
  <c r="H225" i="31"/>
  <c r="H227" i="31"/>
  <c r="H229" i="31"/>
  <c r="H231" i="31"/>
  <c r="H233" i="31"/>
  <c r="H235" i="31"/>
  <c r="H237" i="31"/>
  <c r="H239" i="31"/>
  <c r="H241" i="31"/>
  <c r="H243" i="31"/>
  <c r="C243" i="31"/>
  <c r="E243" i="31" s="1"/>
  <c r="H18" i="31"/>
  <c r="C18" i="31"/>
  <c r="E18" i="31" s="1"/>
  <c r="H26" i="31"/>
  <c r="C26" i="31"/>
  <c r="E26" i="31" s="1"/>
  <c r="H6" i="31"/>
  <c r="C6" i="31"/>
  <c r="E6" i="31" s="1"/>
  <c r="H16" i="31"/>
  <c r="C16" i="31"/>
  <c r="E16" i="31" s="1"/>
  <c r="H24" i="31"/>
  <c r="C24" i="31"/>
  <c r="E24" i="31" s="1"/>
  <c r="H38" i="31"/>
  <c r="C38" i="31"/>
  <c r="E38" i="31" s="1"/>
  <c r="H49" i="31"/>
  <c r="C49" i="31"/>
  <c r="E49" i="31" s="1"/>
  <c r="H57" i="31"/>
  <c r="H11" i="31"/>
  <c r="C11" i="31"/>
  <c r="E11" i="31" s="1"/>
  <c r="H14" i="31"/>
  <c r="H20" i="31"/>
  <c r="C20" i="31"/>
  <c r="E20" i="31" s="1"/>
  <c r="H23" i="31"/>
  <c r="H28" i="31"/>
  <c r="C28" i="31"/>
  <c r="E28" i="31" s="1"/>
  <c r="H31" i="31"/>
  <c r="C31" i="31"/>
  <c r="E31" i="31" s="1"/>
  <c r="H34" i="31"/>
  <c r="H42" i="31"/>
  <c r="C42" i="31"/>
  <c r="E42" i="31" s="1"/>
  <c r="H45" i="31"/>
  <c r="H48" i="31"/>
  <c r="H53" i="31"/>
  <c r="C53" i="31"/>
  <c r="E53" i="31" s="1"/>
  <c r="H56" i="31"/>
  <c r="H61" i="31"/>
  <c r="C61" i="31"/>
  <c r="E61" i="31" s="1"/>
  <c r="H64" i="31"/>
  <c r="H69" i="31"/>
  <c r="C69" i="31"/>
  <c r="E69" i="31" s="1"/>
  <c r="H72" i="31"/>
  <c r="H74" i="31"/>
  <c r="H76" i="31"/>
  <c r="H78" i="31"/>
  <c r="H80" i="31"/>
  <c r="H82" i="31"/>
  <c r="H84" i="31"/>
  <c r="H86" i="31"/>
  <c r="H88" i="31"/>
  <c r="H91" i="31"/>
  <c r="H93" i="31"/>
  <c r="H95" i="31"/>
  <c r="H97" i="31"/>
  <c r="H99" i="31"/>
  <c r="H101" i="31"/>
  <c r="H103" i="31"/>
  <c r="H105" i="31"/>
  <c r="H107" i="31"/>
  <c r="H109" i="31"/>
  <c r="H111" i="31"/>
  <c r="H113" i="31"/>
  <c r="H115" i="31"/>
  <c r="H117" i="31"/>
  <c r="H119" i="31"/>
  <c r="H121" i="31"/>
  <c r="H123" i="31"/>
  <c r="H125" i="31"/>
  <c r="H127" i="31"/>
  <c r="H129" i="31"/>
  <c r="H131" i="31"/>
  <c r="H133" i="31"/>
  <c r="H135" i="31"/>
  <c r="H137" i="31"/>
  <c r="H139" i="31"/>
  <c r="H141" i="31"/>
  <c r="H143" i="31"/>
  <c r="H145" i="31"/>
  <c r="H147" i="31"/>
  <c r="H149" i="31"/>
  <c r="H151" i="31"/>
  <c r="C151" i="31"/>
  <c r="E151" i="31" s="1"/>
  <c r="H156" i="31"/>
  <c r="H158" i="31"/>
  <c r="H160" i="31"/>
  <c r="H162" i="31"/>
  <c r="H164" i="31"/>
  <c r="H166" i="31"/>
  <c r="H168" i="31"/>
  <c r="H170" i="31"/>
  <c r="H172" i="31"/>
  <c r="H179" i="31"/>
  <c r="H181" i="31"/>
  <c r="H183" i="31"/>
  <c r="C183" i="31"/>
  <c r="E183" i="31" s="1"/>
  <c r="H244" i="31"/>
  <c r="H130" i="30"/>
  <c r="C130" i="30" s="1"/>
  <c r="H129" i="30"/>
  <c r="C129" i="30" s="1"/>
  <c r="H128" i="30"/>
  <c r="C128" i="30" s="1"/>
  <c r="H127" i="30"/>
  <c r="C127" i="30" s="1"/>
  <c r="H126" i="30"/>
  <c r="C126" i="30" s="1"/>
  <c r="H125" i="30"/>
  <c r="C125" i="30" s="1"/>
  <c r="H124" i="30"/>
  <c r="C124" i="30" s="1"/>
  <c r="H123" i="30"/>
  <c r="C123" i="30" s="1"/>
  <c r="H122" i="30"/>
  <c r="C122" i="30" s="1"/>
  <c r="H121" i="30"/>
  <c r="C121" i="30" s="1"/>
  <c r="H120" i="30"/>
  <c r="C120" i="30" s="1"/>
  <c r="H119" i="30"/>
  <c r="C119" i="30" s="1"/>
  <c r="H118" i="30"/>
  <c r="C118" i="30" s="1"/>
  <c r="H117" i="30"/>
  <c r="C117" i="30" s="1"/>
  <c r="H116" i="30"/>
  <c r="C116" i="30" s="1"/>
  <c r="H115" i="30"/>
  <c r="C115" i="30" s="1"/>
  <c r="H114" i="30"/>
  <c r="C114" i="30" s="1"/>
  <c r="H113" i="30"/>
  <c r="C113" i="30" s="1"/>
  <c r="H112" i="30"/>
  <c r="C112" i="30" s="1"/>
  <c r="H111" i="30"/>
  <c r="C111" i="30" s="1"/>
  <c r="H110" i="30"/>
  <c r="C110" i="30" s="1"/>
  <c r="H109" i="30"/>
  <c r="C109" i="30" s="1"/>
  <c r="H108" i="30"/>
  <c r="C108" i="30" s="1"/>
  <c r="H107" i="30"/>
  <c r="C107" i="30" s="1"/>
  <c r="H106" i="30"/>
  <c r="C106" i="30" s="1"/>
  <c r="H105" i="30"/>
  <c r="C105" i="30" s="1"/>
  <c r="H104" i="30"/>
  <c r="C104" i="30" s="1"/>
  <c r="H103" i="30"/>
  <c r="C103" i="30" s="1"/>
  <c r="H102" i="30"/>
  <c r="C102" i="30" s="1"/>
  <c r="H101" i="30"/>
  <c r="C101" i="30" s="1"/>
  <c r="H100" i="30"/>
  <c r="C100" i="30" s="1"/>
  <c r="H99" i="30"/>
  <c r="C99" i="30" s="1"/>
  <c r="H98" i="30"/>
  <c r="C98" i="30" s="1"/>
  <c r="H97" i="30"/>
  <c r="C97" i="30" s="1"/>
  <c r="H96" i="30"/>
  <c r="C96" i="30" s="1"/>
  <c r="H95" i="30"/>
  <c r="C95" i="30" s="1"/>
  <c r="H94" i="30"/>
  <c r="C94" i="30" s="1"/>
  <c r="H93" i="30"/>
  <c r="C93" i="30" s="1"/>
  <c r="H92" i="30"/>
  <c r="C92" i="30" s="1"/>
  <c r="H91" i="30"/>
  <c r="C91" i="30" s="1"/>
  <c r="H90" i="30"/>
  <c r="C90" i="30" s="1"/>
  <c r="H89" i="30"/>
  <c r="C89" i="30" s="1"/>
  <c r="H88" i="30"/>
  <c r="C88" i="30" s="1"/>
  <c r="H87" i="30"/>
  <c r="C87" i="30" s="1"/>
  <c r="H86" i="30"/>
  <c r="C86" i="30" s="1"/>
  <c r="H85" i="30"/>
  <c r="C85" i="30" s="1"/>
  <c r="H84" i="30"/>
  <c r="C84" i="30" s="1"/>
  <c r="H83" i="30"/>
  <c r="C83" i="30" s="1"/>
  <c r="H82" i="30"/>
  <c r="C82" i="30" s="1"/>
  <c r="H81" i="30"/>
  <c r="C81" i="30" s="1"/>
  <c r="H80" i="30"/>
  <c r="C80" i="30" s="1"/>
  <c r="H79" i="30"/>
  <c r="C79" i="30" s="1"/>
  <c r="H78" i="30"/>
  <c r="C78" i="30" s="1"/>
  <c r="H77" i="30"/>
  <c r="C77" i="30" s="1"/>
  <c r="H76" i="30"/>
  <c r="C76" i="30" s="1"/>
  <c r="H75" i="30"/>
  <c r="C75" i="30" s="1"/>
  <c r="H74" i="30"/>
  <c r="C74" i="30" s="1"/>
  <c r="H73" i="30"/>
  <c r="C73" i="30" s="1"/>
  <c r="H72" i="30"/>
  <c r="C72" i="30" s="1"/>
  <c r="H71" i="30"/>
  <c r="C71" i="30" s="1"/>
  <c r="H70" i="30"/>
  <c r="C70" i="30" s="1"/>
  <c r="H69" i="30"/>
  <c r="C69" i="30" s="1"/>
  <c r="H68" i="30"/>
  <c r="C68" i="30" s="1"/>
  <c r="H67" i="30"/>
  <c r="C67" i="30" s="1"/>
  <c r="H66" i="30"/>
  <c r="C66" i="30" s="1"/>
  <c r="H65" i="30"/>
  <c r="C65" i="30" s="1"/>
  <c r="H64" i="30"/>
  <c r="C64" i="30" s="1"/>
  <c r="H63" i="30"/>
  <c r="C63" i="30" s="1"/>
  <c r="H62" i="30"/>
  <c r="C62" i="30" s="1"/>
  <c r="H61" i="30"/>
  <c r="C61" i="30" s="1"/>
  <c r="H60" i="30"/>
  <c r="C60" i="30" s="1"/>
  <c r="H59" i="30"/>
  <c r="C59" i="30" s="1"/>
  <c r="H58" i="30"/>
  <c r="C58" i="30" s="1"/>
  <c r="H57" i="30"/>
  <c r="C57" i="30" s="1"/>
  <c r="H56" i="30"/>
  <c r="C56" i="30" s="1"/>
  <c r="H55" i="30"/>
  <c r="C55" i="30" s="1"/>
  <c r="H54" i="30"/>
  <c r="C54" i="30" s="1"/>
  <c r="H53" i="30"/>
  <c r="C53" i="30" s="1"/>
  <c r="H52" i="30"/>
  <c r="C52" i="30" s="1"/>
  <c r="H51" i="30"/>
  <c r="C51" i="30" s="1"/>
  <c r="H50" i="30"/>
  <c r="C50" i="30" s="1"/>
  <c r="H49" i="30"/>
  <c r="C49" i="30" s="1"/>
  <c r="H48" i="30"/>
  <c r="C48" i="30" s="1"/>
  <c r="H47" i="30"/>
  <c r="C47" i="30" s="1"/>
  <c r="H46" i="30"/>
  <c r="C46" i="30" s="1"/>
  <c r="H45" i="30"/>
  <c r="C45" i="30" s="1"/>
  <c r="H44" i="30"/>
  <c r="C44" i="30" s="1"/>
  <c r="H43" i="30"/>
  <c r="C43" i="30" s="1"/>
  <c r="H42" i="30"/>
  <c r="C42" i="30" s="1"/>
  <c r="H41" i="30"/>
  <c r="C41" i="30" s="1"/>
  <c r="H40" i="30"/>
  <c r="C40" i="30" s="1"/>
  <c r="H39" i="30"/>
  <c r="C39" i="30" s="1"/>
  <c r="H38" i="30"/>
  <c r="C38" i="30" s="1"/>
  <c r="H37" i="30"/>
  <c r="C37" i="30" s="1"/>
  <c r="H36" i="30"/>
  <c r="C36" i="30" s="1"/>
  <c r="H35" i="30"/>
  <c r="C35" i="30" s="1"/>
  <c r="H34" i="30"/>
  <c r="C34" i="30" s="1"/>
  <c r="H33" i="30"/>
  <c r="C33" i="30" s="1"/>
  <c r="H32" i="30"/>
  <c r="C32" i="30" s="1"/>
  <c r="H31" i="30"/>
  <c r="C31" i="30" s="1"/>
  <c r="H30" i="30"/>
  <c r="C30" i="30" s="1"/>
  <c r="H29" i="30"/>
  <c r="C29" i="30" s="1"/>
  <c r="H28" i="30"/>
  <c r="C28" i="30" s="1"/>
  <c r="H27" i="30"/>
  <c r="C27" i="30" s="1"/>
  <c r="H26" i="30"/>
  <c r="C26" i="30" s="1"/>
  <c r="H25" i="30"/>
  <c r="C25" i="30" s="1"/>
  <c r="H24" i="30"/>
  <c r="C24" i="30" s="1"/>
  <c r="H23" i="30"/>
  <c r="C23" i="30" s="1"/>
  <c r="H22" i="30"/>
  <c r="C22" i="30" s="1"/>
  <c r="H21" i="30"/>
  <c r="C21" i="30" s="1"/>
  <c r="H20" i="30"/>
  <c r="C20" i="30" s="1"/>
  <c r="H19" i="30"/>
  <c r="C19" i="30" s="1"/>
  <c r="H18" i="30"/>
  <c r="C18" i="30" s="1"/>
  <c r="H17" i="30"/>
  <c r="C17" i="30" s="1"/>
  <c r="H16" i="30"/>
  <c r="C16" i="30" s="1"/>
  <c r="H15" i="30"/>
  <c r="C15" i="30" s="1"/>
  <c r="H14" i="30"/>
  <c r="C14" i="30" s="1"/>
  <c r="H13" i="30"/>
  <c r="C13" i="30" s="1"/>
  <c r="H12" i="30"/>
  <c r="C12" i="30" s="1"/>
  <c r="H11" i="30"/>
  <c r="C11" i="30" s="1"/>
  <c r="H10" i="30"/>
  <c r="C10" i="30" s="1"/>
  <c r="H9" i="30"/>
  <c r="C9" i="30" s="1"/>
  <c r="H8" i="30"/>
  <c r="C8" i="30" s="1"/>
  <c r="H7" i="30"/>
  <c r="C7" i="30" s="1"/>
  <c r="H6" i="30"/>
  <c r="C6" i="30" s="1"/>
  <c r="H5" i="30"/>
  <c r="C5" i="30" s="1"/>
  <c r="H4" i="30"/>
  <c r="C4" i="30" s="1"/>
  <c r="H3" i="30"/>
  <c r="C3" i="30" s="1"/>
  <c r="H2" i="30"/>
  <c r="C2" i="30" s="1"/>
  <c r="F183" i="31" l="1"/>
  <c r="D183" i="31"/>
  <c r="F53" i="31"/>
  <c r="D53" i="31" s="1"/>
  <c r="F44" i="31"/>
  <c r="D44" i="31"/>
  <c r="F46" i="31"/>
  <c r="D46" i="31" s="1"/>
  <c r="F59" i="31"/>
  <c r="D59" i="31" s="1"/>
  <c r="F151" i="31"/>
  <c r="D151" i="31" s="1"/>
  <c r="F61" i="31"/>
  <c r="D61" i="31"/>
  <c r="F57" i="31"/>
  <c r="F16" i="31"/>
  <c r="D16" i="31"/>
  <c r="F243" i="31"/>
  <c r="D243" i="31" s="1"/>
  <c r="F69" i="31"/>
  <c r="D69" i="31"/>
  <c r="F155" i="31"/>
  <c r="D155" i="31" s="1"/>
  <c r="F47" i="31"/>
  <c r="D47" i="31" s="1"/>
  <c r="F30" i="31"/>
  <c r="D30" i="31" s="1"/>
  <c r="F65" i="31"/>
  <c r="D65" i="31"/>
  <c r="F35" i="31"/>
  <c r="D35" i="31" s="1"/>
  <c r="F67" i="31"/>
  <c r="D67" i="31"/>
  <c r="F51" i="31"/>
  <c r="D51" i="31" s="1"/>
  <c r="F5" i="31"/>
  <c r="D5" i="31"/>
  <c r="F8" i="31"/>
  <c r="D8" i="31" s="1"/>
  <c r="F31" i="31"/>
  <c r="D31" i="31" s="1"/>
  <c r="F11" i="31"/>
  <c r="D11" i="31" s="1"/>
  <c r="F49" i="31"/>
  <c r="D49" i="31"/>
  <c r="F24" i="31"/>
  <c r="D24" i="31" s="1"/>
  <c r="F6" i="31"/>
  <c r="D6" i="31"/>
  <c r="F18" i="31"/>
  <c r="D18" i="31" s="1"/>
  <c r="F55" i="31"/>
  <c r="D55" i="31"/>
  <c r="F20" i="31"/>
  <c r="D20" i="31" s="1"/>
  <c r="F173" i="31"/>
  <c r="D173" i="31" s="1"/>
  <c r="F37" i="31"/>
  <c r="D37" i="31" s="1"/>
  <c r="F42" i="31"/>
  <c r="D42" i="31"/>
  <c r="F63" i="31"/>
  <c r="D63" i="31" s="1"/>
  <c r="F33" i="31"/>
  <c r="D33" i="31"/>
  <c r="F13" i="31"/>
  <c r="D13" i="31" s="1"/>
  <c r="F177" i="31"/>
  <c r="D177" i="31"/>
  <c r="F40" i="31"/>
  <c r="D40" i="31" s="1"/>
  <c r="F28" i="31"/>
  <c r="D28" i="31" s="1"/>
  <c r="F38" i="31"/>
  <c r="D38" i="31" s="1"/>
  <c r="F26" i="31"/>
  <c r="D26" i="31"/>
  <c r="F71" i="31"/>
  <c r="F22" i="31"/>
  <c r="D22" i="31"/>
  <c r="F8" i="30"/>
  <c r="D8" i="30" s="1"/>
  <c r="F24" i="30"/>
  <c r="D24" i="30" s="1"/>
  <c r="F40" i="30"/>
  <c r="D40" i="30"/>
  <c r="F52" i="30"/>
  <c r="D52" i="30" s="1"/>
  <c r="F68" i="30"/>
  <c r="D68" i="30"/>
  <c r="F76" i="30"/>
  <c r="D76" i="30" s="1"/>
  <c r="F92" i="30"/>
  <c r="D92" i="30" s="1"/>
  <c r="F112" i="30"/>
  <c r="D112" i="30" s="1"/>
  <c r="F124" i="30"/>
  <c r="D124" i="30"/>
  <c r="F5" i="30"/>
  <c r="D5" i="30" s="1"/>
  <c r="F13" i="30"/>
  <c r="D13" i="30"/>
  <c r="F29" i="30"/>
  <c r="D29" i="30" s="1"/>
  <c r="F41" i="30"/>
  <c r="D41" i="30"/>
  <c r="F53" i="30"/>
  <c r="D53" i="30" s="1"/>
  <c r="F65" i="30"/>
  <c r="D65" i="30"/>
  <c r="F77" i="30"/>
  <c r="D77" i="30" s="1"/>
  <c r="F89" i="30"/>
  <c r="D89" i="30"/>
  <c r="F105" i="30"/>
  <c r="D105" i="30" s="1"/>
  <c r="F3" i="30"/>
  <c r="D3" i="30"/>
  <c r="F7" i="30"/>
  <c r="D7" i="30" s="1"/>
  <c r="F11" i="30"/>
  <c r="D11" i="30"/>
  <c r="F15" i="30"/>
  <c r="D15" i="30" s="1"/>
  <c r="F19" i="30"/>
  <c r="D19" i="30"/>
  <c r="F23" i="30"/>
  <c r="D23" i="30" s="1"/>
  <c r="F27" i="30"/>
  <c r="D27" i="30"/>
  <c r="F31" i="30"/>
  <c r="D31" i="30" s="1"/>
  <c r="F35" i="30"/>
  <c r="D35" i="30"/>
  <c r="F39" i="30"/>
  <c r="D39" i="30" s="1"/>
  <c r="F43" i="30"/>
  <c r="D43" i="30"/>
  <c r="F47" i="30"/>
  <c r="D47" i="30" s="1"/>
  <c r="F51" i="30"/>
  <c r="D51" i="30"/>
  <c r="F55" i="30"/>
  <c r="D55" i="30" s="1"/>
  <c r="F59" i="30"/>
  <c r="D59" i="30"/>
  <c r="F63" i="30"/>
  <c r="D63" i="30" s="1"/>
  <c r="F67" i="30"/>
  <c r="D67" i="30"/>
  <c r="F71" i="30"/>
  <c r="D71" i="30" s="1"/>
  <c r="F75" i="30"/>
  <c r="D75" i="30"/>
  <c r="F79" i="30"/>
  <c r="D79" i="30" s="1"/>
  <c r="F83" i="30"/>
  <c r="D83" i="30"/>
  <c r="F87" i="30"/>
  <c r="D87" i="30" s="1"/>
  <c r="F91" i="30"/>
  <c r="D91" i="30"/>
  <c r="F95" i="30"/>
  <c r="D95" i="30" s="1"/>
  <c r="F99" i="30"/>
  <c r="D99" i="30"/>
  <c r="F103" i="30"/>
  <c r="D103" i="30" s="1"/>
  <c r="F107" i="30"/>
  <c r="D107" i="30"/>
  <c r="F111" i="30"/>
  <c r="D111" i="30" s="1"/>
  <c r="F115" i="30"/>
  <c r="D115" i="30"/>
  <c r="F119" i="30"/>
  <c r="D119" i="30" s="1"/>
  <c r="F123" i="30"/>
  <c r="D123" i="30"/>
  <c r="F127" i="30"/>
  <c r="D127" i="30" s="1"/>
  <c r="F16" i="30"/>
  <c r="D16" i="30"/>
  <c r="F36" i="30"/>
  <c r="D36" i="30" s="1"/>
  <c r="F56" i="30"/>
  <c r="D56" i="30"/>
  <c r="F72" i="30"/>
  <c r="D72" i="30" s="1"/>
  <c r="F100" i="30"/>
  <c r="D100" i="30"/>
  <c r="F128" i="30"/>
  <c r="D128" i="30" s="1"/>
  <c r="F12" i="30"/>
  <c r="D12" i="30"/>
  <c r="F28" i="30"/>
  <c r="D28" i="30" s="1"/>
  <c r="F48" i="30"/>
  <c r="D48" i="30"/>
  <c r="F64" i="30"/>
  <c r="D64" i="30" s="1"/>
  <c r="F80" i="30"/>
  <c r="D80" i="30"/>
  <c r="F88" i="30"/>
  <c r="D88" i="30" s="1"/>
  <c r="F104" i="30"/>
  <c r="D104" i="30"/>
  <c r="F116" i="30"/>
  <c r="D116" i="30" s="1"/>
  <c r="F21" i="30"/>
  <c r="D21" i="30"/>
  <c r="F33" i="30"/>
  <c r="D33" i="30" s="1"/>
  <c r="F45" i="30"/>
  <c r="D45" i="30"/>
  <c r="F57" i="30"/>
  <c r="D57" i="30" s="1"/>
  <c r="F69" i="30"/>
  <c r="D69" i="30"/>
  <c r="F85" i="30"/>
  <c r="D85" i="30" s="1"/>
  <c r="F97" i="30"/>
  <c r="D97" i="30"/>
  <c r="F109" i="30"/>
  <c r="D109" i="30" s="1"/>
  <c r="F113" i="30"/>
  <c r="D113" i="30"/>
  <c r="F121" i="30"/>
  <c r="D121" i="30" s="1"/>
  <c r="F125" i="30"/>
  <c r="D125" i="30"/>
  <c r="F129" i="30"/>
  <c r="D129" i="30" s="1"/>
  <c r="F4" i="30"/>
  <c r="D4" i="30"/>
  <c r="F20" i="30"/>
  <c r="D20" i="30" s="1"/>
  <c r="F32" i="30"/>
  <c r="D32" i="30"/>
  <c r="F44" i="30"/>
  <c r="D44" i="30" s="1"/>
  <c r="F60" i="30"/>
  <c r="D60" i="30"/>
  <c r="F84" i="30"/>
  <c r="D84" i="30" s="1"/>
  <c r="F96" i="30"/>
  <c r="D96" i="30"/>
  <c r="F108" i="30"/>
  <c r="D108" i="30" s="1"/>
  <c r="F120" i="30"/>
  <c r="D120" i="30"/>
  <c r="F9" i="30"/>
  <c r="D9" i="30" s="1"/>
  <c r="F17" i="30"/>
  <c r="D17" i="30"/>
  <c r="F25" i="30"/>
  <c r="D25" i="30" s="1"/>
  <c r="F37" i="30"/>
  <c r="D37" i="30"/>
  <c r="F49" i="30"/>
  <c r="D49" i="30" s="1"/>
  <c r="F61" i="30"/>
  <c r="D61" i="30"/>
  <c r="F73" i="30"/>
  <c r="D73" i="30" s="1"/>
  <c r="F81" i="30"/>
  <c r="D81" i="30"/>
  <c r="F93" i="30"/>
  <c r="D93" i="30" s="1"/>
  <c r="F101" i="30"/>
  <c r="D101" i="30"/>
  <c r="F117" i="30"/>
  <c r="D117" i="30" s="1"/>
  <c r="F2" i="30"/>
  <c r="D2" i="30"/>
  <c r="F6" i="30"/>
  <c r="D6" i="30" s="1"/>
  <c r="F10" i="30"/>
  <c r="D10" i="30"/>
  <c r="F14" i="30"/>
  <c r="D14" i="30" s="1"/>
  <c r="F18" i="30"/>
  <c r="D18" i="30"/>
  <c r="F22" i="30"/>
  <c r="D22" i="30" s="1"/>
  <c r="F26" i="30"/>
  <c r="D26" i="30"/>
  <c r="F30" i="30"/>
  <c r="D30" i="30" s="1"/>
  <c r="F34" i="30"/>
  <c r="D34" i="30"/>
  <c r="F38" i="30"/>
  <c r="D38" i="30" s="1"/>
  <c r="F42" i="30"/>
  <c r="D42" i="30"/>
  <c r="F46" i="30"/>
  <c r="D46" i="30" s="1"/>
  <c r="F50" i="30"/>
  <c r="D50" i="30"/>
  <c r="F54" i="30"/>
  <c r="D54" i="30" s="1"/>
  <c r="F58" i="30"/>
  <c r="D58" i="30"/>
  <c r="F62" i="30"/>
  <c r="D62" i="30" s="1"/>
  <c r="F66" i="30"/>
  <c r="D66" i="30"/>
  <c r="F70" i="30"/>
  <c r="D70" i="30" s="1"/>
  <c r="F74" i="30"/>
  <c r="D74" i="30"/>
  <c r="F78" i="30"/>
  <c r="D78" i="30" s="1"/>
  <c r="F82" i="30"/>
  <c r="D82" i="30"/>
  <c r="F86" i="30"/>
  <c r="D86" i="30" s="1"/>
  <c r="F90" i="30"/>
  <c r="D90" i="30"/>
  <c r="F94" i="30"/>
  <c r="D94" i="30" s="1"/>
  <c r="F98" i="30"/>
  <c r="D98" i="30"/>
  <c r="F102" i="30"/>
  <c r="D102" i="30" s="1"/>
  <c r="F106" i="30"/>
  <c r="D106" i="30"/>
  <c r="F110" i="30"/>
  <c r="D110" i="30" s="1"/>
  <c r="F114" i="30"/>
  <c r="D114" i="30"/>
  <c r="F118" i="30"/>
  <c r="D118" i="30" s="1"/>
  <c r="F122" i="30"/>
  <c r="D122" i="30"/>
  <c r="F126" i="30"/>
  <c r="D126" i="30" s="1"/>
  <c r="F130" i="30"/>
  <c r="D130" i="30"/>
  <c r="E2"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D5" i="28"/>
  <c r="D9" i="28"/>
  <c r="D13" i="28"/>
  <c r="D17" i="28"/>
  <c r="D21" i="28"/>
  <c r="D25" i="28"/>
  <c r="D29" i="28"/>
  <c r="D33" i="28"/>
  <c r="D37" i="28"/>
  <c r="D41" i="28"/>
  <c r="D45" i="28"/>
  <c r="D49" i="28"/>
  <c r="D53" i="28"/>
  <c r="D57" i="28"/>
  <c r="D61" i="28"/>
  <c r="F5" i="28"/>
  <c r="F7" i="28"/>
  <c r="F23" i="28"/>
  <c r="F39" i="28"/>
  <c r="F55" i="28"/>
  <c r="J2" i="28"/>
  <c r="H2" i="28" s="1"/>
  <c r="C2" i="28" s="1"/>
  <c r="F2" i="28" s="1"/>
  <c r="J3" i="28"/>
  <c r="H3" i="28" s="1"/>
  <c r="C3" i="28" s="1"/>
  <c r="J4" i="28"/>
  <c r="H4" i="28" s="1"/>
  <c r="C4" i="28" s="1"/>
  <c r="F4" i="28" s="1"/>
  <c r="J5" i="28"/>
  <c r="H5" i="28" s="1"/>
  <c r="C5" i="28" s="1"/>
  <c r="J6" i="28"/>
  <c r="H6" i="28" s="1"/>
  <c r="C6" i="28" s="1"/>
  <c r="F6" i="28" s="1"/>
  <c r="J7" i="28"/>
  <c r="H7" i="28" s="1"/>
  <c r="C7" i="28" s="1"/>
  <c r="D7" i="28" s="1"/>
  <c r="J8" i="28"/>
  <c r="H8" i="28" s="1"/>
  <c r="C8" i="28" s="1"/>
  <c r="F8" i="28" s="1"/>
  <c r="J9" i="28"/>
  <c r="H9" i="28" s="1"/>
  <c r="C9" i="28" s="1"/>
  <c r="F9" i="28" s="1"/>
  <c r="J10" i="28"/>
  <c r="H10" i="28" s="1"/>
  <c r="C10" i="28" s="1"/>
  <c r="F10" i="28" s="1"/>
  <c r="J11" i="28"/>
  <c r="H11" i="28" s="1"/>
  <c r="C11" i="28" s="1"/>
  <c r="F11" i="28" s="1"/>
  <c r="J12" i="28"/>
  <c r="H12" i="28" s="1"/>
  <c r="C12" i="28" s="1"/>
  <c r="F12" i="28" s="1"/>
  <c r="J13" i="28"/>
  <c r="H13" i="28" s="1"/>
  <c r="C13" i="28" s="1"/>
  <c r="F13" i="28" s="1"/>
  <c r="J14" i="28"/>
  <c r="H14" i="28" s="1"/>
  <c r="C14" i="28" s="1"/>
  <c r="F14" i="28" s="1"/>
  <c r="J15" i="28"/>
  <c r="H15" i="28" s="1"/>
  <c r="C15" i="28" s="1"/>
  <c r="J16" i="28"/>
  <c r="H16" i="28" s="1"/>
  <c r="C16" i="28" s="1"/>
  <c r="F16" i="28" s="1"/>
  <c r="J17" i="28"/>
  <c r="H17" i="28" s="1"/>
  <c r="C17" i="28" s="1"/>
  <c r="F17" i="28" s="1"/>
  <c r="J18" i="28"/>
  <c r="H18" i="28" s="1"/>
  <c r="C18" i="28" s="1"/>
  <c r="F18" i="28" s="1"/>
  <c r="J19" i="28"/>
  <c r="H19" i="28" s="1"/>
  <c r="C19" i="28" s="1"/>
  <c r="J20" i="28"/>
  <c r="H20" i="28" s="1"/>
  <c r="C20" i="28" s="1"/>
  <c r="F20" i="28" s="1"/>
  <c r="J21" i="28"/>
  <c r="H21" i="28" s="1"/>
  <c r="C21" i="28" s="1"/>
  <c r="F21" i="28" s="1"/>
  <c r="J22" i="28"/>
  <c r="H22" i="28" s="1"/>
  <c r="C22" i="28" s="1"/>
  <c r="F22" i="28" s="1"/>
  <c r="J23" i="28"/>
  <c r="H23" i="28" s="1"/>
  <c r="C23" i="28" s="1"/>
  <c r="D23" i="28" s="1"/>
  <c r="J24" i="28"/>
  <c r="H24" i="28" s="1"/>
  <c r="C24" i="28" s="1"/>
  <c r="F24" i="28" s="1"/>
  <c r="J25" i="28"/>
  <c r="H25" i="28" s="1"/>
  <c r="C25" i="28" s="1"/>
  <c r="F25" i="28" s="1"/>
  <c r="J26" i="28"/>
  <c r="H26" i="28" s="1"/>
  <c r="C26" i="28" s="1"/>
  <c r="F26" i="28" s="1"/>
  <c r="J27" i="28"/>
  <c r="H27" i="28" s="1"/>
  <c r="C27" i="28" s="1"/>
  <c r="F27" i="28" s="1"/>
  <c r="J28" i="28"/>
  <c r="H28" i="28" s="1"/>
  <c r="C28" i="28" s="1"/>
  <c r="F28" i="28" s="1"/>
  <c r="J29" i="28"/>
  <c r="H29" i="28" s="1"/>
  <c r="C29" i="28" s="1"/>
  <c r="F29" i="28" s="1"/>
  <c r="J30" i="28"/>
  <c r="H30" i="28" s="1"/>
  <c r="C30" i="28" s="1"/>
  <c r="F30" i="28" s="1"/>
  <c r="J31" i="28"/>
  <c r="H31" i="28" s="1"/>
  <c r="C31" i="28" s="1"/>
  <c r="J32" i="28"/>
  <c r="H32" i="28" s="1"/>
  <c r="C32" i="28" s="1"/>
  <c r="F32" i="28" s="1"/>
  <c r="J33" i="28"/>
  <c r="H33" i="28" s="1"/>
  <c r="C33" i="28" s="1"/>
  <c r="F33" i="28" s="1"/>
  <c r="J34" i="28"/>
  <c r="H34" i="28" s="1"/>
  <c r="C34" i="28" s="1"/>
  <c r="F34" i="28" s="1"/>
  <c r="J35" i="28"/>
  <c r="H35" i="28" s="1"/>
  <c r="C35" i="28" s="1"/>
  <c r="F35" i="28" s="1"/>
  <c r="J36" i="28"/>
  <c r="H36" i="28" s="1"/>
  <c r="C36" i="28" s="1"/>
  <c r="F36" i="28" s="1"/>
  <c r="J37" i="28"/>
  <c r="H37" i="28" s="1"/>
  <c r="C37" i="28" s="1"/>
  <c r="F37" i="28" s="1"/>
  <c r="J38" i="28"/>
  <c r="H38" i="28" s="1"/>
  <c r="C38" i="28" s="1"/>
  <c r="F38" i="28" s="1"/>
  <c r="J39" i="28"/>
  <c r="H39" i="28" s="1"/>
  <c r="C39" i="28" s="1"/>
  <c r="D39" i="28" s="1"/>
  <c r="J40" i="28"/>
  <c r="H40" i="28" s="1"/>
  <c r="C40" i="28" s="1"/>
  <c r="F40" i="28" s="1"/>
  <c r="J41" i="28"/>
  <c r="H41" i="28" s="1"/>
  <c r="C41" i="28" s="1"/>
  <c r="F41" i="28" s="1"/>
  <c r="J42" i="28"/>
  <c r="H42" i="28" s="1"/>
  <c r="C42" i="28" s="1"/>
  <c r="F42" i="28" s="1"/>
  <c r="J43" i="28"/>
  <c r="H43" i="28" s="1"/>
  <c r="C43" i="28" s="1"/>
  <c r="F43" i="28" s="1"/>
  <c r="J44" i="28"/>
  <c r="H44" i="28" s="1"/>
  <c r="C44" i="28" s="1"/>
  <c r="F44" i="28" s="1"/>
  <c r="J45" i="28"/>
  <c r="H45" i="28" s="1"/>
  <c r="C45" i="28" s="1"/>
  <c r="F45" i="28" s="1"/>
  <c r="J46" i="28"/>
  <c r="H46" i="28" s="1"/>
  <c r="C46" i="28" s="1"/>
  <c r="F46" i="28" s="1"/>
  <c r="J47" i="28"/>
  <c r="H47" i="28" s="1"/>
  <c r="C47" i="28" s="1"/>
  <c r="J48" i="28"/>
  <c r="H48" i="28" s="1"/>
  <c r="C48" i="28" s="1"/>
  <c r="F48" i="28" s="1"/>
  <c r="J49" i="28"/>
  <c r="H49" i="28" s="1"/>
  <c r="C49" i="28" s="1"/>
  <c r="F49" i="28" s="1"/>
  <c r="J50" i="28"/>
  <c r="H50" i="28" s="1"/>
  <c r="C50" i="28" s="1"/>
  <c r="F50" i="28" s="1"/>
  <c r="J51" i="28"/>
  <c r="H51" i="28" s="1"/>
  <c r="C51" i="28" s="1"/>
  <c r="J52" i="28"/>
  <c r="H52" i="28" s="1"/>
  <c r="C52" i="28" s="1"/>
  <c r="F52" i="28" s="1"/>
  <c r="J53" i="28"/>
  <c r="H53" i="28" s="1"/>
  <c r="C53" i="28" s="1"/>
  <c r="F53" i="28" s="1"/>
  <c r="J54" i="28"/>
  <c r="H54" i="28" s="1"/>
  <c r="C54" i="28" s="1"/>
  <c r="F54" i="28" s="1"/>
  <c r="J55" i="28"/>
  <c r="H55" i="28" s="1"/>
  <c r="C55" i="28" s="1"/>
  <c r="D55" i="28" s="1"/>
  <c r="J56" i="28"/>
  <c r="H56" i="28" s="1"/>
  <c r="C56" i="28" s="1"/>
  <c r="F56" i="28" s="1"/>
  <c r="J57" i="28"/>
  <c r="H57" i="28" s="1"/>
  <c r="C57" i="28" s="1"/>
  <c r="F57" i="28" s="1"/>
  <c r="J58" i="28"/>
  <c r="H58" i="28" s="1"/>
  <c r="C58" i="28" s="1"/>
  <c r="F58" i="28" s="1"/>
  <c r="J59" i="28"/>
  <c r="H59" i="28" s="1"/>
  <c r="C59" i="28" s="1"/>
  <c r="F59" i="28" s="1"/>
  <c r="J60" i="28"/>
  <c r="H60" i="28" s="1"/>
  <c r="C60" i="28" s="1"/>
  <c r="F60" i="28" s="1"/>
  <c r="J61" i="28"/>
  <c r="H61" i="28" s="1"/>
  <c r="C61" i="28" s="1"/>
  <c r="F61" i="28" s="1"/>
  <c r="J62" i="28"/>
  <c r="H62" i="28" s="1"/>
  <c r="C62" i="28" s="1"/>
  <c r="F62" i="28" s="1"/>
  <c r="D51" i="28" l="1"/>
  <c r="D15" i="28"/>
  <c r="F51" i="28"/>
  <c r="F19" i="28"/>
  <c r="D19" i="28" s="1"/>
  <c r="D60" i="28"/>
  <c r="D52" i="28"/>
  <c r="D44" i="28"/>
  <c r="D36" i="28"/>
  <c r="D28" i="28"/>
  <c r="D20" i="28"/>
  <c r="D8" i="28"/>
  <c r="F47" i="28"/>
  <c r="D47" i="28" s="1"/>
  <c r="F31" i="28"/>
  <c r="D31" i="28" s="1"/>
  <c r="F15" i="28"/>
  <c r="F3" i="28"/>
  <c r="D3" i="28" s="1"/>
  <c r="D59" i="28"/>
  <c r="D43" i="28"/>
  <c r="D35" i="28"/>
  <c r="D27" i="28"/>
  <c r="D11" i="28"/>
  <c r="D56" i="28"/>
  <c r="D48" i="28"/>
  <c r="D40" i="28"/>
  <c r="D32" i="28"/>
  <c r="D24" i="28"/>
  <c r="D16" i="28"/>
  <c r="D12" i="28"/>
  <c r="D4" i="28"/>
  <c r="D62" i="28"/>
  <c r="D58" i="28"/>
  <c r="D54" i="28"/>
  <c r="D50" i="28"/>
  <c r="D46" i="28"/>
  <c r="D42" i="28"/>
  <c r="D38" i="28"/>
  <c r="D34" i="28"/>
  <c r="D30" i="28"/>
  <c r="D26" i="28"/>
  <c r="D22" i="28"/>
  <c r="D18" i="28"/>
  <c r="D14" i="28"/>
  <c r="D10" i="28"/>
  <c r="D6" i="28"/>
  <c r="D2" i="28"/>
  <c r="H86" i="21" l="1"/>
  <c r="C86" i="21" s="1"/>
  <c r="F86" i="21" s="1"/>
  <c r="H85" i="21"/>
  <c r="C85" i="21" s="1"/>
  <c r="H84" i="21"/>
  <c r="C84" i="21" s="1"/>
  <c r="F84" i="21" s="1"/>
  <c r="H83" i="21"/>
  <c r="C83" i="21" s="1"/>
  <c r="F83" i="21" s="1"/>
  <c r="H82" i="21"/>
  <c r="C82" i="21" s="1"/>
  <c r="F82" i="21" s="1"/>
  <c r="H81" i="21"/>
  <c r="C81" i="21" s="1"/>
  <c r="E81" i="21" s="1"/>
  <c r="H80" i="21"/>
  <c r="C80" i="21" s="1"/>
  <c r="H79" i="21"/>
  <c r="C79" i="21" s="1"/>
  <c r="F79" i="21" s="1"/>
  <c r="H78" i="21"/>
  <c r="C78" i="21" s="1"/>
  <c r="F78" i="21" s="1"/>
  <c r="H77" i="21"/>
  <c r="C77" i="21" s="1"/>
  <c r="F77" i="21" s="1"/>
  <c r="H76" i="21"/>
  <c r="C76" i="21" s="1"/>
  <c r="F76" i="21" s="1"/>
  <c r="H75" i="21"/>
  <c r="C75" i="21" s="1"/>
  <c r="F75" i="21" s="1"/>
  <c r="H74" i="21"/>
  <c r="C74" i="21" s="1"/>
  <c r="F74" i="21" s="1"/>
  <c r="H73" i="21"/>
  <c r="C73" i="21" s="1"/>
  <c r="H72" i="21"/>
  <c r="C72" i="21" s="1"/>
  <c r="H71" i="21"/>
  <c r="C71" i="21" s="1"/>
  <c r="F71" i="21" s="1"/>
  <c r="H70" i="21"/>
  <c r="C70" i="21" s="1"/>
  <c r="F70" i="21" s="1"/>
  <c r="H69" i="21"/>
  <c r="C69" i="21" s="1"/>
  <c r="H68" i="21"/>
  <c r="C68" i="21" s="1"/>
  <c r="F68" i="21" s="1"/>
  <c r="H67" i="21"/>
  <c r="C67" i="21" s="1"/>
  <c r="F67" i="21" s="1"/>
  <c r="H66" i="21"/>
  <c r="C66" i="21" s="1"/>
  <c r="F66" i="21" s="1"/>
  <c r="H65" i="21"/>
  <c r="C65" i="21" s="1"/>
  <c r="F65" i="21" s="1"/>
  <c r="H64" i="21"/>
  <c r="C64" i="21" s="1"/>
  <c r="F64" i="21" s="1"/>
  <c r="H63" i="21"/>
  <c r="C63" i="21" s="1"/>
  <c r="F63" i="21" s="1"/>
  <c r="H62" i="21"/>
  <c r="C62" i="21" s="1"/>
  <c r="F62" i="21" s="1"/>
  <c r="H61" i="21"/>
  <c r="C61" i="21" s="1"/>
  <c r="E61" i="21" s="1"/>
  <c r="H60" i="21"/>
  <c r="C60" i="21" s="1"/>
  <c r="F60" i="21" s="1"/>
  <c r="H59" i="21"/>
  <c r="C59" i="21" s="1"/>
  <c r="F59" i="21" s="1"/>
  <c r="H58" i="21"/>
  <c r="C58" i="21" s="1"/>
  <c r="F58" i="21" s="1"/>
  <c r="H57" i="21"/>
  <c r="C57" i="21" s="1"/>
  <c r="H56" i="21"/>
  <c r="C56" i="21" s="1"/>
  <c r="H55" i="21"/>
  <c r="C55" i="21" s="1"/>
  <c r="F55" i="21" s="1"/>
  <c r="H54" i="21"/>
  <c r="C54" i="21" s="1"/>
  <c r="F54" i="21" s="1"/>
  <c r="H53" i="21"/>
  <c r="C53" i="21" s="1"/>
  <c r="H52" i="21"/>
  <c r="C52" i="21" s="1"/>
  <c r="F52" i="21" s="1"/>
  <c r="H51" i="21"/>
  <c r="C51" i="21" s="1"/>
  <c r="F51" i="21" s="1"/>
  <c r="H50" i="21"/>
  <c r="C50" i="21" s="1"/>
  <c r="F50" i="21" s="1"/>
  <c r="H49" i="21"/>
  <c r="C49" i="21" s="1"/>
  <c r="E49" i="21" s="1"/>
  <c r="H48" i="21"/>
  <c r="C48" i="21" s="1"/>
  <c r="H47" i="21"/>
  <c r="C47" i="21" s="1"/>
  <c r="F47" i="21" s="1"/>
  <c r="H46" i="21"/>
  <c r="C46" i="21" s="1"/>
  <c r="F46" i="21" s="1"/>
  <c r="H45" i="21"/>
  <c r="C45" i="21" s="1"/>
  <c r="F45" i="21" s="1"/>
  <c r="H44" i="21"/>
  <c r="C44" i="21" s="1"/>
  <c r="F44" i="21" s="1"/>
  <c r="H43" i="21"/>
  <c r="C43" i="21" s="1"/>
  <c r="F43" i="21" s="1"/>
  <c r="H42" i="21"/>
  <c r="C42" i="21" s="1"/>
  <c r="F42" i="21" s="1"/>
  <c r="H41" i="21"/>
  <c r="C41" i="21" s="1"/>
  <c r="H40" i="21"/>
  <c r="C40" i="21" s="1"/>
  <c r="H39" i="21"/>
  <c r="C39" i="21" s="1"/>
  <c r="F39" i="21" s="1"/>
  <c r="H38" i="21"/>
  <c r="C38" i="21" s="1"/>
  <c r="F38" i="21" s="1"/>
  <c r="H37" i="21"/>
  <c r="C37" i="21" s="1"/>
  <c r="H36" i="21"/>
  <c r="C36" i="21" s="1"/>
  <c r="F36" i="21" s="1"/>
  <c r="H35" i="21"/>
  <c r="C35" i="21" s="1"/>
  <c r="F35" i="21" s="1"/>
  <c r="H34" i="21"/>
  <c r="C34" i="21" s="1"/>
  <c r="F34" i="21" s="1"/>
  <c r="H33" i="21"/>
  <c r="C33" i="21" s="1"/>
  <c r="F33" i="21" s="1"/>
  <c r="H32" i="21"/>
  <c r="C32" i="21" s="1"/>
  <c r="F32" i="21" s="1"/>
  <c r="H31" i="21"/>
  <c r="C31" i="21" s="1"/>
  <c r="F31" i="21" s="1"/>
  <c r="H30" i="21"/>
  <c r="C30" i="21" s="1"/>
  <c r="F30" i="21" s="1"/>
  <c r="H29" i="21"/>
  <c r="C29" i="21" s="1"/>
  <c r="E29" i="21" s="1"/>
  <c r="H28" i="21"/>
  <c r="C28" i="21" s="1"/>
  <c r="F28" i="21" s="1"/>
  <c r="H27" i="21"/>
  <c r="C27" i="21" s="1"/>
  <c r="F27" i="21" s="1"/>
  <c r="H26" i="21"/>
  <c r="C26" i="21" s="1"/>
  <c r="F26" i="21" s="1"/>
  <c r="H25" i="21"/>
  <c r="C25" i="21" s="1"/>
  <c r="H24" i="21"/>
  <c r="C24" i="21" s="1"/>
  <c r="H23" i="21"/>
  <c r="C23" i="21" s="1"/>
  <c r="F23" i="21" s="1"/>
  <c r="H22" i="21"/>
  <c r="C22" i="21" s="1"/>
  <c r="F22" i="21" s="1"/>
  <c r="H21" i="21"/>
  <c r="C21" i="21" s="1"/>
  <c r="H20" i="21"/>
  <c r="C20" i="21" s="1"/>
  <c r="F20" i="21" s="1"/>
  <c r="H19" i="21"/>
  <c r="C19" i="21" s="1"/>
  <c r="F19" i="21" s="1"/>
  <c r="H18" i="21"/>
  <c r="C18" i="21" s="1"/>
  <c r="F18" i="21" s="1"/>
  <c r="H17" i="21"/>
  <c r="C17" i="21" s="1"/>
  <c r="E17" i="21" s="1"/>
  <c r="H16" i="21"/>
  <c r="C16" i="21" s="1"/>
  <c r="H15" i="21"/>
  <c r="C15" i="21" s="1"/>
  <c r="F15" i="21" s="1"/>
  <c r="H14" i="21"/>
  <c r="C14" i="21" s="1"/>
  <c r="F14" i="21" s="1"/>
  <c r="H13" i="21"/>
  <c r="C13" i="21" s="1"/>
  <c r="F13" i="21" s="1"/>
  <c r="H12" i="21"/>
  <c r="C12" i="21" s="1"/>
  <c r="F12" i="21" s="1"/>
  <c r="H11" i="21"/>
  <c r="C11" i="21" s="1"/>
  <c r="F11" i="21" s="1"/>
  <c r="H10" i="21"/>
  <c r="C10" i="21" s="1"/>
  <c r="F10" i="21" s="1"/>
  <c r="H9" i="21"/>
  <c r="C9" i="21" s="1"/>
  <c r="H8" i="21"/>
  <c r="C8" i="21" s="1"/>
  <c r="H7" i="21"/>
  <c r="C7" i="21" s="1"/>
  <c r="F7" i="21" s="1"/>
  <c r="H6" i="21"/>
  <c r="C6" i="21" s="1"/>
  <c r="F6" i="21" s="1"/>
  <c r="H5" i="21"/>
  <c r="C5" i="21" s="1"/>
  <c r="H4" i="21"/>
  <c r="C4" i="21" s="1"/>
  <c r="F4" i="21" s="1"/>
  <c r="H3" i="21"/>
  <c r="C3" i="21" s="1"/>
  <c r="F3" i="21" s="1"/>
  <c r="H2" i="21"/>
  <c r="C2" i="21" s="1"/>
  <c r="F2" i="21" s="1"/>
  <c r="E9" i="20"/>
  <c r="E13" i="20"/>
  <c r="E17" i="20"/>
  <c r="E21" i="20"/>
  <c r="E25" i="20"/>
  <c r="E27" i="20"/>
  <c r="E29" i="20"/>
  <c r="E31" i="20"/>
  <c r="F23" i="20"/>
  <c r="F31" i="20"/>
  <c r="H31" i="20"/>
  <c r="C31" i="20" s="1"/>
  <c r="H30" i="20"/>
  <c r="C30" i="20" s="1"/>
  <c r="E30" i="20" s="1"/>
  <c r="H29" i="20"/>
  <c r="C29" i="20" s="1"/>
  <c r="H28" i="20"/>
  <c r="C28" i="20" s="1"/>
  <c r="F28" i="20" s="1"/>
  <c r="D28" i="20" s="1"/>
  <c r="H27" i="20"/>
  <c r="C27" i="20" s="1"/>
  <c r="H26" i="20"/>
  <c r="C26" i="20" s="1"/>
  <c r="E26" i="20" s="1"/>
  <c r="H25" i="20"/>
  <c r="C25" i="20" s="1"/>
  <c r="H24" i="20"/>
  <c r="C24" i="20" s="1"/>
  <c r="E24" i="20" s="1"/>
  <c r="H23" i="20"/>
  <c r="C23" i="20" s="1"/>
  <c r="H22" i="20"/>
  <c r="C22" i="20" s="1"/>
  <c r="E22" i="20" s="1"/>
  <c r="H21" i="20"/>
  <c r="C21" i="20" s="1"/>
  <c r="H20" i="20"/>
  <c r="C20" i="20" s="1"/>
  <c r="F20" i="20" s="1"/>
  <c r="D20" i="20" s="1"/>
  <c r="H19" i="20"/>
  <c r="C19" i="20" s="1"/>
  <c r="H18" i="20"/>
  <c r="C18" i="20" s="1"/>
  <c r="E18" i="20" s="1"/>
  <c r="H17" i="20"/>
  <c r="C17" i="20" s="1"/>
  <c r="H16" i="20"/>
  <c r="C16" i="20" s="1"/>
  <c r="F16" i="20" s="1"/>
  <c r="D16" i="20" s="1"/>
  <c r="H15" i="20"/>
  <c r="C15" i="20" s="1"/>
  <c r="H14" i="20"/>
  <c r="C14" i="20" s="1"/>
  <c r="E14" i="20" s="1"/>
  <c r="H13" i="20"/>
  <c r="C13" i="20" s="1"/>
  <c r="H12" i="20"/>
  <c r="C12" i="20" s="1"/>
  <c r="F12" i="20" s="1"/>
  <c r="D12" i="20" s="1"/>
  <c r="H11" i="20"/>
  <c r="C11" i="20" s="1"/>
  <c r="H10" i="20"/>
  <c r="C10" i="20" s="1"/>
  <c r="E10" i="20" s="1"/>
  <c r="H9" i="20"/>
  <c r="C9" i="20" s="1"/>
  <c r="H8" i="20"/>
  <c r="C8" i="20" s="1"/>
  <c r="F8" i="20" s="1"/>
  <c r="D8" i="20" s="1"/>
  <c r="H7" i="20"/>
  <c r="C7" i="20" s="1"/>
  <c r="H6" i="20"/>
  <c r="C6" i="20" s="1"/>
  <c r="E6" i="20" s="1"/>
  <c r="H5" i="20"/>
  <c r="C5" i="20" s="1"/>
  <c r="E5" i="20" s="1"/>
  <c r="H4" i="20"/>
  <c r="C4" i="20" s="1"/>
  <c r="F4" i="20" s="1"/>
  <c r="H3" i="20"/>
  <c r="C3" i="20" s="1"/>
  <c r="H2" i="20"/>
  <c r="C2" i="20" s="1"/>
  <c r="E2" i="20" s="1"/>
  <c r="D3" i="20" l="1"/>
  <c r="D23" i="20"/>
  <c r="D31" i="20"/>
  <c r="F19" i="20"/>
  <c r="D19" i="20" s="1"/>
  <c r="F3" i="20"/>
  <c r="E28" i="20"/>
  <c r="E20" i="20"/>
  <c r="E16" i="20"/>
  <c r="E12" i="20"/>
  <c r="E8" i="20"/>
  <c r="E4" i="20"/>
  <c r="F85" i="21"/>
  <c r="D85" i="21" s="1"/>
  <c r="F73" i="21"/>
  <c r="D73" i="21" s="1"/>
  <c r="F53" i="21"/>
  <c r="D53" i="21" s="1"/>
  <c r="F41" i="21"/>
  <c r="D41" i="21" s="1"/>
  <c r="F21" i="21"/>
  <c r="D21" i="21" s="1"/>
  <c r="F9" i="21"/>
  <c r="D9" i="21" s="1"/>
  <c r="D65" i="21"/>
  <c r="D33" i="21"/>
  <c r="E86" i="21"/>
  <c r="E82" i="21"/>
  <c r="E78" i="21"/>
  <c r="E74" i="21"/>
  <c r="E70" i="21"/>
  <c r="E66" i="21"/>
  <c r="E62" i="21"/>
  <c r="E58" i="21"/>
  <c r="E54" i="21"/>
  <c r="E50" i="21"/>
  <c r="E46" i="21"/>
  <c r="E42" i="21"/>
  <c r="E38" i="21"/>
  <c r="E34" i="21"/>
  <c r="E30" i="21"/>
  <c r="E26" i="21"/>
  <c r="E22" i="21"/>
  <c r="E18" i="21"/>
  <c r="E14" i="21"/>
  <c r="E10" i="21"/>
  <c r="E6" i="21"/>
  <c r="E2" i="21"/>
  <c r="F15" i="20"/>
  <c r="D15" i="20" s="1"/>
  <c r="E19" i="20"/>
  <c r="E15" i="20"/>
  <c r="E11" i="20"/>
  <c r="E3" i="20"/>
  <c r="D32" i="21"/>
  <c r="D64" i="21"/>
  <c r="F81" i="21"/>
  <c r="D81" i="21" s="1"/>
  <c r="F72" i="21"/>
  <c r="D72" i="21" s="1"/>
  <c r="F61" i="21"/>
  <c r="F49" i="21"/>
  <c r="D49" i="21" s="1"/>
  <c r="F40" i="21"/>
  <c r="D40" i="21" s="1"/>
  <c r="F29" i="21"/>
  <c r="D29" i="21" s="1"/>
  <c r="F17" i="21"/>
  <c r="D17" i="21" s="1"/>
  <c r="F8" i="21"/>
  <c r="D8" i="21" s="1"/>
  <c r="D77" i="21"/>
  <c r="D61" i="21"/>
  <c r="D45" i="21"/>
  <c r="D13" i="21"/>
  <c r="E85" i="21"/>
  <c r="E77" i="21"/>
  <c r="E73" i="21"/>
  <c r="E69" i="21"/>
  <c r="E65" i="21"/>
  <c r="E57" i="21"/>
  <c r="E53" i="21"/>
  <c r="E45" i="21"/>
  <c r="E41" i="21"/>
  <c r="E37" i="21"/>
  <c r="E33" i="21"/>
  <c r="E25" i="21"/>
  <c r="E21" i="21"/>
  <c r="E13" i="21"/>
  <c r="E9" i="21"/>
  <c r="E5" i="21"/>
  <c r="E23" i="20"/>
  <c r="E7" i="20"/>
  <c r="F27" i="20"/>
  <c r="D27" i="20" s="1"/>
  <c r="F11" i="20"/>
  <c r="D11" i="20" s="1"/>
  <c r="F80" i="21"/>
  <c r="D80" i="21" s="1"/>
  <c r="F69" i="21"/>
  <c r="D69" i="21" s="1"/>
  <c r="F57" i="21"/>
  <c r="D57" i="21" s="1"/>
  <c r="F48" i="21"/>
  <c r="D48" i="21" s="1"/>
  <c r="F37" i="21"/>
  <c r="D37" i="21" s="1"/>
  <c r="F25" i="21"/>
  <c r="D25" i="21" s="1"/>
  <c r="F16" i="21"/>
  <c r="D16" i="21" s="1"/>
  <c r="F5" i="21"/>
  <c r="D5" i="21" s="1"/>
  <c r="E84" i="21"/>
  <c r="E80" i="21"/>
  <c r="E76" i="21"/>
  <c r="E72" i="21"/>
  <c r="E68" i="21"/>
  <c r="E64" i="21"/>
  <c r="E60" i="21"/>
  <c r="E56" i="21"/>
  <c r="E52" i="21"/>
  <c r="E48" i="21"/>
  <c r="E44" i="21"/>
  <c r="E40" i="21"/>
  <c r="E36" i="21"/>
  <c r="E32" i="21"/>
  <c r="E28" i="21"/>
  <c r="E24" i="21"/>
  <c r="E20" i="21"/>
  <c r="E16" i="21"/>
  <c r="E12" i="21"/>
  <c r="E8" i="21"/>
  <c r="E4" i="21"/>
  <c r="F7" i="20"/>
  <c r="D7" i="20" s="1"/>
  <c r="F56" i="21"/>
  <c r="D56" i="21" s="1"/>
  <c r="F24" i="21"/>
  <c r="D24" i="21" s="1"/>
  <c r="E83" i="21"/>
  <c r="E79" i="21"/>
  <c r="E75" i="21"/>
  <c r="E71" i="21"/>
  <c r="E67" i="21"/>
  <c r="E63" i="21"/>
  <c r="E59" i="21"/>
  <c r="E55" i="21"/>
  <c r="E51" i="21"/>
  <c r="E47" i="21"/>
  <c r="E43" i="21"/>
  <c r="E39" i="21"/>
  <c r="E35" i="21"/>
  <c r="E31" i="21"/>
  <c r="E27" i="21"/>
  <c r="E23" i="21"/>
  <c r="E19" i="21"/>
  <c r="E15" i="21"/>
  <c r="E11" i="21"/>
  <c r="E7" i="21"/>
  <c r="E3" i="21"/>
  <c r="D84" i="21"/>
  <c r="D76" i="21"/>
  <c r="D68" i="21"/>
  <c r="D60" i="21"/>
  <c r="D52" i="21"/>
  <c r="D44" i="21"/>
  <c r="D36" i="21"/>
  <c r="D28" i="21"/>
  <c r="D20" i="21"/>
  <c r="D12" i="21"/>
  <c r="D4" i="21"/>
  <c r="D83" i="21"/>
  <c r="D79" i="21"/>
  <c r="D75" i="21"/>
  <c r="D71" i="21"/>
  <c r="D67" i="21"/>
  <c r="D63" i="21"/>
  <c r="D59" i="21"/>
  <c r="D55" i="21"/>
  <c r="D51" i="21"/>
  <c r="D47" i="21"/>
  <c r="D43" i="21"/>
  <c r="D39" i="21"/>
  <c r="D35" i="21"/>
  <c r="D31" i="21"/>
  <c r="D27" i="21"/>
  <c r="D23" i="21"/>
  <c r="D19" i="21"/>
  <c r="D15" i="21"/>
  <c r="D11" i="21"/>
  <c r="D7" i="21"/>
  <c r="D3" i="21"/>
  <c r="D86" i="21"/>
  <c r="D82" i="21"/>
  <c r="D78" i="21"/>
  <c r="D74" i="21"/>
  <c r="D70" i="21"/>
  <c r="D66" i="21"/>
  <c r="D62" i="21"/>
  <c r="D58" i="21"/>
  <c r="D54" i="21"/>
  <c r="D50" i="21"/>
  <c r="D46" i="21"/>
  <c r="D42" i="21"/>
  <c r="D38" i="21"/>
  <c r="D34" i="21"/>
  <c r="D30" i="21"/>
  <c r="D26" i="21"/>
  <c r="D22" i="21"/>
  <c r="D18" i="21"/>
  <c r="D14" i="21"/>
  <c r="D10" i="21"/>
  <c r="D6" i="21"/>
  <c r="D2" i="21"/>
  <c r="F24" i="20"/>
  <c r="D24" i="20" s="1"/>
  <c r="D25" i="20"/>
  <c r="F22" i="20"/>
  <c r="D22" i="20" s="1"/>
  <c r="F14" i="20"/>
  <c r="D14" i="20" s="1"/>
  <c r="F6" i="20"/>
  <c r="D6" i="20" s="1"/>
  <c r="D4" i="20"/>
  <c r="F29" i="20"/>
  <c r="D29" i="20" s="1"/>
  <c r="F25" i="20"/>
  <c r="F21" i="20"/>
  <c r="D21" i="20" s="1"/>
  <c r="F17" i="20"/>
  <c r="D17" i="20" s="1"/>
  <c r="F13" i="20"/>
  <c r="D13" i="20" s="1"/>
  <c r="F9" i="20"/>
  <c r="D9" i="20" s="1"/>
  <c r="F5" i="20"/>
  <c r="D5" i="20" s="1"/>
  <c r="F30" i="20"/>
  <c r="D30" i="20" s="1"/>
  <c r="F26" i="20"/>
  <c r="D26" i="20" s="1"/>
  <c r="F18" i="20"/>
  <c r="D18" i="20" s="1"/>
  <c r="F10" i="20"/>
  <c r="D10" i="20" s="1"/>
  <c r="F2" i="20"/>
  <c r="D2" i="20" s="1"/>
  <c r="E40" i="19" l="1"/>
  <c r="F39" i="19"/>
  <c r="H43" i="19"/>
  <c r="C43" i="19" s="1"/>
  <c r="H42" i="19"/>
  <c r="C42" i="19" s="1"/>
  <c r="E42" i="19" s="1"/>
  <c r="H41" i="19"/>
  <c r="C41" i="19" s="1"/>
  <c r="E41" i="19" s="1"/>
  <c r="H40" i="19"/>
  <c r="C40" i="19" s="1"/>
  <c r="F40" i="19" s="1"/>
  <c r="D40" i="19" s="1"/>
  <c r="H39" i="19"/>
  <c r="C39" i="19" s="1"/>
  <c r="H38" i="19"/>
  <c r="C38" i="19" s="1"/>
  <c r="E38" i="19" s="1"/>
  <c r="H37" i="19"/>
  <c r="C37" i="19" s="1"/>
  <c r="F37" i="19" s="1"/>
  <c r="H36" i="19"/>
  <c r="C36" i="19" s="1"/>
  <c r="F36" i="19" s="1"/>
  <c r="D36" i="19" s="1"/>
  <c r="H35" i="19"/>
  <c r="C35" i="19" s="1"/>
  <c r="F35" i="19" s="1"/>
  <c r="H34" i="19"/>
  <c r="C34" i="19" s="1"/>
  <c r="E34" i="19" s="1"/>
  <c r="H33" i="19"/>
  <c r="C33" i="19" s="1"/>
  <c r="E33" i="19" s="1"/>
  <c r="H32" i="19"/>
  <c r="C32" i="19" s="1"/>
  <c r="F32" i="19" s="1"/>
  <c r="D32" i="19" s="1"/>
  <c r="H31" i="19"/>
  <c r="C31" i="19" s="1"/>
  <c r="H30" i="19"/>
  <c r="C30" i="19" s="1"/>
  <c r="E30" i="19" s="1"/>
  <c r="H29" i="19"/>
  <c r="C29" i="19" s="1"/>
  <c r="F29" i="19" s="1"/>
  <c r="H28" i="19"/>
  <c r="C28" i="19" s="1"/>
  <c r="F28" i="19" s="1"/>
  <c r="D28" i="19" s="1"/>
  <c r="H27" i="19"/>
  <c r="C27" i="19" s="1"/>
  <c r="H26" i="19"/>
  <c r="C26" i="19" s="1"/>
  <c r="E26" i="19" s="1"/>
  <c r="H25" i="19"/>
  <c r="C25" i="19" s="1"/>
  <c r="E25" i="19" s="1"/>
  <c r="H24" i="19"/>
  <c r="C24" i="19" s="1"/>
  <c r="F24" i="19" s="1"/>
  <c r="D24" i="19" s="1"/>
  <c r="H23" i="19"/>
  <c r="C23" i="19" s="1"/>
  <c r="F23" i="19" s="1"/>
  <c r="H22" i="19"/>
  <c r="C22" i="19" s="1"/>
  <c r="E22" i="19" s="1"/>
  <c r="H21" i="19"/>
  <c r="C21" i="19" s="1"/>
  <c r="F21" i="19" s="1"/>
  <c r="H20" i="19"/>
  <c r="C20" i="19" s="1"/>
  <c r="F20" i="19" s="1"/>
  <c r="D20" i="19" s="1"/>
  <c r="H19" i="19"/>
  <c r="C19" i="19" s="1"/>
  <c r="F19" i="19" s="1"/>
  <c r="H18" i="19"/>
  <c r="C18" i="19" s="1"/>
  <c r="E18" i="19" s="1"/>
  <c r="H17" i="19"/>
  <c r="C17" i="19" s="1"/>
  <c r="E17" i="19" s="1"/>
  <c r="H16" i="19"/>
  <c r="C16" i="19" s="1"/>
  <c r="F16" i="19" s="1"/>
  <c r="D16" i="19" s="1"/>
  <c r="H15" i="19"/>
  <c r="C15" i="19" s="1"/>
  <c r="H14" i="19"/>
  <c r="C14" i="19" s="1"/>
  <c r="E14" i="19" s="1"/>
  <c r="H13" i="19"/>
  <c r="C13" i="19" s="1"/>
  <c r="F13" i="19" s="1"/>
  <c r="H12" i="19"/>
  <c r="C12" i="19" s="1"/>
  <c r="F12" i="19" s="1"/>
  <c r="D12" i="19" s="1"/>
  <c r="H11" i="19"/>
  <c r="C11" i="19" s="1"/>
  <c r="H10" i="19"/>
  <c r="C10" i="19" s="1"/>
  <c r="E10" i="19" s="1"/>
  <c r="H9" i="19"/>
  <c r="C9" i="19" s="1"/>
  <c r="E9" i="19" s="1"/>
  <c r="H8" i="19"/>
  <c r="C8" i="19" s="1"/>
  <c r="F8" i="19" s="1"/>
  <c r="D8" i="19" s="1"/>
  <c r="H7" i="19"/>
  <c r="C7" i="19" s="1"/>
  <c r="F7" i="19" s="1"/>
  <c r="H6" i="19"/>
  <c r="C6" i="19" s="1"/>
  <c r="E6" i="19" s="1"/>
  <c r="H5" i="19"/>
  <c r="C5" i="19" s="1"/>
  <c r="F5" i="19" s="1"/>
  <c r="H4" i="19"/>
  <c r="C4" i="19" s="1"/>
  <c r="F4" i="19" s="1"/>
  <c r="H3" i="19"/>
  <c r="C3" i="19" s="1"/>
  <c r="F3" i="19" s="1"/>
  <c r="H2" i="19"/>
  <c r="C2" i="19" s="1"/>
  <c r="E2" i="19" s="1"/>
  <c r="E37" i="19" l="1"/>
  <c r="E29" i="19"/>
  <c r="E21" i="19"/>
  <c r="E13" i="19"/>
  <c r="E5" i="19"/>
  <c r="E36" i="19"/>
  <c r="E32" i="19"/>
  <c r="E28" i="19"/>
  <c r="E24" i="19"/>
  <c r="E20" i="19"/>
  <c r="E16" i="19"/>
  <c r="E12" i="19"/>
  <c r="E8" i="19"/>
  <c r="E4" i="19"/>
  <c r="D3" i="19"/>
  <c r="D7" i="19"/>
  <c r="D19" i="19"/>
  <c r="D23" i="19"/>
  <c r="D35" i="19"/>
  <c r="D39" i="19"/>
  <c r="F31" i="19"/>
  <c r="D31" i="19" s="1"/>
  <c r="F15" i="19"/>
  <c r="D15" i="19" s="1"/>
  <c r="E43" i="19"/>
  <c r="E39" i="19"/>
  <c r="E35" i="19"/>
  <c r="E31" i="19"/>
  <c r="E27" i="19"/>
  <c r="E23" i="19"/>
  <c r="E19" i="19"/>
  <c r="E15" i="19"/>
  <c r="E11" i="19"/>
  <c r="E7" i="19"/>
  <c r="E3" i="19"/>
  <c r="F43" i="19"/>
  <c r="D43" i="19" s="1"/>
  <c r="F27" i="19"/>
  <c r="D27" i="19" s="1"/>
  <c r="F11" i="19"/>
  <c r="D11" i="19" s="1"/>
  <c r="F9" i="19"/>
  <c r="D9" i="19" s="1"/>
  <c r="F17" i="19"/>
  <c r="D17" i="19"/>
  <c r="F25" i="19"/>
  <c r="D25" i="19" s="1"/>
  <c r="F33" i="19"/>
  <c r="D33" i="19" s="1"/>
  <c r="F41" i="19"/>
  <c r="D41" i="19" s="1"/>
  <c r="D37" i="19"/>
  <c r="D29" i="19"/>
  <c r="D21" i="19"/>
  <c r="D13" i="19"/>
  <c r="D5" i="19"/>
  <c r="F42" i="19"/>
  <c r="D42" i="19" s="1"/>
  <c r="F38" i="19"/>
  <c r="D38" i="19" s="1"/>
  <c r="F34" i="19"/>
  <c r="D34" i="19" s="1"/>
  <c r="F30" i="19"/>
  <c r="D30" i="19" s="1"/>
  <c r="F26" i="19"/>
  <c r="D26" i="19" s="1"/>
  <c r="F22" i="19"/>
  <c r="D22" i="19" s="1"/>
  <c r="F18" i="19"/>
  <c r="D18" i="19" s="1"/>
  <c r="F14" i="19"/>
  <c r="D14" i="19" s="1"/>
  <c r="F10" i="19"/>
  <c r="D10" i="19" s="1"/>
  <c r="F6" i="19"/>
  <c r="D6" i="19" s="1"/>
  <c r="F2" i="19"/>
  <c r="D2" i="19" s="1"/>
  <c r="D4" i="19"/>
  <c r="R3" i="13" l="1"/>
  <c r="P3" i="13" s="1"/>
  <c r="H3" i="13" s="1"/>
  <c r="R4" i="13"/>
  <c r="R5" i="13"/>
  <c r="P5" i="13" s="1"/>
  <c r="H5" i="13" s="1"/>
  <c r="R6" i="13"/>
  <c r="R7" i="13"/>
  <c r="P7" i="13" s="1"/>
  <c r="H7" i="13" s="1"/>
  <c r="R8" i="13"/>
  <c r="C8" i="13" s="1"/>
  <c r="G8" i="13" s="1"/>
  <c r="R9" i="13"/>
  <c r="P9" i="13" s="1"/>
  <c r="H9" i="13" s="1"/>
  <c r="R10" i="13"/>
  <c r="R11" i="13"/>
  <c r="P11" i="13" s="1"/>
  <c r="H11" i="13" s="1"/>
  <c r="R12" i="13"/>
  <c r="C12" i="13" s="1"/>
  <c r="G12" i="13" s="1"/>
  <c r="R13" i="13"/>
  <c r="P13" i="13" s="1"/>
  <c r="H13" i="13" s="1"/>
  <c r="R14" i="13"/>
  <c r="R15" i="13"/>
  <c r="P15" i="13" s="1"/>
  <c r="H15" i="13" s="1"/>
  <c r="R16" i="13"/>
  <c r="R17" i="13"/>
  <c r="R18" i="13"/>
  <c r="R19" i="13"/>
  <c r="R20" i="13"/>
  <c r="R21" i="13"/>
  <c r="P21" i="13" s="1"/>
  <c r="H21" i="13" s="1"/>
  <c r="R22" i="13"/>
  <c r="Q22" i="13" s="1"/>
  <c r="R23" i="13"/>
  <c r="R24" i="13"/>
  <c r="P24" i="13" s="1"/>
  <c r="H24" i="13" s="1"/>
  <c r="R25" i="13"/>
  <c r="P25" i="13" s="1"/>
  <c r="H25" i="13" s="1"/>
  <c r="R26" i="13"/>
  <c r="R27" i="13"/>
  <c r="P27" i="13" s="1"/>
  <c r="H27" i="13" s="1"/>
  <c r="R28" i="13"/>
  <c r="P28" i="13" s="1"/>
  <c r="H28" i="13" s="1"/>
  <c r="R29" i="13"/>
  <c r="P29" i="13" s="1"/>
  <c r="H29" i="13" s="1"/>
  <c r="R30" i="13"/>
  <c r="Q30" i="13" s="1"/>
  <c r="R31" i="13"/>
  <c r="R32" i="13"/>
  <c r="C32" i="13" s="1"/>
  <c r="R33" i="13"/>
  <c r="P33" i="13" s="1"/>
  <c r="H33" i="13" s="1"/>
  <c r="R34" i="13"/>
  <c r="R35" i="13"/>
  <c r="P35" i="13" s="1"/>
  <c r="H35" i="13" s="1"/>
  <c r="R36" i="13"/>
  <c r="P36" i="13" s="1"/>
  <c r="H36" i="13" s="1"/>
  <c r="R37" i="13"/>
  <c r="R38" i="13"/>
  <c r="R39" i="13"/>
  <c r="C39" i="13" s="1"/>
  <c r="G39" i="13" s="1"/>
  <c r="R40" i="13"/>
  <c r="R41" i="13"/>
  <c r="R42" i="13"/>
  <c r="R43" i="13"/>
  <c r="C43" i="13" s="1"/>
  <c r="G43" i="13" s="1"/>
  <c r="R44" i="13"/>
  <c r="R45" i="13"/>
  <c r="C45" i="13" s="1"/>
  <c r="G45" i="13" s="1"/>
  <c r="R46" i="13"/>
  <c r="Q46" i="13" s="1"/>
  <c r="R47" i="13"/>
  <c r="C47" i="13" s="1"/>
  <c r="G47" i="13" s="1"/>
  <c r="R48" i="13"/>
  <c r="C48" i="13" s="1"/>
  <c r="R49" i="13"/>
  <c r="C49" i="13" s="1"/>
  <c r="G49" i="13" s="1"/>
  <c r="R50" i="13"/>
  <c r="R51" i="13"/>
  <c r="Q51" i="13" s="1"/>
  <c r="R52" i="13"/>
  <c r="P52" i="13" s="1"/>
  <c r="H52" i="13" s="1"/>
  <c r="R53" i="13"/>
  <c r="R54" i="13"/>
  <c r="C54" i="13" s="1"/>
  <c r="G54" i="13" s="1"/>
  <c r="R55" i="13"/>
  <c r="C55" i="13" s="1"/>
  <c r="G55" i="13" s="1"/>
  <c r="R56" i="13"/>
  <c r="R57" i="13"/>
  <c r="R58" i="13"/>
  <c r="R59" i="13"/>
  <c r="C59" i="13" s="1"/>
  <c r="G59" i="13" s="1"/>
  <c r="R60" i="13"/>
  <c r="R61" i="13"/>
  <c r="C61" i="13" s="1"/>
  <c r="G61" i="13" s="1"/>
  <c r="R62" i="13"/>
  <c r="R63" i="13"/>
  <c r="C63" i="13" s="1"/>
  <c r="G63" i="13" s="1"/>
  <c r="R64" i="13"/>
  <c r="Q64" i="13" s="1"/>
  <c r="R65" i="13"/>
  <c r="R66" i="13"/>
  <c r="R67" i="13"/>
  <c r="C67" i="13" s="1"/>
  <c r="G67" i="13" s="1"/>
  <c r="R68" i="13"/>
  <c r="P68" i="13" s="1"/>
  <c r="H68" i="13" s="1"/>
  <c r="R69" i="13"/>
  <c r="R70" i="13"/>
  <c r="Q70" i="13" s="1"/>
  <c r="R71" i="13"/>
  <c r="Q71" i="13" s="1"/>
  <c r="R72" i="13"/>
  <c r="C72" i="13" s="1"/>
  <c r="R73" i="13"/>
  <c r="C73" i="13" s="1"/>
  <c r="G73" i="13" s="1"/>
  <c r="R74" i="13"/>
  <c r="R75" i="13"/>
  <c r="C75" i="13" s="1"/>
  <c r="G75" i="13" s="1"/>
  <c r="R76" i="13"/>
  <c r="R77" i="13"/>
  <c r="R78" i="13"/>
  <c r="R79" i="13"/>
  <c r="C79" i="13" s="1"/>
  <c r="G79" i="13" s="1"/>
  <c r="R80" i="13"/>
  <c r="P80" i="13" s="1"/>
  <c r="H80" i="13" s="1"/>
  <c r="R81" i="13"/>
  <c r="C81" i="13" s="1"/>
  <c r="G81" i="13" s="1"/>
  <c r="R82" i="13"/>
  <c r="Q82" i="13" s="1"/>
  <c r="R83" i="13"/>
  <c r="Q83" i="13" s="1"/>
  <c r="R84" i="13"/>
  <c r="C84" i="13" s="1"/>
  <c r="R85" i="13"/>
  <c r="C85" i="13" s="1"/>
  <c r="G85" i="13" s="1"/>
  <c r="R86" i="13"/>
  <c r="R87" i="13"/>
  <c r="C87" i="13" s="1"/>
  <c r="G87" i="13" s="1"/>
  <c r="R88" i="13"/>
  <c r="C88" i="13" s="1"/>
  <c r="P31" i="13"/>
  <c r="H31" i="13" s="1"/>
  <c r="P73" i="13"/>
  <c r="H73" i="13" s="1"/>
  <c r="P45" i="13"/>
  <c r="H45" i="13" s="1"/>
  <c r="P48" i="13"/>
  <c r="H48" i="13" s="1"/>
  <c r="O88" i="13"/>
  <c r="O87" i="13"/>
  <c r="O86" i="13"/>
  <c r="N86" i="13" s="1"/>
  <c r="I86" i="13" s="1"/>
  <c r="O85" i="13"/>
  <c r="O84" i="13"/>
  <c r="E84" i="13" s="1"/>
  <c r="O83" i="13"/>
  <c r="O82" i="13"/>
  <c r="E82" i="13" s="1"/>
  <c r="O81" i="13"/>
  <c r="O80" i="13"/>
  <c r="O79" i="13"/>
  <c r="O78" i="13"/>
  <c r="N78" i="13" s="1"/>
  <c r="I78" i="13" s="1"/>
  <c r="O77" i="13"/>
  <c r="O76" i="13"/>
  <c r="E76" i="13" s="1"/>
  <c r="O75" i="13"/>
  <c r="O74" i="13"/>
  <c r="E74" i="13" s="1"/>
  <c r="O73" i="13"/>
  <c r="O72" i="13"/>
  <c r="O71" i="13"/>
  <c r="O70" i="13"/>
  <c r="N70" i="13" s="1"/>
  <c r="I70" i="13" s="1"/>
  <c r="O69" i="13"/>
  <c r="O68" i="13"/>
  <c r="E68" i="13" s="1"/>
  <c r="O67" i="13"/>
  <c r="O66" i="13"/>
  <c r="N66" i="13" s="1"/>
  <c r="I66" i="13" s="1"/>
  <c r="O65" i="13"/>
  <c r="O64" i="13"/>
  <c r="E64" i="13" s="1"/>
  <c r="O63" i="13"/>
  <c r="O62" i="13"/>
  <c r="N62" i="13" s="1"/>
  <c r="I62" i="13" s="1"/>
  <c r="O61" i="13"/>
  <c r="P60" i="13"/>
  <c r="H60" i="13" s="1"/>
  <c r="O60" i="13"/>
  <c r="O59" i="13"/>
  <c r="E59" i="13" s="1"/>
  <c r="O58" i="13"/>
  <c r="N58" i="13" s="1"/>
  <c r="I58" i="13" s="1"/>
  <c r="O57" i="13"/>
  <c r="E57" i="13" s="1"/>
  <c r="O56" i="13"/>
  <c r="O55" i="13"/>
  <c r="E55" i="13" s="1"/>
  <c r="O54" i="13"/>
  <c r="N54" i="13" s="1"/>
  <c r="I54" i="13" s="1"/>
  <c r="O53" i="13"/>
  <c r="O52" i="13"/>
  <c r="O51" i="13"/>
  <c r="O50" i="13"/>
  <c r="E50" i="13" s="1"/>
  <c r="P49" i="13"/>
  <c r="H49" i="13" s="1"/>
  <c r="O49" i="13"/>
  <c r="E49" i="13" s="1"/>
  <c r="O48" i="13"/>
  <c r="O47" i="13"/>
  <c r="O46" i="13"/>
  <c r="M46" i="13" s="1"/>
  <c r="O45" i="13"/>
  <c r="O44" i="13"/>
  <c r="O43" i="13"/>
  <c r="O42" i="13"/>
  <c r="E42" i="13" s="1"/>
  <c r="O41" i="13"/>
  <c r="E41" i="13" s="1"/>
  <c r="O40" i="13"/>
  <c r="O39" i="13"/>
  <c r="O38" i="13"/>
  <c r="M38" i="13" s="1"/>
  <c r="O37" i="13"/>
  <c r="O36" i="13"/>
  <c r="O35" i="13"/>
  <c r="O34" i="13"/>
  <c r="E34" i="13" s="1"/>
  <c r="O33" i="13"/>
  <c r="E33" i="13" s="1"/>
  <c r="O32" i="13"/>
  <c r="O31" i="13"/>
  <c r="E31" i="13" s="1"/>
  <c r="O30" i="13"/>
  <c r="N30" i="13" s="1"/>
  <c r="I30" i="13" s="1"/>
  <c r="O29" i="13"/>
  <c r="O28" i="13"/>
  <c r="O27" i="13"/>
  <c r="O26" i="13"/>
  <c r="N26" i="13" s="1"/>
  <c r="I26" i="13" s="1"/>
  <c r="O25" i="13"/>
  <c r="O24" i="13"/>
  <c r="E24" i="13" s="1"/>
  <c r="O23" i="13"/>
  <c r="O22" i="13"/>
  <c r="N22" i="13" s="1"/>
  <c r="I22" i="13" s="1"/>
  <c r="O21" i="13"/>
  <c r="M21" i="13" s="1"/>
  <c r="O20" i="13"/>
  <c r="P19" i="13"/>
  <c r="H19" i="13" s="1"/>
  <c r="O19" i="13"/>
  <c r="O18" i="13"/>
  <c r="N18" i="13" s="1"/>
  <c r="I18" i="13" s="1"/>
  <c r="O17" i="13"/>
  <c r="O16" i="13"/>
  <c r="E16" i="13" s="1"/>
  <c r="O15" i="13"/>
  <c r="O14" i="13"/>
  <c r="N14" i="13" s="1"/>
  <c r="I14" i="13" s="1"/>
  <c r="O13" i="13"/>
  <c r="P12" i="13"/>
  <c r="H12" i="13" s="1"/>
  <c r="O12" i="13"/>
  <c r="O11" i="13"/>
  <c r="O10" i="13"/>
  <c r="M10" i="13" s="1"/>
  <c r="O9" i="13"/>
  <c r="O8" i="13"/>
  <c r="O7" i="13"/>
  <c r="O6" i="13"/>
  <c r="N6" i="13" s="1"/>
  <c r="I6" i="13" s="1"/>
  <c r="O5" i="13"/>
  <c r="O4" i="13"/>
  <c r="O3" i="13"/>
  <c r="P59" i="13" l="1"/>
  <c r="H59" i="13" s="1"/>
  <c r="P67" i="13"/>
  <c r="H67" i="13" s="1"/>
  <c r="P79" i="13"/>
  <c r="H79" i="13" s="1"/>
  <c r="P47" i="13"/>
  <c r="H47" i="13" s="1"/>
  <c r="P43" i="13"/>
  <c r="H43" i="13" s="1"/>
  <c r="P61" i="13"/>
  <c r="H61" i="13" s="1"/>
  <c r="P39" i="13"/>
  <c r="H39" i="13" s="1"/>
  <c r="P85" i="13"/>
  <c r="H85" i="13" s="1"/>
  <c r="Q52" i="13"/>
  <c r="Q84" i="13"/>
  <c r="D84" i="13" s="1"/>
  <c r="Q48" i="13"/>
  <c r="D48" i="13" s="1"/>
  <c r="Q80" i="13"/>
  <c r="Q24" i="13"/>
  <c r="D88" i="13"/>
  <c r="G88" i="13"/>
  <c r="C69" i="13"/>
  <c r="G69" i="13" s="1"/>
  <c r="P69" i="13"/>
  <c r="H69" i="13" s="1"/>
  <c r="C65" i="13"/>
  <c r="G65" i="13" s="1"/>
  <c r="P65" i="13"/>
  <c r="H65" i="13" s="1"/>
  <c r="G72" i="13"/>
  <c r="E10" i="13"/>
  <c r="P81" i="13"/>
  <c r="H81" i="13" s="1"/>
  <c r="P88" i="13"/>
  <c r="H88" i="13" s="1"/>
  <c r="Q88" i="13"/>
  <c r="G84" i="13"/>
  <c r="P76" i="13"/>
  <c r="H76" i="13" s="1"/>
  <c r="Q76" i="13"/>
  <c r="P72" i="13"/>
  <c r="H72" i="13" s="1"/>
  <c r="Q72" i="13"/>
  <c r="D72" i="13" s="1"/>
  <c r="C64" i="13"/>
  <c r="P64" i="13"/>
  <c r="H64" i="13" s="1"/>
  <c r="C60" i="13"/>
  <c r="Q60" i="13"/>
  <c r="P56" i="13"/>
  <c r="H56" i="13" s="1"/>
  <c r="Q56" i="13"/>
  <c r="C56" i="13"/>
  <c r="G48" i="13"/>
  <c r="P44" i="13"/>
  <c r="H44" i="13" s="1"/>
  <c r="Q44" i="13"/>
  <c r="P40" i="13"/>
  <c r="H40" i="13" s="1"/>
  <c r="C40" i="13"/>
  <c r="G40" i="13" s="1"/>
  <c r="G32" i="13"/>
  <c r="Q20" i="13"/>
  <c r="P20" i="13"/>
  <c r="H20" i="13" s="1"/>
  <c r="P16" i="13"/>
  <c r="H16" i="13" s="1"/>
  <c r="Q16" i="13"/>
  <c r="Q8" i="13"/>
  <c r="D8" i="13" s="1"/>
  <c r="P8" i="13"/>
  <c r="H8" i="13" s="1"/>
  <c r="Q4" i="13"/>
  <c r="P4" i="13"/>
  <c r="H4" i="13" s="1"/>
  <c r="Q68" i="13"/>
  <c r="Q32" i="13"/>
  <c r="D32" i="13" s="1"/>
  <c r="C24" i="13"/>
  <c r="P75" i="13"/>
  <c r="H75" i="13" s="1"/>
  <c r="P55" i="13"/>
  <c r="H55" i="13" s="1"/>
  <c r="Q39" i="13"/>
  <c r="D39" i="13" s="1"/>
  <c r="E58" i="13"/>
  <c r="M12" i="13"/>
  <c r="L12" i="13" s="1"/>
  <c r="E12" i="13"/>
  <c r="P86" i="13"/>
  <c r="H86" i="13" s="1"/>
  <c r="C86" i="13"/>
  <c r="G86" i="13" s="1"/>
  <c r="P74" i="13"/>
  <c r="H74" i="13" s="1"/>
  <c r="C74" i="13"/>
  <c r="G74" i="13" s="1"/>
  <c r="P66" i="13"/>
  <c r="H66" i="13" s="1"/>
  <c r="C66" i="13"/>
  <c r="G66" i="13" s="1"/>
  <c r="P58" i="13"/>
  <c r="H58" i="13" s="1"/>
  <c r="C58" i="13"/>
  <c r="G58" i="13" s="1"/>
  <c r="P50" i="13"/>
  <c r="H50" i="13" s="1"/>
  <c r="C50" i="13"/>
  <c r="G50" i="13" s="1"/>
  <c r="P38" i="13"/>
  <c r="H38" i="13" s="1"/>
  <c r="C38" i="13"/>
  <c r="G38" i="13" s="1"/>
  <c r="P26" i="13"/>
  <c r="H26" i="13" s="1"/>
  <c r="C26" i="13"/>
  <c r="G26" i="13" s="1"/>
  <c r="P14" i="13"/>
  <c r="H14" i="13" s="1"/>
  <c r="C14" i="13"/>
  <c r="G14" i="13" s="1"/>
  <c r="P6" i="13"/>
  <c r="H6" i="13" s="1"/>
  <c r="C6" i="13"/>
  <c r="G6" i="13" s="1"/>
  <c r="E26" i="13"/>
  <c r="N4" i="13"/>
  <c r="I4" i="13" s="1"/>
  <c r="E4" i="13"/>
  <c r="N7" i="13"/>
  <c r="I7" i="13" s="1"/>
  <c r="E7" i="13"/>
  <c r="N21" i="13"/>
  <c r="I21" i="13" s="1"/>
  <c r="E21" i="13"/>
  <c r="N27" i="13"/>
  <c r="I27" i="13" s="1"/>
  <c r="E27" i="13"/>
  <c r="N53" i="13"/>
  <c r="I53" i="13" s="1"/>
  <c r="E53" i="13"/>
  <c r="N56" i="13"/>
  <c r="I56" i="13" s="1"/>
  <c r="E56" i="13"/>
  <c r="M60" i="13"/>
  <c r="E60" i="13"/>
  <c r="N63" i="13"/>
  <c r="I63" i="13" s="1"/>
  <c r="E63" i="13"/>
  <c r="N69" i="13"/>
  <c r="I69" i="13" s="1"/>
  <c r="E69" i="13"/>
  <c r="N73" i="13"/>
  <c r="I73" i="13" s="1"/>
  <c r="E73" i="13"/>
  <c r="N77" i="13"/>
  <c r="I77" i="13" s="1"/>
  <c r="E77" i="13"/>
  <c r="N81" i="13"/>
  <c r="I81" i="13" s="1"/>
  <c r="E81" i="13"/>
  <c r="P84" i="13"/>
  <c r="H84" i="13" s="1"/>
  <c r="N88" i="13"/>
  <c r="I88" i="13" s="1"/>
  <c r="E88" i="13"/>
  <c r="P32" i="13"/>
  <c r="H32" i="13" s="1"/>
  <c r="P87" i="13"/>
  <c r="H87" i="13" s="1"/>
  <c r="P63" i="13"/>
  <c r="H63" i="13" s="1"/>
  <c r="P77" i="13"/>
  <c r="H77" i="13" s="1"/>
  <c r="C77" i="13"/>
  <c r="G77" i="13" s="1"/>
  <c r="P57" i="13"/>
  <c r="H57" i="13" s="1"/>
  <c r="C57" i="13"/>
  <c r="G57" i="13" s="1"/>
  <c r="P53" i="13"/>
  <c r="H53" i="13" s="1"/>
  <c r="C53" i="13"/>
  <c r="G53" i="13" s="1"/>
  <c r="P41" i="13"/>
  <c r="H41" i="13" s="1"/>
  <c r="C41" i="13"/>
  <c r="G41" i="13" s="1"/>
  <c r="Q41" i="13"/>
  <c r="D41" i="13" s="1"/>
  <c r="P37" i="13"/>
  <c r="H37" i="13" s="1"/>
  <c r="C37" i="13"/>
  <c r="G37" i="13" s="1"/>
  <c r="Q37" i="13"/>
  <c r="C33" i="13"/>
  <c r="G33" i="13" s="1"/>
  <c r="Q33" i="13"/>
  <c r="C29" i="13"/>
  <c r="G29" i="13" s="1"/>
  <c r="Q29" i="13"/>
  <c r="C25" i="13"/>
  <c r="G25" i="13" s="1"/>
  <c r="Q25" i="13"/>
  <c r="C21" i="13"/>
  <c r="G21" i="13" s="1"/>
  <c r="Q21" i="13"/>
  <c r="P17" i="13"/>
  <c r="H17" i="13" s="1"/>
  <c r="C17" i="13"/>
  <c r="G17" i="13" s="1"/>
  <c r="Q17" i="13"/>
  <c r="C13" i="13"/>
  <c r="G13" i="13" s="1"/>
  <c r="Q13" i="13"/>
  <c r="D13" i="13" s="1"/>
  <c r="C9" i="13"/>
  <c r="G9" i="13" s="1"/>
  <c r="Q9" i="13"/>
  <c r="C5" i="13"/>
  <c r="G5" i="13" s="1"/>
  <c r="Q5" i="13"/>
  <c r="D5" i="13" s="1"/>
  <c r="Q87" i="13"/>
  <c r="D87" i="13" s="1"/>
  <c r="Q79" i="13"/>
  <c r="D79" i="13" s="1"/>
  <c r="Q75" i="13"/>
  <c r="D75" i="13" s="1"/>
  <c r="Q67" i="13"/>
  <c r="D67" i="13" s="1"/>
  <c r="Q63" i="13"/>
  <c r="D63" i="13" s="1"/>
  <c r="Q59" i="13"/>
  <c r="Q55" i="13"/>
  <c r="D55" i="13" s="1"/>
  <c r="Q47" i="13"/>
  <c r="D47" i="13" s="1"/>
  <c r="Q43" i="13"/>
  <c r="D43" i="13" s="1"/>
  <c r="Q38" i="13"/>
  <c r="D38" i="13" s="1"/>
  <c r="Q14" i="13"/>
  <c r="Q6" i="13"/>
  <c r="D6" i="13" s="1"/>
  <c r="C68" i="13"/>
  <c r="C52" i="13"/>
  <c r="C36" i="13"/>
  <c r="G36" i="13" s="1"/>
  <c r="C20" i="13"/>
  <c r="C4" i="13"/>
  <c r="G4" i="13" s="1"/>
  <c r="E86" i="13"/>
  <c r="E70" i="13"/>
  <c r="E54" i="13"/>
  <c r="E38" i="13"/>
  <c r="E22" i="13"/>
  <c r="E6" i="13"/>
  <c r="N19" i="13"/>
  <c r="I19" i="13" s="1"/>
  <c r="E19" i="13"/>
  <c r="M65" i="13"/>
  <c r="E65" i="13"/>
  <c r="N87" i="13"/>
  <c r="I87" i="13" s="1"/>
  <c r="E87" i="13"/>
  <c r="P78" i="13"/>
  <c r="H78" i="13" s="1"/>
  <c r="C78" i="13"/>
  <c r="G78" i="13" s="1"/>
  <c r="P62" i="13"/>
  <c r="H62" i="13" s="1"/>
  <c r="C62" i="13"/>
  <c r="G62" i="13" s="1"/>
  <c r="P42" i="13"/>
  <c r="H42" i="13" s="1"/>
  <c r="C42" i="13"/>
  <c r="G42" i="13" s="1"/>
  <c r="P30" i="13"/>
  <c r="H30" i="13" s="1"/>
  <c r="C30" i="13"/>
  <c r="G30" i="13" s="1"/>
  <c r="P18" i="13"/>
  <c r="H18" i="13" s="1"/>
  <c r="C18" i="13"/>
  <c r="G18" i="13" s="1"/>
  <c r="M8" i="13"/>
  <c r="L8" i="13" s="1"/>
  <c r="E8" i="13"/>
  <c r="N17" i="13"/>
  <c r="I17" i="13" s="1"/>
  <c r="E17" i="13"/>
  <c r="M20" i="13"/>
  <c r="E20" i="13"/>
  <c r="N25" i="13"/>
  <c r="I25" i="13" s="1"/>
  <c r="E25" i="13"/>
  <c r="N35" i="13"/>
  <c r="I35" i="13" s="1"/>
  <c r="E35" i="13"/>
  <c r="M39" i="13"/>
  <c r="L39" i="13" s="1"/>
  <c r="E39" i="13"/>
  <c r="N43" i="13"/>
  <c r="I43" i="13" s="1"/>
  <c r="E43" i="13"/>
  <c r="M47" i="13"/>
  <c r="E47" i="13"/>
  <c r="N67" i="13"/>
  <c r="I67" i="13" s="1"/>
  <c r="E67" i="13"/>
  <c r="N85" i="13"/>
  <c r="I85" i="13" s="1"/>
  <c r="E85" i="13"/>
  <c r="Q86" i="13"/>
  <c r="Q78" i="13"/>
  <c r="Q74" i="13"/>
  <c r="Q66" i="13"/>
  <c r="D66" i="13" s="1"/>
  <c r="Q62" i="13"/>
  <c r="D62" i="13" s="1"/>
  <c r="Q58" i="13"/>
  <c r="D58" i="13" s="1"/>
  <c r="Q54" i="13"/>
  <c r="D54" i="13" s="1"/>
  <c r="Q50" i="13"/>
  <c r="D50" i="13" s="1"/>
  <c r="Q42" i="13"/>
  <c r="Q36" i="13"/>
  <c r="Q28" i="13"/>
  <c r="Q12" i="13"/>
  <c r="D12" i="13" s="1"/>
  <c r="C80" i="13"/>
  <c r="C16" i="13"/>
  <c r="G16" i="13" s="1"/>
  <c r="E66" i="13"/>
  <c r="E18" i="13"/>
  <c r="N9" i="13"/>
  <c r="I9" i="13" s="1"/>
  <c r="E9" i="13"/>
  <c r="N15" i="13"/>
  <c r="I15" i="13" s="1"/>
  <c r="E15" i="13"/>
  <c r="N23" i="13"/>
  <c r="I23" i="13" s="1"/>
  <c r="E23" i="13"/>
  <c r="N29" i="13"/>
  <c r="I29" i="13" s="1"/>
  <c r="E29" i="13"/>
  <c r="N37" i="13"/>
  <c r="I37" i="13" s="1"/>
  <c r="E37" i="13"/>
  <c r="N45" i="13"/>
  <c r="I45" i="13" s="1"/>
  <c r="E45" i="13"/>
  <c r="N52" i="13"/>
  <c r="I52" i="13" s="1"/>
  <c r="E52" i="13"/>
  <c r="N72" i="13"/>
  <c r="I72" i="13" s="1"/>
  <c r="E72" i="13"/>
  <c r="N80" i="13"/>
  <c r="I80" i="13" s="1"/>
  <c r="E80" i="13"/>
  <c r="P82" i="13"/>
  <c r="H82" i="13" s="1"/>
  <c r="C82" i="13"/>
  <c r="P70" i="13"/>
  <c r="H70" i="13" s="1"/>
  <c r="C70" i="13"/>
  <c r="P46" i="13"/>
  <c r="H46" i="13" s="1"/>
  <c r="C46" i="13"/>
  <c r="P34" i="13"/>
  <c r="H34" i="13" s="1"/>
  <c r="C34" i="13"/>
  <c r="G34" i="13" s="1"/>
  <c r="P22" i="13"/>
  <c r="H22" i="13" s="1"/>
  <c r="C22" i="13"/>
  <c r="P10" i="13"/>
  <c r="H10" i="13" s="1"/>
  <c r="C10" i="13"/>
  <c r="G10" i="13" s="1"/>
  <c r="N11" i="13"/>
  <c r="I11" i="13" s="1"/>
  <c r="E11" i="13"/>
  <c r="N13" i="13"/>
  <c r="I13" i="13" s="1"/>
  <c r="E13" i="13"/>
  <c r="N3" i="13"/>
  <c r="I3" i="13" s="1"/>
  <c r="E3" i="13"/>
  <c r="N5" i="13"/>
  <c r="I5" i="13" s="1"/>
  <c r="E5" i="13"/>
  <c r="N28" i="13"/>
  <c r="I28" i="13" s="1"/>
  <c r="E28" i="13"/>
  <c r="N32" i="13"/>
  <c r="I32" i="13" s="1"/>
  <c r="E32" i="13"/>
  <c r="N36" i="13"/>
  <c r="I36" i="13" s="1"/>
  <c r="E36" i="13"/>
  <c r="N40" i="13"/>
  <c r="I40" i="13" s="1"/>
  <c r="E40" i="13"/>
  <c r="N44" i="13"/>
  <c r="I44" i="13" s="1"/>
  <c r="E44" i="13"/>
  <c r="N48" i="13"/>
  <c r="I48" i="13" s="1"/>
  <c r="E48" i="13"/>
  <c r="N51" i="13"/>
  <c r="I51" i="13" s="1"/>
  <c r="E51" i="13"/>
  <c r="P54" i="13"/>
  <c r="H54" i="13" s="1"/>
  <c r="N61" i="13"/>
  <c r="I61" i="13" s="1"/>
  <c r="E61" i="13"/>
  <c r="N71" i="13"/>
  <c r="I71" i="13" s="1"/>
  <c r="E71" i="13"/>
  <c r="N75" i="13"/>
  <c r="I75" i="13" s="1"/>
  <c r="E75" i="13"/>
  <c r="N79" i="13"/>
  <c r="I79" i="13" s="1"/>
  <c r="E79" i="13"/>
  <c r="N83" i="13"/>
  <c r="I83" i="13" s="1"/>
  <c r="E83" i="13"/>
  <c r="P83" i="13"/>
  <c r="H83" i="13" s="1"/>
  <c r="C83" i="13"/>
  <c r="P71" i="13"/>
  <c r="H71" i="13" s="1"/>
  <c r="C71" i="13"/>
  <c r="D59" i="13"/>
  <c r="P51" i="13"/>
  <c r="H51" i="13" s="1"/>
  <c r="C51" i="13"/>
  <c r="Q35" i="13"/>
  <c r="C35" i="13"/>
  <c r="G35" i="13" s="1"/>
  <c r="Q31" i="13"/>
  <c r="C31" i="13"/>
  <c r="G31" i="13" s="1"/>
  <c r="Q27" i="13"/>
  <c r="C27" i="13"/>
  <c r="G27" i="13" s="1"/>
  <c r="P23" i="13"/>
  <c r="H23" i="13" s="1"/>
  <c r="Q23" i="13"/>
  <c r="C23" i="13"/>
  <c r="Q19" i="13"/>
  <c r="C19" i="13"/>
  <c r="Q15" i="13"/>
  <c r="C15" i="13"/>
  <c r="Q11" i="13"/>
  <c r="C11" i="13"/>
  <c r="Q7" i="13"/>
  <c r="C7" i="13"/>
  <c r="Q3" i="13"/>
  <c r="C3" i="13"/>
  <c r="Q85" i="13"/>
  <c r="D85" i="13" s="1"/>
  <c r="Q81" i="13"/>
  <c r="D81" i="13" s="1"/>
  <c r="Q77" i="13"/>
  <c r="Q73" i="13"/>
  <c r="D73" i="13" s="1"/>
  <c r="Q69" i="13"/>
  <c r="Q65" i="13"/>
  <c r="Q61" i="13"/>
  <c r="D61" i="13" s="1"/>
  <c r="Q57" i="13"/>
  <c r="D57" i="13" s="1"/>
  <c r="Q53" i="13"/>
  <c r="Q49" i="13"/>
  <c r="D49" i="13" s="1"/>
  <c r="Q45" i="13"/>
  <c r="D45" i="13" s="1"/>
  <c r="Q40" i="13"/>
  <c r="Q34" i="13"/>
  <c r="Q26" i="13"/>
  <c r="Q18" i="13"/>
  <c r="Q10" i="13"/>
  <c r="D10" i="13" s="1"/>
  <c r="C76" i="13"/>
  <c r="C44" i="13"/>
  <c r="C28" i="13"/>
  <c r="E78" i="13"/>
  <c r="E62" i="13"/>
  <c r="E46" i="13"/>
  <c r="E30" i="13"/>
  <c r="E14" i="13"/>
  <c r="M54" i="13"/>
  <c r="L54" i="13" s="1"/>
  <c r="M79" i="13"/>
  <c r="L79" i="13" s="1"/>
  <c r="M28" i="13"/>
  <c r="L28" i="13" s="1"/>
  <c r="M43" i="13"/>
  <c r="L43" i="13" s="1"/>
  <c r="M77" i="13"/>
  <c r="L77" i="13" s="1"/>
  <c r="M83" i="13"/>
  <c r="L83" i="13" s="1"/>
  <c r="N12" i="13"/>
  <c r="I12" i="13" s="1"/>
  <c r="M62" i="13"/>
  <c r="L62" i="13" s="1"/>
  <c r="M81" i="13"/>
  <c r="L81" i="13" s="1"/>
  <c r="M37" i="13"/>
  <c r="L37" i="13" s="1"/>
  <c r="M87" i="13"/>
  <c r="L87" i="13" s="1"/>
  <c r="M13" i="13"/>
  <c r="L13" i="13" s="1"/>
  <c r="M29" i="13"/>
  <c r="L29" i="13" s="1"/>
  <c r="N38" i="13"/>
  <c r="I38" i="13" s="1"/>
  <c r="N46" i="13"/>
  <c r="I46" i="13" s="1"/>
  <c r="M63" i="13"/>
  <c r="L63" i="13" s="1"/>
  <c r="M67" i="13"/>
  <c r="M71" i="13"/>
  <c r="L71" i="13" s="1"/>
  <c r="M73" i="13"/>
  <c r="L73" i="13" s="1"/>
  <c r="M75" i="13"/>
  <c r="L75" i="13" s="1"/>
  <c r="M26" i="13"/>
  <c r="L26" i="13" s="1"/>
  <c r="M56" i="13"/>
  <c r="L56" i="13" s="1"/>
  <c r="M3" i="13"/>
  <c r="L3" i="13" s="1"/>
  <c r="M11" i="13"/>
  <c r="L11" i="13" s="1"/>
  <c r="M17" i="13"/>
  <c r="L17" i="13" s="1"/>
  <c r="M27" i="13"/>
  <c r="L27" i="13" s="1"/>
  <c r="M36" i="13"/>
  <c r="L36" i="13" s="1"/>
  <c r="M52" i="13"/>
  <c r="M9" i="13"/>
  <c r="L9" i="13" s="1"/>
  <c r="N10" i="13"/>
  <c r="I10" i="13" s="1"/>
  <c r="N20" i="13"/>
  <c r="I20" i="13" s="1"/>
  <c r="M45" i="13"/>
  <c r="L45" i="13" s="1"/>
  <c r="L67" i="13"/>
  <c r="M69" i="13"/>
  <c r="L69" i="13" s="1"/>
  <c r="M85" i="13"/>
  <c r="L85" i="13" s="1"/>
  <c r="M18" i="13"/>
  <c r="L18" i="13" s="1"/>
  <c r="M44" i="13"/>
  <c r="L44" i="13" s="1"/>
  <c r="M53" i="13"/>
  <c r="L53" i="13" s="1"/>
  <c r="M4" i="13"/>
  <c r="L4" i="13" s="1"/>
  <c r="M5" i="13"/>
  <c r="L5" i="13" s="1"/>
  <c r="M19" i="13"/>
  <c r="L19" i="13" s="1"/>
  <c r="M25" i="13"/>
  <c r="L25" i="13" s="1"/>
  <c r="M35" i="13"/>
  <c r="L35" i="13" s="1"/>
  <c r="M51" i="13"/>
  <c r="L51" i="13" s="1"/>
  <c r="M61" i="13"/>
  <c r="L61" i="13" s="1"/>
  <c r="M76" i="13"/>
  <c r="L76" i="13" s="1"/>
  <c r="N76" i="13"/>
  <c r="I76" i="13" s="1"/>
  <c r="M82" i="13"/>
  <c r="L82" i="13" s="1"/>
  <c r="N33" i="13"/>
  <c r="I33" i="13" s="1"/>
  <c r="M33" i="13"/>
  <c r="L33" i="13"/>
  <c r="M40" i="13"/>
  <c r="L40" i="13" s="1"/>
  <c r="M48" i="13"/>
  <c r="L48" i="13" s="1"/>
  <c r="N34" i="13"/>
  <c r="I34" i="13" s="1"/>
  <c r="M34" i="13"/>
  <c r="L34" i="13" s="1"/>
  <c r="N50" i="13"/>
  <c r="I50" i="13" s="1"/>
  <c r="M50" i="13"/>
  <c r="L50" i="13" s="1"/>
  <c r="N55" i="13"/>
  <c r="I55" i="13" s="1"/>
  <c r="M55" i="13"/>
  <c r="L55" i="13" s="1"/>
  <c r="N57" i="13"/>
  <c r="I57" i="13" s="1"/>
  <c r="M57" i="13"/>
  <c r="L57" i="13" s="1"/>
  <c r="M68" i="13"/>
  <c r="L68" i="13" s="1"/>
  <c r="N68" i="13"/>
  <c r="I68" i="13" s="1"/>
  <c r="M74" i="13"/>
  <c r="L74" i="13" s="1"/>
  <c r="M84" i="13"/>
  <c r="L84" i="13" s="1"/>
  <c r="N84" i="13"/>
  <c r="I84" i="13" s="1"/>
  <c r="M32" i="13"/>
  <c r="L32" i="13" s="1"/>
  <c r="N41" i="13"/>
  <c r="I41" i="13" s="1"/>
  <c r="M41" i="13"/>
  <c r="L41" i="13" s="1"/>
  <c r="N49" i="13"/>
  <c r="I49" i="13" s="1"/>
  <c r="M49" i="13"/>
  <c r="L49" i="13" s="1"/>
  <c r="N64" i="13"/>
  <c r="I64" i="13" s="1"/>
  <c r="M64" i="13"/>
  <c r="L64" i="13" s="1"/>
  <c r="M16" i="13"/>
  <c r="L16" i="13" s="1"/>
  <c r="L20" i="13"/>
  <c r="M24" i="13"/>
  <c r="L24" i="13" s="1"/>
  <c r="N42" i="13"/>
  <c r="I42" i="13" s="1"/>
  <c r="M42" i="13"/>
  <c r="L42" i="13" s="1"/>
  <c r="M6" i="13"/>
  <c r="L6" i="13" s="1"/>
  <c r="M7" i="13"/>
  <c r="L7" i="13" s="1"/>
  <c r="N8" i="13"/>
  <c r="I8" i="13" s="1"/>
  <c r="L10" i="13"/>
  <c r="M14" i="13"/>
  <c r="L14" i="13" s="1"/>
  <c r="M15" i="13"/>
  <c r="L15" i="13" s="1"/>
  <c r="N16" i="13"/>
  <c r="I16" i="13" s="1"/>
  <c r="L21" i="13"/>
  <c r="M22" i="13"/>
  <c r="L22" i="13" s="1"/>
  <c r="M23" i="13"/>
  <c r="L23" i="13" s="1"/>
  <c r="N24" i="13"/>
  <c r="I24" i="13" s="1"/>
  <c r="M30" i="13"/>
  <c r="L30" i="13" s="1"/>
  <c r="N31" i="13"/>
  <c r="I31" i="13" s="1"/>
  <c r="M31" i="13"/>
  <c r="L31" i="13" s="1"/>
  <c r="N39" i="13"/>
  <c r="I39" i="13" s="1"/>
  <c r="N47" i="13"/>
  <c r="I47" i="13" s="1"/>
  <c r="L47" i="13"/>
  <c r="N59" i="13"/>
  <c r="I59" i="13" s="1"/>
  <c r="M59" i="13"/>
  <c r="L59" i="13" s="1"/>
  <c r="M66" i="13"/>
  <c r="L66" i="13" s="1"/>
  <c r="N74" i="13"/>
  <c r="I74" i="13" s="1"/>
  <c r="N82" i="13"/>
  <c r="I82" i="13" s="1"/>
  <c r="L38" i="13"/>
  <c r="L46" i="13"/>
  <c r="L60" i="13"/>
  <c r="N60" i="13"/>
  <c r="I60" i="13" s="1"/>
  <c r="N65" i="13"/>
  <c r="I65" i="13" s="1"/>
  <c r="L65" i="13"/>
  <c r="M72" i="13"/>
  <c r="L72" i="13" s="1"/>
  <c r="M80" i="13"/>
  <c r="L80" i="13" s="1"/>
  <c r="M88" i="13"/>
  <c r="L88" i="13" s="1"/>
  <c r="L52" i="13"/>
  <c r="M58" i="13"/>
  <c r="L58" i="13" s="1"/>
  <c r="M70" i="13"/>
  <c r="L70" i="13" s="1"/>
  <c r="M78" i="13"/>
  <c r="L78" i="13" s="1"/>
  <c r="M86" i="13"/>
  <c r="L86" i="13" s="1"/>
  <c r="D16" i="13" l="1"/>
  <c r="D65" i="13"/>
  <c r="D26" i="13"/>
  <c r="D42" i="13"/>
  <c r="D44" i="13"/>
  <c r="G44" i="13"/>
  <c r="D15" i="13"/>
  <c r="G15" i="13"/>
  <c r="D71" i="13"/>
  <c r="G71" i="13"/>
  <c r="D64" i="13"/>
  <c r="G64" i="13"/>
  <c r="D53" i="13"/>
  <c r="D22" i="13"/>
  <c r="G22" i="13"/>
  <c r="D4" i="13"/>
  <c r="D3" i="13"/>
  <c r="G3" i="13"/>
  <c r="D19" i="13"/>
  <c r="G19" i="13"/>
  <c r="D28" i="13"/>
  <c r="G28" i="13"/>
  <c r="D18" i="13"/>
  <c r="D77" i="13"/>
  <c r="D51" i="13"/>
  <c r="G51" i="13"/>
  <c r="D83" i="13"/>
  <c r="G83" i="13"/>
  <c r="D70" i="13"/>
  <c r="G70" i="13"/>
  <c r="D78" i="13"/>
  <c r="D52" i="13"/>
  <c r="G52" i="13"/>
  <c r="D9" i="13"/>
  <c r="D17" i="13"/>
  <c r="D24" i="13"/>
  <c r="G24" i="13"/>
  <c r="D7" i="13"/>
  <c r="G7" i="13"/>
  <c r="D23" i="13"/>
  <c r="G23" i="13"/>
  <c r="D80" i="13"/>
  <c r="G80" i="13"/>
  <c r="D68" i="13"/>
  <c r="G68" i="13"/>
  <c r="D76" i="13"/>
  <c r="G76" i="13"/>
  <c r="D69" i="13"/>
  <c r="D46" i="13"/>
  <c r="G46" i="13"/>
  <c r="D82" i="13"/>
  <c r="G82" i="13"/>
  <c r="D20" i="13"/>
  <c r="G20" i="13"/>
  <c r="D40" i="13"/>
  <c r="D11" i="13"/>
  <c r="G11" i="13"/>
  <c r="D30" i="13"/>
  <c r="D56" i="13"/>
  <c r="G56" i="13"/>
  <c r="D60" i="13"/>
  <c r="G60" i="13"/>
  <c r="K83" i="13"/>
  <c r="J83" i="13" s="1"/>
  <c r="F83" i="13"/>
  <c r="K5" i="13"/>
  <c r="J5" i="13" s="1"/>
  <c r="F5" i="13"/>
  <c r="K86" i="13"/>
  <c r="J86" i="13" s="1"/>
  <c r="F86" i="13"/>
  <c r="K52" i="13"/>
  <c r="J52" i="13" s="1"/>
  <c r="F52" i="13"/>
  <c r="K65" i="13"/>
  <c r="J65" i="13" s="1"/>
  <c r="F65" i="13"/>
  <c r="K46" i="13"/>
  <c r="J46" i="13" s="1"/>
  <c r="F46" i="13"/>
  <c r="K66" i="13"/>
  <c r="J66" i="13" s="1"/>
  <c r="F66" i="13"/>
  <c r="K47" i="13"/>
  <c r="J47" i="13" s="1"/>
  <c r="F47" i="13"/>
  <c r="K31" i="13"/>
  <c r="J31" i="13" s="1"/>
  <c r="F31" i="13"/>
  <c r="K23" i="13"/>
  <c r="J23" i="13" s="1"/>
  <c r="F23" i="13"/>
  <c r="K10" i="13"/>
  <c r="J10" i="13" s="1"/>
  <c r="F10" i="13"/>
  <c r="K24" i="13"/>
  <c r="J24" i="13" s="1"/>
  <c r="F24" i="13"/>
  <c r="K74" i="13"/>
  <c r="J74" i="13" s="1"/>
  <c r="F74" i="13"/>
  <c r="K57" i="13"/>
  <c r="J57" i="13" s="1"/>
  <c r="F57" i="13"/>
  <c r="K50" i="13"/>
  <c r="J50" i="13" s="1"/>
  <c r="F50" i="13"/>
  <c r="K12" i="13"/>
  <c r="J12" i="13" s="1"/>
  <c r="F12" i="13"/>
  <c r="K76" i="13"/>
  <c r="J76" i="13" s="1"/>
  <c r="F76" i="13"/>
  <c r="K25" i="13"/>
  <c r="J25" i="13" s="1"/>
  <c r="F25" i="13"/>
  <c r="K53" i="13"/>
  <c r="J53" i="13" s="1"/>
  <c r="F53" i="13"/>
  <c r="K45" i="13"/>
  <c r="J45" i="13" s="1"/>
  <c r="F45" i="13"/>
  <c r="K11" i="13"/>
  <c r="J11" i="13" s="1"/>
  <c r="F11" i="13"/>
  <c r="K75" i="13"/>
  <c r="J75" i="13" s="1"/>
  <c r="F75" i="13"/>
  <c r="K63" i="13"/>
  <c r="J63" i="13" s="1"/>
  <c r="F63" i="13"/>
  <c r="K43" i="13"/>
  <c r="J43" i="13" s="1"/>
  <c r="F43" i="13"/>
  <c r="D34" i="13"/>
  <c r="D31" i="13"/>
  <c r="D74" i="13"/>
  <c r="D36" i="13"/>
  <c r="D14" i="13"/>
  <c r="D21" i="13"/>
  <c r="D29" i="13"/>
  <c r="D37" i="13"/>
  <c r="K58" i="13"/>
  <c r="J58" i="13" s="1"/>
  <c r="F58" i="13"/>
  <c r="K60" i="13"/>
  <c r="J60" i="13" s="1"/>
  <c r="F60" i="13"/>
  <c r="K13" i="13"/>
  <c r="J13" i="13" s="1"/>
  <c r="F13" i="13"/>
  <c r="K28" i="13"/>
  <c r="J28" i="13" s="1"/>
  <c r="F28" i="13"/>
  <c r="K41" i="13"/>
  <c r="J41" i="13" s="1"/>
  <c r="F41" i="13"/>
  <c r="K8" i="13"/>
  <c r="J8" i="13" s="1"/>
  <c r="F8" i="13"/>
  <c r="K4" i="13"/>
  <c r="J4" i="13" s="1"/>
  <c r="F4" i="13"/>
  <c r="K67" i="13"/>
  <c r="J67" i="13" s="1"/>
  <c r="F67" i="13"/>
  <c r="K17" i="13"/>
  <c r="J17" i="13" s="1"/>
  <c r="F17" i="13"/>
  <c r="K81" i="13"/>
  <c r="J81" i="13" s="1"/>
  <c r="F81" i="13"/>
  <c r="K77" i="13"/>
  <c r="J77" i="13" s="1"/>
  <c r="F77" i="13"/>
  <c r="K54" i="13"/>
  <c r="J54" i="13" s="1"/>
  <c r="F54" i="13"/>
  <c r="K78" i="13"/>
  <c r="J78" i="13" s="1"/>
  <c r="F78" i="13"/>
  <c r="K22" i="13"/>
  <c r="J22" i="13" s="1"/>
  <c r="F22" i="13"/>
  <c r="K42" i="13"/>
  <c r="J42" i="13" s="1"/>
  <c r="F42" i="13"/>
  <c r="K49" i="13"/>
  <c r="J49" i="13" s="1"/>
  <c r="F49" i="13"/>
  <c r="K48" i="13"/>
  <c r="J48" i="13" s="1"/>
  <c r="F48" i="13"/>
  <c r="K61" i="13"/>
  <c r="J61" i="13" s="1"/>
  <c r="F61" i="13"/>
  <c r="K44" i="13"/>
  <c r="J44" i="13" s="1"/>
  <c r="F44" i="13"/>
  <c r="K36" i="13"/>
  <c r="J36" i="13" s="1"/>
  <c r="F36" i="13"/>
  <c r="K3" i="13"/>
  <c r="J3" i="13" s="1"/>
  <c r="F3" i="13"/>
  <c r="K73" i="13"/>
  <c r="J73" i="13" s="1"/>
  <c r="F73" i="13"/>
  <c r="K87" i="13"/>
  <c r="J87" i="13" s="1"/>
  <c r="F87" i="13"/>
  <c r="K62" i="13"/>
  <c r="J62" i="13" s="1"/>
  <c r="F62" i="13"/>
  <c r="K72" i="13"/>
  <c r="J72" i="13" s="1"/>
  <c r="F72" i="13"/>
  <c r="K18" i="13"/>
  <c r="J18" i="13" s="1"/>
  <c r="F18" i="13"/>
  <c r="K6" i="13"/>
  <c r="J6" i="13" s="1"/>
  <c r="F6" i="13"/>
  <c r="K64" i="13"/>
  <c r="J64" i="13" s="1"/>
  <c r="F64" i="13"/>
  <c r="K84" i="13"/>
  <c r="J84" i="13" s="1"/>
  <c r="F84" i="13"/>
  <c r="K33" i="13"/>
  <c r="J33" i="13" s="1"/>
  <c r="F33" i="13"/>
  <c r="K35" i="13"/>
  <c r="J35" i="13" s="1"/>
  <c r="F35" i="13"/>
  <c r="K85" i="13"/>
  <c r="J85" i="13" s="1"/>
  <c r="F85" i="13"/>
  <c r="K9" i="13"/>
  <c r="J9" i="13" s="1"/>
  <c r="F9" i="13"/>
  <c r="K26" i="13"/>
  <c r="J26" i="13" s="1"/>
  <c r="F26" i="13"/>
  <c r="K29" i="13"/>
  <c r="J29" i="13" s="1"/>
  <c r="F29" i="13"/>
  <c r="K88" i="13"/>
  <c r="J88" i="13" s="1"/>
  <c r="F88" i="13"/>
  <c r="K38" i="13"/>
  <c r="J38" i="13" s="1"/>
  <c r="F38" i="13"/>
  <c r="K59" i="13"/>
  <c r="J59" i="13" s="1"/>
  <c r="F59" i="13"/>
  <c r="K15" i="13"/>
  <c r="J15" i="13" s="1"/>
  <c r="F15" i="13"/>
  <c r="K20" i="13"/>
  <c r="J20" i="13" s="1"/>
  <c r="F20" i="13"/>
  <c r="K32" i="13"/>
  <c r="J32" i="13" s="1"/>
  <c r="F32" i="13"/>
  <c r="K19" i="13"/>
  <c r="J19" i="13" s="1"/>
  <c r="F19" i="13"/>
  <c r="K79" i="13"/>
  <c r="J79" i="13" s="1"/>
  <c r="F79" i="13"/>
  <c r="K70" i="13"/>
  <c r="J70" i="13" s="1"/>
  <c r="F70" i="13"/>
  <c r="K80" i="13"/>
  <c r="J80" i="13" s="1"/>
  <c r="F80" i="13"/>
  <c r="K39" i="13"/>
  <c r="J39" i="13" s="1"/>
  <c r="F39" i="13"/>
  <c r="K30" i="13"/>
  <c r="J30" i="13" s="1"/>
  <c r="F30" i="13"/>
  <c r="K21" i="13"/>
  <c r="J21" i="13" s="1"/>
  <c r="F21" i="13"/>
  <c r="K14" i="13"/>
  <c r="J14" i="13" s="1"/>
  <c r="F14" i="13"/>
  <c r="K7" i="13"/>
  <c r="J7" i="13" s="1"/>
  <c r="F7" i="13"/>
  <c r="K16" i="13"/>
  <c r="J16" i="13" s="1"/>
  <c r="F16" i="13"/>
  <c r="K68" i="13"/>
  <c r="J68" i="13" s="1"/>
  <c r="F68" i="13"/>
  <c r="K55" i="13"/>
  <c r="J55" i="13" s="1"/>
  <c r="F55" i="13"/>
  <c r="K34" i="13"/>
  <c r="J34" i="13" s="1"/>
  <c r="F34" i="13"/>
  <c r="K40" i="13"/>
  <c r="J40" i="13" s="1"/>
  <c r="F40" i="13"/>
  <c r="K82" i="13"/>
  <c r="J82" i="13" s="1"/>
  <c r="F82" i="13"/>
  <c r="K51" i="13"/>
  <c r="J51" i="13" s="1"/>
  <c r="F51" i="13"/>
  <c r="K69" i="13"/>
  <c r="J69" i="13" s="1"/>
  <c r="F69" i="13"/>
  <c r="K27" i="13"/>
  <c r="J27" i="13" s="1"/>
  <c r="F27" i="13"/>
  <c r="K56" i="13"/>
  <c r="J56" i="13" s="1"/>
  <c r="F56" i="13"/>
  <c r="K71" i="13"/>
  <c r="J71" i="13" s="1"/>
  <c r="F71" i="13"/>
  <c r="K37" i="13"/>
  <c r="J37" i="13" s="1"/>
  <c r="F37" i="13"/>
  <c r="D27" i="13"/>
  <c r="D35" i="13"/>
  <c r="D86" i="13"/>
  <c r="D25" i="13"/>
  <c r="D33" i="13"/>
  <c r="Q28" i="10" l="1"/>
  <c r="O28" i="10" s="1"/>
  <c r="N28" i="10"/>
  <c r="E28" i="10" s="1"/>
  <c r="Q27" i="10"/>
  <c r="O27" i="10" s="1"/>
  <c r="N27" i="10"/>
  <c r="M27" i="10" s="1"/>
  <c r="H27" i="10" s="1"/>
  <c r="Q26" i="10"/>
  <c r="C26" i="10" s="1"/>
  <c r="G26" i="10" s="1"/>
  <c r="N26" i="10"/>
  <c r="E26" i="10" s="1"/>
  <c r="R25" i="10"/>
  <c r="N25" i="10" s="1"/>
  <c r="E25" i="10" s="1"/>
  <c r="Q25" i="10"/>
  <c r="O25" i="10" s="1"/>
  <c r="Q24" i="10"/>
  <c r="O24" i="10" s="1"/>
  <c r="N24" i="10"/>
  <c r="L24" i="10" s="1"/>
  <c r="Q23" i="10"/>
  <c r="O23" i="10" s="1"/>
  <c r="N23" i="10"/>
  <c r="L23" i="10" s="1"/>
  <c r="Q22" i="10"/>
  <c r="O22" i="10" s="1"/>
  <c r="N22" i="10"/>
  <c r="L22" i="10" s="1"/>
  <c r="Q21" i="10"/>
  <c r="O21" i="10" s="1"/>
  <c r="N21" i="10"/>
  <c r="L21" i="10" s="1"/>
  <c r="Q20" i="10"/>
  <c r="O20" i="10" s="1"/>
  <c r="N20" i="10"/>
  <c r="M20" i="10" s="1"/>
  <c r="H20" i="10" s="1"/>
  <c r="Q19" i="10"/>
  <c r="O19" i="10" s="1"/>
  <c r="N19" i="10"/>
  <c r="L19" i="10" s="1"/>
  <c r="Q18" i="10"/>
  <c r="O18" i="10" s="1"/>
  <c r="N18" i="10"/>
  <c r="M18" i="10" s="1"/>
  <c r="H18" i="10" s="1"/>
  <c r="Q17" i="10"/>
  <c r="O17" i="10" s="1"/>
  <c r="N17" i="10"/>
  <c r="L17" i="10" s="1"/>
  <c r="Q16" i="10"/>
  <c r="C16" i="10" s="1"/>
  <c r="G16" i="10" s="1"/>
  <c r="N16" i="10"/>
  <c r="M16" i="10" s="1"/>
  <c r="H16" i="10" s="1"/>
  <c r="Q15" i="10"/>
  <c r="C15" i="10" s="1"/>
  <c r="G15" i="10" s="1"/>
  <c r="N15" i="10"/>
  <c r="E15" i="10" s="1"/>
  <c r="Q14" i="10"/>
  <c r="O14" i="10" s="1"/>
  <c r="N14" i="10"/>
  <c r="M14" i="10" s="1"/>
  <c r="H14" i="10" s="1"/>
  <c r="Q13" i="10"/>
  <c r="O13" i="10" s="1"/>
  <c r="N13" i="10"/>
  <c r="M13" i="10" s="1"/>
  <c r="H13" i="10" s="1"/>
  <c r="Q12" i="10"/>
  <c r="O12" i="10" s="1"/>
  <c r="N12" i="10"/>
  <c r="M12" i="10" s="1"/>
  <c r="H12" i="10" s="1"/>
  <c r="R11" i="10"/>
  <c r="N11" i="10" s="1"/>
  <c r="E11" i="10" s="1"/>
  <c r="Q11" i="10"/>
  <c r="O11" i="10" s="1"/>
  <c r="R10" i="10"/>
  <c r="N10" i="10" s="1"/>
  <c r="E10" i="10" s="1"/>
  <c r="Q10" i="10"/>
  <c r="O10" i="10" s="1"/>
  <c r="R9" i="10"/>
  <c r="N9" i="10" s="1"/>
  <c r="E9" i="10" s="1"/>
  <c r="Q9" i="10"/>
  <c r="O9" i="10" s="1"/>
  <c r="R8" i="10"/>
  <c r="N8" i="10" s="1"/>
  <c r="M8" i="10" s="1"/>
  <c r="H8" i="10" s="1"/>
  <c r="Q8" i="10"/>
  <c r="O8" i="10" s="1"/>
  <c r="Q7" i="10"/>
  <c r="O7" i="10" s="1"/>
  <c r="N7" i="10"/>
  <c r="M7" i="10" s="1"/>
  <c r="H7" i="10" s="1"/>
  <c r="Q6" i="10"/>
  <c r="O6" i="10" s="1"/>
  <c r="N6" i="10"/>
  <c r="M6" i="10" s="1"/>
  <c r="H6" i="10" s="1"/>
  <c r="Q5" i="10"/>
  <c r="O5" i="10" s="1"/>
  <c r="N5" i="10"/>
  <c r="M5" i="10" s="1"/>
  <c r="H5" i="10" s="1"/>
  <c r="Q4" i="10"/>
  <c r="O4" i="10" s="1"/>
  <c r="N4" i="10"/>
  <c r="M4" i="10" s="1"/>
  <c r="H4" i="10" s="1"/>
  <c r="Q3" i="10"/>
  <c r="O3" i="10" s="1"/>
  <c r="N3" i="10"/>
  <c r="E3" i="10" s="1"/>
  <c r="E6" i="10" l="1"/>
  <c r="P28" i="10"/>
  <c r="P24" i="10"/>
  <c r="E22" i="10"/>
  <c r="P20" i="10"/>
  <c r="E18" i="10"/>
  <c r="P8" i="10"/>
  <c r="E14" i="10"/>
  <c r="P27" i="10"/>
  <c r="P19" i="10"/>
  <c r="P4" i="10"/>
  <c r="E21" i="10"/>
  <c r="E17" i="10"/>
  <c r="E13" i="10"/>
  <c r="E5" i="10"/>
  <c r="P16" i="10"/>
  <c r="D16" i="10" s="1"/>
  <c r="E24" i="10"/>
  <c r="E20" i="10"/>
  <c r="E16" i="10"/>
  <c r="E12" i="10"/>
  <c r="E8" i="10"/>
  <c r="E4" i="10"/>
  <c r="P23" i="10"/>
  <c r="P15" i="10"/>
  <c r="D15" i="10" s="1"/>
  <c r="E27" i="10"/>
  <c r="E23" i="10"/>
  <c r="E19" i="10"/>
  <c r="E7" i="10"/>
  <c r="P7" i="10"/>
  <c r="C18" i="10"/>
  <c r="P26" i="10"/>
  <c r="D26" i="10" s="1"/>
  <c r="P22" i="10"/>
  <c r="P18" i="10"/>
  <c r="P14" i="10"/>
  <c r="P10" i="10"/>
  <c r="P6" i="10"/>
  <c r="P12" i="10"/>
  <c r="P11" i="10"/>
  <c r="P3" i="10"/>
  <c r="L16" i="10"/>
  <c r="C10" i="10"/>
  <c r="G10" i="10" s="1"/>
  <c r="P25" i="10"/>
  <c r="P21" i="10"/>
  <c r="P17" i="10"/>
  <c r="P13" i="10"/>
  <c r="P9" i="10"/>
  <c r="P5" i="10"/>
  <c r="K16" i="10"/>
  <c r="O26" i="10"/>
  <c r="C14" i="10"/>
  <c r="O15" i="10"/>
  <c r="C6" i="10"/>
  <c r="C25" i="10"/>
  <c r="G25" i="10" s="1"/>
  <c r="C21" i="10"/>
  <c r="G21" i="10" s="1"/>
  <c r="C17" i="10"/>
  <c r="G17" i="10" s="1"/>
  <c r="C13" i="10"/>
  <c r="G13" i="10" s="1"/>
  <c r="C9" i="10"/>
  <c r="G9" i="10" s="1"/>
  <c r="C5" i="10"/>
  <c r="G5" i="10" s="1"/>
  <c r="O16" i="10"/>
  <c r="C28" i="10"/>
  <c r="C24" i="10"/>
  <c r="C20" i="10"/>
  <c r="C12" i="10"/>
  <c r="G12" i="10" s="1"/>
  <c r="C8" i="10"/>
  <c r="G8" i="10" s="1"/>
  <c r="C4" i="10"/>
  <c r="G4" i="10" s="1"/>
  <c r="C22" i="10"/>
  <c r="G22" i="10" s="1"/>
  <c r="C27" i="10"/>
  <c r="C23" i="10"/>
  <c r="G23" i="10" s="1"/>
  <c r="C19" i="10"/>
  <c r="C11" i="10"/>
  <c r="C7" i="10"/>
  <c r="G7" i="10" s="1"/>
  <c r="C3" i="10"/>
  <c r="G3" i="10" s="1"/>
  <c r="M19" i="10"/>
  <c r="H19" i="10" s="1"/>
  <c r="L27" i="10"/>
  <c r="K27" i="10" s="1"/>
  <c r="M22" i="10"/>
  <c r="H22" i="10" s="1"/>
  <c r="M23" i="10"/>
  <c r="H23" i="10" s="1"/>
  <c r="M21" i="10"/>
  <c r="H21" i="10" s="1"/>
  <c r="M24" i="10"/>
  <c r="H24" i="10" s="1"/>
  <c r="L4" i="10"/>
  <c r="K4" i="10" s="1"/>
  <c r="L6" i="10"/>
  <c r="K6" i="10" s="1"/>
  <c r="L8" i="10"/>
  <c r="K8" i="10" s="1"/>
  <c r="L12" i="10"/>
  <c r="K12" i="10" s="1"/>
  <c r="L14" i="10"/>
  <c r="K14" i="10" s="1"/>
  <c r="L18" i="10"/>
  <c r="K18" i="10" s="1"/>
  <c r="L20" i="10"/>
  <c r="K20" i="10" s="1"/>
  <c r="K22" i="10"/>
  <c r="K24" i="10"/>
  <c r="M17" i="10"/>
  <c r="H17" i="10" s="1"/>
  <c r="L10" i="10"/>
  <c r="K10" i="10" s="1"/>
  <c r="M10" i="10"/>
  <c r="H10" i="10" s="1"/>
  <c r="L3" i="10"/>
  <c r="K3" i="10" s="1"/>
  <c r="L15" i="10"/>
  <c r="K15" i="10" s="1"/>
  <c r="L25" i="10"/>
  <c r="K25" i="10" s="1"/>
  <c r="M11" i="10"/>
  <c r="H11" i="10" s="1"/>
  <c r="L11" i="10"/>
  <c r="K11" i="10" s="1"/>
  <c r="L13" i="10"/>
  <c r="K13" i="10" s="1"/>
  <c r="M25" i="10"/>
  <c r="H25" i="10" s="1"/>
  <c r="M28" i="10"/>
  <c r="H28" i="10" s="1"/>
  <c r="L28" i="10"/>
  <c r="K28" i="10" s="1"/>
  <c r="L7" i="10"/>
  <c r="K7" i="10" s="1"/>
  <c r="L9" i="10"/>
  <c r="K9" i="10" s="1"/>
  <c r="M3" i="10"/>
  <c r="H3" i="10" s="1"/>
  <c r="L5" i="10"/>
  <c r="K5" i="10" s="1"/>
  <c r="M9" i="10"/>
  <c r="H9" i="10" s="1"/>
  <c r="M15" i="10"/>
  <c r="H15" i="10" s="1"/>
  <c r="M26" i="10"/>
  <c r="H26" i="10" s="1"/>
  <c r="L26" i="10"/>
  <c r="K26" i="10" s="1"/>
  <c r="K17" i="10"/>
  <c r="K19" i="10"/>
  <c r="K21" i="10"/>
  <c r="K23" i="10"/>
  <c r="D14" i="10" l="1"/>
  <c r="G14" i="10"/>
  <c r="D28" i="10"/>
  <c r="G28" i="10"/>
  <c r="D6" i="10"/>
  <c r="G6" i="10"/>
  <c r="D11" i="10"/>
  <c r="G11" i="10"/>
  <c r="D20" i="10"/>
  <c r="G20" i="10"/>
  <c r="D18" i="10"/>
  <c r="G18" i="10"/>
  <c r="D19" i="10"/>
  <c r="G19" i="10"/>
  <c r="D24" i="10"/>
  <c r="G24" i="10"/>
  <c r="D27" i="10"/>
  <c r="G27" i="10"/>
  <c r="J21" i="10"/>
  <c r="I21" i="10" s="1"/>
  <c r="F21" i="10"/>
  <c r="J22" i="10"/>
  <c r="I22" i="10" s="1"/>
  <c r="F22" i="10"/>
  <c r="J19" i="10"/>
  <c r="I19" i="10" s="1"/>
  <c r="F19" i="10"/>
  <c r="J9" i="10"/>
  <c r="I9" i="10" s="1"/>
  <c r="F9" i="10"/>
  <c r="J25" i="10"/>
  <c r="I25" i="10" s="1"/>
  <c r="F25" i="10"/>
  <c r="J20" i="10"/>
  <c r="I20" i="10" s="1"/>
  <c r="F20" i="10"/>
  <c r="J7" i="10"/>
  <c r="I7" i="10" s="1"/>
  <c r="F7" i="10"/>
  <c r="J13" i="10"/>
  <c r="I13" i="10" s="1"/>
  <c r="F13" i="10"/>
  <c r="J15" i="10"/>
  <c r="I15" i="10" s="1"/>
  <c r="F15" i="10"/>
  <c r="J18" i="10"/>
  <c r="I18" i="10" s="1"/>
  <c r="F18" i="10"/>
  <c r="J6" i="10"/>
  <c r="I6" i="10" s="1"/>
  <c r="F6" i="10"/>
  <c r="D8" i="10"/>
  <c r="D13" i="10"/>
  <c r="J16" i="10"/>
  <c r="I16" i="10" s="1"/>
  <c r="F16" i="10"/>
  <c r="J12" i="10"/>
  <c r="I12" i="10" s="1"/>
  <c r="F12" i="10"/>
  <c r="J27" i="10"/>
  <c r="I27" i="10" s="1"/>
  <c r="F27" i="10"/>
  <c r="J10" i="10"/>
  <c r="I10" i="10" s="1"/>
  <c r="F10" i="10"/>
  <c r="J8" i="10"/>
  <c r="I8" i="10" s="1"/>
  <c r="F8" i="10"/>
  <c r="J17" i="10"/>
  <c r="I17" i="10" s="1"/>
  <c r="F17" i="10"/>
  <c r="J23" i="10"/>
  <c r="I23" i="10" s="1"/>
  <c r="F23" i="10"/>
  <c r="J26" i="10"/>
  <c r="I26" i="10" s="1"/>
  <c r="F26" i="10"/>
  <c r="J5" i="10"/>
  <c r="I5" i="10" s="1"/>
  <c r="F5" i="10"/>
  <c r="J28" i="10"/>
  <c r="I28" i="10" s="1"/>
  <c r="F28" i="10"/>
  <c r="J11" i="10"/>
  <c r="I11" i="10" s="1"/>
  <c r="F11" i="10"/>
  <c r="J3" i="10"/>
  <c r="I3" i="10" s="1"/>
  <c r="F3" i="10"/>
  <c r="J24" i="10"/>
  <c r="I24" i="10" s="1"/>
  <c r="F24" i="10"/>
  <c r="J14" i="10"/>
  <c r="I14" i="10" s="1"/>
  <c r="F14" i="10"/>
  <c r="J4" i="10"/>
  <c r="I4" i="10" s="1"/>
  <c r="F4" i="10"/>
  <c r="D7" i="10"/>
  <c r="D12" i="10"/>
  <c r="D4" i="10"/>
  <c r="D3" i="10"/>
  <c r="D23" i="10"/>
  <c r="D22" i="10"/>
  <c r="D5" i="10"/>
  <c r="D21" i="10"/>
  <c r="D17" i="10"/>
  <c r="D9" i="10"/>
  <c r="D25" i="10"/>
  <c r="D10" i="10"/>
</calcChain>
</file>

<file path=xl/sharedStrings.xml><?xml version="1.0" encoding="utf-8"?>
<sst xmlns="http://schemas.openxmlformats.org/spreadsheetml/2006/main" count="2294" uniqueCount="1387">
  <si>
    <t>REFERENCIA</t>
  </si>
  <si>
    <t>DESCRIPCION</t>
  </si>
  <si>
    <t>UTILIDAD</t>
  </si>
  <si>
    <t>Columna3</t>
  </si>
  <si>
    <t>Columna4</t>
  </si>
  <si>
    <t>COSTO</t>
  </si>
  <si>
    <t>Columna1</t>
  </si>
  <si>
    <t xml:space="preserve">DESCRIPCIÓN </t>
  </si>
  <si>
    <t>PRECIO SUGERIDO INSTALADOR
( CON  IVA)</t>
  </si>
  <si>
    <t>DPP ORO</t>
  </si>
  <si>
    <t>DPP PLATINO</t>
  </si>
  <si>
    <t>Columna6</t>
  </si>
  <si>
    <t>Columna8</t>
  </si>
  <si>
    <t>PRECIO SUGERIDO INSTALADOR</t>
  </si>
  <si>
    <t/>
  </si>
  <si>
    <t>Columna5</t>
  </si>
  <si>
    <t>PRECIO  INSTALADOR
( CON  IVA)</t>
  </si>
  <si>
    <t>PRECIO TIENDA ( CON  IVA)</t>
  </si>
  <si>
    <t>PRECIO DPP PLATINO ( CON  IVA)</t>
  </si>
  <si>
    <t>PRECIO CLIENTE FINAL ( CON  IVA)</t>
  </si>
  <si>
    <t>PRECIO INSTALLER (CON IVA)</t>
  </si>
  <si>
    <t>PRECIO TIENDA (CON IVA)</t>
  </si>
  <si>
    <t>PRECIO CLIENTE FINAL (CON IVA)</t>
  </si>
  <si>
    <t>Columna7</t>
  </si>
  <si>
    <t>INSTALLER SIN IVA</t>
  </si>
  <si>
    <t>ORO SIN IVA</t>
  </si>
  <si>
    <t>PLATINO</t>
  </si>
  <si>
    <t xml:space="preserve"> ORO</t>
  </si>
  <si>
    <t>ORO</t>
  </si>
  <si>
    <t xml:space="preserve"> PLATINO</t>
  </si>
  <si>
    <t>DS-1LN5E-E/E-Plug(COL-H)</t>
  </si>
  <si>
    <t>Bobina de Cable UTP 305 mts / Cat 5E / Cable Clasificación CMX / Color Gris / PLUG EN UN EXTREMO / Uso Interior</t>
  </si>
  <si>
    <t>DS-1LN6OUTPE-Plugblack305m(COL-H)</t>
  </si>
  <si>
    <t>BOBINA DE CABLE UTP / 305 MTS / CAT 6 / PE / EXTERIOR / COLOR NEGRO / PLUG EN UN EXTREMO</t>
  </si>
  <si>
    <t>DS-1LN6-UE-W-Plug(COL-H)</t>
  </si>
  <si>
    <t>BOBINA DE CABLE UTP / 305 MTS / CAT 6 / CM / COLOR BLANCO / PLUG EN UN EXTREMO</t>
  </si>
  <si>
    <t>DS-1LN6U-G</t>
  </si>
  <si>
    <t>CABLE UTP CAT 6  GRIS USO REDES Y CCTVCM 23AWG UL HIKVISION X 305 MTS  100% COBRE</t>
  </si>
  <si>
    <t>DS-1NP6UEC0 blue 0.5m</t>
  </si>
  <si>
    <t xml:space="preserve"> patch Cord / Utp / Cat. 6 (24 Awg) / 0,5 Metro / Color AZUL / Ideal Para Poe+ / Interior</t>
  </si>
  <si>
    <t>DS-FOGX-B6A1-L0 1C 1km</t>
  </si>
  <si>
    <t>Cable de fibra FTTH, GJYXFCH, LSZH, 1 núcleos. Cable óptico autoportante de tipo arco GJYXFCH consta de un cable GJXFH y un cable mensajero (cable de acero)</t>
  </si>
  <si>
    <t>DS-FOGX-B6A1-L0 1C 2km</t>
  </si>
  <si>
    <t>DS-FOGX-B6A1-L0 2C 1km</t>
  </si>
  <si>
    <t>Cable de fibra FTTH, GJYXFCH, LSZH, 2 núcleos. Cable óptico autoportante de tipo arco GJYXFCH consta de un cable GJXFH y un cable mensajero (cable de acero)</t>
  </si>
  <si>
    <t>DS-FOGX-B6A1-L0 2C 2km</t>
  </si>
  <si>
    <t>DS-1LN5EO-UU/E</t>
  </si>
  <si>
    <t>CABLE UTP CAT 5E  EXTERIOR NEGRO USO REDES Y CCTVCM 23AWG UL HIKVISION X 305 MTS  100% COBRE</t>
  </si>
  <si>
    <t>DS-1LN5EO-UU/E-Plug(COL-H)</t>
  </si>
  <si>
    <t>BOBINA 305M D/CABLE UTP CAT5E PARA EXTERIOR / PLUG EN UN EXTREMO</t>
  </si>
  <si>
    <t>DS-1LN6OUSPE black 305m</t>
  </si>
  <si>
    <t>CABLE UTP CAT 6 EXTERIOR NEGRO USO REDES Y CCTVCM 23AWG  0.55mm UL HIKVISION X 305 MTS  100% COBRE</t>
  </si>
  <si>
    <t>PATCH CORD / UTP / Cat. 6 (24 Awg) / 0,5 Metro / Color NARANJA / Ideal Para Poe+ / Interior</t>
  </si>
  <si>
    <t>DS-1LN5EUSL5/White 305m</t>
  </si>
  <si>
    <t>Cat 5e，U/UTP，24AWG，0.5mm，LSZH，CPR eca,305 m</t>
  </si>
  <si>
    <t>DS-1LN6APSL3 blue 305m</t>
  </si>
  <si>
    <t>Cat6A U/FTP cable</t>
  </si>
  <si>
    <t>DS-1LN6UEL5/White 305m</t>
  </si>
  <si>
    <t>Cat 6，U/UTP，24AWG，0.53mm，LSZH，CPR eca, 305m</t>
  </si>
  <si>
    <t>DS-1LN6-UE-W</t>
  </si>
  <si>
    <t>CABLE UTP CAT 6 BLANCO USO REDES Y CCTVCM 23AWG  0.53mm UL HIKVISION X 305 MTS  100% COBRE</t>
  </si>
  <si>
    <t>DS-1NP6UEC0 blue 1m</t>
  </si>
  <si>
    <t>PATCH CORD / UTP / Cat. 6 (24 Awg) / 1 Metro / Color AZUL / Ideal Para Poe+ / Interior</t>
  </si>
  <si>
    <t>DS-1NP6UEC0 blue 2m</t>
  </si>
  <si>
    <t>PATCH CORD / UTP / Cat. 6 (24 Awg) / 2 Metro / Color AZUL / Ideal Para Poe+ / Interior</t>
  </si>
  <si>
    <t>DS-1NP6UEC0 grey 10m</t>
  </si>
  <si>
    <t>PATCH CORD / UTP / Cat. 6 (24 Awg) / 10 Metro / Color GRIS / Ideal Para Poe+ / Interior</t>
  </si>
  <si>
    <t>DS-1NP6UEC0 grey 2m</t>
  </si>
  <si>
    <t>PATCH CORD / UTP / Cat. 6 (24 Awg) / 2 Metro / Color GRIS / Ideal Para Poe+ / Interior</t>
  </si>
  <si>
    <t>DS-1NP6UEC0 grey 3m</t>
  </si>
  <si>
    <t>PATCH CORD / UTP / Cat. 6 (24 Awg) / 3 Metro / Color GRIS / Ideal Para Poe+ / Interior</t>
  </si>
  <si>
    <t>DS-1NP6UEC0 orange 10m</t>
  </si>
  <si>
    <t>PATCH CORD / UTP / Cat. 6 (24 Awg) / 10 Metro / Color NARANJA / Ideal Para Poe+ / Interior</t>
  </si>
  <si>
    <t>DS-1NP6UEC0 orange 1m</t>
  </si>
  <si>
    <t>PATCH CORD / UTP / Cat. 6 (24 Awg) / 1 Metro / Color NARANJA / Ideal Para Poe+ / Interior</t>
  </si>
  <si>
    <t>DS-1NP6UEC0 orange 3m</t>
  </si>
  <si>
    <t>PATCH CORD / UTP / Cat. 6 (24 Awg) / 3 Metro / Color NARANJA / Ideal Para Poe+ / Interior</t>
  </si>
  <si>
    <t>DS-1NP6UEC0 orange 5m</t>
  </si>
  <si>
    <t>PATCH CORD / UTP / Cat. 6 (24 Awg) / 5 Metros / Color NARANJA / Ideal Para Poe+ / Interior</t>
  </si>
  <si>
    <t xml:space="preserve">resta tienda </t>
  </si>
  <si>
    <t>Columna2</t>
  </si>
  <si>
    <t>PRECIO DPP ORO ( CON  IVA)</t>
  </si>
  <si>
    <t>DS-PD201MC-WB</t>
  </si>
  <si>
    <t>(Ax Home) Contacto Magnético Inalámbrico - 25 mm GAP - Compatible con Serie Ax Home - Pilas AA</t>
  </si>
  <si>
    <t>DS-PKF201-WB</t>
  </si>
  <si>
    <t>(AX HOME) Control Remoto para Armado y Desarmado - Teclas con Funciones Programables</t>
  </si>
  <si>
    <t>DS-PS201-WB/Red</t>
  </si>
  <si>
    <t>(AX HOME) Sirena Inalámbrica Interior - Alerta Ajustable entre 80 a 95dB - Roja</t>
  </si>
  <si>
    <t>DS-PR1-WB(B)</t>
  </si>
  <si>
    <t>(AX PRO) Repetidor de Señal Hikvision / LED Indicador / Batería de Respaldo</t>
  </si>
  <si>
    <t>DS-PD1-EB</t>
  </si>
  <si>
    <t>BOTON DE PANICO CABLEADO MATERIAL RETARDANTE AL FUEGO ABS NO/NC CAPACIDAD 250 VDC/300 mA</t>
  </si>
  <si>
    <t>DS-PDEB1-EG2-WB(B)</t>
  </si>
  <si>
    <t>BOTÓN DE PÁNICO INALÁMBRICO PARA PANEL DE ALARMA HIKVISION (AX PRO) 433 MHZ DISTANCIA 800M
2nda generacion</t>
  </si>
  <si>
    <t>DS-PMA-S2/)/Australia 4G Module</t>
  </si>
  <si>
    <t>Comunicador 3G/4G / Compatible con el Panel de Alarma Hibrido Hikvision</t>
  </si>
  <si>
    <t>DS-PD1-MC-RS</t>
  </si>
  <si>
    <t>contacto magnetico CONEXIÓN NC PARA PUERTAS ENRROLLABLES</t>
  </si>
  <si>
    <t>DS-PDMC-EG2-WB</t>
  </si>
  <si>
    <t>CONTACTO MAGNÉTICO INALÁMBRICO + 2 ZONAS PARA AGREGAR SENSORES CABLEADOS 433 MHZ
2nda generacion</t>
  </si>
  <si>
    <t>DS-PDMCS-EG2-WB</t>
  </si>
  <si>
    <t>CONTACTO MAGNÉTICO INALÁMBRICO SLIM / USO EN INTERIOR 433 MHZ
2nda generacion</t>
  </si>
  <si>
    <t>DS-PD1-MC-WS</t>
  </si>
  <si>
    <t>CONTACTO MAGNETICO METALICO PARA MONTAJE EN SUPERFICIE EN PUERTA DE MADERA (VDC) ≤100 CAPACIDAD (ma) ≤500 ESQUEMA DE CONTACTO (NC \NO) NC MANEJO DE DISTANCIA(mm) ≥17</t>
  </si>
  <si>
    <t>DS-PDBG8-EG2</t>
  </si>
  <si>
    <t>DETECTOR CABLEADO DE RUPTURA DE CRISTALES RANGO 8M</t>
  </si>
  <si>
    <t>DS-PDMCK-EG2-WB</t>
  </si>
  <si>
    <t>DETECTOR DE CHOQUE MAGNETICO INALAMBRICO RANGO DE TRANSMISION 433 MHZ
2da generación</t>
  </si>
  <si>
    <t>DS-PDSMK-S-WB</t>
  </si>
  <si>
    <t>DETECTOR DE HUMO FOTOELECTRICO INALAMBRICO  800m
 2nda generación</t>
  </si>
  <si>
    <t>DS-PDCL12-EG2-WB</t>
  </si>
  <si>
    <t>DETECTOR DE TECHO PIR INALAMBRICO RANGO DE DETECCION 12M / 360° 433MHZ
2da generación</t>
  </si>
  <si>
    <t>DS-PDWL-E-WB</t>
  </si>
  <si>
    <t>DETECTOR INALAMBRICO DE FUGAS DE AGUA 433MHZ RANGO DE TRANSMISION 1KM
2da generación</t>
  </si>
  <si>
    <t>DS-PDBG8-EG2-WB</t>
  </si>
  <si>
    <t xml:space="preserve">DETECTOR INALAMBRICO DE RUPTURA DE CRISTALES RANGO 8M
433MHz AES-128
2nda generacion </t>
  </si>
  <si>
    <t>DS-PM-RSI8</t>
  </si>
  <si>
    <t>Expansor de 8 Zonas Cableadas / Conexión RS-485 hacia el Panel / Permite Agregar Sensores Cableados</t>
  </si>
  <si>
    <t>DS-PM1-I8O2-H</t>
  </si>
  <si>
    <t>EXPANSOR DE ENTRADA CABLEADA 8 ZONAS INTEGRADAS DE PLASTICO 
2da generacion</t>
  </si>
  <si>
    <t>DS-PM1-O1H-WB</t>
  </si>
  <si>
    <t>INTERRUPTOR DE PARED COMUNICACIÓN INALAMBRICA BIDIRECCIONAL DE 433 MHZ DISTANCIA RF 800M
2da generación</t>
  </si>
  <si>
    <t>DS-PHA64-Kit-WB</t>
  </si>
  <si>
    <t>KIT PROFESIONAL HÍBRIDO AX Hybrid incluye panel PHA64, teclado, llavero, 2PIR, un magnetico y 2 tags</t>
  </si>
  <si>
    <t>DS-PKF1-WB(</t>
  </si>
  <si>
    <t>LLAVERO INALAMBRICO  2nda generacion</t>
  </si>
  <si>
    <t>DS-PM2-P</t>
  </si>
  <si>
    <t>MODULO DE COMUNICACIÓN PSTN DIMENSION 44,10mm x 74,06mm 43,5gramos
2da generacion</t>
  </si>
  <si>
    <t>DS-PM1-O1L-WB</t>
  </si>
  <si>
    <t>MODULO DE RELE COMUNICACIÓN INALAMBRICA BIDIRECCIONAL DE 433 MHz CON ENTRADA DE MANIPULACION, COMO ENTRADA DE ZONA PARA ALARMA
2da generación</t>
  </si>
  <si>
    <t>DS-PHA64-B</t>
  </si>
  <si>
    <t>PANEL DE ALARMA HIBRIDO 64 ZONAS, LAN, APP hikvision</t>
  </si>
  <si>
    <t>DS-PHA64-LP</t>
  </si>
  <si>
    <t>PANEL DE ALARMA HIBRIDO PRO WIFI 8 ZONAS CABLEADAS DIRECTAS 56 ZONAS EXPANDIBLES INALAMBRICAS O CABLEADAS  
2da generacion</t>
  </si>
  <si>
    <t>DS-PWA48-Kit-WB</t>
  </si>
  <si>
    <t>PANEL DS-PWA48-E-WB(AXPRO 433MHZ, WHITE) *1 SENSOR MAGNETICO DS-PDMC-EG2-WB (433MHZ) *1  SENSOR DE MOVIMIENTO PIR DS.PDP15P-EG2-WB(433MHZ) *1 LLAVERO DS-PKF1-WB
2da generacion</t>
  </si>
  <si>
    <t>DS-PWA48-Kit-WB(LA)</t>
  </si>
  <si>
    <t>DS-PWA96-Kit-WB/Australia 4G</t>
  </si>
  <si>
    <t>PANEL DS-PWA96 (AXPRO 433MHZ, WHITE) *1 SENSOR MAGNETICO DS-PDMC-EG2-WB (433MHZ) *1  SENSOR DE MOVIMIENTO PIR DS.PDP15P-EG2-WB(433MHZ) *1 LLAVERO DS-PKF1-WB
2da generacion</t>
  </si>
  <si>
    <t>DS-PM1-RT-HWB</t>
  </si>
  <si>
    <t>RECEPTOR INALAMBRICO ADMITE 32 SENSORES INALAMBRICOS, 4 SIRENAS PARA INTERIORES Y 8 SIRENAS PARA EXTERIORES 
2da generacion</t>
  </si>
  <si>
    <t>DS-PDPC12P-EG2</t>
  </si>
  <si>
    <t>SENSOR DE ALARMA CON CAMARA (PIR CAM) INMUNIDAD A MASCOTAS HASTA 30KG  DETECCION DE 12 MTS COBERTURA DE 85.9°
2nda generación</t>
  </si>
  <si>
    <t>DS-PDPC12PF-EG2-WB</t>
  </si>
  <si>
    <t>SENSOR DE ALARMA CON CAMARA COLOR (PIR CAM) INMUNIDAD A MASCOTAS HASTA 30 KG DETECCION DE 12 MTS COBERTURA DE 85.9°
2nda generación</t>
  </si>
  <si>
    <t>DS-PDD12P-EG2</t>
  </si>
  <si>
    <t>SENSOR DE ALARMA PIR DETECCION 12 MTRS ANGULO 85.9° COBERTURA INMUNIDAD A MASCOTAS HASTA 10KG 9-16 VCD</t>
  </si>
  <si>
    <t>DS-PDP18-EG2(P)</t>
  </si>
  <si>
    <t>SENSOR DE ALARMA PIR RANGO DE DETECCION 18 MTRS ANGULO 85.9° COBERTURA INMUNIDAD A MASCOTAS HASTA 10KG 9-16 VCD</t>
  </si>
  <si>
    <t>DS-PDP15P-EG2-WB</t>
  </si>
  <si>
    <t>SENSOR DE ALARMAR PIR RANGO DE DETECCION 15 MTRS ANGULO 85.9° COBERTURA INMUNIDAD A MASCOTAS HASTA 30KG
2nda generación</t>
  </si>
  <si>
    <t>DS-PS1-R</t>
  </si>
  <si>
    <t>SIRENA ESTROBO CABLEADA HIKVISION</t>
  </si>
  <si>
    <t>DS-PS1-I-WB/Red</t>
  </si>
  <si>
    <t>SIRENA INTERIOR INALAMBRICA 433MHZ 110DB CUERPO BLANCO LUZ ROJA ALARMA HIKVISION
2nda generacion</t>
  </si>
  <si>
    <t>DS-PK1-E-WB</t>
  </si>
  <si>
    <t>TECLADO INALAMBRICO COMPATIBLE CON PANELES DE ALARMA HIKVISION
2nda generacion</t>
  </si>
  <si>
    <t>DS-PK1-LRT-HWB</t>
  </si>
  <si>
    <t>TECLADO LCD CON CABLE ADMITE: 2 ENTRADAS DE ALARMA, 1 SALIDA DE ALARMA Y UN MAXIMO DE 64 LLAVEROS
2da generacion</t>
  </si>
  <si>
    <t>DS-PA201PS-Kit-16WB/A-LA</t>
  </si>
  <si>
    <t>(AX HOME) Panel de Alarma Inalámbrico Hikvision / Soporta 16 Zonas / Conexión Wi-Fi, GSM 3G/4G MicroSIM / Interfaz Amigable / Notificaciones Hik-Connect6, Hik-Partner PRO</t>
  </si>
  <si>
    <t>DS-PD2-D10PE</t>
  </si>
  <si>
    <t>DETECTOR PIR CABLEADO 10 METROS DOBLE TECNOLOGÍA CON INMUNIDAD MASCOTAS HASTA 24KG</t>
  </si>
  <si>
    <t>DS-PDCL12-EG2</t>
  </si>
  <si>
    <t>Sensor PIR de Movimiento con Cobertura de 360° / Rango de Detección 12 mts / Uso en Interior Rango de detección de hasta 12 metros Ángulo de detección completo de 360 grados 172 zonas de detección para cobertura total Altura de instalación 2.4 a 4 metros Operación en temperatura de -10°C a 55°C</t>
  </si>
  <si>
    <t>DS-PDSMK-E-WB</t>
  </si>
  <si>
    <t>(AX PRO) Detector de Humo Fotoeléctrico Inalámbrico para Panel de Alarma HIKVISION / Interior / Soporta Funcionalidad Autónoma / No compatible con el panel DS-PHA64-LP</t>
  </si>
  <si>
    <t xml:space="preserve">DS-PDP15P-EG2-WB(B)/Colombia </t>
  </si>
  <si>
    <t>SENSOR DE ALARMAR PIR RANGO DE DETECCION 15 MTRS ANGULO 85.9° COBERTURA INMUNIDAD A MASCOTAS HASTA 30KG 2nda generación CON SOPORTE</t>
  </si>
  <si>
    <t>DS-PC201N(O-STD)</t>
  </si>
  <si>
    <t>(Ax Home) Comunicador LAN / Permite Integrar Puerto RJ-45 / Compatible con Paneles AX Home</t>
  </si>
  <si>
    <t>DS-PD201P10-WB/Colombia bracket</t>
  </si>
  <si>
    <t>(Ax Home) Detector PIR Inalámbrico Interior serie Ax Home - Inmunidad a Mascotas - Rango de Detección de 10 mts - Angulo de 90° de Cobertura</t>
  </si>
  <si>
    <t xml:space="preserve">DS-PA201P-Kit-16WB  </t>
  </si>
  <si>
    <t>(Ax Home) Kit de Panel de Alarma Inalámbrico de Hikvision - Soporta 16 Zonas - Wi-Fi - Incluye Batería de respaldo - Compatible con los Accesorios Ax Home</t>
  </si>
  <si>
    <t>DS-PDD12P-EG2-WB</t>
  </si>
  <si>
    <t>SENSOR DE ALARMA PIR DETECCION 12 MTS ANGUO DE 85.9° DE COBERTURA INMUNIDAD A MASCOTAS HASTA 30 KG DualTech
2nda generación</t>
  </si>
  <si>
    <t>DS-PS1-E-WB/Red</t>
  </si>
  <si>
    <t>SIRENA INALAMBRICA CON ESTROBO ROJO PARA EXTERIOR 433MHZ CIFRADO AES-128 IP65
2nda generacion</t>
  </si>
  <si>
    <t>DS-PDTPH-E-WB</t>
  </si>
  <si>
    <t>DETECTOR DE TEMPERATURA INALAMBRICO 433 RANGO DE TRANSMISION 800M
2da generación</t>
  </si>
  <si>
    <t>DS-PWA64-Kit-WB</t>
  </si>
  <si>
    <t>PANEL DS-PWA64-L-WB(AXPRO 433MHZ, WHITE) *1 SENSOR MAGNETICO DS-PDMC-EG2-WB (433MHZ) *1  SENSOR DE MOVIMIENTO PIR DS.PDP15P-EG2-WB(433MHZ) *1 LLAVERO DS-PKF1-WB
2da generacion</t>
  </si>
  <si>
    <t>DS-PK201B-WB</t>
  </si>
  <si>
    <t>(Ax Home) Teclado Inalámbrico para Armado y Desarmado - Funciones de Automatización para control de Relevadores - Baterías AA - 433 MHZ</t>
  </si>
  <si>
    <t>DS-PDCM15PF-IR</t>
  </si>
  <si>
    <t>(AX PRO) Cámara Exterior IP66 / IR 15mts / Exterior IP66 / Requiere DS-PDTT15AM-LM-WB</t>
  </si>
  <si>
    <t>DS-PDCO-E-WB</t>
  </si>
  <si>
    <t>(AX PRO) Detector de Gas (CO) Inalámbrico para Panel de Alarma HIKVISION / Interior / Soporta Funcionalidad Autónoma / No compatible con el panel DS-PHA64-LP</t>
  </si>
  <si>
    <t>DS-PM1-I16O2-WB</t>
  </si>
  <si>
    <t>(AX PRO) Expansor de Zonas Inalámbrico / 16 Entradas / 2 Salidas / Permite Integrar Sensores Cableados con el Panel AX PRO (Permite Integrar Sensores DSC y Otras Marcas ) / No compatible con el panel DS-PHA64-LP</t>
  </si>
  <si>
    <t>DS-PM1-I1-WB</t>
  </si>
  <si>
    <t>(AX PRO) Relevador Inalámbrico / 1 Entrada de Alarma 24/7 / 1 Salida de Relevador 0 a 36 Vcc (Max. 5 A)</t>
  </si>
  <si>
    <t>DS-PK1-LT-WB</t>
  </si>
  <si>
    <t>(AX PRO) Teclado Inalámbrico con Pantalla LCD para Armado y Desarmado / Funciones de Automatización para control de Relevadores</t>
  </si>
  <si>
    <t>DS-PD1-EB-WR(433M)(S)</t>
  </si>
  <si>
    <t>Botón de pánico inalámbrico Transmisión inalámbrica de 433 MHz, cifrado AES-128, espacio abierto de 800 m Ofrece protección confiable utilizando tecnología inalámbrica bidireccional Alarma de manipulación, alarma de pánico.</t>
  </si>
  <si>
    <t>DS-PD1-EB-PF</t>
  </si>
  <si>
    <t>Botón de Pánico Tipo Pedal / Ideal para Casas de Empeño, Bancos, Joyerías y Negocios en General</t>
  </si>
  <si>
    <t>DS-PDMCX-E-WB</t>
  </si>
  <si>
    <t>CONTACTO MAGNETICO EXTERNO INALAMBRICO / USO EN EXTERIOR 433 MHZ
2da generación</t>
  </si>
  <si>
    <t>DS-PD1-MC-WWS(H)(433M)</t>
  </si>
  <si>
    <t>Contacto magnético inalámbrico
RF 433 MHz Ofrece protección confiable utilizando tecnología inalámbrica bidireccional Alarma de manipulación, alarma de intrusión Se comunica hasta 800 m (en áreas abiertas).</t>
  </si>
  <si>
    <t>DS-PD1-MC-MS</t>
  </si>
  <si>
    <t>CONTACTO MAGNETICO METALICO PARA PUERTAS Y VENTANAS (VDC) ≤100 CAPACIDAD (ma) ≤500 ESQUEMA DE CONTACTO (NC \NO) NC MANEJO DE DISTANCIA(mm) ≥35</t>
  </si>
  <si>
    <t>DS-PDC15-EG2</t>
  </si>
  <si>
    <t>Detector de cortina PIR cableado</t>
  </si>
  <si>
    <t>DS-PDSMK-4</t>
  </si>
  <si>
    <t xml:space="preserve">DETECTOR DE HUMO FOTOELECTRICO NO DIRECCIONABLE DE 4 HILOS SOPORTA FUNCIONABILIDAD AUTONOMA 
</t>
  </si>
  <si>
    <t>DS-PDSMK-4BAR</t>
  </si>
  <si>
    <t>DETECTOR DE HUMO FOTOELECTRICO NO DIRECCIONABLE DE 4 HILOS
SOPORTA FUNCIONALIDAD AUTONOMA
&gt;85dB</t>
  </si>
  <si>
    <t>DS-PDSK-P</t>
  </si>
  <si>
    <t>DETECTOR DE IMPACTO CABLEADO LED INDICADOR</t>
  </si>
  <si>
    <t>DS-PDPG12P-EG2-WB</t>
  </si>
  <si>
    <t>DETECTOR DE ROTURA DE VIDRIO PIR INALAMBRICO 12MTS DE RANGO DE DETECCION 85.9° RANGO DE ROTURA DE VIDRIO 8MTS/120°
2da generación</t>
  </si>
  <si>
    <t>DS-PDP18-EG2(B)</t>
  </si>
  <si>
    <t>Detector PIR Cableado para Interior / Inmunidad a Mascotas / Rango de Detección de 18 mts / Angulo de 85.9° de Cobertura</t>
  </si>
  <si>
    <t>DS-PDP18-HM-WB</t>
  </si>
  <si>
    <t>DETECTOR PIR DUAL-TECH EXTERIOR IP65 RANGO DE DETECCION 18MT COBERTURA DE 90°
2nda generación</t>
  </si>
  <si>
    <t>DS-PDTT15AM-LM-WB</t>
  </si>
  <si>
    <t>DETECTOR PIR EXTERIOR TRI-TECH  (2 PIR + MW) RANGO DE DETECCION 15 MTS COBERTURA DE 90° AJUSTABLE 180° INMUNIDAD A MASCOTAS 40
2nda generación</t>
  </si>
  <si>
    <t>DS-PT1-WB</t>
  </si>
  <si>
    <t>LECTOR DE ETIQUETAS INALAMBRICO COMUNICACIÓN BIDIRECCIONAL DE 433 MHZ DISTANCIA 900M (AREA ABIERTA)
2da generación</t>
  </si>
  <si>
    <t>DS-PT-M1</t>
  </si>
  <si>
    <t>LLAVERO PIN DE MATERIAL PLASTICO DE ESTRUCTURA PEQUEÑA Y SOLIDA  PARA ARMAR Y DESARMAR</t>
  </si>
  <si>
    <t>DS-PM1-O4H-H</t>
  </si>
  <si>
    <t>Módulo de 4 Relevadores de Capacidad 240 VCA (Máx. 16A) / Para Funciones de Automatización / Comunicación Speed-X Bus</t>
  </si>
  <si>
    <t>DS-PM-RSO4</t>
  </si>
  <si>
    <t>Módulo de 4 Relevadores de Capacidad 30 Vcc (Max. 1 A) / Para Funciones de Automatización / Comunicación RS-485</t>
  </si>
  <si>
    <t>DS-PM1-O4L-H</t>
  </si>
  <si>
    <t>Módulo de 4 Relevadores de Capacidad 30V (Máx. 5A) / Para Funciones de Automatización / Comunicación Speed-X Bus</t>
  </si>
  <si>
    <t>DS-PM2-S(AU)</t>
  </si>
  <si>
    <t>MODULO DE COMUNICACIÓN 3G/4G DIMENSION 62,03mm x 88,28mm 28gramos, RANURA SIM 1
2da generacion</t>
  </si>
  <si>
    <t>DS-PM2-G</t>
  </si>
  <si>
    <t>Módulo de comunicación GPRS</t>
  </si>
  <si>
    <t>DS-PMA-G2</t>
  </si>
  <si>
    <t>Módulo GPRS
Módulo de comunicación GPRS, compatible con AX Hybrid (modelos -M y -P2) y AX Hybrid PCB (modelos -B)</t>
  </si>
  <si>
    <t>DS-PMA-P</t>
  </si>
  <si>
    <t>Módulo PSTN
Módulo PSTN para informes de alarmas</t>
  </si>
  <si>
    <t>DS-PHA48-EP</t>
  </si>
  <si>
    <t>PANEL DE ALARMA HIBRIDO PRO 8 ZONAS CABLEADAS 40 ZONAS EXPANDIBLES INALAMBRICAS O CABLEADAS 
2da generacion</t>
  </si>
  <si>
    <t>DS-PHA32-P/LA</t>
  </si>
  <si>
    <t>PANEL DE ALARMA HIBRIDO PRO WIFI 8 ZONAS CABLEADAS DIRECTAS 32 ZONAS EXPANDIBLES INALAMBRICAS O CABLEADAS  
2da generacion</t>
  </si>
  <si>
    <t>DS-PDC10AM-VG3</t>
  </si>
  <si>
    <t>Sensor Cableado Slim Tipo Cortina / Exterior IP65 / Ángulo de Detección: 5°</t>
  </si>
  <si>
    <t>DS-PDPC12P-EG2-WB</t>
  </si>
  <si>
    <t>DS-PDC10DM-VG3</t>
  </si>
  <si>
    <t>Sensor de Doble Tecnología Cableado Tipo Cortina / Exterior IP65 / Ángulo de Detección: 5°</t>
  </si>
  <si>
    <t>DS-PS3001</t>
  </si>
  <si>
    <t>SIRENA CABLEADA HIKVISION</t>
  </si>
  <si>
    <t>DS-PS1-B</t>
  </si>
  <si>
    <t>Sirena Estrobo Cableada Hikvision / Ideal para cualquier Panel de Alarma / Azul / 105 dB / Proteccón IP54</t>
  </si>
  <si>
    <t>PRECIO SUGERIDO INSTALADOR22</t>
  </si>
  <si>
    <t>DCTO TIENDA</t>
  </si>
  <si>
    <t>COSTO CON IVA</t>
  </si>
  <si>
    <t>Columna43</t>
  </si>
  <si>
    <t>TCAI00007</t>
  </si>
  <si>
    <t>CONTROL DE ACCESO GSM (4G)</t>
  </si>
  <si>
    <t>TALI00033</t>
  </si>
  <si>
    <t>PANEL VIGICOM PLUS  Incluye : Tarjeta electronica 4G, transformador, antena gsm, manual</t>
  </si>
  <si>
    <t>TALI00036</t>
  </si>
  <si>
    <t>PANEL VIGICOM VOZ  X (PERIFONEO EN VIVO)  Incluye : Tarjeta electronica 4G, transformador, antena gsm, manual</t>
  </si>
  <si>
    <t>TALI00039</t>
  </si>
  <si>
    <t>AUDIKOM MODULO AMPLIFICADOR DE 30W</t>
  </si>
  <si>
    <t>TALI00040</t>
  </si>
  <si>
    <t>ALARMA COMUNITARIA VIGICOM NET</t>
  </si>
  <si>
    <t>TALI00041</t>
  </si>
  <si>
    <t>ALARMA COMUNITARIA VIGICOM NET SERIE 2,  mensajes pregrabados de alerta</t>
  </si>
  <si>
    <t>TALI00025</t>
  </si>
  <si>
    <t>PANEL VIGICOM RF  Incluye : Tarjeta electronica, transformador, control de activación, manual</t>
  </si>
  <si>
    <t>TACI00003</t>
  </si>
  <si>
    <t>PULSADOR DE PANICO LARGO ALCANCE. Permite activar el receptor a una distancia de entre 1 a 2 kilómetros lineales</t>
  </si>
  <si>
    <t>TACI00004</t>
  </si>
  <si>
    <t>RECEPTOR DE PANICO</t>
  </si>
  <si>
    <t>TALI00044</t>
  </si>
  <si>
    <t>ALARMA COMUNITARIA VIGICOM NET SERIE3</t>
  </si>
  <si>
    <t>TACE00007</t>
  </si>
  <si>
    <t>SIRENA 12 V 30 W</t>
  </si>
  <si>
    <t>TCAE00034</t>
  </si>
  <si>
    <t>CORNETA 40 W 5" X 8"</t>
  </si>
  <si>
    <t>TACE00154</t>
  </si>
  <si>
    <t>CORNETA 40 W 7"  X 11"</t>
  </si>
  <si>
    <t>TACE00155</t>
  </si>
  <si>
    <t>CORNETA DE PERIFONEO IMPORTADA 60W GRIS</t>
  </si>
  <si>
    <t>TACE00004</t>
  </si>
  <si>
    <t>SIRENA 110 90 W</t>
  </si>
  <si>
    <t>TCAE00059</t>
  </si>
  <si>
    <t>BATERIA 12 V 4A</t>
  </si>
  <si>
    <t>TCAE00152</t>
  </si>
  <si>
    <t>BATERIA 12 V 5A</t>
  </si>
  <si>
    <t>TCAE00026</t>
  </si>
  <si>
    <t>BATERIA 12 V 7A</t>
  </si>
  <si>
    <t>TACE00132</t>
  </si>
  <si>
    <t>MODULO RECEPTOR CON SALIDA A 1 RELEVO INCLUYE 1 CONTROL</t>
  </si>
  <si>
    <t>TACE00011</t>
  </si>
  <si>
    <t>BOTON INALAMBRICO 2 BOTONES</t>
  </si>
  <si>
    <t>TACE00110</t>
  </si>
  <si>
    <t>PULSADOR BLANCO CON LETRAS "EMERGENCIA" EN ROJO</t>
  </si>
  <si>
    <t>KIT ALARMA
VIGICOM PLUS</t>
  </si>
  <si>
    <t>Panel de Alarma VigicomPLUS, 1 sirena 110 90W, 1 sirena 12 V 30 W, 1 Bateria 12 V 4 A</t>
  </si>
  <si>
    <t>TALI00023</t>
  </si>
  <si>
    <t>Panel  EVACOM incluye: Tarjeta electrónica, transformador y 1 control remoto 433</t>
  </si>
  <si>
    <t>TSIRENA002</t>
  </si>
  <si>
    <t>Panel  EVACOM POWER incluye: Tarjeta electrónica, transformador, 1 control remoto 433, 1 batería 12 V 7A, 1 Corneta 100 W</t>
  </si>
  <si>
    <t>TSIRENA001</t>
  </si>
  <si>
    <t>SIRENA DE EVACUACION SPEAK VOZ Incluye adaptador 12V 2Ay dos controles remoto</t>
  </si>
  <si>
    <t>KIT EVACOM</t>
  </si>
  <si>
    <t>Incluye : Panel Evacom, Corneta 5 x 8 40W, Bateria 12 V 4A , luz estroboscopica</t>
  </si>
  <si>
    <t>TACE00149</t>
  </si>
  <si>
    <t>CORNETA 100W</t>
  </si>
  <si>
    <t>TACE00145</t>
  </si>
  <si>
    <t>LUZ ESTROBOSCOPICA PEQ</t>
  </si>
  <si>
    <t>TACE00091</t>
  </si>
  <si>
    <t>BOTONERA VERDE SENCILLA</t>
  </si>
  <si>
    <t>TACE00093</t>
  </si>
  <si>
    <t>BOTONERA ROJO SENCILLA</t>
  </si>
  <si>
    <t>TACE00092</t>
  </si>
  <si>
    <t>BOTONERA DE PANICO 2 PULSADORES</t>
  </si>
  <si>
    <t>TACE00150</t>
  </si>
  <si>
    <t>BOTONERA  INALAMBRICA 433 MHZ ROJO</t>
  </si>
  <si>
    <t>TACE00148</t>
  </si>
  <si>
    <t>BOTONERA  INALAMBRICA 433 MHZ VERDE</t>
  </si>
  <si>
    <t>TDIS0001</t>
  </si>
  <si>
    <t>DISCADOR ALERCOM LITE (4G)</t>
  </si>
  <si>
    <t>TALI00029</t>
  </si>
  <si>
    <t>Panel de Alarma Residencial VIGIPRO (4G): incluye tarjeta electrónica, dos controles remoto 433, transformador, antena gsm.</t>
  </si>
  <si>
    <t>KIT BASICO ALARMA DE UNA ZONA (4G)</t>
  </si>
  <si>
    <t xml:space="preserve">Discador ALERCOM LITE 4G, SIRENA CÓNICA 12V20W, CONTACTO MAGNÉTICO, SENSOR PRESENCIA
</t>
  </si>
  <si>
    <t>KIT ALARMA VIGIPRO 4G</t>
  </si>
  <si>
    <t>ALARMA RESIDENCIAL VIGIPRO, SIRENA 12V20W, BATERIA 12V4A, SENSOR DE PRESENCIA, CONTACTO MAGNÉTICO</t>
  </si>
  <si>
    <t>TACE00089</t>
  </si>
  <si>
    <t>SENSOR PRESENCIA</t>
  </si>
  <si>
    <t>TACE00153</t>
  </si>
  <si>
    <t>SIRENA CONICA 12V 20 W</t>
  </si>
  <si>
    <t>TACE00102</t>
  </si>
  <si>
    <t>CONTACTO MAGNETICO COLOR BLANCO
APROX  64*19*12,8MM</t>
  </si>
  <si>
    <t>TCAE00032</t>
  </si>
  <si>
    <t>CONTROLES 433 MHZ</t>
  </si>
  <si>
    <t>TACE00003</t>
  </si>
  <si>
    <t>ADAPTADOR 12V 1A</t>
  </si>
  <si>
    <t>Columna12</t>
  </si>
  <si>
    <t>COSTO + IVA</t>
  </si>
  <si>
    <t>SYS12000/127AFV2</t>
  </si>
  <si>
    <t>Energizador ANTIPLANTAS de 10,000Volts-5JOULES/10000 Mts lineales de protección / Cercas Electrificadas</t>
  </si>
  <si>
    <t>SYSNGV2</t>
  </si>
  <si>
    <t>Energizador con tecnología SMT de 12,000Volts-1Joule/ 2500Mts Lineales de Protección / Cercos electricos</t>
  </si>
  <si>
    <t>SYS12000/127V2</t>
  </si>
  <si>
    <t>Energizador Tecnologia SMT de 12,000Volts-1.2JOULES/3500Mts Lineales de Protección / Cercas Electrificadas</t>
  </si>
  <si>
    <t>TARJET-WIFI-V2</t>
  </si>
  <si>
    <t>Modulo WIFI con gabinete para uso en Energizadores YONUSA/Aplicación sin costo/Activación Remota de 4 salidas tipo Relay con alta capacidad.</t>
  </si>
  <si>
    <t>KL2V2</t>
  </si>
  <si>
    <t>Llavero YONUSA para Energizadores de Cercos eléctricos con Función Encendido/Apagado/Panico</t>
  </si>
  <si>
    <t>SF16AWG500A</t>
  </si>
  <si>
    <t>Cable de Aluminio Reforzado / Intemperie / Ideal para Cercas Electrificadas / Calibre 16 - 500mts</t>
  </si>
  <si>
    <t>TARJET-WIFI-LITE</t>
  </si>
  <si>
    <t>Modulo WIFI LITE con gabinete para uso en Energizadores YONUSA / Aplicación sin costo / Botón de Pánico/ 1 Salida Propósito General</t>
  </si>
  <si>
    <t>AMP30</t>
  </si>
  <si>
    <t>Modulo Amplificador de Potencia para Energizador</t>
  </si>
  <si>
    <t>AWG25A</t>
  </si>
  <si>
    <t>Cable doble aislado de alta durabilidad para cercas electrificadas Bobina con 25 mts (Cable bujia)</t>
  </si>
  <si>
    <t>SF14AWG500A</t>
  </si>
  <si>
    <t>Cable de Aluminio Reforzado / Intemperie / Ideal para Cercas Electrificadas / Calibre 14 - 500mts</t>
  </si>
  <si>
    <t>ECR18PLUS</t>
  </si>
  <si>
    <t>ELECTRIFICADOR PARA CERCA ELÉCTRICA 18000V EN CTO ABIERTO PULSO 0.5 JOULE RECIBE CONTROL REMOTO</t>
  </si>
  <si>
    <t>LZ-550</t>
  </si>
  <si>
    <t>DETECTOR DE MOVIMIENTO PIR Y MICROONDAS CABLEADO DETECCION 115°X15M ANTIMASCOTA HASTA 20KG</t>
  </si>
  <si>
    <t>RRC-400-PLUS</t>
  </si>
  <si>
    <t>RECEPTOR PROGAMABLE DE 4 CANALES SOPORTA HASTA 1600 CONTROLES REMOTOS Y SENSORES CARGA HASTA 400W</t>
  </si>
  <si>
    <t>RRC-400</t>
  </si>
  <si>
    <t>RECEPTOR PROGAMABLE DE 4 CANALES SOPORTA HASTA 300 CONTROLES REMOTOS Y 40 SENSORES CARGA HASTA 400W</t>
  </si>
  <si>
    <t>TX4R-PR-V2</t>
  </si>
  <si>
    <t>CONTROL REMOTO DE 3 BOTONES PARA EQUIPOS JFL ALCANCE INALAMBRICO 100M SIN OBSTACULOS COLOR NEGRO</t>
  </si>
  <si>
    <t>MAN001</t>
  </si>
  <si>
    <t>MANIGUETA PARA CERCADOS ELECTRICOS</t>
  </si>
  <si>
    <t>AP201</t>
  </si>
  <si>
    <t>Aislador de esquina compatible con SFSP, con Gran Resistencia Mecánica y alta resistencia a climas extremos</t>
  </si>
  <si>
    <t>AS13250</t>
  </si>
  <si>
    <t>AISLADOR TIPO ANILLO</t>
  </si>
  <si>
    <t>AS8250</t>
  </si>
  <si>
    <t>AISLADOR RECIBIDOR</t>
  </si>
  <si>
    <t>AP101</t>
  </si>
  <si>
    <t>Aislador de Paso para cercos eléctricos, resistente al clima extremo.</t>
  </si>
  <si>
    <t>AS0002</t>
  </si>
  <si>
    <t>AS2500 AISLADOR FINAL O ESQUINERO - UNIDAD</t>
  </si>
  <si>
    <t>AS2500</t>
  </si>
  <si>
    <t>AISLADOR FINAL O ESQUINERO</t>
  </si>
  <si>
    <t>AS9500</t>
  </si>
  <si>
    <t>AISLADOR DE CABILLA</t>
  </si>
  <si>
    <t>AS0001</t>
  </si>
  <si>
    <t>AS1500 - AISLADOR INTERMEDIO O ESTANTILLO - UNIDAD</t>
  </si>
  <si>
    <t>AS1500</t>
  </si>
  <si>
    <t>AISLADOR INTERMEDIO O ESTANTILLO</t>
  </si>
  <si>
    <t>AS31000</t>
  </si>
  <si>
    <t>AISLADOR DE PUNTILLA</t>
  </si>
  <si>
    <t>IDX-2001-PET</t>
  </si>
  <si>
    <t>DETECTOR DE MOVIMIENTO DUAL CABLEADO PARA USO INTERIOR DETECCION 108°X12M ANTIMASCOTA HASTA 20KG</t>
  </si>
  <si>
    <t>JFL-AVISO</t>
  </si>
  <si>
    <t>AVISO CERCO ELECTRICO</t>
  </si>
  <si>
    <t>ME05-WB-V2</t>
  </si>
  <si>
    <t>MODULO ETHERNET PARA CONEXIÓN DE ALARMAS Y ELECTRIFICADORES JFL CON APLICACIÓN MÓVIL</t>
  </si>
  <si>
    <t>JNS-24</t>
  </si>
  <si>
    <r>
      <rPr>
        <sz val="7.5"/>
        <rFont val="Verdana"/>
        <family val="2"/>
      </rPr>
      <t>Consola.enferm.analg.24pulsad.(JNS-24)</t>
    </r>
  </si>
  <si>
    <t>JNS-36</t>
  </si>
  <si>
    <r>
      <rPr>
        <sz val="7.5"/>
        <rFont val="Verdana"/>
        <family val="2"/>
      </rPr>
      <t>Consola.enferm.analg.36pulsad.(JNS-36)</t>
    </r>
  </si>
  <si>
    <t>JNS-12</t>
  </si>
  <si>
    <r>
      <rPr>
        <sz val="7.5"/>
        <rFont val="Verdana"/>
        <family val="2"/>
      </rPr>
      <t>Consola.enferm.analg.12pulsad.(JNS-12)</t>
    </r>
  </si>
  <si>
    <t>JNS-101</t>
  </si>
  <si>
    <r>
      <rPr>
        <sz val="7.5"/>
        <rFont val="Verdana"/>
        <family val="2"/>
      </rPr>
      <t>Citofono.enferm.analg.cama. x und.(JNS-101)</t>
    </r>
  </si>
  <si>
    <t>AS-100</t>
  </si>
  <si>
    <r>
      <rPr>
        <sz val="7.5"/>
        <rFont val="Verdana"/>
        <family val="2"/>
      </rPr>
      <t>Citofono.enferm.analg.quirof.(AS-100)</t>
    </r>
  </si>
  <si>
    <r>
      <rPr>
        <sz val="7.5"/>
        <rFont val="Verdana"/>
        <family val="2"/>
      </rPr>
      <t>59-1004</t>
    </r>
  </si>
  <si>
    <r>
      <rPr>
        <sz val="7.5"/>
        <rFont val="Verdana"/>
        <family val="2"/>
      </rPr>
      <t>Adaptador de Potencia 24V Commax</t>
    </r>
  </si>
  <si>
    <t>CL-302</t>
  </si>
  <si>
    <r>
      <rPr>
        <sz val="7.5"/>
        <rFont val="Verdana"/>
        <family val="2"/>
      </rPr>
      <t>Lampara.enferm.corredor .(CL-302I)</t>
    </r>
  </si>
  <si>
    <t>CC-200</t>
  </si>
  <si>
    <r>
      <rPr>
        <sz val="7.5"/>
        <rFont val="Verdana"/>
        <family val="2"/>
      </rPr>
      <t>Cordon.enferm.para.citof.cama.(CC-200)</t>
    </r>
  </si>
  <si>
    <t>ES-410</t>
  </si>
  <si>
    <r>
      <rPr>
        <sz val="7.5"/>
        <rFont val="Verdana"/>
        <family val="2"/>
      </rPr>
      <t>Pulsador Enferm Emerg Ba?o C/Cordon.(ES-410)</t>
    </r>
  </si>
  <si>
    <t>JNS-PSM</t>
  </si>
  <si>
    <r>
      <rPr>
        <sz val="7.5"/>
        <rFont val="Verdana"/>
        <family val="2"/>
      </rPr>
      <t>Central.enferm.digit. (JNS-PSM)</t>
    </r>
  </si>
  <si>
    <t>JNS-70MN</t>
  </si>
  <si>
    <r>
      <rPr>
        <sz val="7.5"/>
        <rFont val="Verdana"/>
        <family val="2"/>
      </rPr>
      <t>Consola.enferm.digit.touch .(JNS-70MN)</t>
    </r>
  </si>
  <si>
    <t>JNS-4CS</t>
  </si>
  <si>
    <r>
      <rPr>
        <sz val="7.5"/>
        <rFont val="Verdana"/>
        <family val="2"/>
      </rPr>
      <t>Citofono.enferm.digit.cama.(JNS-4CS)</t>
    </r>
  </si>
  <si>
    <t>JNS-4CM</t>
  </si>
  <si>
    <r>
      <rPr>
        <sz val="7.5"/>
        <rFont val="Verdana"/>
        <family val="2"/>
      </rPr>
      <t>Consola.enferm.digit.pulsad.(JNS-4CM)</t>
    </r>
  </si>
  <si>
    <r>
      <rPr>
        <sz val="7.5"/>
        <rFont val="Verdana"/>
        <family val="2"/>
      </rPr>
      <t>59-2772</t>
    </r>
  </si>
  <si>
    <r>
      <rPr>
        <sz val="7.5"/>
        <rFont val="Verdana"/>
        <family val="2"/>
      </rPr>
      <t>Modulo Expansion DSS Commax</t>
    </r>
  </si>
  <si>
    <t>PB-500</t>
  </si>
  <si>
    <r>
      <rPr>
        <sz val="7.5"/>
        <rFont val="Verdana"/>
        <family val="2"/>
      </rPr>
      <t>Pulsador Presencia Llamado Enfermeria Digital PB-500</t>
    </r>
  </si>
  <si>
    <t>ES-420</t>
  </si>
  <si>
    <r>
      <rPr>
        <sz val="7.5"/>
        <rFont val="Verdana"/>
        <family val="2"/>
      </rPr>
      <t>Cordon.enferm.emerg.ba?o.(ES-420)</t>
    </r>
  </si>
  <si>
    <t>ES-400</t>
  </si>
  <si>
    <r>
      <rPr>
        <sz val="7.5"/>
        <rFont val="Verdana"/>
        <family val="2"/>
      </rPr>
      <t>Pulsador.enferm.digit.emerg.ba?o s/cordon.(ES-400)</t>
    </r>
  </si>
  <si>
    <r>
      <rPr>
        <sz val="7.5"/>
        <rFont val="Verdana"/>
        <family val="2"/>
      </rPr>
      <t>59-2830</t>
    </r>
  </si>
  <si>
    <r>
      <rPr>
        <sz val="7.5"/>
        <rFont val="Verdana"/>
        <family val="2"/>
      </rPr>
      <t>Citofono.consola.12usuarios.(todos a todos)</t>
    </r>
  </si>
  <si>
    <t>TP-90RN</t>
  </si>
  <si>
    <r>
      <rPr>
        <sz val="7.5"/>
        <rFont val="Verdana"/>
        <family val="2"/>
      </rPr>
      <t>Citofono Consola hasta 90 Usuar. 3 Can.TP-90RN</t>
    </r>
  </si>
  <si>
    <t>Wl-3SN</t>
  </si>
  <si>
    <r>
      <rPr>
        <sz val="7.5"/>
        <rFont val="Verdana"/>
        <family val="2"/>
      </rPr>
      <t>Intercomunicador.x fase.para 3 grupos.(WI-3SN)</t>
    </r>
  </si>
  <si>
    <r>
      <rPr>
        <sz val="7.5"/>
        <rFont val="Verdana"/>
        <family val="2"/>
      </rPr>
      <t>59-2820</t>
    </r>
  </si>
  <si>
    <r>
      <rPr>
        <sz val="7.5"/>
        <rFont val="Verdana"/>
        <family val="2"/>
      </rPr>
      <t>Citofono.consola.intercom.12usuarios.uno a todos.(</t>
    </r>
  </si>
  <si>
    <t>TP-12rm</t>
  </si>
  <si>
    <r>
      <rPr>
        <sz val="7.5"/>
        <rFont val="Verdana"/>
        <family val="2"/>
      </rPr>
      <t>Citofono.esclavo.intercom.P.Cit/cons.TP-12rm</t>
    </r>
  </si>
  <si>
    <t>CM-810</t>
  </si>
  <si>
    <r>
      <rPr>
        <sz val="7.5"/>
        <rFont val="Verdana"/>
        <family val="2"/>
      </rPr>
      <t>Intercomunicador Manos Libres CM-810</t>
    </r>
  </si>
  <si>
    <t>CM-800</t>
  </si>
  <si>
    <r>
      <rPr>
        <sz val="7.5"/>
        <rFont val="Verdana"/>
        <family val="2"/>
      </rPr>
      <t>Intercomunicador Esclavo de CM-800</t>
    </r>
  </si>
  <si>
    <t>TP-KFA</t>
  </si>
  <si>
    <r>
      <rPr>
        <sz val="9.5"/>
        <rFont val="Arial MT"/>
        <family val="2"/>
      </rPr>
      <t>Consola Citfono Ascensor TP-KFA</t>
    </r>
  </si>
  <si>
    <t>TP-HFNS</t>
  </si>
  <si>
    <r>
      <rPr>
        <sz val="9.5"/>
        <rFont val="Arial MT"/>
        <family val="2"/>
      </rPr>
      <t>Citofono Ascensor TP-HFNS</t>
    </r>
  </si>
  <si>
    <t>DR-2GN</t>
  </si>
  <si>
    <r>
      <rPr>
        <sz val="7.5"/>
        <rFont val="Verdana"/>
        <family val="2"/>
      </rPr>
      <t>Placa.portero.unifliar.audio.(DR-2GN)</t>
    </r>
  </si>
  <si>
    <t>DR-2PN</t>
  </si>
  <si>
    <r>
      <rPr>
        <sz val="7.5"/>
        <rFont val="Verdana"/>
        <family val="2"/>
      </rPr>
      <t>Placa.portero.unifliar.audio.antivand.(DR-2PN)</t>
    </r>
  </si>
  <si>
    <r>
      <rPr>
        <sz val="7.5"/>
        <rFont val="Verdana"/>
        <family val="2"/>
      </rPr>
      <t>59-2250</t>
    </r>
  </si>
  <si>
    <r>
      <rPr>
        <sz val="7.5"/>
        <rFont val="Verdana"/>
        <family val="2"/>
      </rPr>
      <t>Citofono unifamiliar 2hilos a 110v</t>
    </r>
  </si>
  <si>
    <t>DP-LA01M</t>
  </si>
  <si>
    <r>
      <rPr>
        <sz val="7.5"/>
        <rFont val="Verdana"/>
        <family val="2"/>
      </rPr>
      <t>Citofono.unifliar.master.(DP-LA01M)</t>
    </r>
  </si>
  <si>
    <t>DP-LA01S</t>
  </si>
  <si>
    <r>
      <rPr>
        <sz val="7.5"/>
        <rFont val="Verdana"/>
        <family val="2"/>
      </rPr>
      <t>Citofono.unifliar.esclavo.(DP-LA01S)</t>
    </r>
  </si>
  <si>
    <t>DR-2UM</t>
  </si>
  <si>
    <r>
      <rPr>
        <sz val="7.5"/>
        <rFont val="Verdana"/>
        <family val="2"/>
      </rPr>
      <t>Placa.portero.multifliar.audio.2pulsad.(DR-2UM)</t>
    </r>
  </si>
  <si>
    <t>DR-4UM</t>
  </si>
  <si>
    <r>
      <rPr>
        <sz val="7.5"/>
        <rFont val="Verdana"/>
        <family val="2"/>
      </rPr>
      <t>Placa.portero.multifliar.audio.4pulsad.(DR-4UM)</t>
    </r>
  </si>
  <si>
    <t>DR-6UM</t>
  </si>
  <si>
    <r>
      <rPr>
        <sz val="7.5"/>
        <rFont val="Verdana"/>
        <family val="2"/>
      </rPr>
      <t>Placa.portero.multifliar.audio.6pulsad.(DR-6UM)</t>
    </r>
  </si>
  <si>
    <t>DR-8UM</t>
  </si>
  <si>
    <r>
      <rPr>
        <sz val="7.5"/>
        <rFont val="Verdana"/>
        <family val="2"/>
      </rPr>
      <t>Placa.portero.multifliar.audio.8pulsad.(DR-8UM)</t>
    </r>
  </si>
  <si>
    <t>DR-12US</t>
  </si>
  <si>
    <r>
      <rPr>
        <sz val="7.5"/>
        <rFont val="Verdana"/>
        <family val="2"/>
      </rPr>
      <t>Placa esclava Multif.Audio 12 P.X Placas.um DR-12US Commax</t>
    </r>
  </si>
  <si>
    <t>DR-10AM</t>
  </si>
  <si>
    <r>
      <rPr>
        <sz val="7.5"/>
        <rFont val="Verdana"/>
        <family val="2"/>
      </rPr>
      <t>Placa.portero.multifliar.audio.10pulsad.(DR-10AM)</t>
    </r>
  </si>
  <si>
    <t>DR-12AM</t>
  </si>
  <si>
    <r>
      <rPr>
        <sz val="7.5"/>
        <rFont val="Verdana"/>
        <family val="2"/>
      </rPr>
      <t>Placa.portero.multifliar.audio.12pulsad.(DR-12AM)</t>
    </r>
  </si>
  <si>
    <t>DR-14AM</t>
  </si>
  <si>
    <r>
      <rPr>
        <sz val="7.5"/>
        <rFont val="Verdana"/>
        <family val="2"/>
      </rPr>
      <t>Placa.portero.multifliar.audio.14pulsad.(DR-14AM)</t>
    </r>
  </si>
  <si>
    <t>DR-16AM</t>
  </si>
  <si>
    <r>
      <rPr>
        <sz val="7.5"/>
        <rFont val="Verdana"/>
        <family val="2"/>
      </rPr>
      <t>Placa.portero.multifliar.audio.16pulsad.(DR-16AM)</t>
    </r>
  </si>
  <si>
    <t>DR-24AS</t>
  </si>
  <si>
    <r>
      <rPr>
        <sz val="7.5"/>
        <rFont val="Verdana"/>
        <family val="2"/>
      </rPr>
      <t>Placa Expansion Esclava 24 Puls. DR-24AS Commax</t>
    </r>
  </si>
  <si>
    <t>DP-ML</t>
  </si>
  <si>
    <r>
      <rPr>
        <sz val="7.5"/>
        <rFont val="Verdana"/>
        <family val="2"/>
      </rPr>
      <t>Citofono multifliar 2 botones x placas am/um/(DP-ML)</t>
    </r>
  </si>
  <si>
    <t>DP-SS</t>
  </si>
  <si>
    <r>
      <rPr>
        <sz val="7.5"/>
        <rFont val="Verdana"/>
        <family val="2"/>
      </rPr>
      <t>Citofono.multifliar.X placas.am/um/km.(DP-SS)</t>
    </r>
  </si>
  <si>
    <t>DRC-4CPNK</t>
  </si>
  <si>
    <r>
      <rPr>
        <sz val="7.5"/>
        <rFont val="Verdana"/>
        <family val="2"/>
      </rPr>
      <t>Placa con Teclado y Clave P/Cantonera DRC-4CPNK</t>
    </r>
  </si>
  <si>
    <r>
      <rPr>
        <sz val="7.5"/>
        <rFont val="Verdana"/>
        <family val="2"/>
      </rPr>
      <t>59-2534</t>
    </r>
  </si>
  <si>
    <r>
      <rPr>
        <sz val="7.5"/>
        <rFont val="Verdana"/>
        <family val="2"/>
      </rPr>
      <t>Placa.video.portero.unifliar.color.cam.oculta.</t>
    </r>
  </si>
  <si>
    <r>
      <rPr>
        <sz val="7.5"/>
        <rFont val="Verdana"/>
        <family val="2"/>
      </rPr>
      <t>59-2530</t>
    </r>
  </si>
  <si>
    <t>DRC-2AC2</t>
  </si>
  <si>
    <r>
      <rPr>
        <sz val="7.5"/>
        <rFont val="Verdana"/>
        <family val="2"/>
      </rPr>
      <t>Placa.video.portero.multifliar.2pulsad.(DRC-2AC2)</t>
    </r>
  </si>
  <si>
    <t>DRC-4AC2</t>
  </si>
  <si>
    <r>
      <rPr>
        <sz val="7.5"/>
        <rFont val="Verdana"/>
        <family val="2"/>
      </rPr>
      <t>Placa.video.portero.multifliar.4pulsad.(DRC-4AC2)</t>
    </r>
  </si>
  <si>
    <t>DRC-6AC2</t>
  </si>
  <si>
    <r>
      <rPr>
        <sz val="7.5"/>
        <rFont val="Verdana"/>
        <family val="2"/>
      </rPr>
      <t>Placa.video.portero.multifliar.6pulsad.(DRC-6AC2)</t>
    </r>
  </si>
  <si>
    <t>DRC-8AC2</t>
  </si>
  <si>
    <r>
      <rPr>
        <sz val="7.5"/>
        <rFont val="Verdana"/>
        <family val="2"/>
      </rPr>
      <t>Placa.video.portero.multifliar.8pulsad.(DRC-8AC2)</t>
    </r>
  </si>
  <si>
    <t>DRC-10AC2</t>
  </si>
  <si>
    <r>
      <rPr>
        <sz val="7.5"/>
        <rFont val="Verdana"/>
        <family val="2"/>
      </rPr>
      <t>Placa.video.portero.multifliar.10pulsad.(DRC-10AC2)</t>
    </r>
  </si>
  <si>
    <t>DRC-12AC2</t>
  </si>
  <si>
    <r>
      <rPr>
        <sz val="7.5"/>
        <rFont val="Verdana"/>
        <family val="2"/>
      </rPr>
      <t>Placa.video.portero.multifliar.12pulsad.(DRC-12AC2)</t>
    </r>
  </si>
  <si>
    <t>DRC-14AC2</t>
  </si>
  <si>
    <r>
      <rPr>
        <sz val="7.5"/>
        <rFont val="Verdana"/>
        <family val="2"/>
      </rPr>
      <t>Placa.video.portero.multifliar.14pulsad.(DRC-14AC2)</t>
    </r>
  </si>
  <si>
    <t>DRC-16AC2</t>
  </si>
  <si>
    <r>
      <rPr>
        <sz val="7.5"/>
        <rFont val="Verdana"/>
        <family val="2"/>
      </rPr>
      <t>Placa.video.portero.multifliar.16pulsad.(DRC-16AC2)</t>
    </r>
  </si>
  <si>
    <r>
      <rPr>
        <sz val="7.5"/>
        <rFont val="Verdana"/>
        <family val="2"/>
      </rPr>
      <t>59-2440</t>
    </r>
  </si>
  <si>
    <r>
      <rPr>
        <sz val="7.5"/>
        <rFont val="Verdana"/>
        <family val="2"/>
      </rPr>
      <t>Citofono.esclavo.para video.citofonos ref. cdv.</t>
    </r>
  </si>
  <si>
    <r>
      <rPr>
        <sz val="7.5"/>
        <rFont val="Verdana"/>
        <family val="2"/>
      </rPr>
      <t>59-2442</t>
    </r>
  </si>
  <si>
    <r>
      <rPr>
        <sz val="7.5"/>
        <rFont val="Verdana"/>
        <family val="2"/>
      </rPr>
      <t>Citofono.multifliar.para placa video ref.drc.</t>
    </r>
  </si>
  <si>
    <t>CDV-70N</t>
  </si>
  <si>
    <r>
      <rPr>
        <sz val="7.5"/>
        <rFont val="Verdana"/>
        <family val="2"/>
      </rPr>
      <t>Video.citofono7.color (CDV-70N) Commax</t>
    </r>
  </si>
  <si>
    <t>CDV-70H</t>
  </si>
  <si>
    <r>
      <rPr>
        <sz val="7.5"/>
        <rFont val="Verdana"/>
        <family val="2"/>
      </rPr>
      <t>Video.citofono 7.color (CDV-70H) Commax</t>
    </r>
  </si>
  <si>
    <r>
      <rPr>
        <sz val="7.5"/>
        <rFont val="Verdana"/>
        <family val="2"/>
      </rPr>
      <t>59-2636</t>
    </r>
  </si>
  <si>
    <r>
      <rPr>
        <sz val="7.5"/>
        <rFont val="Verdana"/>
        <family val="2"/>
      </rPr>
      <t>Video.citofono 4.3" K2 Color Commax</t>
    </r>
  </si>
  <si>
    <r>
      <rPr>
        <sz val="7.5"/>
        <rFont val="Verdana"/>
        <family val="2"/>
      </rPr>
      <t>59-2638</t>
    </r>
  </si>
  <si>
    <r>
      <rPr>
        <sz val="7.5"/>
        <rFont val="Verdana"/>
        <family val="2"/>
      </rPr>
      <t>Video.citofono 4.3" Color Commax</t>
    </r>
  </si>
  <si>
    <r>
      <rPr>
        <sz val="9.5"/>
        <rFont val="Arial MT"/>
        <family val="2"/>
      </rPr>
      <t>59-3518</t>
    </r>
  </si>
  <si>
    <r>
      <rPr>
        <sz val="9.5"/>
        <rFont val="Arial MT"/>
        <family val="2"/>
      </rPr>
      <t>Video.citofono 7 Modum Digital/IP conexión WIFI</t>
    </r>
  </si>
  <si>
    <t>DR-2AG/RF</t>
  </si>
  <si>
    <r>
      <rPr>
        <sz val="7.5"/>
        <rFont val="Verdana"/>
        <family val="2"/>
      </rPr>
      <t>Placa Portero Digital Audio + Lectora Prox. DR-2AG/RF</t>
    </r>
  </si>
  <si>
    <r>
      <rPr>
        <sz val="9.5"/>
        <rFont val="Arial MT"/>
        <family val="2"/>
      </rPr>
      <t>59-2118</t>
    </r>
  </si>
  <si>
    <r>
      <rPr>
        <sz val="9.5"/>
        <rFont val="Arial MT"/>
        <family val="2"/>
      </rPr>
      <t>Placa.portero.unifliar.Audio.Digital Antivandalica</t>
    </r>
  </si>
  <si>
    <r>
      <rPr>
        <sz val="7.5"/>
        <rFont val="Verdana"/>
        <family val="2"/>
      </rPr>
      <t>59-2771</t>
    </r>
  </si>
  <si>
    <r>
      <rPr>
        <sz val="7.5"/>
        <rFont val="Verdana"/>
        <family val="2"/>
      </rPr>
      <t>Modulo Derv. 4 viviendas Audio Dig. 24VDC.</t>
    </r>
  </si>
  <si>
    <r>
      <rPr>
        <sz val="7.5"/>
        <rFont val="Verdana"/>
        <family val="2"/>
      </rPr>
      <t>59-2774</t>
    </r>
  </si>
  <si>
    <r>
      <rPr>
        <sz val="7.5"/>
        <rFont val="Verdana"/>
        <family val="2"/>
      </rPr>
      <t>Modulo Derv. 8 viviendas Audio Dig. 24VDC.</t>
    </r>
  </si>
  <si>
    <r>
      <rPr>
        <sz val="7.5"/>
        <rFont val="Verdana"/>
        <family val="2"/>
      </rPr>
      <t>59-2776</t>
    </r>
  </si>
  <si>
    <r>
      <rPr>
        <sz val="7.5"/>
        <rFont val="Verdana"/>
        <family val="2"/>
      </rPr>
      <t>Modulo Derv. 16 viviendas Audio Dig. 24VDC.</t>
    </r>
  </si>
  <si>
    <r>
      <rPr>
        <sz val="7.5"/>
        <rFont val="Verdana"/>
        <family val="2"/>
      </rPr>
      <t>Modulo Derv. 32 Viviendas Audio Dig. 24VDc</t>
    </r>
  </si>
  <si>
    <t>CDS-2AC</t>
  </si>
  <si>
    <r>
      <rPr>
        <sz val="7.5"/>
        <rFont val="Verdana"/>
        <family val="2"/>
      </rPr>
      <t>Consola Conserge Pant.LCD Audio Digital CDS-2AG</t>
    </r>
  </si>
  <si>
    <r>
      <rPr>
        <sz val="7.5"/>
        <rFont val="Verdana"/>
        <family val="2"/>
      </rPr>
      <t>59-3100</t>
    </r>
  </si>
  <si>
    <r>
      <rPr>
        <sz val="7.5"/>
        <rFont val="Verdana"/>
        <family val="2"/>
      </rPr>
      <t>Consola Universal.Digital con teclado numerico</t>
    </r>
  </si>
  <si>
    <t>AP-2SAG</t>
  </si>
  <si>
    <r>
      <rPr>
        <sz val="7.5"/>
        <rFont val="Verdana"/>
        <family val="2"/>
      </rPr>
      <t>Citofono Digital Audio Gate AP-2SAG</t>
    </r>
  </si>
  <si>
    <r>
      <rPr>
        <sz val="7.5"/>
        <rFont val="Verdana"/>
        <family val="2"/>
      </rPr>
      <t>59-3152</t>
    </r>
  </si>
  <si>
    <r>
      <rPr>
        <sz val="7.5"/>
        <rFont val="Verdana"/>
        <family val="2"/>
      </rPr>
      <t>Tarjeta RF Mini Card 13.56 Hz</t>
    </r>
  </si>
  <si>
    <r>
      <rPr>
        <sz val="9.5"/>
        <rFont val="Arial MT"/>
        <family val="2"/>
      </rPr>
      <t>59-3607</t>
    </r>
  </si>
  <si>
    <r>
      <rPr>
        <sz val="9.5"/>
        <rFont val="Arial MT"/>
        <family val="2"/>
      </rPr>
      <t>Cerradura Inteligente Inalambrica 2 metodos de Acceso</t>
    </r>
  </si>
  <si>
    <r>
      <rPr>
        <sz val="9.5"/>
        <rFont val="Arial MT"/>
        <family val="2"/>
      </rPr>
      <t>59-3606</t>
    </r>
  </si>
  <si>
    <r>
      <rPr>
        <sz val="9.5"/>
        <rFont val="Arial MT"/>
        <family val="2"/>
      </rPr>
      <t>Cerradura Inteligente Empujar 4 Modos de Apertura</t>
    </r>
  </si>
  <si>
    <r>
      <rPr>
        <sz val="9.5"/>
        <rFont val="Arial MT"/>
        <family val="2"/>
      </rPr>
      <t>59-3601</t>
    </r>
  </si>
  <si>
    <r>
      <rPr>
        <sz val="9.5"/>
        <rFont val="Arial MT"/>
        <family val="2"/>
      </rPr>
      <t>Modulo RF para Cerradura Digital</t>
    </r>
  </si>
  <si>
    <r>
      <rPr>
        <sz val="7.5"/>
        <rFont val="Verdana"/>
        <family val="2"/>
      </rPr>
      <t>59-3500</t>
    </r>
  </si>
  <si>
    <r>
      <rPr>
        <sz val="7.5"/>
        <rFont val="Verdana"/>
        <family val="2"/>
      </rPr>
      <t>Panel Sistema MODUM</t>
    </r>
  </si>
  <si>
    <r>
      <rPr>
        <sz val="7.5"/>
        <rFont val="Verdana"/>
        <family val="2"/>
      </rPr>
      <t>59-3550</t>
    </r>
  </si>
  <si>
    <r>
      <rPr>
        <sz val="7.5"/>
        <rFont val="Verdana"/>
        <family val="2"/>
      </rPr>
      <t>Portero Audio+16Bot.+Teclado+Prox Modum</t>
    </r>
  </si>
  <si>
    <t>DRC-10MP/RF1</t>
  </si>
  <si>
    <r>
      <rPr>
        <sz val="7.5"/>
        <rFont val="Verdana"/>
        <family val="2"/>
      </rPr>
      <t>Placa Video Port. SP Teclado Num.Cam.Oculta DRC-10MP/RF1</t>
    </r>
  </si>
  <si>
    <r>
      <rPr>
        <sz val="7.5"/>
        <rFont val="Verdana"/>
        <family val="2"/>
      </rPr>
      <t>59-2770</t>
    </r>
  </si>
  <si>
    <t>CMD-101BU</t>
  </si>
  <si>
    <r>
      <rPr>
        <sz val="7.5"/>
        <rFont val="Verdana"/>
        <family val="2"/>
      </rPr>
      <t>Distribuidor de Edificios Modum (CMD-101BU)</t>
    </r>
  </si>
  <si>
    <t>CMD-404FU</t>
  </si>
  <si>
    <r>
      <rPr>
        <sz val="7.5"/>
        <rFont val="Verdana"/>
        <family val="2"/>
      </rPr>
      <t>Distribuidor 4 viviendas Modum (CMD-404FU)</t>
    </r>
  </si>
  <si>
    <t>CMD-104VU</t>
  </si>
  <si>
    <r>
      <rPr>
        <sz val="7.5"/>
        <rFont val="Verdana"/>
        <family val="2"/>
      </rPr>
      <t>Distribuidor 4 camaras Modum (CMD-104VU)</t>
    </r>
  </si>
  <si>
    <t>CMD-Modum</t>
  </si>
  <si>
    <r>
      <rPr>
        <sz val="7.5"/>
        <rFont val="Verdana"/>
        <family val="2"/>
      </rPr>
      <t>Convertidor a RJ45 para CMD-Modum</t>
    </r>
  </si>
  <si>
    <t>CMD-404CFU</t>
  </si>
  <si>
    <r>
      <rPr>
        <sz val="7.5"/>
        <rFont val="Verdana"/>
        <family val="2"/>
      </rPr>
      <t>Distribuidor de Piso Modum (CMD-404CFU)</t>
    </r>
  </si>
  <si>
    <r>
      <rPr>
        <sz val="7.5"/>
        <rFont val="Verdana"/>
        <family val="2"/>
      </rPr>
      <t>59-3510</t>
    </r>
  </si>
  <si>
    <r>
      <rPr>
        <sz val="7.5"/>
        <rFont val="Verdana"/>
        <family val="2"/>
      </rPr>
      <t>Video.citofono 4.3 Modum</t>
    </r>
  </si>
  <si>
    <t>59-2775</t>
  </si>
  <si>
    <t>COSTO +IVA</t>
  </si>
  <si>
    <t>DESCRIPCIÓN</t>
  </si>
  <si>
    <t>DCTXP2</t>
  </si>
  <si>
    <t>CONTACTO DE PUERTA INALAMBRICA DE 2 ZONAS COLOR BLANCO</t>
  </si>
  <si>
    <t>DG467</t>
  </si>
  <si>
    <t>DETECTOR DE MOVIMIENTO 360° MONTAJE TECHO</t>
  </si>
  <si>
    <t>k636</t>
  </si>
  <si>
    <t>TECLADO LED CABLEADO DE 10 ZONAS</t>
  </si>
  <si>
    <t>NV5W3C</t>
  </si>
  <si>
    <t>DETECTOR DE MOVIMIENTO DIGITAL INFRARROJO DE ALTO RENDIMIENTO</t>
  </si>
  <si>
    <t>PA6</t>
  </si>
  <si>
    <t>FUENTE DE PODER DE 6V PARA TECLADO K37T7W</t>
  </si>
  <si>
    <t>PMD75</t>
  </si>
  <si>
    <t>DETECTOR DE MOVIMIENTO DIGITAL INALAMBRICO DUAL ANTIMASCOTA</t>
  </si>
  <si>
    <t>REM101</t>
  </si>
  <si>
    <t>BOTON DE PANICO INALAMBRICO PARA CENTRALES PARADOX</t>
  </si>
  <si>
    <t>RX1K9A</t>
  </si>
  <si>
    <t>RECEPTOR MAGELLAN INALAMBRICO DE 433MHZ.</t>
  </si>
  <si>
    <t>SP40005U2</t>
  </si>
  <si>
    <t>KIT CENTRAL DE ALARMA DE 4 X 2 ZONAS EXPANDIBLE A 32 ZONAS   + 2 DETECTORES NV5</t>
  </si>
  <si>
    <t>ZX8SP</t>
  </si>
  <si>
    <t>MODULO DE EXPANSION DE 8 ZONAS PARA CENTRALES SPECTRA</t>
  </si>
  <si>
    <t>DETECTOR INFRARROJO ANALOGO  DE ALTO RENDIMIENTO</t>
  </si>
  <si>
    <t>DETECTOR DE IMPACTOS</t>
  </si>
  <si>
    <t>LENTE TIPO CORTINA PARA DETECTOR DE MOVIMIENTO</t>
  </si>
  <si>
    <t>DETECTOR DE MOVIMIENTO DE VISION VERTICAL</t>
  </si>
  <si>
    <t>525DM</t>
  </si>
  <si>
    <t>DETECTOR DE MOVIMIENTO DIGITAL INFRARROJO Y DE MICROONDAS</t>
  </si>
  <si>
    <t>ACM12</t>
  </si>
  <si>
    <t>MODULO CONTROL DE ACCESO TIPO BUS</t>
  </si>
  <si>
    <t>C702</t>
  </si>
  <si>
    <t>TARJETA DE PROXIMIDAD</t>
  </si>
  <si>
    <t>C705A7C</t>
  </si>
  <si>
    <t>TARJETA DE PROXIMIDAD COLOR VERDE</t>
  </si>
  <si>
    <t>C705QBN</t>
  </si>
  <si>
    <t>TARJETA DE PROXIMIDAD COLOR ROJO</t>
  </si>
  <si>
    <t>C705QPN</t>
  </si>
  <si>
    <t>TARJETA DE PROXIMIDAD COLOR NEGRO</t>
  </si>
  <si>
    <t>C705U7N</t>
  </si>
  <si>
    <t>TARJETA DE PROXIMIDAD COLOR AZUL</t>
  </si>
  <si>
    <t>C706</t>
  </si>
  <si>
    <t>DCT6</t>
  </si>
  <si>
    <t>CONTACTO MAGNETICO EMPOTRABLE INALAMBRICA 433MHZ</t>
  </si>
  <si>
    <t>DG457</t>
  </si>
  <si>
    <t>DETECTOR DIGITAL DE ROTURA DE VIDRIOS DIRECCIONABLE</t>
  </si>
  <si>
    <t>DG65</t>
  </si>
  <si>
    <t>DETECTOR DE MOVIMIENTO TIPO QUAD</t>
  </si>
  <si>
    <t>DG75</t>
  </si>
  <si>
    <t>DETECTOR DE MOVIMIENTO DIGITAL TIPO QUAD ANTIMASCOTA</t>
  </si>
  <si>
    <t>DG85</t>
  </si>
  <si>
    <t>DETECTOR DE MOVIMIENTO DIGITAL PARA EXTERIORES TIPO QUAD ANTIMASCOTA</t>
  </si>
  <si>
    <t>ES1</t>
  </si>
  <si>
    <t>EXTENSION PARA SENSOR WD1</t>
  </si>
  <si>
    <t>EVO192D6Q</t>
  </si>
  <si>
    <t>PANEL EVO 8X2 ZONAS MAX 192  NO INCLUYE CAJA NI TECLADO</t>
  </si>
  <si>
    <t>G550</t>
  </si>
  <si>
    <t>DETECTOR DE ROTURA DE CRISTAL INALAMBRICO 6 MTS RANGO DE RADIO Y COBERTURA 360°</t>
  </si>
  <si>
    <t>GPRS14</t>
  </si>
  <si>
    <t>MODULO DE COMUNICACION  GPRS / GSM PARA CENTRALES MODELOS MG6250</t>
  </si>
  <si>
    <t>GS250</t>
  </si>
  <si>
    <t>DETECTOR DE MOVIMIENTO INALAMBRICO CON ACELEROMETRO DE 3 EJES PARA INTERIORES 433MHZ</t>
  </si>
  <si>
    <t>K10H</t>
  </si>
  <si>
    <t>TECLADO 10 ZONAS LED CABLEADO</t>
  </si>
  <si>
    <t>K641</t>
  </si>
  <si>
    <t>TECLADO LCD DE 32 CARACTERES PARA CENTRALES EVO</t>
  </si>
  <si>
    <t>K641R</t>
  </si>
  <si>
    <t xml:space="preserve">
TECLADO LCD DE 32 CARACTERES PARA CENTRALES EVO CON LECTOR DE TARJETA INCORPORADO</t>
  </si>
  <si>
    <t>MG5050XB6A</t>
  </si>
  <si>
    <t>PANEL 5 X 2 ZONA CABLEADAS HASTA 32  ZONAS INALAMBRICAS</t>
  </si>
  <si>
    <t>NV37M</t>
  </si>
  <si>
    <t>DETECTOR DUAL DE CORTINA CABLEADO PARA VENTANAS Y PUERTAS CORREDERAS CON ANTIMASKING Y ANTIMASCOTAS</t>
  </si>
  <si>
    <t>NV780MX</t>
  </si>
  <si>
    <t>DETECTOR INFRARROJO CABLEADO PARA EXTERIORES DE VISIÓN LATERAL DUAL CON 4 SENSORES Y ANTIMASKING</t>
  </si>
  <si>
    <t>PGM4</t>
  </si>
  <si>
    <t>MODULO DE EXPANSION DE 4 SALIDAS PGM</t>
  </si>
  <si>
    <t>PGM82</t>
  </si>
  <si>
    <t>MODULO DE EXPANSION DE 8 SALIDAS PGM</t>
  </si>
  <si>
    <t>PMD2P</t>
  </si>
  <si>
    <t>DETECTOR DE MOVIMIENTO OPTICO INALAMBRICO</t>
  </si>
  <si>
    <t>R915</t>
  </si>
  <si>
    <t>LECTOR DE PROXIMIDAD CON TECLADO PARA EXTERIORES COLOR NEGRO</t>
  </si>
  <si>
    <t>REM1</t>
  </si>
  <si>
    <t>CONTROL REMOTO MAGELLAN CON BOTONES CON LUZ DE FONDO PARA CENTRALES PARADOX</t>
  </si>
  <si>
    <t>REM2</t>
  </si>
  <si>
    <t>CONTROL REMOTO BIDIRECCIONAL MAGELLAN CON BOTONES CON LUZ DE FONDO PARA CENTRALES PARADOX</t>
  </si>
  <si>
    <t>RPT1</t>
  </si>
  <si>
    <t>RPT1PLUSBBX REPETIDOR INALAMBRICO MAGELLAN PLUS</t>
  </si>
  <si>
    <t>RTX3</t>
  </si>
  <si>
    <t>MODULO DE EXPANSION INALAMBRICA DE 433MHZ</t>
  </si>
  <si>
    <t>SB100</t>
  </si>
  <si>
    <t>SOPORTE DE PARED Y TECHO PARA NV500</t>
  </si>
  <si>
    <t>SB469</t>
  </si>
  <si>
    <t>SOPORTE DE MONTAJE GIRATORIO PARA DETECTOR DE MOVIMIENTO</t>
  </si>
  <si>
    <t>SB85</t>
  </si>
  <si>
    <t>SOPORTE GIRATORIO DE ALTA RESISTENCIA TIPO EXTERIORES PARA DETECTORES DE MOVIMIENTO</t>
  </si>
  <si>
    <t>SD360</t>
  </si>
  <si>
    <t>DETECTOR DE HUMO INALAMBRICO</t>
  </si>
  <si>
    <t>SH971A</t>
  </si>
  <si>
    <t>TARJETA ELECTRONICA PARA SENSOR DE IMPACTO</t>
  </si>
  <si>
    <t>SP4000D6Q</t>
  </si>
  <si>
    <t>CENTRAL DE ALARMA DE 4 X 2 ZONAS EXPANDIBLE A 32 ZONAS   NO INCLUYE CAJA NI TECLADO</t>
  </si>
  <si>
    <t>SP6000XM8X</t>
  </si>
  <si>
    <t>PANEL SP6000+ 8X2 ZONAS MAX 32 ZONAS  NO INCLUYE CAJA NI TECLADO</t>
  </si>
  <si>
    <t>SP7000XD6Q</t>
  </si>
  <si>
    <t>SP7000PLUS D6Q CONSOLA SP DE 16 A 32  ZONAS</t>
  </si>
  <si>
    <t>SR230</t>
  </si>
  <si>
    <t>SIRENA INALAMBRICA PIEZOELECTRICA 100DB PARA EXTERIOR CON LUZ ESTROBOSCOPICA INC. BATERIAS ALCALINAS</t>
  </si>
  <si>
    <t>TM70A2K</t>
  </si>
  <si>
    <t>TECLADO TACTIL 7" COLOR BLANCO CABLEADO MEMORIA SD CARD</t>
  </si>
  <si>
    <t>WB101G4K</t>
  </si>
  <si>
    <t>SOPORTE DE PARED PARA REM101 COLOR BLANCO</t>
  </si>
  <si>
    <t>WD1</t>
  </si>
  <si>
    <t>DETECTOR DE INUNDACION INALAMBRICO</t>
  </si>
  <si>
    <t>XS50</t>
  </si>
  <si>
    <t>NIVEL MAGNETICO CON LOGO DE PARADOX</t>
  </si>
  <si>
    <t>ZX82</t>
  </si>
  <si>
    <t>MODULO DE EXPANSION DE 8 ZONAS PARA CENTRALES SP/MG/EVO CON GABINETE</t>
  </si>
  <si>
    <t>K32 J9B</t>
  </si>
  <si>
    <t>TECLADO LED 32 ZONAS</t>
  </si>
  <si>
    <t>LY-UTP6C-EXT(PFT)</t>
  </si>
  <si>
    <t>Cable UTP Cat6 Exterior, 100% Cobre, conductor 0.56mm, rollo 305mt</t>
  </si>
  <si>
    <t>ST-2406-10AQ</t>
  </si>
  <si>
    <t>Fuente de Alimentación y Cargador / 6 o 12 o 24 Vcd / 9.0 A Continuo / Protección contra corto circuito</t>
  </si>
  <si>
    <t>LY-SW8GAEXPOESFP</t>
  </si>
  <si>
    <t>SWITCH EXTERIOR NO ADMINISTRABLE 10/100/1000 10 PUERTOS 8 POE (1-6:15.4W/7-8:30W) TOTAL 120W 2RJ45+2SFP COMBO , INCLUYE SOPORTES DE MONTAJE EN PARED Y POSTE</t>
  </si>
  <si>
    <t>LY-ELI400F</t>
  </si>
  <si>
    <t>Electroimán Rectangular 400 LBS, Incluye Soporte L/Z, Antiremanente -                NO INCLUYE FUENTE</t>
  </si>
  <si>
    <t>ST-2406-5AQ</t>
  </si>
  <si>
    <t>FUENTE REGULADA DE 6/12/24 VDC, 5A</t>
  </si>
  <si>
    <t>LY-OR1-V1</t>
  </si>
  <si>
    <t>Operador remoto programable de 4 salidas, permite 6 modos de programación, incluye dos controles de 4 botones, soporta hasta 200 controles. (Fuente no incluida)</t>
  </si>
  <si>
    <t>ST-2406-2AQ</t>
  </si>
  <si>
    <t>FUENTE REGULADA DE 6/12/24 VDC, 2A</t>
  </si>
  <si>
    <t>LY-12V7AH</t>
  </si>
  <si>
    <t>Batería carga seca 12V-7Ah</t>
  </si>
  <si>
    <t>LY-CAJA03</t>
  </si>
  <si>
    <t>Caja Metalica Grande, 30cm ancho x 28cm largo x 8cm profundidad</t>
  </si>
  <si>
    <t>LY-ER1-V1</t>
  </si>
  <si>
    <t>Control de 4 botones compatible con el operador remoto programable LY-OR1.</t>
  </si>
  <si>
    <t>LY-SU600R</t>
  </si>
  <si>
    <t>Soporte en U para Eletroimán de 600LBS</t>
  </si>
  <si>
    <t>LY-DH4T</t>
  </si>
  <si>
    <t>Detector de Humo Fotoeléctrico de 4 Hilos con Sensor de Calor (12 VDC) – Incluye Tornillos y chazos.</t>
  </si>
  <si>
    <t>LY-CAJA02</t>
  </si>
  <si>
    <t>Caja Metalica Pequeña, 23cm ancho x 20cm largo x 8cm profundidad</t>
  </si>
  <si>
    <t>LY-CM226L</t>
  </si>
  <si>
    <t>Contacto Magnético Pesado normalmente cerrado, para instalación en puertas pesadas o situaciones industriales.</t>
  </si>
  <si>
    <t>LY-T1640U-E</t>
  </si>
  <si>
    <t xml:space="preserve">Transformador 16.5 VAC - 40 VA </t>
  </si>
  <si>
    <t>LY-12V4AH</t>
  </si>
  <si>
    <t>Batería carga seca 12V-4Ah</t>
  </si>
  <si>
    <t>LY-S20W</t>
  </si>
  <si>
    <t>Sirena Doble Tono 20W</t>
  </si>
  <si>
    <t>LY-T2440U</t>
  </si>
  <si>
    <t>Transformador 24 VAC - 40VA</t>
  </si>
  <si>
    <t>LY-CM226L-SP</t>
  </si>
  <si>
    <t xml:space="preserve">CONTACTO MAGNÉTICO PESADO, NC, GAP 40-70MM, 50-70M LARGO8.5 CM ANCHO 3.5CM ALTO 1CM
</t>
  </si>
  <si>
    <t>LY-PAI</t>
  </si>
  <si>
    <t>Botón de emergencia industrial con enclavamiento</t>
  </si>
  <si>
    <t>SS-072Q</t>
  </si>
  <si>
    <t>TAMPER</t>
  </si>
  <si>
    <t>LY-CM200</t>
  </si>
  <si>
    <t>Contacto Magnético Liviano normalmente cerrado, ideal para instalaciones en puertas o ventanas.</t>
  </si>
  <si>
    <t>LY-T072</t>
  </si>
  <si>
    <t>Interruptor antisabotaje (tamper), para la protección de cajones o cajas de alarma.</t>
  </si>
  <si>
    <t>LY-12V1AEL</t>
  </si>
  <si>
    <t>Adaptador de voltaje 12VDC-1A (Línea Económica)</t>
  </si>
  <si>
    <t>LY-PA075</t>
  </si>
  <si>
    <t>Pulsador Antiatraco (Emergency)</t>
  </si>
  <si>
    <t>KIT-LY-MCWDMPAR</t>
  </si>
  <si>
    <t xml:space="preserve">CONVERSOR DE MEDIOS 10/100/1000 SIN MODULO SFP X 2 UND
</t>
  </si>
  <si>
    <t>ST-1206-1.5AQ</t>
  </si>
  <si>
    <t>FUENTE REGULADA DE 6/12 VDC, 1.5A</t>
  </si>
  <si>
    <t>LY-CA4X22</t>
  </si>
  <si>
    <t>CABLE ALARMA INTRUSIÓN 4X22 MULTIFILAR, ROLLO 305MTS</t>
  </si>
  <si>
    <t>ST-2406-7AQ</t>
  </si>
  <si>
    <t>FUENTE REGULADA DE 6/12/24 VDC, 7A</t>
  </si>
  <si>
    <t>SD-961A-36</t>
  </si>
  <si>
    <t>BARRA DE EMERGENCIA P/PUERTAS 36 , NO/NC</t>
  </si>
  <si>
    <t>LY-3.7PHLDN-700</t>
  </si>
  <si>
    <t>Cámara Pinhole para ATM 4 en 1, AHD/CVI/TVI/CVBS, 2.4Mp 2001(H) x 1121(V), chip SONY CMOS 1/2.7", lente 3.7mm, WDR Real (120 dB), 3DNR, AGC, HLC, IP65, OSD , 12VDC-120mA. Metálica</t>
  </si>
  <si>
    <t>LY-12V1.5AEL</t>
  </si>
  <si>
    <t>Adaptador de voltaje 12V1.5A (Línea Económica)</t>
  </si>
  <si>
    <t>LY-CAJA04</t>
  </si>
  <si>
    <t>Caja Metalica Grande para DVR, 2cm alto x 38cm largo x 10cm ancho</t>
  </si>
  <si>
    <t>LY-FC4S</t>
  </si>
  <si>
    <t>FUENTE CENTRALIZADA 4 SALIDAS</t>
  </si>
  <si>
    <t>LY-SFPSM15501F</t>
  </si>
  <si>
    <t xml:space="preserve">TRANSCEPTOR SFP MONOMODO SIMPLEX 1550/1310nm LC 20KM
</t>
  </si>
  <si>
    <t>LY-INYPOE</t>
  </si>
  <si>
    <t>INYECTOR POE 30 O 60W</t>
  </si>
  <si>
    <t>SS-077Q</t>
  </si>
  <si>
    <t>BOTON PANICO N.C CON ENCLAVAMIENTOY REINICIO DE LLAVE</t>
  </si>
  <si>
    <t>LY-PSSC</t>
  </si>
  <si>
    <t>Pulsador de Salida Sin Contacto</t>
  </si>
  <si>
    <t>SSW-113H</t>
  </si>
  <si>
    <t>SENSOR DE AGUA PARA CIRCUITOS DE LAZO ABIERTOS</t>
  </si>
  <si>
    <t>SM-204Q/W</t>
  </si>
  <si>
    <t>CONTACTO MAGNETICO N.C DE SUPERFICIE, CINTA ADHESIVA 3M,UL</t>
  </si>
  <si>
    <t>SL-126LQ/R</t>
  </si>
  <si>
    <t>LENTE PARA SL-126Q, SL-126-A24Q. ROJO.</t>
  </si>
  <si>
    <t>LY-VB305PHD</t>
  </si>
  <si>
    <t>Video Balun Pasivo HD, distancia máxima de transmisión 720P/CVBS 400m - 1080P 250m - 4MP y 5MP 180m, terminal Push Pin, cable de 15cm mini-coax, Pig Tale.</t>
  </si>
  <si>
    <t>LY-PAS</t>
  </si>
  <si>
    <t>Botón de emergencia con enclavamiento</t>
  </si>
  <si>
    <t>ST-LA108-TPQ</t>
  </si>
  <si>
    <t>CONVERSOR DE VOLTAJE 16-28VDC/VAC O 12VDC, 08A</t>
  </si>
  <si>
    <t>LY-198IR-130</t>
  </si>
  <si>
    <t>Iluminador Infrarrojo,130mts de alcance, IP66,12VDC-2500mA (fuente no incluida)</t>
  </si>
  <si>
    <t>LY-S30W</t>
  </si>
  <si>
    <t>Sirena Doble Tono 30W</t>
  </si>
  <si>
    <t>LY-114IR-80</t>
  </si>
  <si>
    <t>Iluminador Infrarrojo, 80mts de alcance, IP66, 12VDC-1500mA (fuente no incluida)</t>
  </si>
  <si>
    <t>E-941SA-600PQ</t>
  </si>
  <si>
    <t>ELECTROIMAN 600LBS, 12/24VDC, INCLUYELED Y SENSOR</t>
  </si>
  <si>
    <t>LY-SW8GNAPOE4</t>
  </si>
  <si>
    <t>SWITCH NO ADMINISTRABLE 10/100/1000 10 PUERTOS 8 POE (1-6:30W/6-8/60W) TOTAL 120W 2 RJ45+2 SFP COMBO</t>
  </si>
  <si>
    <t>KIT-MCWDMFOSM1HLC</t>
  </si>
  <si>
    <t>E-941S-600/ZQ</t>
  </si>
  <si>
    <t>SOPORTE EN Z PARA ELECTROIMAN E-941SA</t>
  </si>
  <si>
    <t>ST-UV16-W100Q</t>
  </si>
  <si>
    <t>TRANSFORMADOR 16VAC/100W, 120VAC O 240VAC, SIN CUBIERTA</t>
  </si>
  <si>
    <t>LY-SW8FNAPOE2</t>
  </si>
  <si>
    <t xml:space="preserve">SWITCH NO ADMINISTRABLE 10/100 10 PUERTOS 8  POE (1-6:30W/7-8:60W) TOTAL 120W 2RJ45 10/100/1000
</t>
  </si>
  <si>
    <t>LY-PSPS</t>
  </si>
  <si>
    <t>PULSADOR DE SALIDA "PRESIONE PARA SALIR". NA/NC/COM</t>
  </si>
  <si>
    <t>LY-CSSPOE</t>
  </si>
  <si>
    <t>SEPARADOR POE TRANSMISION 130M</t>
  </si>
  <si>
    <t>LY-PATCHSMLC1H2M</t>
  </si>
  <si>
    <t xml:space="preserve">PATCH CORD DE FIBRA OPTICA MONOMODO LC-UPC/LC-UPC 1 HILO DE 2 METROS
</t>
  </si>
  <si>
    <t>LY-ELI600R</t>
  </si>
  <si>
    <t>Electroimán Rectangular 600 LBS, Incluye Soporte L/Z, Antiremanente -                     NO INCLUYE FUENTE</t>
  </si>
  <si>
    <t>LY-SW8GNAPOE</t>
  </si>
  <si>
    <t xml:space="preserve">SWITCH NO ADMINISTRABLE 10/100/1000 8 PUERTOS 8  POE (1-6:30W/7-8:60W) TOTAL 120W
</t>
  </si>
  <si>
    <t>ST-2406-3AQ</t>
  </si>
  <si>
    <t>FUENTE REGULADA DE 6/12/24 VDC, 3A</t>
  </si>
  <si>
    <t>LY-CI2X14U</t>
  </si>
  <si>
    <t>CABLE SIST ALARMA CONTRA INCENDIO 2X14 INTERIOR FPLR SIN PANTALLA, 305mt</t>
  </si>
  <si>
    <t>LY-CI2X16U</t>
  </si>
  <si>
    <t>Cable para Sistema de Alarma contra incendio 2x16 Interior FPLR sin pantalla, rollo 305mt</t>
  </si>
  <si>
    <t>LY-CI2X16U-B</t>
  </si>
  <si>
    <t>CABLE SIST ALARMA CONTRA INCENDIO 2X16 INTERIOR FPLR SIN PANTALLA, NEGRO 305mt</t>
  </si>
  <si>
    <t>LY-UTP6C(PFT)</t>
  </si>
  <si>
    <t>Cable UTP Cat6 Interior, 100% cobre, conductor 0.56mm, rollo 305mt</t>
  </si>
  <si>
    <t>LY-CI2X18PU</t>
  </si>
  <si>
    <t>Cable para Sistema de Alarma contra incendio 2x18 Interior FPLR con pantalla, rollo 305mt</t>
  </si>
  <si>
    <t>LY-SW16GNAPOE2</t>
  </si>
  <si>
    <t xml:space="preserve">SWITCH NO ADMINISTRABLE 10/100/1000-18 PUERTOS-16 POE (1-14:30W/15-16/60W) TOTAL 240W 2 RJ45+2 SFP COMBO
</t>
  </si>
  <si>
    <t>LY-CI2X18U</t>
  </si>
  <si>
    <t>Cable para Sistema de Alarma contra incendio 2x18 Interior FPLR sin pantalla, rollo 305mt</t>
  </si>
  <si>
    <t>LY-UTP5EC-EXT(PFT)</t>
  </si>
  <si>
    <t>Cable UTP Cat5e Exterior, 100% Cobre, conductor 0.5mm, rollo 305mt</t>
  </si>
  <si>
    <t>LY-UTP5EC(PFT)</t>
  </si>
  <si>
    <t>Cable UTP Cat5e Interior, 100% cobre, conductor 0.5mm, rollo 305mt</t>
  </si>
  <si>
    <t>ST-UVDA-W180Q</t>
  </si>
  <si>
    <t>TRANSFORMADOR DE BASTIDOR ABIERTO 24/28VAC/180VA</t>
  </si>
  <si>
    <t>LY-KITFOFTTH</t>
  </si>
  <si>
    <t xml:space="preserve">KIT DE CONECTORIZACION RAPIDA PARA FIBRA OPTICA
</t>
  </si>
  <si>
    <t>LY-SW8GNAEXPOE</t>
  </si>
  <si>
    <t>SWITCH EXTERIOR NO ADMINISTRABLE 10/100/1000 10 PUERTOS 8 POE (1-6:15.4W/7-8:30W) TOTAL 120W, INCLUYE SOPORTES DE MONTAJE EN PARED Y POSTE</t>
  </si>
  <si>
    <t>LY-UTP6C-100(PFT)</t>
  </si>
  <si>
    <t>Cable UTP Cat6 Interior, 100% cobre, conductor 0.56mm, rollo 100mt</t>
  </si>
  <si>
    <t>LY-UTP6C-100EXT(PFT)</t>
  </si>
  <si>
    <t>Cable UTP Cat6 Exterior, 100% Cobre, conductor 0.56mm, rollo 100mt</t>
  </si>
  <si>
    <t>ST-UVDA-W100Q</t>
  </si>
  <si>
    <t>TRANSFORMADOR DE BASTIDOR ABIERTO 24/28VCA 100VA</t>
  </si>
  <si>
    <t>LY-MCGMOM</t>
  </si>
  <si>
    <t xml:space="preserve">MEDIA CONVERTER SM SC
</t>
  </si>
  <si>
    <t>LY-SW8FNAEXPOE2</t>
  </si>
  <si>
    <t xml:space="preserve">SWITCH EXTERIOR NO ADMINISTRABLE 10/100 10 PUERTOS 8 POE (1-6:15.4W/7-8:30W)TOTAL 120W 2 RJ45 10/100
</t>
  </si>
  <si>
    <t>LY-UTP6AL-EXT</t>
  </si>
  <si>
    <t>Cable UTP Cat6 Exterior, Aleación, conductor 0.56mm, rollo 305mt</t>
  </si>
  <si>
    <t>LY-UTP5EC-100EXT(PFT)</t>
  </si>
  <si>
    <t>Cable UTP Cat5e Exterior, 100% Cobre, conductor 0.5mm, rollo 100mt</t>
  </si>
  <si>
    <t>LY-D30IRZ-2HA</t>
  </si>
  <si>
    <t>CAMARA DOMO 2MP ANALOGA</t>
  </si>
  <si>
    <t>LY-UTP6AL</t>
  </si>
  <si>
    <t>Cable UTP Cat6 Interior, Aleación, conductor 0.56mm, rollo 305mt</t>
  </si>
  <si>
    <t>LY-UTP5EC-100(PFT)</t>
  </si>
  <si>
    <t>Cable UTP Cat5e Interior, 100% cobre, conductor 0.5mm, rollo 100mt</t>
  </si>
  <si>
    <t>SD-927PKC-NSQ</t>
  </si>
  <si>
    <t>PULSADOR DE SALIDA SIN CONTACTO, VERSIONEN ESPA¥OL</t>
  </si>
  <si>
    <t>SD-7201GCPE1Q</t>
  </si>
  <si>
    <t>PULSADOR DE SALIDA TIPO HONGO</t>
  </si>
  <si>
    <t>LY-UTP5EAL-EXT</t>
  </si>
  <si>
    <t>Cable UTP Cat5e Exterior, Aleación, conductor 0.5mm, rollo 305mt</t>
  </si>
  <si>
    <t>LY-DIOFO24INT</t>
  </si>
  <si>
    <t>BANDEJA DE FIBRA OPTICA 24 HILOS RACKEABLE (SIN ADAPTADORES)</t>
  </si>
  <si>
    <t>LY-UTP5EAL</t>
  </si>
  <si>
    <t>Cable UTP Cat5e Interior, Aleación, conductor 0.5mm, rollo 305mt</t>
  </si>
  <si>
    <t>LY-SW4NAPOE2</t>
  </si>
  <si>
    <t xml:space="preserve">SWITCH NO ADMINISTRABLE 10/100 6 PUERTOS 4  POE (1-3:30W/4:60W) TOTAL 65W 2RJ45 10/100
</t>
  </si>
  <si>
    <t>LY-MCWDM</t>
  </si>
  <si>
    <t xml:space="preserve">CONVERSOR DE MEDIOS WDM SIN MODULO SFP
</t>
  </si>
  <si>
    <t>LY-SW8GNA</t>
  </si>
  <si>
    <t>SWITCH NO ADMINISTRABLE 10/100/1000 8 PUERTOS NO POE</t>
  </si>
  <si>
    <t>LY-MFGMUM</t>
  </si>
  <si>
    <t>TRANSCEPTOR SFP MM LC (CAJA X2)</t>
  </si>
  <si>
    <t>SM-226LQ</t>
  </si>
  <si>
    <t>CONTACTO MAGNETICO PESADO</t>
  </si>
  <si>
    <t>LY-ESWPOE</t>
  </si>
  <si>
    <t>SWITCH EXTENSOR POE DE 3 PUERTOS</t>
  </si>
  <si>
    <t>LY-UTP6AL-100</t>
  </si>
  <si>
    <t>Cable UTP Cat6 Interior, Aleación, conductor 0.56mm, rollo 100mt</t>
  </si>
  <si>
    <t>LY-UTP6AL-100EXT</t>
  </si>
  <si>
    <t>Cable UTP Cat6 Exterior, Aleación, conductor 0.56mm, rollo 100mt</t>
  </si>
  <si>
    <t>LY-UTP5EAL-100EXT</t>
  </si>
  <si>
    <t>Cable UTP Cat5e Exterior, Aleación, conductor 0.5mm, rollo 100mt</t>
  </si>
  <si>
    <t>LY-PSTH</t>
  </si>
  <si>
    <t>PULSADOR DE SALIDA TIPO HONGO NA/NC/COM</t>
  </si>
  <si>
    <t>LY-PSTH-D</t>
  </si>
  <si>
    <t>PULSADOR DE SALIDA TIPO HONGO DELGADO NA/NC/COM</t>
  </si>
  <si>
    <t>LY-DH4-E</t>
  </si>
  <si>
    <t>DETECTOR DE HUMO FOTOELÉCTRICO 4 HILOS CON BASE, DC12V/DC24V, AUTO RESET</t>
  </si>
  <si>
    <t>LY-SU400F</t>
  </si>
  <si>
    <t xml:space="preserve">SOPORTE EN U PARA ELECTROIMAN 400LBS
</t>
  </si>
  <si>
    <t>LY-UTP5EAL-100</t>
  </si>
  <si>
    <t>Cable UTP Cat5e Interior, Aleación, conductor 0.5mm, rollo 100mt</t>
  </si>
  <si>
    <t>LY-PSSC-E</t>
  </si>
  <si>
    <t>PULSADOR DE SALIDA SIN CONTACTO</t>
  </si>
  <si>
    <t>LY-SW5GNA</t>
  </si>
  <si>
    <t>SWITCH NO ADMINISTRABLE 5 PUERTOS POE</t>
  </si>
  <si>
    <t>LY-SFPSM13101F</t>
  </si>
  <si>
    <t xml:space="preserve">TRANSCEPTOR SFP MONOMODO SIMPLEX 1310/1550nm LC 20KM
</t>
  </si>
  <si>
    <t>SS-078Q</t>
  </si>
  <si>
    <t>PULSADOR ANTIATRACO DE LLAVE</t>
  </si>
  <si>
    <t>LY-EHDMI60M</t>
  </si>
  <si>
    <t>60M HDMI Extender</t>
  </si>
  <si>
    <t>SM-216Q/BR</t>
  </si>
  <si>
    <t>CONTACTO MAGNETICO SEMIPESADO N.C DE SUPERFICIE, CAFE</t>
  </si>
  <si>
    <t>LY-SRV</t>
  </si>
  <si>
    <t>SENSOR DE RUPTURA DE VIDRIO</t>
  </si>
  <si>
    <t>LY-DHA/AC</t>
  </si>
  <si>
    <t>Detector de Humo Fotoeléctrico Autónomo con Alimentación 110 / 220 VAC y Batería de respaldo 9V</t>
  </si>
  <si>
    <t>LY-S20W-E</t>
  </si>
  <si>
    <t>SIRENA CABLEADA DE 1 TONO 20W</t>
  </si>
  <si>
    <t>LY-12V5AEL</t>
  </si>
  <si>
    <t>ADAPTADOR DE VOLTAJE DC12V5A</t>
  </si>
  <si>
    <t>LY-LIMPFO</t>
  </si>
  <si>
    <t>PAÑOS LIMPIADORES PARA FIBRA OPTICA</t>
  </si>
  <si>
    <t>LY-12V3AEL</t>
  </si>
  <si>
    <t>ADAPTADOR DE VOLTAJE DC12V3A</t>
  </si>
  <si>
    <t>LY-CONCAMPLC</t>
  </si>
  <si>
    <t xml:space="preserve">CONECTOR DE CAMPO SIN FUSION MONOMODO LC PARA FIBRA OPTICA DROP
</t>
  </si>
  <si>
    <t>SS-075Q</t>
  </si>
  <si>
    <t>PULSADOR ANTIATRACO (EMERGENCY)</t>
  </si>
  <si>
    <t>LY-12V2AEL</t>
  </si>
  <si>
    <t>ADAPTADOR DE VOLTAJE DC12V2A</t>
  </si>
  <si>
    <t>LY-CM207</t>
  </si>
  <si>
    <t>Contacto Magnético de montaje oculto (tipo chazo) normalmente cerrado, se utiliza para la protección de puertas correderas y ventanas donde el espacio es limitado</t>
  </si>
  <si>
    <t>LY-VB8MP</t>
  </si>
  <si>
    <t>Video Balun 8MP</t>
  </si>
  <si>
    <t>LY-VB5MP</t>
  </si>
  <si>
    <t>Video Balun 5MP</t>
  </si>
  <si>
    <t>LY-VB2MP</t>
  </si>
  <si>
    <t>Video Balun 2MP</t>
  </si>
  <si>
    <t>LY-CONCAMPSC</t>
  </si>
  <si>
    <t xml:space="preserve">CONECTOR DE CAMPO SC-APC MONOMODO (FAST CONNECTOR-NO REQUIERE FUSION)
</t>
  </si>
  <si>
    <t>LY-CAT5ERJ45X20</t>
  </si>
  <si>
    <t>Conector RJ45 Cat 5e (Paquete x 20)</t>
  </si>
  <si>
    <t>LY-CAT6RJ45X20</t>
  </si>
  <si>
    <t>Conector RJ45 Cat 6</t>
  </si>
  <si>
    <t>LY-PIGSMLC1H1M</t>
  </si>
  <si>
    <t xml:space="preserve">PIGTIAL DE FIBRA OPTICA MONOMODO CONECTOR LC-UPC DE 1 HILO DE 1 METRO
</t>
  </si>
  <si>
    <t>LY-ROSETA2H</t>
  </si>
  <si>
    <t xml:space="preserve">ROSETA DE FIBRA OPTICA 2 HILOS (SIN ADAPTADORES)
</t>
  </si>
  <si>
    <t>LY-ADSMLC</t>
  </si>
  <si>
    <t xml:space="preserve">ADAPTADOR DE FIBRA OPTICA MONOMODO LC-UPC DE 2 HILOS
</t>
  </si>
  <si>
    <t>LY-ADSMSC</t>
  </si>
  <si>
    <t xml:space="preserve">ADAPTADOR DE FIBRA OPTICA MONOMODO SC-APC DE 1 HILO
</t>
  </si>
  <si>
    <t>LY-CH</t>
  </si>
  <si>
    <t>Conector de alimentación DC Hembra</t>
  </si>
  <si>
    <t>LY-CM</t>
  </si>
  <si>
    <t>Conector de alimentación DC Macho</t>
  </si>
  <si>
    <t>LY-FODROPOUT1H</t>
  </si>
  <si>
    <t>FIBRA DROP 1 HILO MONOMODO CON MENSAJERO METALICO OUTDOOR 1000m</t>
  </si>
  <si>
    <t xml:space="preserve">REFERENCIA </t>
  </si>
  <si>
    <t>COSTO MAS IVA</t>
  </si>
  <si>
    <t>INSTALLER</t>
  </si>
  <si>
    <t>MASTER</t>
  </si>
  <si>
    <t>MOTORES PARA PUERTAS LEVADIZAS</t>
  </si>
  <si>
    <t>AUELMG750</t>
  </si>
  <si>
    <t>MOTOR DE GARAJE ELITE MG 750 SILENCIOSO Y RÁPIDO DE USO CONTÍNUO. ALIMENTACIÓN 110V/24V. FUERZA ½ HP (750N). TRANSMISIÓN DE CADENA EN RIEL EN C (ADAPTABLE RIEL EN T) DE 3 METROS CON EXTENSIÓN
HASTA 5 METROS. FÁCIL PROGRAMACIÓN. INCLUYE 2 CONTROLES DE
3 CANALES 433MHZ, PULSADOR DE PARED WIRELESS. OPCIÓN DE BATERÍA DE
RESPALDO (NO INCLUIDA). 2 AÑOS DE GARANTÍA.</t>
  </si>
  <si>
    <t>AUACSC901COM</t>
  </si>
  <si>
    <t>MOTOR DE GARAJE ACCESSMATIC SCORPION 901 DE 1/2 HP, MOTOR DE 24V
3 TRAMOS DE RIEL EN C CADA UNO DE 1 METRO, CAJA TODO EN 1 CON CADENA. ACCESSSCREEN. PANTALLA L.C.D. PARA UNA FÁCIL PROGRAMACIÓN INCLUYE 2 CONTROLES DE 3 CANALES, PULSADOR DE PARED WIRELESS.
110V. 3 AÑOS DE GARANTÍA.</t>
  </si>
  <si>
    <t>AUACFX1000</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</si>
  <si>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MUY SILENCIOSO SILENTDRIVE. 110V. NO INCLUYE RIEL.
3 AÑOS DE GARANTÍA.</t>
  </si>
  <si>
    <t>AUACKFOX1000C</t>
  </si>
  <si>
    <t>MOTOR DE GARAJE ACCESSMATIC FOX 1000 PRO DE 3/4 HP DE FUERZA, SALIDA 12/24VPARA CONECTAR TODO TIPO DE ACCESORIOS.  USO INTENSIVO. INCLUYE 2 CONTROLES DE 4 BOTONES, BOTONERA INALÁMBRICA DE 3 BOTONES. CARGADOR DE BATERÍA INCORPORADO, FUNCIONA CON RIEL EN C Y RIEL EN T. 12 MT DE RECORRIDO. INCLUYE RIEL EN C DE CORREA, MUY SILENCIOSO SILENTDRIVE. 110V.
3 AÑOS DE GARANTÍA.</t>
  </si>
  <si>
    <t>AUACKFOX1000T</t>
  </si>
  <si>
    <t>MOTOR DE GARAJE ACCESSMATIC FOX 1000 PRO DE 3/4 HP DE FUERZA, SALIDA 12/24V PARA CONECTAR TODO TIPO DE ACCESORIOS.  USO INTENSIVO. INCLUYE 2 CONTROLES DE 4 BOTONES, BOTONERA INALÁMBRICA DE 3 BOTONES. CARGADOR DE BATERÍA INCORPORADO, FUNCIONA CON RIEL EN C Y RIEL EN T. 12 MT DE RECORRIDO.
INCLUYE RIEL EN T COCHE METÁLICO. 110V.
3 AÑOS DE GARANTÍA.</t>
  </si>
  <si>
    <t>AUACFX1100WS</t>
  </si>
  <si>
    <t>ABREPUERTAS DE GARAJE FOX 1100 PRO SILENCIOSO Y RÁPIDO DE USO CONTÍNUO. ALIMENTACIÓN 110V/24V. FUERZA 3/4 HP (1000N).
FÁCIL PROGRAMACIÓN. WIFI INCORPORADO PARA APERTURA Y CIERRE, RÁPIDO. INCLUYE 2 TRANSMISORES DE 4 CANALES 433MHZ, PULSADOR DE PARED WIRELESS. OPCIÓN DE BATERÍA DE RESPALDO (NO INCLUIDA) NO INCLUYE RIEL. GARANTÍA DE 3 AÑOS.</t>
  </si>
  <si>
    <t>SMART LOCK</t>
  </si>
  <si>
    <t>AUELSL3000L</t>
  </si>
  <si>
    <t>CERRADURA INTELIGENTE ELITE LOCK SL3000 PARA PUERTAS DE HASTA 6CM.
5 METODOS DE APERTURA:
50 HUELLAS / LLAVE / BLUETOOTH APP / 100 CONTRASEÑAS / TARJETA. FÁCIL INSTALACIÓN.</t>
  </si>
  <si>
    <t>AUELSL5000</t>
  </si>
  <si>
    <t>CERRADURA INTELIGENTE ELITE LOCK SL5000 DE SOBREPONER PARA PUERTAS DE HASTA 8CM. 5 MÉTODOS DE APERTURA:
100 HUELLAS / LLAVE / WIFI APP / 100 CONTRASEÑAS / TARJETA. FÁCIL INSTALACIÓN.</t>
  </si>
  <si>
    <t>AUELSL5500L</t>
  </si>
  <si>
    <t>CERRADURA INTELIGENTE ELITE LOCK SL5500L PARA PUERTAS DE HASTA 8CM.
5 MÉTODOS DE APERTURA:
100 HUELLAS / LLAVE / WIFI APP / 100 CONTRASEÑAS / TARJETA.</t>
  </si>
  <si>
    <t>AUACOWL504</t>
  </si>
  <si>
    <t>CERRADURA INTELIGENTE DIGITAL CON 5 MÉTODOS DE APERTURA: HUELLA DIGITAL / CONTRASEÑA / TARJETA / LLAVE / APP.
RESPALDO DE BATERÍA CON PUERTO USB. CILINDRO TIPO “C.</t>
  </si>
  <si>
    <t>AUACOWL608</t>
  </si>
  <si>
    <t>CERRADURA INTELIGENTE DIGITAL CON 6 MÉTODOS DE APERTURA: HUELLA DIGITAL / CONTRASEÑA / TARJETA / LLAVE / APP / NFC.
RESPALDO DE BATERÍA CON PUERTO USB. CILINDRO TIPO “C.</t>
  </si>
  <si>
    <t>AUACKFOX1050HS</t>
  </si>
  <si>
    <t>MOTOR DE GARAJE ACCESSMATIC FOX 1050 HIGH SPEED DE 3/4 HP DE FUERZA, SALIDA 12/24VPARA CONECTAR TODO TIPO DE ACCESORIOS. ALTA VELOCIDAD 240CM/S. TECNOLOGIA DE COMUNICACION INALAMBRICA PARA ACCESORIOS.
USO INTENSIVO. INCLUYE 2 CONTROLES DE 4 BOTONES, BOTONERA INALÁMBRICA DE 3 BOTONES. CARGADOR DE BATERÍA INCORPORADO, FUNCIONA CON RIEL EN C Y RIEL EN T. 12 MT DE RECORRIDO. INCLUYE 3M RIEL, MUY SILENCIOSO
SILENTDRIVE. 110V. 3 AÑOS DE GARANTÍA.</t>
  </si>
  <si>
    <t>AUACKFOX1100WS</t>
  </si>
  <si>
    <t>MOTOR DE GARAJE ACCESSMATIC FOX 1100 PRO SILENCIOSO Y RÁPIDO DE USO CONTÍNUO. ALIMENTACIÓN 110V/24V. FUERZA 3/4 HP (1000N). TRANSMISIÓN DE CADENA EN RIEL EN T (ADAPTABLE RIEL EN C) DE 3 METROS Y CON EXTENSIÓN HASTA 7 METROS.FÁCIL PROGRAMACIÓN. WIFI INCORPORADO PARA APERTURA Y CIERRE, RÁPIDO. INCLUYE 2 CONTROLES DE 4 CANALES 433MHZ, PULSADOR DE PARED WIRELESS.OPCIÓN DE BATERÍA DE RESPALDO (NO INCLUIDA).
GARANTÍA DE 3 AÑOS.</t>
  </si>
  <si>
    <t>AUACSH1000</t>
  </si>
  <si>
    <t>MOTOR DE GARAJE ACCESSMATIC SHARK 1000, MOTOR DE 3/4HP DE FUERZA, 24V USO INTENSIVO COMPLETAMENTE SILENCIOSO, 12 MT DE RECORRIDO AGREGANDOLE “ACCESSRAIL” INCLUYE 2 CONTROLES DE 2 BOTONES DE 433MHZ, CARGADOR DE BATERÍA INCORPORADO, PULSADOR INALÁMBRICO DE 3 FUNCIONES. 110V
3 AÑOS DE GARANTÍA.</t>
  </si>
  <si>
    <t>AUACRP120</t>
  </si>
  <si>
    <t>MOTOR DE GARAJE ACCESSMATIC RAPTOR 1200 DE 1HP DE FUERZA, 24V USO INTENSIVO. INCLUYE 2 CONTROLES DE 4 BOTONES, BOTONERA INALÁMBRICA DE 3 BOTONES. SUPER SILENCIOSO, CARGADOR DE BATERÍA INCORPORADO,
RIEL DE 4 MT. 12 MT DE RECORRIDO. 110V.
3 AÑOS DE GARANTÍA.</t>
  </si>
  <si>
    <t>AUACPUMA1200</t>
  </si>
  <si>
    <t>MOTOR DE GARAJE ACCESSMATIC PUMA 1200 SILENCIOSO Y RÁPIDO DE USO CONTÍNUO. ALIMENTACIÓN 110V/24V. FUERZA 1 HP (1200N). TRANSMISIÓN DE CADENA EN RIEL EN C (ADAPTABLE RIEL EN T) CON EXTENSIÓN HASTA 5 METROS. FÁCIL PROGRAMACIÓN. INCLUYE 2 CONTROLES DE 3 CANALES 433MHZ,
PULSADOR DE PARED WIRELESS. WIFI PARA APERTURA Y CIERRE VÍA INTERNET.
OPCIÓN DE BATERÍA DE RESPALDO (NO INCLUIDA).
GARANTÍA DE 3 AÑOS.</t>
  </si>
  <si>
    <t>AUACKSC1800C</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</si>
  <si>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C. 110V.
3 AÑOS DE GARANTÍA.</t>
  </si>
  <si>
    <t>AUACKSC1800T</t>
  </si>
  <si>
    <t>MOTOR DE GARAJE ACCESSMATIC SCORPION 1800 DE 1.5 HP DE FUERZA, SALIDA 12/24V PARA CONECTAR TODO TIPO DE ACCESORIOS. USO INTENSIVO. INCLUYE 2 CONTROLES DE 4 BOTONES, BOTONERA INALÁMBRICA DE 3 BOTONES. CARGADOR DE BATERÍA INCORPORADO. 8 MT DE RECORRIDO. INCLUYE 4 METROS DE RIEL EN T. 110V.
3 AÑOS DE GARANTÍA.</t>
  </si>
  <si>
    <t>ACCESORIOS DE MOTORES PARA PUERTAS LEVADIZAS</t>
  </si>
  <si>
    <t>AUACALW4</t>
  </si>
  <si>
    <t>CONTROL REMOTO ACCESSMATIC DE 4 BOTONES VERDES PARA MOTORES ACCESSMATIC. 433MHZ. RESISTENTE AL AGUA Y CAIDAS.</t>
  </si>
  <si>
    <t>AUACACCESSCLIP</t>
  </si>
  <si>
    <t>ACCESSCLIP. CLIP UNIVERSAL PARA CONTROLES REMOTOS. ALTURA AJUSTABLE.</t>
  </si>
  <si>
    <t>AUACALH3</t>
  </si>
  <si>
    <t>CONTROL REMOTO ACCESSMATIC DE 3 BOTONES CON CLIP PARA EL VISOR, FRECUENCIA 433MHZ. ORIGINAL PARA MOTOR SHARK1000.</t>
  </si>
  <si>
    <t>AUACALT2</t>
  </si>
  <si>
    <t>CONTROL REMOTO ACCESSMATIC DE 2 BOTONES CON CLIP PARA EL VISOR,
FRECUENCIA 433MHZ. ORIGINAL PARA MOTOR FOX.</t>
  </si>
  <si>
    <t>AUACAF24Li</t>
  </si>
  <si>
    <t>BATERÍA DE RESPALDO ACCESMATIC ACCESFUEL24Li PARA MOTORES DE GARAJE
SCORPION, SHARK, RAPTOR Y FOX. LITIO</t>
  </si>
  <si>
    <t>AUACALH2</t>
  </si>
  <si>
    <t>CONTROL REMOTO ACCESSMATIC 433MHZ. COMPATIBLE CON MOTOR DE GARAJE SHARK 1000.</t>
  </si>
  <si>
    <t>AUACALR4</t>
  </si>
  <si>
    <t>CONTROL REMOTO ACCESSMATIC DE 4 CANALES DE 433 MHZ COMPATIBLE CON RAPTOR Y ELITE.</t>
  </si>
  <si>
    <t>AUACAP40</t>
  </si>
  <si>
    <t>PULSADOR  ACCESSMATIC  ACCESS-PULSE  DE  4  BOTONES.  COMPATIBLE  CON  MOTOR PANTHER 1500</t>
  </si>
  <si>
    <t>AUACAL3900U</t>
  </si>
  <si>
    <t>CONTROL  REMOTO  ACCESSMATIC  UNIVERSAL  DE  3  CANALES,  FRECUENCIA  300-868 MHZ.</t>
  </si>
  <si>
    <t>AUACALK4</t>
  </si>
  <si>
    <t>KIT DE RECEPTORA PARA MOTOR KONG 433.92MHZ. INCLUYE DOS CONTROLES DE 4 CANALES.</t>
  </si>
  <si>
    <t>AUACWAP100</t>
  </si>
  <si>
    <t>BOTONERA EXTERNA PARA MOTOR KONG. A PRUEBA DE AGUA IP54.</t>
  </si>
  <si>
    <t>AUACESA</t>
  </si>
  <si>
    <t>BOTÓN DE PARADA DE EMERGENCIA PARA MOTOR KONG. PARA CERTIFICACIÓN.</t>
  </si>
  <si>
    <t>AUACESA3.5</t>
  </si>
  <si>
    <t>BOTÓN DE PARADA DE EMERGENCIA PARA MOTOR KONG CON 3.5M DE CABLE. PARA CERTIFICACIÓN.</t>
  </si>
  <si>
    <t>AUACBBA</t>
  </si>
  <si>
    <t>SOPORTE PARA BATERÍA DE RESPALDO ACCESSMATIC PARA MOTORES SHARK, RAPTOR, COBRA 3424 Y ELITE MG.</t>
  </si>
  <si>
    <t>AUACAH45</t>
  </si>
  <si>
    <t>RECEPTORA  UNIVERSAL  ACCESSMATIC  ACCESSHUB  500,  CAPACIDAD  DE  MEMORIZAR HASTA 500 CONTROLES, TECNOLOGÍA ROLLING CODE, COMPATIBLE CON TODOS LOS CONTROLES ACCESSMATIC Y ELITE DE 433MHZ. 2 CANALES.</t>
  </si>
  <si>
    <t>AUACSONAR</t>
  </si>
  <si>
    <t>SISTEMA DE APERTURA REMOTO WIFI ACCESSMATIC COMPATIBLE CON MOTORES
FOX1000, FOX1050HS, RP120. 2.4GHZ</t>
  </si>
  <si>
    <t>AUACAE20</t>
  </si>
  <si>
    <t>FOTOCELDAS ACCESSMATIC ACCESSEYE 20 CON 20 MT DE ALCANCE PARA USO INTERIOR, FUNCIONAN DE 12-24V. COMPATIBLES CON TODOS LOS MOTORES ACCESSMATIC, BENINCA, KING GATES</t>
  </si>
  <si>
    <t>AUACCRAB02</t>
  </si>
  <si>
    <t>SISTEMA ANTICAIDA PARA PUERTAS SECCIONALES LEVADIZAS. INCLUYE 2 FRENOS AJUSTABLES DE 2” CONTRA FALLA DE GUAYAS.
2 GUAYAS DE 3.5M (1/8).</t>
  </si>
  <si>
    <t>AUACCRAB03</t>
  </si>
  <si>
    <t>SISTEMA ANTICAIDA PARA PUERTAS SECCIONALES LEVADIZAS. INCLUYE 2 FRENOS AJUSTABLES DE 3” CONTRA FALLA DE GUAYAS.
2 GUAYAS DE 4.0M (3/16).</t>
  </si>
  <si>
    <t>AUACKSH20</t>
  </si>
  <si>
    <t>ACOPLE DE EJE CON EXTENSIÓN 200MM PARA MOTOR KONG50. INCLUYE TORNILLOS.</t>
  </si>
  <si>
    <t>AUACFL1224</t>
  </si>
  <si>
    <t>LÁMPARA LED DESTELLANTE 12-240V AC/DC. NARANJA CON LUZ BLANCA PARA MOTOR KONG.</t>
  </si>
  <si>
    <t>AUACAR10SC901</t>
  </si>
  <si>
    <t>RIEL EN C PARA SISTEMA DE APERTURA DE GARAJE LEVADIZA SC901. 1M. ESPESOR DE 1.2MM.</t>
  </si>
  <si>
    <t>AUACAR10</t>
  </si>
  <si>
    <t>EXTENSIÓN DE 1 METRO DE RIEL PARA MOTORES DE GARAJE RAPTOR Y MG700.
INCLUYE CONECTOR, CADENA Y RIEL DE 1 METRO DE LARGO.</t>
  </si>
  <si>
    <t>AUACAR10SH</t>
  </si>
  <si>
    <t>EXTENSIÓN DE 1 METRO DE RIEL PARA MOTORES DE GARAJE ACCESSMATIC SHARK
1000. INCLUYE CONECTOR, CADENA Y RIEL DE 1 METRO DE LARGO.</t>
  </si>
  <si>
    <t>AUACFEX10</t>
  </si>
  <si>
    <t>EXTENSIÓN DE RIEL EN T PARA FOX1000 DE 1 METRO, INCLUYE CADENA Y CONECTORES.</t>
  </si>
  <si>
    <t>AUACRCBLT3</t>
  </si>
  <si>
    <t>RIEL EN C EN CORREA SUPER SILENCIOSO PARA MOTOR FOX 1000 DE 3.15 MT.</t>
  </si>
  <si>
    <t>AUACRT3FX</t>
  </si>
  <si>
    <t>RIEL T PARA MOTOR FOX1000 VIENE EN 3 PARTES CON TROLLEY Y CONECTORES.</t>
  </si>
  <si>
    <t>AUACRT4SC</t>
  </si>
  <si>
    <t>RIEL EN T PARA MOTOR SCORPION 1800. 4 METROS DE RIEL. VIENE EN SECCIONES DE 1 METRO. INCLUYE TROLLEY Y CONECTORES.</t>
  </si>
  <si>
    <t>AUACRC4S</t>
  </si>
  <si>
    <t>RIEL EN C PARA MOTOR SCORPION 1800. 4 METROS DE RIEL. VIENE EN SECCIONES DE 1 METRO. INCLUYE TROLLEY Y CONECTORES</t>
  </si>
  <si>
    <t>AUACALS4</t>
  </si>
  <si>
    <t>CONTROL REMOTO ACCESSMATIC DE 4 CANALES DE 433 MHZ COMPATIBLE CON MOTORES PITBULL, BULLDOZER Y BULLDOG</t>
  </si>
  <si>
    <t>AUELCR433</t>
  </si>
  <si>
    <t>CONTROL REMOTO ELITE DE 433MHZ DE 3 BOTONES EDICION VISOR CLIP PARA PONER EN EL CARRO.</t>
  </si>
  <si>
    <t>AUACRIM4F</t>
  </si>
  <si>
    <t>CREMALLERA MEDIANA DE ACERO GALVANIZADO DE 1 MT DE LARGO. RECOMENDADA PARA PUERTAS DE HASTA 1200 KG DE PESO. INCLUYE PERNOS DE FIJACIÓN DE 30MM X 12MM.</t>
  </si>
  <si>
    <t>AUACRIM4Z</t>
  </si>
  <si>
    <t>CREMALLERA GRUESA PARA SOLDAR DE ACERO GALVANIZADO DE 1 MT DE LARGO. RECOMENDADA PARA PUERTAS DE HASTA 2000 KG DE PESO. PARA
SOLDAR. DE 22MM X 22MM.</t>
  </si>
  <si>
    <t>MOTORES PARA PUERTAS CORREDIZAS</t>
  </si>
  <si>
    <t>AUELMC4</t>
  </si>
  <si>
    <t>KIT DE MOTOR CORREDIZO ELITE SLIDE 400 DE 400KG. INCLUYE MOTOR MC4 CON ENGRANAJE METÁLICO+ 4 METROS DE CREMALLERA DE ACERO CON PERNOS Y 2 CONTROLES. (CREMALLERA INCLUIDA EN LA CAJA) VELOCIDAD 14 MT/MIN. 110V AC. USO RESIDENCIAL. 2 AÑOS DE GARANTÍA.</t>
  </si>
  <si>
    <t>AUACKPB400</t>
  </si>
  <si>
    <t>KIT DE MOTOR CORREDIZO ACCESSMATIC PITBULL 400 DE 400KG. INCLUYE MOTOR PB400 + 4 METROS DE CREMALLERA DE ACERO CON PERNOS RIM4F Y 2 CONTROLES. VELOCIDAD 14 MT/MIN. 110V AC. USO RESIDENCIAL.
3 AÑOS DE GARANTÍA.</t>
  </si>
  <si>
    <t>AUELMC5</t>
  </si>
  <si>
    <t>KIT DE MOTOR CORREDIZO ELITE SLIDE 500 DE 500KG. INCLUYE MOTOR MC5 + 4 METROS DE CREMALLERA DE ACERO CON PERNOS Y 2 CONTROLES. (CREMALLERA INCLUIDA EN LA CAJA)
VELOCIDAD 14 MT/MIN. 110V AC. USO RESIDENCIAL.
2 AÑOS DE GARANTÍA.</t>
  </si>
  <si>
    <t>AUELMC8</t>
  </si>
  <si>
    <t>KIT MOTOR DE CREMALLERA ELITE SLIDE 800 DE 800KG.
INCLUYE MOTOR MC8 + 4 METROS DE CREMALLERA DE ACERO CON PERNOS Y 2 CONTROLES. (CREMALLERA INCLUIDA EN LA CAJA) VELOCIDAD 14 MT/MIN. 110V AC. USO RESIDENCIAL. 2 AÑOS DE GARANTÍA.</t>
  </si>
  <si>
    <t>AUELMC8FV</t>
  </si>
  <si>
    <t>KIT MOTOR DE CREMALLERA ELITE SLIDE 800 DE 800KG.
INCLUYE MOTOR MC8 + 5 METROS DE CREMALLERA DE ACERO CON PERNOS + LAMPARA DESTELLANTE + BASE METÁLICA Y 2 CONTROLES.
(CREMALLERA INCLUIDA EN LA CAJA) VELOCIDAD 14 MT/MIN. 110V AC. USO RESIDENCIAL. 2 AÑOS DE GARANTÍA.</t>
  </si>
  <si>
    <t>AUACKBD850</t>
  </si>
  <si>
    <t>KIT DE MOTOR CORREDIZO ACCESSMATIC BULLDOZER 850 DE 850KG. INCLUYE MOTOR BULLDOZER 850 + 4 METROS DE CREMALLERA DE ACERO CON PERNOS RIM4F Y 2 CONTROLES DE 4 BOTONES. MOTOR AC MUY ROBUSTO CON ENGRANAJES METALICOS. USO RESIDENCIAL/SEMI-INDUSTRIAL. 110V.
3 AÑOS DE GARANTÍA.</t>
  </si>
  <si>
    <t>AUACKBD1024BL</t>
  </si>
  <si>
    <t>KIT DE MOTOR CORREDIZO ACCESSMATIC BULLDOG 1024BL SIN ESCOBILLAS DE 1000KG. INCLUYE MOTOR A 24V BD1024BL + BATERÍAS DE RESPALDO + 4 METROS   DE CREMALLERA DE ACERO CON PERNOS RIM4F Y 2 CONTROLES. VELOCIDAD 20 MT/ MIN. 110V AC. USO INTENSIVO. 3 AÑOS DE GARANTÍA.</t>
  </si>
  <si>
    <t>AUACKBD1100</t>
  </si>
  <si>
    <t>KIT DE MOTOR CORREDIZO ACCESSMATIC BULLDOG 1100 DE 1100KG. INCLUYE MOTOR BD1100 + 4 METROS DE CREMALLERA DE ACERO CON PERNOS RIM4F Y 2 CONTROLES. VELOCIDAD 14 MT/MIN. 110V AC.
USO RESIDENCIAL/SEMI-INDUSTRIAL.
3 AÑOS DE GARANTÍA.</t>
  </si>
  <si>
    <t>AUELMC12</t>
  </si>
  <si>
    <t>KIT DE MOTOR CORREDIZO MARCA ELITE PARA PUERTAS DE 1.200KG . INCLUYE 2 CONTROLES REMOTOS Y 4 METROS DE CREMALLERA. 110V DE USO INDUSTRIAL.
2 AÑOS DE GARANTÍA.</t>
  </si>
  <si>
    <t>AUACKBD1522</t>
  </si>
  <si>
    <t>KIT DE MOTOR CORREDIZO ACCESSMATIC BULLDOG 1522 DE 1500KG. INCLUYE MOTOR BD1522 + 4 METROS DE CREMALLERA DE ACERO CON PERNOS RIM4Z Y 2 CONTROLES. VELOCIDAD 14 MT/MIN. 220V AC. EN BAÑO DE ACEITE.
USO INDUSTRIAL. 3 AÑOS DE GARANTÍA.</t>
  </si>
  <si>
    <t>AUACKBD1824BL</t>
  </si>
  <si>
    <t>KIT DE MOTOR CORREDIZO ACCESSMATIC BULLDOG 1824BL SIN ESCOBILLAS DE 1800KG. INCLUYE MOTOR A 24V BD1824BL + BATERÍAS DE RESPALDO + 4 METROS DE CREMALLERA DE ACERO CON PERNOS RIM4Z Y 2 CONTROLES.
VELOCIDAD 14 MT/ MIN. 110 VAC. USO INTENSIVO. 3 AÑOS DE GARANTÍA.</t>
  </si>
  <si>
    <t>AUACKBD2024</t>
  </si>
  <si>
    <t>KIT DE MOTOR CORREDIZO ACCESSMATIC BULLDOG 2024 DE 2000KG. INCLUYE MOTOR BD2024 + 4 METROS DE CREMALLERA DE ACERO CON PERNOS RIM4Z Y 2 CONTROLES. VELOCIDAD 14 MT/MIN. 110V AC. EN BAÑO DE ACEITE.
USO INDUSTRIAL. 3 AÑOS DE GARANTÍA.</t>
  </si>
  <si>
    <t>MOTORES PARA PUERTAS BATIENTES/ABATIBLES</t>
  </si>
  <si>
    <t>KITS BRAZOS BATIENTES DE 2 HOJAS</t>
  </si>
  <si>
    <t>AUELTW25</t>
  </si>
  <si>
    <t>KIT DE MOTORES BATIENTES ELITE TWIST250 PARA PUERTAS ABATIBLES DE 2.5 MTS Y 250 KG POR HOJA. ALIMENTACIÓN 110/24V. INCLUYE 2 PISTONES, 2 CON-
TROLES, TARJETA ELECTRÓNICA CON DISPLAY DIGITAL.
OPCIÓN DE BATERÍA DE RESPALDO (NO INCLUÍDA). 2 AÑOS DE GARANTÍA.</t>
  </si>
  <si>
    <t>AUACEG250</t>
  </si>
  <si>
    <t>KIT DE MOTORES BATIENTES ACCESSMATIC EAGLE 250 PARA PUERTAS DE 2 HOJAS DE 3MT DE ANCHO O MAX 250 KG. INCLUYE 2 MOTORES EG250, 2 CONTROLES Y TARJETA ELECTRÓNICA ACCESSCOMAND 24NE CON DISPLAY DIGITAL. 24V.
FUNCIONA CON BATERÍA DE RESPALDO AUACAF2X (NO INCLUIDA).
USO INTENSIVO RESIDENCIAL. 3 AÑOS DE GARANTÍA.</t>
  </si>
  <si>
    <t>AUACFC300</t>
  </si>
  <si>
    <t>KIT DE MOTORES BATIENTES FALCON 300 PARA PUERTAS DE 2 HOJAS DE 3MT DE ANCHO O MAX 300KG DE PESO POR HOJA. INCLUYE 2 MOTORES FC300, 2 CONTROLES, TARJETA ELECTRONICA CON DISPLAY DIGITAL. 24V. SISTEMA DE RESPALDO INCLUIDO. USO INTENSIVO RESIDENCIAL. 3 AÑOS DE GARANTIA.</t>
  </si>
  <si>
    <t>AUACFC350</t>
  </si>
  <si>
    <t>KIT DE MOTORES BATIENTES ACCESSMATIC FALCON 350 PARA PUERTAS DE 2 HOJAS DE 4 MT DE ANCHO O MAX 350 KG DE PESO. INCLUYE 2 MOTORES FN350, 2 CONTROLES Y TARJETA ELECTRÓNICA ACCESSCOMAND 24NE CON DISPLAY DIGITAL. 24V.
FUNCIONA CON BATERÍA DE RESPALDO AUACAF2X (NO INCLUIDA).
USO INTENSIVO. 3 AÑOS DE GARANTÍA.</t>
  </si>
  <si>
    <t>AUACEG500</t>
  </si>
  <si>
    <t>KIT DE MOTORES BATIENTES ACCESSMATIC EAGLE 500 PARA PUERTAS DE 2 HOJAS DE 5MT DE ANCHO O MAX 350 KG. INCLUYE 2 MOTORES EG500, 2 CONTROLES Y TARJETA ELECTRÓNICA ACCESSCOMAND 24NE CON DISPLAY DIGITAL. 24V.
FUNCIONA CON BATERÍA DE RESPALDO AUACAF2X (NO INCLUIDA).
USO INTENSIVO. 3 AÑOS DE GARANTÍA.</t>
  </si>
  <si>
    <t>AUACFENIX600</t>
  </si>
  <si>
    <t>KIT DE 2 MOTORES BATIENTES FENIX PARA PUERTAS DE 2 HOJAS DE 5.5 MT DE ANCHO O MAXIMO 600KG. INCLUYE 2 MOTORES FENIX600, 2 CONTROLES Y TARJETA ELECTRONICA ACCESSCOMAND AC24NE CON DISPLAY DIGITAL. 24V.
3 AÑOS DE GARANTIA. PARA USO INTENSIVO.</t>
  </si>
  <si>
    <t>KITS BRAZOS BATIENTES DE 1 HOJA</t>
  </si>
  <si>
    <t>AUACFC351</t>
  </si>
  <si>
    <t>KIT DE MOTOR BATIENTE ACCESSMATIC PARA PUERTAS HASTA 4 MT DE ANCHO O MAX 350 KG PESO. INCLUYE 2 CONTROLES Y TARJETA ELECTRÓNICA ACCESSCOMAND 24NE CON DISPLAY DIGITAL. 24V. 1 BRAZO FALCON.
FUNCIONA CON BATERÍA DE RESPALDO AUACAF2X (NO INCLUIDA).
USO INTENSIVO. 3 AÑOS DE GARANTÍA.</t>
  </si>
  <si>
    <t>AUACEG501</t>
  </si>
  <si>
    <t>KIT DE MOTOR BATIENTE ACCESSMATIC EAGLE 501 PARA PUERTAS DE 1 HOJAS DE 5MT DE ANCHO O MAX 350 KG. INCLUYE 1 MOTOR EG501, 2 CONTROLES Y TARJETA ELECTRÓNICA ACCESSCOMAND 24NE CON DISPLAY DIGITAL. 24V.
FUNCIONA CON BATERÍA DE RESPALDO AUACAF2X (NO INCLUIDA).
USO INTENSIVO. 3 AÑOS DE GARANTÍA.</t>
  </si>
  <si>
    <t>AUACFENIX601</t>
  </si>
  <si>
    <t>KIT DE MOTOR BATIENTE FENIX PARA PUERTAS DE 1 HOJA DE 5.5 MT DE ANCHO O MAXIMO 600KG. INCLUYE 1 MOTOR FENIX600, 2 CONTROLES Y TARJETA ELECTRONICA ACCESSCOMAND AC24NE CON DISPLAY DIGITAL. 24V.
3 AÑOS DE GARANTIA. PARA USO INTENSIVO.</t>
  </si>
  <si>
    <t>ACCESORIOS DE MOTORES PARA PUERTAS BATIENTES/ABATIBLES</t>
  </si>
  <si>
    <t>AUACEL12</t>
  </si>
  <si>
    <t>ELECTRO-CERRADURA VERTICAL ACCESSMATIC. 12V.</t>
  </si>
  <si>
    <t>AUACAC24NE</t>
  </si>
  <si>
    <t>TARJETA CONTROLADORA ACCESSMATIC ACCESSCOMAND24 NE PARA MOTORES BATIENTES EAGLE Y FALCON. ALIMENTACIÓN 110V, SALIDA BRAZOS 24V, CARGADOR DE BATERÍAS INCORPORADO.  DISPLAY DIGITAL.</t>
  </si>
  <si>
    <t>AUACAC24NE500</t>
  </si>
  <si>
    <t>TARJETA CONTROLADORA ACCESSMATIC ACCESSCOMAND24 NE PARA MOTORES BATIENTES EAGLE500. ALIMENTACIÓN 110V, SALIDA BRAZOS 24V, CARGADOR DE BATERÍAS INCORPORADO. DISPLAY DIGITAL.</t>
  </si>
  <si>
    <t>AUACAC24NE600</t>
  </si>
  <si>
    <t>TARJETA CONTROLADORA ACCESSMATIC ACCESSCOMAND24 NE PARA MOTORES BATIENTES FENIX600. ALIMENTACIÓN 110V, SALIDA BRAZOS 24V, CARGADOR DE BATERÍAS INCORPORADO. DISPLAY DIGITAL.</t>
  </si>
  <si>
    <t>AUACALM4</t>
  </si>
  <si>
    <t>CONTROL REMOTO ACCESSMATIC DE 4 CANALES DE 433 MHZ COMPATIBLE CON EAGLE 250 / FALCON 350/351.</t>
  </si>
  <si>
    <t>AUELEP100240</t>
  </si>
  <si>
    <t>MÓDULO WIFI ELITE ELITE-PULSE UNIVERSAL. COMPATIBLE CON TODOS LOS MOTORES ELITE. INCLUYE SENSOR MAGNÉTICO.
COMPATIBLE CON LA APLICACIÓN TUYA, AMAZON ALEXA Y GOOGLE ASSISTANT.</t>
  </si>
  <si>
    <t>AUACACCESSCAM</t>
  </si>
  <si>
    <t>CÁMARA Y MÓDULO WIFI ACCESSCAM UNIVERSAL. SIRVE CON TODOS LOS MOTORES ACCESSMATIC. 1280P X 720P. FUNCIÓN DE GRABACIÓN, VISION NOCTURNA E INTERCOMUNICACIÓN. 100° DE VISIÓN. COMPATIBLE CON LA APLICACIÓN ACCESSHUB.</t>
  </si>
  <si>
    <t>AUACAE30</t>
  </si>
  <si>
    <t>FOTOCELDAS ACCESSMATIC ACCESSEYE 30 CON 30 MT DE ALCANCE PARA LA INTERPERIE, FUNCIONAN DE 12-24V. ORIENTABLES A 180 GRADOS. COMPATIBLES CON TODOS LOS MOTORES ACCESSMATIC, BENINCA, KING GATES.</t>
  </si>
  <si>
    <t>AUACRT2415U</t>
  </si>
  <si>
    <t>FOTOCELDAS ACCESSMATIC REFLEX15 SIRVEN ALCANCE DE 15 METROS, IDEALES PARA MOTORES  COMERCIALES  Y  BARRERAS/TALANQUERAS  ELECTRÓNICAS.ALIMENTACIÓN 12-36V DC / 10-24V AC ALCANCE HASTA 15 M. PROTECTORES INCLUIDOS.</t>
  </si>
  <si>
    <t>MOTORES PARA CORTINAS ENROLLABLES E INDUSTRIALES</t>
  </si>
  <si>
    <t>NUEVO AUACKAR201B ANTES AUACKAR200B</t>
  </si>
  <si>
    <t>KIT ACCESSMATIC SISTEMA DE APERTURA CENTRAL PARA CORTINAS ENROLLABLES DE HASTA 200KG DE PESO CON COMPENSACIÓN. INCLUYE DISPOSITIVO DE DESBLOQUEO Y FRENO. 110V/60HZ. USO COMERCIAL. 3 AÑOS DE GARANTÍA.</t>
  </si>
  <si>
    <t>NUEVO AUACKAR382B ANTES AUACKAR380B</t>
  </si>
  <si>
    <t>KIT ACCESSMATIC SISTEMA DE APERTURA CENTRAL PARA CORTINAS ENROLLABLES DE HASTA 380KG DE PESO CON COMPENSACIÓN. INCLUYE DISPOSITIVO DE DESBLOQUEO Y FRENO. 110V/60HZ. USO COMERCIAL. 3 AÑOS DE GARANTÍA.</t>
  </si>
  <si>
    <t>NUEVO AUACKAR201F ANTES AUACKAR200F</t>
  </si>
  <si>
    <t>KIT ACCESSMATIC SISTEMA DE APERTURA CENTRAL PARA CORTINAS ENROLLABLES DE HASTA 200KG DE PESO CON COMPENSACIÓN. 110V/60HZ. USO COMERCIAL.
INCLUYE DISPOSITIVO DE DESBLOQUEO, FRENO, TARJETA ELECTRONICA CON RECEPTOR Y DOS CONTROLES. 3 AÑOS DE GARANTÍA.</t>
  </si>
  <si>
    <t>NUEVO AUACKAR382F ANTES AUACKAR380F</t>
  </si>
  <si>
    <t>KIT ACCESSMATIC SISTEMA DE APERTURA CENTRAL PARA CORTINAS ENROLLABLES DE HASTA 380KG DE PESO CON COMPENSACIÓN. 110V/60HZ. USO COMERCIAL.
INCLUYE DISPOSITIVO DE DESBLOQUEO, FRENO, TARJETA ELECTRONICA CON RECEPTOR Y DOS CONTROLES. 3 AÑOS DE GARANTÍA.</t>
  </si>
  <si>
    <t>AUELKME611</t>
  </si>
  <si>
    <t>KIT DE SISTEMA DE APERTURA PARA CORTINAS ENROLLABLES ELITE ME622 PARA CORTINAS DE 600 KG SIN RESORTE; IDEAL PARA CORTINAS ENROLLABLES DE CENTROS DE DISTRIBUCIÓN. INCLUYE MOTOR, ACCESORIOS DE INSTALACIÓN, RECEPTOR INCORPORADO, 2 CONTROLES Y PULSADOR INDUSTRIAL DE 3 BOTONES. FUNCIONA A 110V. 370W. 2 AÑOS DE GARANTÍA.
(DISPONIBLE EN 220V, CÓDIGO ME622)</t>
  </si>
  <si>
    <t>AUELKME624DC</t>
  </si>
  <si>
    <t>KIT DE SISTEMA DE APERTURA PARA CORTINAS ENROLLABLES ELITE SPIN624DC PARA CORTINAS DE 600KG SIN RESORTES; IDEAL PARA CORTINAS ENROLLABLES DE CENTROS DE DISTRIBUCIÓN. INCLUYE MOTOR, ACCESORIOS DE INSTALACIÓN, RECEPTOR INCORPORADO, 2 CONTROLES, TARJETA DE CONTROL Y BATERIAS DE RESPALDO. FUNCIONA A 24V. 400W. 2 AÑOS DE GARANTÍA.</t>
  </si>
  <si>
    <t>AUELKME8511</t>
  </si>
  <si>
    <t>KIT DE SISTEMA DE APERTURA PARA CORTINAS ENROLLABLES ELITE SPIN ME8511 DE 800 KG SIN RESORTE; IDEAL PARA CORTINAS ENROLLABLES DE CENTROS DE DISTRIBUCIÓN. INCLUYE MOTOR, ACCESORIOS DE INSTALACIÓN, RECEPTOR INCORPORADO Y
2 CONTROLES.
FUNCIONA A 110V. 2 AÑOS DE GARANTÍA.</t>
  </si>
  <si>
    <t>AUELKME824DC</t>
  </si>
  <si>
    <t>KIT DE SISTEMA DE APERTURA PARA CORTINAS ENROLLABLES ELITE SPIN ME824DC DE 800 KG SIN RESORTE; IDEAL PARA CORTINAS ENROLLABLES DE CENTROS DE DISTRIBUCIÓN. INCLUYE MOTOR, ACCESORIOS DE INSTALACIÓN, TARJETA DE CONTROL, BATERIAS DE RESPALDO Y 2 CONTROLES.
FUNCIONA A 110V. 2 AÑOS DE GARANTÍA.</t>
  </si>
  <si>
    <t>AUACKHULK500S</t>
  </si>
  <si>
    <t>KIT DE SISTEMA DE APERTURA RAPIDO PARA CORTINAS ENROLLABLES ACCESSMATIC HULK DE PESO DE 500KG SIN RESORTE, MUY ROBUSTO PARA USO INDUSTRIAL, IDEAL PARA CORTINAS ENROLLABLES DE ALMACENES Y CENTROS DE DISTRIBUCIÓN. INCLUYE MOTOR, ACCESORIOS PARA SU INSTALACIÓN.
110V/60HZ. 3 AÑOS DE GARANTÍA. 15RPM</t>
  </si>
  <si>
    <t>AUACKHULK624DC</t>
  </si>
  <si>
    <t>KIT DE SISTEMA DE APERTURA CON RESPALDO DE BATERÍA PARA CORTINAS ENROLLABLES ACCESSMATIC HULK DE PESO DE 600KG SIN RESORTE, MUY ROBUSTO PARA USO INDUSTRIAL, IDEAL PARA CORTINAS ENROLLABLES DE ALMACENES Y CENTROS DE DISTRIBUCIÓN. INCLUYE MOTOR, ACCESORIOS PARA SU INSTALACIÓN.
110V/60HZ. 3 AÑOS DE GARANTÍA.</t>
  </si>
  <si>
    <t>AUACKHULK750</t>
  </si>
  <si>
    <t>KIT DE SISTEMA DE APERTURA PARA CORTINAS ENROLLABLES ACCESSMATIC HULK DE PESO DE 750KG SIN RESORTE, MUY FUERTE, IDEAL PARA CORTINAS ENROLLABLES DE ALMACENES Y CENTROS DE DISTRIBUCIÓN. INCLUYE MOTOR, ACCESORIOS PARA SU INSTALACIÓN Y PULSADOR INDUSTRIAL DE 3 BOTONES.  110V/60HZ.
3 AÑOS DE GARANTÍA.</t>
  </si>
  <si>
    <t>AUACKHULK950</t>
  </si>
  <si>
    <t>KIT DE SISTEMA DE APERTURA PARA CORTINAS ENROLLABLES ACCESSMATIC HULK DE PESO DE 950KG SIN RESORTE, MUY FUERTE, IDEAL PARA CORTINAS ENROLLABLES DE ALMACENES Y CENTROS DE DISTRIBUCIÓN. INCLUYE MOTOR, ACCESORIOS PARA SU INSTALACIÓN Y PULSADOR INDUSTRIAL DE 3 BOTONES. 110V/60HZ.
3 AÑOS DE GARANTÍA.</t>
  </si>
  <si>
    <t>AUACKHULK1024DC</t>
  </si>
  <si>
    <t>KIT DE SISTEMA DE APERTURA CON RESPALDO DE BATERÍA PARA CORTINAS ENROLLABLES ACCESSMATIC HULK DE PESO DE 1000KG SIN RESORTE, MUY ROBUSTO PARA USO INDUSTRIAL, IDEAL PARA CORTINAS ENROLLABLES DE ALMACENES Y CENTROS DE DISTRIBUCIÓN. INCLUYE MOTOR, ACCESORIOS PARA SU INSTALACIÓN.
110V/60HZ. 3 AÑOS DE GARANTÍA.</t>
  </si>
  <si>
    <t>AUACKHULK1500</t>
  </si>
  <si>
    <t>KIT DE SISTEMA DE APERTURA PARA CORTINAS ENROLLABLES ACCESSMATIC HULK DE PESO DE 1500KG SIN RESORTE, MUY ROBUSTO PARA USO INDUSTRIAL, IDEAL PARA CORTINAS ENROLLABLES DE ALMACENES Y CENTROS DE DISTRIBUCIÓN.
INCLUYE MOTOR, ACCESORIOS PARA SU INSTALACIÓN Y PULSADOR INDUSTRIAL DE 3 BOTONES. 220V/60HZ. 3 AÑOS DE GARANTÍA.</t>
  </si>
  <si>
    <t>ACCESORIOS PARA MOTORES - CORTINAS ENROLLABLES</t>
  </si>
  <si>
    <t>AUAC265</t>
  </si>
  <si>
    <t>TARJETA CONTROLADORA ACCESSMATIC ACCESS-COMAND265, SIRVE PARA MOTORES CENTRALES Y TUBULARES DE TODAS LAS MARCAS, VIENE CON TECNOLOGIA FLEX-VOLT QUE LE BRINDA FLEXIBILIDAD EN EL VOLTAJE DE ENTRADA DESDE 95-265V, SIRVE PARA MOTORES AC DE 110V Y 220V. IDEAL PARA AR161, AR261 Y AR282 O DE CUALQUIER MARCA. VIENE CON PULSADOR DE 3 PASOS INCORPORADO,
RECEPTOR PARA 64 CONTROLES.</t>
  </si>
  <si>
    <t>AUACHR42</t>
  </si>
  <si>
    <t>RECEPTORA ACCESSMATIC PARA MOTORES HULK. INCLUYE DOS CONTROLES DE 433 MHz Y ENTRADA PARA FOTOCELDAS.</t>
  </si>
  <si>
    <t>AUACHK4</t>
  </si>
  <si>
    <t>CONTROL REMOTO ACCESSMATIC DE 4 CANALES DE 433 MHZ; COMPATIBLE CON MOTOR HULK Y RECEPTOR HR42.</t>
  </si>
  <si>
    <t>AUACAE25</t>
  </si>
  <si>
    <t>FOTOCELDAS ACCESSMATIC PARA MOTORES HULK, DEBEN TENER LA RECEPTORA HR42
PARA SU CONEXIÓN.</t>
  </si>
  <si>
    <t>AUACSB4</t>
  </si>
  <si>
    <t>FRENO PARACAÍDAS PARA MOTORES HULK 400.</t>
  </si>
  <si>
    <t>AUACSB9</t>
  </si>
  <si>
    <t>FRENO PARACAÍDAS PARA MOTORES HULK 700 &amp; HULK 900.</t>
  </si>
  <si>
    <t>AUACBL05</t>
  </si>
  <si>
    <t>CAJA DE SEGURIDAD ACCESSMATIC PARA DESBLOQUEO DE MOTORES CENTRALES COMO EL ARMADILLO AR161, 261 Y 282.
INCLUYE BOTONERA INTERNA PARA APERTURA Y CIERRE.</t>
  </si>
  <si>
    <t>AUACCH1</t>
  </si>
  <si>
    <t>4 METROS DE CADENA ADICIONALES PARA MOTOR HULK</t>
  </si>
  <si>
    <t>CABEZALES DE PUERTAS AUTOMÁTICAS</t>
  </si>
  <si>
    <t>AUELKPA42</t>
  </si>
  <si>
    <t>KIT DE PUERTA AUTOMÁTICA ELITE ZOOM DE 4.2 MT DE ANCHO O TAMBIÉN PARA DOS HOJAS DE 1 MT DE ANCHO Y MAXIMO 100 KG DE PESO PARA 2 HOJAS Y 120 PARA 1 SOLA HOJA DE MÁXIMO 1.5 MT DE ANCHO Y 120 KG DE PESO. CONTROL MULTIFUNCIONES WIRELESS, 2 SENSORES MN20. ALIMENTACIÓN 220V. INCLUYE  UN JUEGO DE FOTOCEL- DAS AE15 Y BATERÍA DE RESPALDO.
2 AÑOS DE GARANTÍA.</t>
  </si>
  <si>
    <t>AUACKAN4275</t>
  </si>
  <si>
    <t>KIT DE PUERTA AUTOMÁTICA ACCESSMATIC AVALON 4200 DE 4.2 MTS DE ANCHO PARA 2 HOJAS DE 1 MT DE ANCHO Y MAXIMO 100 KG DE PESO POR HOJA O TAMBIÉN UNA SOLA HOJA DE 1.6 MT DE ANCHO Y 120 KG DE PESO. TECNOLOGIA FULL RANGE VOLTAJE QUE FUNCIONA DESDE 95V - 265V A 60 HZ. INCLUYE 2 SENSORES DE DOBLE FUNCION ACCESS VISION SIRVE PARA PRESENCIA Y MOVIMIENTO, BATERÍAS DE RESPALDO, Y 2 CONTROLES DE 433 MHZ MULTIFUNCIÓN. FUNCIONA A 110/220V.
3 AÑOS DE GARANTÍA.</t>
  </si>
  <si>
    <t>AUACKAT42M</t>
  </si>
  <si>
    <t>KIT DE PUERTA AUTOMÁTICA ACCESSMATIC AVANTI4200 DE 4.2 MT DE ANCHO PARA 2 HOJAS DE 1 MT DE ANCHO Y MAXIMO 140 KG DE PESO POR HOJA O TAMBIÉN UNA SOLA HOJA DE 1.6 MT DE ANCHO Y 150 KG DE PESO. TECNOLOGIA FULL RANGE VOLTAGE QUE FUNCIONA DESDE 95V-265V A 60HZ. INCLUYE 2 SENSORES DE DOBLE FUNCION ACCESSVISION SIRVE PARA PRESENCIA Y MOVIMIENTO, 2 CONTROLES DE 433 MHZ MULTIFUNCIÓN, BATERÍA DE RESPALDO. FUNCIONA A 110/220V.
3 AÑOS DE GARANTÍA.</t>
  </si>
  <si>
    <t>AUACKAT63M</t>
  </si>
  <si>
    <t>KIT DE PUERTA AUTOMÁTICA ACCESSMATIC AVANTI6300 DE 6.3 MT DE ANCHO PARA 2 HOJAS DE 1.4 MT DE ANCHO Y MAXIMO 140 KG DE PESO POR HOJA O TAMBIÉN UNA SOLA HOJA DE 2 MT DE ANCHO Y 150 KG DE PESO. TECNOLOGIA FULL RANGE VOLTAGE QUE FUNCIONA DESDE 95V-265V A 60HZ. INCLUYE 2 SENSORES DE DOBLE FUNCION ACCESSVISION SIRVE PARA PRESENCIA Y MOVIMIENTO, 2 CONTROLES DE 433 MHZ MULTIFUNCIÓN. FUNCIONA A 110/220V.
3 AÑOS DE GARANTÍA.</t>
  </si>
  <si>
    <t>AUACKAVANTI6000Z</t>
  </si>
  <si>
    <t>KIT DE PUERTA AUTOMÁTICA ACCESSMATIC TELESCOPICA DE 6 METROS. PARA 4 HOJAS DE MAX. 120KG. HOJAS DE 600 A 1500mm. INCLUYE DOS SENSORES MN20, 2 CONTROLES MULTIFUNCIÓN, BATERÍA DE RESPALDO. 3 AÑOS DE GARANTÍA.</t>
  </si>
  <si>
    <t>AUACKVIPER100</t>
  </si>
  <si>
    <t>KIT DE PUERTA  BATIENTE ACCESSMATIC PULL &amp; PUSH PARA HOJAS DE MAX. 100KG. INCLUYE BRAZO DE EMPUJE (INSTALACIÓN EXTERNA) Y PINZA DE VIDRIO
2 CONTROLES MULTIFUNCIÓN, BOTÓN NO TOUCH. VOLTAJE DE ENTRADA 110V.  120° DE
APERTURA. PARA USO INTENSIVO INTERNO (SIN BRISA). 3 AÑOS DE GARANTÍA.</t>
  </si>
  <si>
    <t>AUACKVIPER200</t>
  </si>
  <si>
    <t>KIT DE PUERTA  BATIENTE ACCESSMATIC PULL &amp; PUSH PARA HOJAS DE MAX. 200KG. INCLUYE BRAZO DE EMPUJE (INSTALACIÓN EXTERNA) Y PINZA DE VIDRIO
2 CONTROLES MULTIFUNCIÓN, BOTÓN NO TOUCH. VOLTAJE DE ENTRADA 110V.  115° DE APERTURA. PARA USO INTENSIVO INTERNO (SIN BRISA). 3 AÑOS DE GARANTÍA.</t>
  </si>
  <si>
    <t>AUACKVIPER350</t>
  </si>
  <si>
    <t>KIT DE PUERTA  BATIENTE ACCESSMATIC PULL &amp; PUSH PARA HOJAS DE MAX. 350KG. INCLUYE BRAZO DE EMPUJE (INSTALACIÓN EXTERNA) Y PINZA DE VIDRIO
2 CONTROLES MULTIFUNCIÓN, BOTÓN NO TOUCH. VOLTAJE DE ENTRADA 110V.  99° DE APERTURA. PARA USO INTENSIVO EXTERNO (CON BRISA).  3 AÑOS DE GARANTÍA.</t>
  </si>
  <si>
    <t>ACCESORIOS PARA CABEZALES DE PUERTAS AUTOMÁTICAS</t>
  </si>
  <si>
    <t>AUACGC02</t>
  </si>
  <si>
    <t>PINZA PARA VIDRIO CON TAPA EN ALUMINIO. 1 METRO. SIRVE PARA TODOS LOS CABEZALES.</t>
  </si>
  <si>
    <t>AUACALN6</t>
  </si>
  <si>
    <t>CONTROL REMOTO ACCESSMATIC DE 6 FUNCIONES DE 433 MHZ; COMPATIBLE CON CABEZALES ACCESSMATIC. AVANTI Y AVALON.</t>
  </si>
  <si>
    <t>AUACMN20</t>
  </si>
  <si>
    <t>SENSOR DE MOVIMIENTO ACCESSMATIC ACCESS-MOTION. DETECTA EL MOVIMIENTO A TRAVES DE MICROONDAS, SIRVE PARA TODO TIPO DE CABEZALES DE TODAS LAS MARCAS.</t>
  </si>
  <si>
    <t>AUACV515</t>
  </si>
  <si>
    <t>SENSOR DE DOBLE TECNOLOGÍA ACCESSMATIC ACCESS-VISION45 CON SENSOR DE MOVIMIENTO Y DETECTOR DE PRESENCIA, SIRVE PARA TODO TIPO DE CABEZALES DE PUERTAS AUTOMÁTICAS.</t>
  </si>
  <si>
    <t>AUACAE15</t>
  </si>
  <si>
    <t>FOTOCELDAS ACCESSMATIC ACCESSEYE MINI PARA CABEZALES/PUERTAS AUTOMÁTICAS. SIRVE PARA TODAS LAS MARCAS.</t>
  </si>
  <si>
    <t>TALANQUERAS BARRERAS ELECTRÓNICAS</t>
  </si>
  <si>
    <t>AUACMTD224</t>
  </si>
  <si>
    <t>BARRERA ACCESSMATIC MASTODON224 PARA ACCESOS VEHICULARES. USO CONTINUO DE 3.000.000 DE CICLOS. REDUCCIONES COMPLETAMENTE METÁLICAS Y MOTOR BRUSHLESS 24V DC. DIRECCIÓN INTERCAMBIABLE. APERTURA DE 3 A
6 SEGUNDOS. MOTOR 220V AC. INCLUYE SEMAFORO LED, TARJETA CON DISPLAY DIGITAL Y 2 CONTROLES REMOTOS.</t>
  </si>
  <si>
    <t>AUCKMTD224</t>
  </si>
  <si>
    <t>KIT BARRERA ACCESSMATIC MASTODON224 PARA ACCESOS VEHICULARES. USO CONTINUO DE 3.000.000 DE CICLOS. REDUCCIONES COMPLETAMENTE METÁLICAS Y MOTOR BRUSHLESS 24V DC. DIRECCIÓN INTERCAMBIABLE. APERTURA DE 3 A
6 SEGUNDOS. MOTOR 220V AC. INCLUYE SEMAFORO LED, ASTA METALICA DE 2 METROS, TARJETA CON DISPLAY DIGITAL Y 2 CONTROLES REMOTOS.</t>
  </si>
  <si>
    <t>AUACMTD624</t>
  </si>
  <si>
    <t>BARRERA ACCESSMATIC MASTODON624 PARA ACCESOS VEHICULARES. USO CONTINUO DE 3.000.000 DE CICLOS. REDUCCIONES COMPLETAMENTE METÁLICAS Y MOTOR BRUSHLESS 24V DC. DIRECCIÓN INTERCAMBIABLE.
APERTURA DE 0.6 A 6 SEGUNDOS. MOTOR 110V/220V AC.
INCLUYE SEMAFORO LED, TARJETA CON DISPLAY DIGITAL Y 2 CONTROLES REMOTOS.</t>
  </si>
  <si>
    <t>AUACKMTD624</t>
  </si>
  <si>
    <t>KIT BARRERA ACCESSMATIC MASTODON624 PARA ACCESOS VEHICULARES. USO CONTINUO DE 3.000.000 DE CICLOS. REDUCCIONES COMPLETAMENTE METÁLICAS Y MOTOR BRUSHLESS 24V DC. DIRECCIÓN INTERCAMBIABLE.
APERTURA DE 0.6 A 6 SEGUNDOS. MOTOR 110V/220V AC.
INCLUYE SEMAFORO LED, ASTA TELESCOPICA AJUSTABLE DE 3 A 6 METROS, TARJETA CON DISPLAY DIGITAL Y 2 CONTROLES REMOTOS.</t>
  </si>
  <si>
    <t>AUACKMTD624ART</t>
  </si>
  <si>
    <t>KIT BARRERA ACCESSMATIC MASTODON624 PARA ACCESOS VEHICULARES. USO CONTINUO DE 3.000.000 DE CICLOS. REDUCCIONES COMPLETAMENTE METÁLICAS Y MOTOR BRUSHLESS 24V DC. DIRECCIÓN INTERCAMBIABLE.
APERTURA DE 0.6 A 6 SEGUNDOS. MOTOR 110V/220V AC.
INCLUYE SEMAFORO LED, ASTA ARTICULADA DE 4 METROS, TARJETA CON DISPLAY DIGITAL Y 2 CONTROLES REMOTOS.</t>
  </si>
  <si>
    <t>ACCESORIOS PARA TALANQUERAS BARRERAS ELECTRÓNICAS</t>
  </si>
  <si>
    <t>AUACBOOM02</t>
  </si>
  <si>
    <t>ASTA METÁLICA REDONDA PARA TALANQUERA ACCESSMATIC DE 2 METROS.</t>
  </si>
  <si>
    <t>AUACBOOM06T</t>
  </si>
  <si>
    <t>ASTA TELESCOPICA PARA TALANQUERA ACCESSMATIC. AJUSTABLE DE 3 A 6 METROS.</t>
  </si>
  <si>
    <t>AUACBOOM04F</t>
  </si>
  <si>
    <t>KIT DE ASTA ARTICULADA PARA TALANQUERA ACCESSMATIC MTD624. 4 METROS. INCLUYE SOPORTE LATERAL.</t>
  </si>
  <si>
    <t>PUERTAS DE GARAJE</t>
  </si>
  <si>
    <t>PUERTAS PÁNEL A CUADROS (MEDIDAS ANCHO X ALTO)</t>
  </si>
  <si>
    <t>AUACKCP200C</t>
  </si>
  <si>
    <t>PUERTA PÁNEL A CUADROS 2,44m DE ANCHO X 2,14m DE ALTO</t>
  </si>
  <si>
    <t>AUACKCP251C</t>
  </si>
  <si>
    <t>PUERTA PÁNEL A CUADROS 2,44m DE ANCHO X 2,29m DE ALTO</t>
  </si>
  <si>
    <t>AUACKCP300C</t>
  </si>
  <si>
    <t>PUERTA PÁNEL A CUADROS 2,74m DE ANCHO X 2,14m DE ALTO</t>
  </si>
  <si>
    <t>AUACKCP350C</t>
  </si>
  <si>
    <t>PUERTA PÁNEL A CUADROS 2,74m DE ANCHO X 2,29m DE ALTO</t>
  </si>
  <si>
    <t>AUACKCP375C</t>
  </si>
  <si>
    <t>PUERTA PÁNEL A CUADROS 2,74m DE ANCHO X 2,44m DE ALTO</t>
  </si>
  <si>
    <t>AUACKCP400C</t>
  </si>
  <si>
    <t>PUERTA PÁNEL A CUADROS 3,05m DE ANCHO X 2,14m DE ALTO</t>
  </si>
  <si>
    <t>AUACKCP451C</t>
  </si>
  <si>
    <t>PUERTA PÁNEL A CUADROS 3,05m DE ANCHO X 2,29m DE ALTO</t>
  </si>
  <si>
    <t>AUACKCP490C</t>
  </si>
  <si>
    <t>PUERTA PÁNEL A CUADROS 3,05m DE ANCHO X 2,44m DE ALTO</t>
  </si>
  <si>
    <t>PUERTAS PÁNEL LISO</t>
  </si>
  <si>
    <t xml:space="preserve">AUACKCP201R </t>
  </si>
  <si>
    <t>PUERTA PÁNEL LISO 2,44m DE ANCHO X 2,14m DE ALTO</t>
  </si>
  <si>
    <t xml:space="preserve">AUACKCP250R </t>
  </si>
  <si>
    <t>PUERTA PÁNEL LISO 2,44 DE ANCHO X 2,29m DE ALTO</t>
  </si>
  <si>
    <t xml:space="preserve">AUACKCP301R </t>
  </si>
  <si>
    <t>PUERTA PÁNEL LISO 2,74m DE ANCHO X 2,14m DE ALTO</t>
  </si>
  <si>
    <t>AUACKCP351R</t>
  </si>
  <si>
    <t>PUERTA PÁNEL LISO 2,74m DE ANCHOX 2,29m DE ALTO</t>
  </si>
  <si>
    <t xml:space="preserve">AUACKCP376R </t>
  </si>
  <si>
    <t>PUERTA PÁNEL LISO 2,74m DE ANCHO X 2,44m DE ALTO</t>
  </si>
  <si>
    <t>AUACKCP401R</t>
  </si>
  <si>
    <t>PUERTA PÁNEL LISO 3,05m DE ANCHO X 2,14m DE ALTO</t>
  </si>
  <si>
    <t xml:space="preserve">AUACKCP450R </t>
  </si>
  <si>
    <t>PUERTA PÁNEL LISO 3,05m DE ANCHO X 2,29m DE ALTO</t>
  </si>
  <si>
    <t>AUACKCP491R</t>
  </si>
  <si>
    <t>PUERTA PÁNEL LISO 3,05m DE ANCHO X 2,44m DE ALTO</t>
  </si>
  <si>
    <t>AUACKCP501R</t>
  </si>
  <si>
    <t>PUERTA PÁNEL LISO 3,66m DE ANCHO X 2,14m DE ALTO</t>
  </si>
  <si>
    <t>AUACKCP551R</t>
  </si>
  <si>
    <t>PUERTA PÁNEL LISO 3,66m DE ANCHO X 2,29m DE ALTO</t>
  </si>
  <si>
    <t>AUACKCP575R</t>
  </si>
  <si>
    <t>PUERTA PÁNEL LISO 3,66m DE ANCHO X 2,44m DE ALTO</t>
  </si>
  <si>
    <t>AUACKCP801R</t>
  </si>
  <si>
    <t>PUERTA PÁNEL LISO 4,88m DE ANCHO X 2,14m DE ALTO</t>
  </si>
  <si>
    <t>AUACKCP850R</t>
  </si>
  <si>
    <t>PUERTA PÁNEL LISO 4,88m DE ANCHO X 2,29m DE ALTO</t>
  </si>
  <si>
    <t>AUACKCP875R</t>
  </si>
  <si>
    <t>PUERTA PÁNEL LISO 4,88m DE ANCHO X 2,44m DE ALTO</t>
  </si>
  <si>
    <t>AUACKCP900R</t>
  </si>
  <si>
    <t>PUERTA PÁNEL LISO 5,49m DE ANCHO X 2,14m DE ALTO</t>
  </si>
  <si>
    <t>AUACKCP950R</t>
  </si>
  <si>
    <t>PUERTA PÁNEL LISO 5,50m DE ANCHO X 2,29m DE ALTO</t>
  </si>
  <si>
    <t>AUACKCP975R</t>
  </si>
  <si>
    <t>PUERTA PÁNEL LISO 5,50m DE ANCHO X 2,44m DE ALTO</t>
  </si>
  <si>
    <t>PUERTAS COMERCIALES</t>
  </si>
  <si>
    <t>AUACRD30C</t>
  </si>
  <si>
    <t>LÁMINAS DE POLICARBONATO CON ACABADO DE CRISTAL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</si>
  <si>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AUACRD30E</t>
  </si>
  <si>
    <t>LÁMINAS DE POLICARBONATO CON ACABADO ESCARCHADO PARA PUERTAS ENROLLABLES DE HASTA 16 METROS DE ANCHO. IDEAL PARA ALMACENES Y LOCALES COMERCIALES.
RESISTENTES A LOS RAYOS UV DEL SOL.
ANCHO: 30CM; ALTO TOTAL: 11.4CM; ALTURA ENSAMBLADO
5.2CM; ESPESOR: 3MM; UNIDADES POR CAJA: 144PCS;
UNIDADES POR M2: 36PCS; PESO POR METRO CUADRADO: 9KG.</t>
  </si>
  <si>
    <t>AUACCAP60</t>
  </si>
  <si>
    <t>JUEGO DE 60 PCS TAPAS EXTERNAS PARA ASEGURAR LAS LÁMINAS DE POLICARBONATO EN LA BARRA. INCLUYE PIN DE SEGURIDAD. SE REQUIERE UN JUEGO DE TAPAS (UNA EN CADA EXTREMO) PARA CADA ESLABÓN (Q REQUERIDA = ALTURA EN METROS X 22).</t>
  </si>
  <si>
    <t>AUACUHOOK20</t>
  </si>
  <si>
    <t>JUEGO DE GANCHOS SUPERIORES E INFERIORES EN ALUMINIO PARA SUJETAR PUERTAS ENROLLABLES CON LÁMINAS DE POLICAR-
BONATO. (Q REQUERIDA = TAPAS EXTERNAS / 2)  - 20PCS</t>
  </si>
  <si>
    <t>AUACBAR03</t>
  </si>
  <si>
    <t>BARRA INFERIOR EN PERFIL RECTANGULAR DE ACERO INOXIDABLE PARA PUERTAS ENROLLABLES CON LÁMINAS DE POLICARBONATO. SE PUEDE SOLDAR PARA EXTENDER SU LONGITUD.
LONGITUD: 3M; ANCHO: 75MM; ALTO: 45MM; ESPESOR: 1MM;</t>
  </si>
  <si>
    <t>AUACPAN03</t>
  </si>
  <si>
    <t>PANEL SUPERIOR EN ACERO INOXIDABLE PARA SUJETAR LA COR-
TINA ENROLLABLE CON LÁMINAS EN POLICARBONATO CON EL TUBODE LA CORTINA.</t>
  </si>
  <si>
    <t>AUACTAP02</t>
  </si>
  <si>
    <t>JUEGO DE TAPAS PLÁSTICAS PARA PUERTAS ENROLLABLES CON LÁMINAS DE POLICARBONATO. 2 PCS.</t>
  </si>
  <si>
    <t>AUACDHOOK06</t>
  </si>
  <si>
    <t>JUEGO DE GANCHOS INFERIORES PARA PUERTAS ENROLLABLES CON LÁMINAS DE POLICARBONATO.
(Q REQUERIDA = TAPAS EXTERNAS / 2) 6 PCS.</t>
  </si>
  <si>
    <t>AUACTP34</t>
  </si>
  <si>
    <t>JUEGO DE TUBOS PLÁSTICOS PARA COMPLETAR EL ENSAMBLE Y DAR ESTABILIDAD A LAS PUERTAS ENROLLABLES CON LÁMINAS DE POLICARBONATO. 36 PCS.</t>
  </si>
  <si>
    <t>HERRAJES Y PARTES</t>
  </si>
  <si>
    <t>KIT DE HERRAJES PARA 55KG &amp; 3,05M X 2,44M</t>
  </si>
  <si>
    <t>AUACANT55</t>
  </si>
  <si>
    <t>Resorte 55kg Caja de herrajes
G8 - Juego de guías T10 - Barra de torsión</t>
  </si>
  <si>
    <t>KIT DE HERRAJES PARA 60KG &amp; 3,05M X 2,44M</t>
  </si>
  <si>
    <t>AUACANT60</t>
  </si>
  <si>
    <t>Resorte 60kg Caja de herrajes
G8 - Juego de guías T10 - Barra de torsión</t>
  </si>
  <si>
    <t>KIT DE HERRAJES PARA 70KG &amp; 3,05M X 2,44M</t>
  </si>
  <si>
    <t>AUACANT70</t>
  </si>
  <si>
    <t>Resorte 70kg
Caja de herrajes G8 - Juego de guías
T10 - Barra de torsión</t>
  </si>
  <si>
    <t>KIT DE HERRAJES PARA 80KG &amp; 3,66M X 2,44M</t>
  </si>
  <si>
    <t>AUACANT80</t>
  </si>
  <si>
    <t>Resorte 80kg Caja de herrajes
G8 - Juego de guías T12 - Barra de torsión</t>
  </si>
  <si>
    <t>KIT DE HERRAJES PARA 100KG &amp; 3,66M X 2,44M</t>
  </si>
  <si>
    <t>AUACANT100</t>
  </si>
  <si>
    <t>2 Resortes 50kg Caja de herrajes G8 - Juego de guías
T12 - Barra de torsión</t>
  </si>
  <si>
    <t>KIT DE HERRAJES PARA 120KG &amp; 3,66M X 2,44M</t>
  </si>
  <si>
    <t>AUACANT120</t>
  </si>
  <si>
    <t>2 Resortes 60kg Caja de herrajes G8 - Juego de guías
T12 - Barra de torsión</t>
  </si>
  <si>
    <t>KIT DE HERRAJES PARA 140KG &amp; 3,66M X 2,44M</t>
  </si>
  <si>
    <t>AUACATN140</t>
  </si>
  <si>
    <t>2 Resortes 70kg Caja de herrajes G8 - Juego de guías
T12 - Barra de torsión</t>
  </si>
  <si>
    <t>KIT DE HERRAJES PARA 160KG &amp; 3,66M X 2,44M</t>
  </si>
  <si>
    <t>AUACANT160</t>
  </si>
  <si>
    <t>2 Resortes 80kg Caja de herrajes G8 - Juego de guías
T12 - Barra de torsión</t>
  </si>
  <si>
    <t>RESORTES DE TORSIÓN</t>
  </si>
  <si>
    <t>AUACSPRING35R</t>
  </si>
  <si>
    <t>RESORTE DE TORSIÓN DERECHO PARA PUERTAS SECCIONALES DE 35KG</t>
  </si>
  <si>
    <t>AUACSPRING35L</t>
  </si>
  <si>
    <t>RESORTE DE TORSIÓN IZQUIERDO PARA PUERTAS SECCIONALES DE 35KG</t>
  </si>
  <si>
    <t>AUACSPRING45R</t>
  </si>
  <si>
    <t>RESORTE DE TORSIÓN DERECHO PARA PUERTAS SECCIONALES DE 45KG</t>
  </si>
  <si>
    <t>AUACSPRING45L</t>
  </si>
  <si>
    <t>RESORTE DE TORSIÓN IZQUIERDO PARA PUERTAS SECCIONALES DE 45KG</t>
  </si>
  <si>
    <t>AUACSPRING50R</t>
  </si>
  <si>
    <t>RESORTE DE TORSIÓN DERECHO PARA PUERTAS SECCIONALES DE 50KG</t>
  </si>
  <si>
    <t>AUACSPRING50L</t>
  </si>
  <si>
    <t>RESORTE DE TORSIÓN IZQUIERDO PARA PUERTAS SECCIONALES DE 50KG</t>
  </si>
  <si>
    <t>AUACSPRING55R</t>
  </si>
  <si>
    <t>RESORTE DE TORSIÓN DERECHO PARA PUERTAS SECCIONALES DE 55KG</t>
  </si>
  <si>
    <t>AUACSPRING55L</t>
  </si>
  <si>
    <t>RESORTE DE TORSIÓN IZQUIERDO PARA PUERTAS SECCIONALES DE 55KG</t>
  </si>
  <si>
    <t>AUACSPRING60R</t>
  </si>
  <si>
    <t>RESORTE DE TORSIÓN DERECHO PARA PUERTAS SECCIONALES DE 60KG</t>
  </si>
  <si>
    <t>AUACSPRING60L</t>
  </si>
  <si>
    <t>RESORTE DE TORSIÓN IZQUIERDO PARA PUERTAS SECCIONALES DE 60KG</t>
  </si>
  <si>
    <t>AUACSPRING70R</t>
  </si>
  <si>
    <t>RESORTE DE TORSIÓN DERECHO PARA PUERTAS SECCIONALES DE 70KG</t>
  </si>
  <si>
    <t>AUACSPRING70L</t>
  </si>
  <si>
    <t>RESORTE DE TORSIÓN IZQUIERDO PARA PUERTAS SECCIONALES DE 70KG</t>
  </si>
  <si>
    <t>AUACSPRING80R</t>
  </si>
  <si>
    <t>RESORTE DE TORSIÓN DERECHO PARA PUERTAS SECCIONALES DE 80KG</t>
  </si>
  <si>
    <t>AUACSPRING80L</t>
  </si>
  <si>
    <t>RESORTE DE TORSIÓN IZQUIERDO PARA PUERTAS SECCIONALES DE 80KG</t>
  </si>
  <si>
    <t>BARRAS DE TORSIÓN</t>
  </si>
  <si>
    <t>AUACT8</t>
  </si>
  <si>
    <t>BARRAS DE TORSIÓN PARA PUERTAS DE GARAJE Y EJES DE 1” CAL. 14, DE 2,44 MTS DE LONGITUD</t>
  </si>
  <si>
    <t>AUACT9</t>
  </si>
  <si>
    <t>BARRAS DE TORSIÓN PARA PUERTAS DE GARAJE Y EJES DE 1” CAL. 14, DE 2,74 MTS DE
LONGITUD</t>
  </si>
  <si>
    <t>AUACT10</t>
  </si>
  <si>
    <t>BARRAS DE TORSIÓN PARA PUERTAS DE GARAJE Y EJES DE 1” CAL. 14, DE 3,05 MTS DE LONGITUD</t>
  </si>
  <si>
    <t>AUACT12</t>
  </si>
  <si>
    <t>BARRAS DE TORSIÓN PARA PUERTAS DE GARAJE Y EJES DE 1” CAL. 14, DE 3,66 MTS DE LONGITUD</t>
  </si>
  <si>
    <t>AUACT16</t>
  </si>
  <si>
    <t>BARRAS DE TORSIÓN PARA PUERTAS DE GARAJE Y EJES DE 1” CAL. 14, DE 4,88 MTS DE LONGITUD</t>
  </si>
  <si>
    <t>AUACT18</t>
  </si>
  <si>
    <t>BARRAS DE TORSIÓN PARA PUERTAS DE GARAJE Y EJES DE 1” CAL. 14, DE 5,50 MTS DE LONGITUD</t>
  </si>
  <si>
    <t>JUEGOS DE GUÍAS VERTICALES</t>
  </si>
  <si>
    <t>AUACKG7</t>
  </si>
  <si>
    <t>JUEGO DE GUÍAS VERTICALES Y HORIZONTALES PARA PUERTAS SECCIONALES DE HASTA 2,14 MTS DE ALTURA EN CAL. 16 (1,8MM).</t>
  </si>
  <si>
    <t>AUACKG8</t>
  </si>
  <si>
    <t>JUEGO DE GUÍAS VERTICALES Y HORIZONTALES PARA PUERTAS SECCIONALES DE HASTA 2,44 MTS DE ALTURA EN CAL. 16 (1,8MM).</t>
  </si>
  <si>
    <t>AUACKG8LH</t>
  </si>
  <si>
    <t>JUEGO DE GUÍAS VERTICALES Y HORIZONTALES PARA PUERTAS SECCIONALES DE HASTA 2,44 MTS DE ALTURA EN CAL. 16 (1,8MM) RIEL DOBLE.</t>
  </si>
  <si>
    <t>AUAC3-4-1</t>
  </si>
  <si>
    <t>BALINERA O RODACHINA DE 2” EN NYLON CON BALINES, PARA PUERTAS LEVADIZAS SECCIONALES</t>
  </si>
  <si>
    <t>CALIBRE 18</t>
  </si>
  <si>
    <t>AUNA3-18-1</t>
  </si>
  <si>
    <t>BISAGRA NUMERO UNO (1) EN ACERO GALVANIZADO EN CALIBRE 18.
FABRICADA EN USA .</t>
  </si>
  <si>
    <t>AUNA3-18-2</t>
  </si>
  <si>
    <t>BISAGRA NUMERO DOS (2)EN ACERO GALVANIZADO EN CALIBRE 18.
FABRICADA EN USA.</t>
  </si>
  <si>
    <t>CALIBRE 14</t>
  </si>
  <si>
    <t>AUNA3-19-3</t>
  </si>
  <si>
    <t>BISAGRA NUMERO TRES (3) EN ACERO GALVANIZADO CALIBRE 14. FABRICADA EN USA.</t>
  </si>
  <si>
    <t>CALIBRE 11</t>
  </si>
  <si>
    <t>AUNA3-20-2</t>
  </si>
  <si>
    <t>BISAGRA NUMERO DOS (2) EN ACERO GALVANIZADO CALIBRE 11. FABRICADA EN USA.</t>
  </si>
  <si>
    <t>AUNA3-20-3</t>
  </si>
  <si>
    <t>BISAGRA NUMERO TRES (3) EN ACERO GALVANIZADO CALIBRE 11. FABRICADA EN USA.</t>
  </si>
  <si>
    <t>AUNA3-20-4</t>
  </si>
  <si>
    <t>BISAGRA NUMERO CUATRO (4) EN ACERO GALVANIZADO CALIBRE 11. FABRICADA EN USA.</t>
  </si>
  <si>
    <t>AUACHTA15</t>
  </si>
  <si>
    <t>ÁNGULO HORIZONTAL PARA GUIA DE HERRAJE DE PUERTAS SECCIONALES</t>
  </si>
  <si>
    <t>AUAC3-66-1</t>
  </si>
  <si>
    <t>BISAGRAS CENTRALES PARA PUERTAS SECCIONALES ACCESSMATIC</t>
  </si>
  <si>
    <t>AUAC3-66-5</t>
  </si>
  <si>
    <t>BISAGRAS CENTRALES PARA PUERTAS SECCIONALES ACCESSMATIC ANTIPELLIZCOS</t>
  </si>
  <si>
    <t>AUAC3-66-3</t>
  </si>
  <si>
    <t>BISAGRAS LATERALES PARA PUERTAS SECCIONALES ACCESSMATIC</t>
  </si>
  <si>
    <t>AUAC3-40-2</t>
  </si>
  <si>
    <t>SOPORTE LATERAL PARA PUERTAS SECCIONALES ACCESSMATIC</t>
  </si>
  <si>
    <t>AUAC3-40-1</t>
  </si>
  <si>
    <t>SOPORTE CENTRAL PARA PUERTAS SECCIONALES ACCESSMATIC</t>
  </si>
  <si>
    <t>AUVATAMBORDER</t>
  </si>
  <si>
    <t>TAMBOR DERECHO PARA PUERTAS SECCIONALES ACCESSMATIC</t>
  </si>
  <si>
    <t>AUVATAMBORIZQ</t>
  </si>
  <si>
    <t>TAMBOR IZQUIERDO PARA PUERTAS SECCIONALES ACCESSMATIC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</si>
</sst>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_-&quot;$&quot;\ * #,##0_-;\-&quot;$&quot;\ * #,##0_-;_-&quot;$&quot;\ * &quot;-&quot;??_-;_-@_-"/>
    <numFmt numFmtId="165" formatCode="&quot;$&quot;\ #,##0"/>
    <numFmt numFmtId="166" formatCode="\$\ #,##0"/>
    <numFmt numFmtId="167" formatCode="[$AED]\ #,##0.00;\([$AED]\ #,##0.00\)"/>
  </numFmts>
  <fonts count="39">
    <font>
      <sz val="11"/>
      <color theme="1"/>
      <name val="Aptos Narrow"/>
      <family val="2"/>
      <scheme val="minor"/>
    </font>
    <font>
      <sz val="11"/>
      <color theme="1"/>
      <name val="Aptos Narrow"/>
      <family val="2"/>
      <scheme val="minor"/>
    </font>
    <font>
      <sz val="10"/>
      <color theme="1"/>
      <name val="Aptos Narrow"/>
      <family val="2"/>
      <scheme val="minor"/>
    </font>
    <font>
      <b/>
      <sz val="10"/>
      <color theme="0"/>
      <name val="Aptos Narrow"/>
      <family val="2"/>
      <scheme val="minor"/>
    </font>
    <font>
      <b/>
      <sz val="10"/>
      <name val="Aptos Narrow"/>
      <family val="2"/>
      <scheme val="minor"/>
    </font>
    <font>
      <sz val="10"/>
      <name val="Aptos Narrow"/>
      <family val="2"/>
      <scheme val="minor"/>
    </font>
    <font>
      <sz val="10"/>
      <color rgb="FFFF0000"/>
      <name val="Aptos Narrow"/>
      <family val="2"/>
      <scheme val="minor"/>
    </font>
    <font>
      <sz val="11"/>
      <name val="Aptos Narrow"/>
      <family val="2"/>
      <scheme val="minor"/>
    </font>
    <font>
      <sz val="8"/>
      <name val="Aptos Narrow"/>
      <family val="2"/>
      <scheme val="minor"/>
    </font>
    <font>
      <sz val="10"/>
      <name val="Arial"/>
      <family val="2"/>
    </font>
    <font>
      <sz val="10"/>
      <color theme="1"/>
      <name val="Arial"/>
      <family val="2"/>
    </font>
    <font>
      <sz val="11"/>
      <color theme="1"/>
      <name val="Arial"/>
      <family val="2"/>
    </font>
    <font>
      <b/>
      <sz val="11"/>
      <color theme="1"/>
      <name val="Arial"/>
      <family val="2"/>
    </font>
    <font>
      <sz val="11"/>
      <color rgb="FF000000"/>
      <name val="Calibri"/>
      <family val="2"/>
    </font>
    <font>
      <b/>
      <sz val="11"/>
      <color theme="0"/>
      <name val="Arial"/>
      <family val="2"/>
    </font>
    <font>
      <sz val="11"/>
      <name val="Arial"/>
      <family val="2"/>
    </font>
    <font>
      <b/>
      <sz val="11"/>
      <color theme="1"/>
      <name val="Aptos Narrow"/>
      <family val="2"/>
      <scheme val="minor"/>
    </font>
    <font>
      <sz val="10"/>
      <color rgb="FF000000"/>
      <name val="Times New Roman"/>
      <family val="1"/>
    </font>
    <font>
      <b/>
      <sz val="7.5"/>
      <name val="Calibri"/>
      <family val="2"/>
    </font>
    <font>
      <b/>
      <sz val="7.5"/>
      <color rgb="FF393838"/>
      <name val="Calibri"/>
      <family val="1"/>
    </font>
    <font>
      <sz val="10"/>
      <name val="Times New Roman"/>
      <family val="1"/>
    </font>
    <font>
      <sz val="10"/>
      <color rgb="FF393838"/>
      <name val="Times New Roman"/>
      <family val="1"/>
    </font>
    <font>
      <sz val="10"/>
      <color theme="0"/>
      <name val="Aptos Narrow"/>
      <family val="2"/>
      <scheme val="minor"/>
    </font>
    <font>
      <b/>
      <sz val="11"/>
      <name val="Verdana"/>
      <family val="2"/>
    </font>
    <font>
      <b/>
      <sz val="13.5"/>
      <name val="Verdana"/>
      <family val="2"/>
    </font>
    <font>
      <sz val="7.5"/>
      <name val="Verdana"/>
      <family val="2"/>
    </font>
    <font>
      <sz val="7.5"/>
      <color rgb="FF000000"/>
      <name val="Verdana"/>
      <family val="2"/>
    </font>
    <font>
      <sz val="9.5"/>
      <name val="Arial MT"/>
      <family val="2"/>
    </font>
    <font>
      <sz val="9.5"/>
      <name val="Arial MT"/>
    </font>
    <font>
      <sz val="11"/>
      <color theme="0"/>
      <name val="Arial"/>
      <family val="2"/>
    </font>
    <font>
      <sz val="11"/>
      <color rgb="FF000000"/>
      <name val="Arial"/>
      <family val="2"/>
    </font>
    <font>
      <sz val="10"/>
      <color indexed="9"/>
      <name val="Arial"/>
      <family val="2"/>
    </font>
    <font>
      <b/>
      <sz val="12"/>
      <color rgb="FFFBFBFB"/>
      <name val="Aptos Narrow"/>
      <family val="2"/>
      <scheme val="minor"/>
    </font>
    <font>
      <b/>
      <sz val="12"/>
      <color theme="0"/>
      <name val="Aptos Narrow"/>
      <family val="2"/>
      <scheme val="minor"/>
    </font>
    <font>
      <sz val="10"/>
      <color rgb="FF282828"/>
      <name val="Aptos Narrow"/>
      <family val="2"/>
      <scheme val="minor"/>
    </font>
    <font>
      <b/>
      <sz val="10"/>
      <color rgb="FF282828"/>
      <name val="Aptos Narrow"/>
      <family val="2"/>
      <scheme val="minor"/>
    </font>
    <font>
      <sz val="10"/>
      <color theme="8"/>
      <name val="Aptos Narrow"/>
      <family val="2"/>
      <scheme val="minor"/>
    </font>
    <font>
      <sz val="11"/>
      <color theme="8"/>
      <name val="Aptos Narrow"/>
      <family val="2"/>
      <scheme val="minor"/>
    </font>
    <font>
      <sz val="12"/>
      <name val="新細明體"/>
      <family val="1"/>
      <charset val="134"/>
    </font>
  </fonts>
  <fills count="11">
    <fill>
      <patternFill patternType="none"/>
    </fill>
    <fill>
      <patternFill patternType="gray125"/>
    </fill>
    <fill>
      <patternFill patternType="solid">
        <fgColor rgb="FFCC3399"/>
      </patternFill>
    </fill>
    <fill>
      <patternFill patternType="solid">
        <fgColor rgb="FFC00000"/>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0"/>
        <bgColor indexed="64"/>
      </patternFill>
    </fill>
    <fill>
      <patternFill patternType="solid">
        <fgColor theme="9"/>
        <bgColor indexed="64"/>
      </patternFill>
    </fill>
    <fill>
      <patternFill patternType="solid">
        <fgColor rgb="FFC00000"/>
        <bgColor indexed="64"/>
      </patternFill>
    </fill>
    <fill>
      <patternFill patternType="solid">
        <fgColor theme="1"/>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bottom style="thin">
        <color theme="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diagonal/>
    </border>
    <border>
      <left style="thin">
        <color indexed="64"/>
      </left>
      <right style="thin">
        <color indexed="64"/>
      </right>
      <top/>
      <bottom style="thin">
        <color theme="1"/>
      </bottom>
      <diagonal/>
    </border>
    <border>
      <left style="thin">
        <color rgb="FF000000"/>
      </left>
      <right style="thin">
        <color rgb="FF000000"/>
      </right>
      <top/>
      <bottom style="medium">
        <color rgb="FF5D6975"/>
      </bottom>
      <diagonal/>
    </border>
    <border>
      <left style="thin">
        <color rgb="FF000000"/>
      </left>
      <right/>
      <top/>
      <bottom style="medium">
        <color rgb="FF5D6975"/>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hair">
        <color auto="1"/>
      </left>
      <right style="hair">
        <color auto="1"/>
      </right>
      <top style="hair">
        <color auto="1"/>
      </top>
      <bottom style="hair">
        <color auto="1"/>
      </bottom>
      <diagonal/>
    </border>
  </borders>
  <cellStyleXfs count="13">
    <xf numFmtId="0" fontId="0" fillId="0" borderId="0"/>
    <xf numFmtId="44" fontId="1" fillId="0" borderId="0" applyFont="0" applyFill="0" applyBorder="0" applyAlignment="0" applyProtection="0"/>
    <xf numFmtId="0" fontId="9" fillId="0" borderId="0"/>
    <xf numFmtId="44" fontId="9" fillId="0" borderId="0" applyFont="0" applyFill="0" applyBorder="0" applyAlignment="0" applyProtection="0"/>
    <xf numFmtId="0" fontId="1" fillId="0" borderId="0"/>
    <xf numFmtId="0" fontId="13" fillId="0" borderId="0"/>
    <xf numFmtId="0" fontId="1" fillId="0" borderId="0"/>
    <xf numFmtId="0" fontId="17" fillId="0" borderId="0"/>
    <xf numFmtId="44" fontId="17" fillId="0" borderId="0" applyFont="0" applyFill="0" applyBorder="0" applyAlignment="0" applyProtection="0"/>
    <xf numFmtId="167" fontId="1" fillId="0" borderId="0"/>
    <xf numFmtId="0" fontId="31" fillId="0" borderId="0">
      <alignment vertical="top"/>
    </xf>
    <xf numFmtId="0" fontId="9" fillId="0" borderId="0"/>
    <xf numFmtId="0" fontId="38" fillId="0" borderId="0"/>
  </cellStyleXfs>
  <cellXfs count="240">
    <xf numFmtId="0" fontId="0" fillId="0" borderId="0" xfId="0"/>
    <xf numFmtId="49" fontId="3" fillId="3" borderId="2" xfId="0" applyNumberFormat="1" applyFont="1" applyFill="1" applyBorder="1" applyAlignment="1" applyProtection="1">
      <alignment horizontal="center" vertical="center" wrapText="1"/>
      <protection hidden="1"/>
    </xf>
    <xf numFmtId="0" fontId="5" fillId="0" borderId="0" xfId="0" applyFont="1" applyAlignment="1" applyProtection="1">
      <alignment vertical="center" wrapText="1"/>
      <protection hidden="1"/>
    </xf>
    <xf numFmtId="164" fontId="5" fillId="0" borderId="2" xfId="1" applyNumberFormat="1" applyFont="1" applyFill="1" applyBorder="1" applyAlignment="1" applyProtection="1">
      <alignment vertical="center" wrapText="1"/>
      <protection hidden="1"/>
    </xf>
    <xf numFmtId="164" fontId="5" fillId="0" borderId="2" xfId="1" applyNumberFormat="1" applyFont="1" applyFill="1" applyBorder="1" applyAlignment="1" applyProtection="1">
      <alignment horizontal="center" vertical="center" wrapText="1"/>
      <protection hidden="1"/>
    </xf>
    <xf numFmtId="164" fontId="5" fillId="0" borderId="2" xfId="1" applyNumberFormat="1" applyFont="1" applyFill="1" applyBorder="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5" fillId="0" borderId="2" xfId="0" applyFont="1" applyBorder="1" applyAlignment="1" applyProtection="1">
      <alignment horizontal="left" vertical="center" wrapText="1"/>
      <protection hidden="1"/>
    </xf>
    <xf numFmtId="0" fontId="11" fillId="0" borderId="2" xfId="0" applyFont="1" applyBorder="1" applyAlignment="1">
      <alignment horizontal="left" vertical="center"/>
    </xf>
    <xf numFmtId="0" fontId="9" fillId="0" borderId="0" xfId="2"/>
    <xf numFmtId="0" fontId="2" fillId="6" borderId="9" xfId="0" applyFont="1" applyFill="1" applyBorder="1" applyAlignment="1" applyProtection="1">
      <alignment horizontal="left" vertical="center" wrapText="1"/>
      <protection hidden="1"/>
    </xf>
    <xf numFmtId="164" fontId="5" fillId="0" borderId="2" xfId="1" applyNumberFormat="1" applyFont="1" applyBorder="1" applyAlignment="1" applyProtection="1">
      <alignment horizontal="center" vertical="center" wrapText="1"/>
      <protection hidden="1"/>
    </xf>
    <xf numFmtId="49" fontId="5" fillId="0" borderId="9" xfId="0" applyNumberFormat="1" applyFont="1" applyBorder="1" applyAlignment="1" applyProtection="1">
      <alignment horizontal="left" vertical="center"/>
      <protection locked="0"/>
    </xf>
    <xf numFmtId="49" fontId="5" fillId="0" borderId="9" xfId="0" applyNumberFormat="1" applyFont="1" applyBorder="1" applyAlignment="1" applyProtection="1">
      <alignment horizontal="left" vertical="center" wrapText="1"/>
      <protection locked="0"/>
    </xf>
    <xf numFmtId="49" fontId="5" fillId="0" borderId="9" xfId="0" applyNumberFormat="1" applyFont="1" applyBorder="1" applyAlignment="1" applyProtection="1">
      <alignment horizontal="left" vertical="center" wrapText="1"/>
      <protection hidden="1"/>
    </xf>
    <xf numFmtId="49" fontId="2" fillId="0" borderId="9" xfId="0" applyNumberFormat="1" applyFont="1" applyBorder="1" applyAlignment="1" applyProtection="1">
      <alignment horizontal="left" vertical="center"/>
      <protection locked="0"/>
    </xf>
    <xf numFmtId="0" fontId="5" fillId="6" borderId="0" xfId="0" applyFont="1" applyFill="1" applyAlignment="1" applyProtection="1">
      <alignment horizontal="left" vertical="center" wrapText="1"/>
      <protection hidden="1"/>
    </xf>
    <xf numFmtId="0" fontId="5" fillId="0" borderId="9" xfId="0" applyFont="1" applyBorder="1" applyAlignment="1" applyProtection="1">
      <alignment vertical="center" wrapText="1"/>
      <protection hidden="1"/>
    </xf>
    <xf numFmtId="0" fontId="4" fillId="0" borderId="9" xfId="0" applyFont="1" applyBorder="1" applyAlignment="1" applyProtection="1">
      <alignment horizontal="left" vertical="center" wrapText="1"/>
      <protection hidden="1"/>
    </xf>
    <xf numFmtId="164" fontId="4" fillId="0" borderId="9" xfId="1" applyNumberFormat="1" applyFont="1" applyBorder="1" applyAlignment="1" applyProtection="1">
      <alignment vertical="center" wrapText="1"/>
      <protection hidden="1"/>
    </xf>
    <xf numFmtId="164" fontId="4" fillId="0" borderId="9" xfId="1" applyNumberFormat="1" applyFont="1" applyBorder="1" applyAlignment="1" applyProtection="1">
      <alignment horizontal="center" vertical="center" wrapText="1"/>
      <protection locked="0" hidden="1"/>
    </xf>
    <xf numFmtId="164" fontId="5" fillId="0" borderId="9" xfId="1" applyNumberFormat="1" applyFont="1" applyBorder="1" applyAlignment="1" applyProtection="1">
      <alignment vertical="center" wrapText="1"/>
      <protection hidden="1"/>
    </xf>
    <xf numFmtId="0" fontId="5" fillId="0" borderId="7" xfId="0" applyFont="1" applyBorder="1" applyAlignment="1" applyProtection="1">
      <alignment vertical="center" wrapText="1"/>
      <protection hidden="1"/>
    </xf>
    <xf numFmtId="164" fontId="4" fillId="3" borderId="7" xfId="1" applyNumberFormat="1" applyFont="1" applyFill="1" applyBorder="1" applyAlignment="1">
      <alignment horizontal="center" vertical="center" wrapText="1"/>
    </xf>
    <xf numFmtId="164" fontId="4" fillId="4" borderId="7" xfId="1" applyNumberFormat="1" applyFont="1" applyFill="1" applyBorder="1" applyAlignment="1" applyProtection="1">
      <alignment horizontal="center" vertical="center" wrapText="1"/>
      <protection hidden="1"/>
    </xf>
    <xf numFmtId="164" fontId="4" fillId="5" borderId="7" xfId="1" applyNumberFormat="1" applyFont="1" applyFill="1" applyBorder="1" applyAlignment="1">
      <alignment horizontal="center" vertical="center" wrapText="1"/>
    </xf>
    <xf numFmtId="164" fontId="4" fillId="0" borderId="7" xfId="1" applyNumberFormat="1" applyFont="1" applyBorder="1" applyAlignment="1" applyProtection="1">
      <alignment horizontal="center" vertical="center" wrapText="1"/>
      <protection locked="0" hidden="1"/>
    </xf>
    <xf numFmtId="164" fontId="5" fillId="0" borderId="7" xfId="1" applyNumberFormat="1" applyFont="1" applyBorder="1" applyAlignment="1" applyProtection="1">
      <alignment vertical="center" wrapText="1"/>
      <protection hidden="1"/>
    </xf>
    <xf numFmtId="164" fontId="5" fillId="7" borderId="8" xfId="1" applyNumberFormat="1" applyFont="1" applyFill="1" applyBorder="1" applyAlignment="1" applyProtection="1">
      <alignment horizontal="center" vertical="center" wrapText="1"/>
      <protection hidden="1"/>
    </xf>
    <xf numFmtId="164" fontId="5" fillId="0" borderId="9" xfId="1" applyNumberFormat="1" applyFont="1" applyFill="1" applyBorder="1" applyAlignment="1" applyProtection="1">
      <alignment vertical="center" wrapText="1"/>
      <protection hidden="1"/>
    </xf>
    <xf numFmtId="164" fontId="5" fillId="0" borderId="9" xfId="1" applyNumberFormat="1" applyFont="1" applyFill="1" applyBorder="1" applyAlignment="1" applyProtection="1">
      <alignment horizontal="right" vertical="center" wrapText="1"/>
      <protection hidden="1"/>
    </xf>
    <xf numFmtId="164" fontId="5" fillId="0" borderId="9" xfId="1" applyNumberFormat="1" applyFont="1" applyFill="1" applyBorder="1" applyAlignment="1" applyProtection="1">
      <alignment horizontal="center" vertical="center" wrapText="1"/>
      <protection hidden="1"/>
    </xf>
    <xf numFmtId="164" fontId="5" fillId="0" borderId="10" xfId="1" applyNumberFormat="1" applyFont="1" applyFill="1" applyBorder="1" applyAlignment="1" applyProtection="1">
      <alignment vertical="center" wrapText="1"/>
      <protection hidden="1"/>
    </xf>
    <xf numFmtId="164" fontId="5" fillId="0" borderId="2" xfId="1" applyNumberFormat="1" applyFont="1" applyFill="1" applyBorder="1" applyAlignment="1">
      <alignment horizontal="center" vertical="center"/>
    </xf>
    <xf numFmtId="164" fontId="5" fillId="0" borderId="9" xfId="1" applyNumberFormat="1" applyFont="1" applyFill="1" applyBorder="1" applyAlignment="1">
      <alignment horizontal="center" vertical="center" wrapText="1"/>
    </xf>
    <xf numFmtId="164" fontId="5" fillId="0" borderId="2" xfId="1" applyNumberFormat="1" applyFont="1" applyFill="1" applyBorder="1" applyAlignment="1" applyProtection="1">
      <alignment horizontal="center" vertical="center"/>
      <protection hidden="1"/>
    </xf>
    <xf numFmtId="0" fontId="5" fillId="0" borderId="18" xfId="0" applyFont="1" applyBorder="1" applyAlignment="1" applyProtection="1">
      <alignment vertical="center" wrapText="1"/>
      <protection hidden="1"/>
    </xf>
    <xf numFmtId="164" fontId="5" fillId="0" borderId="18" xfId="1" applyNumberFormat="1" applyFont="1" applyFill="1" applyBorder="1" applyAlignment="1" applyProtection="1">
      <alignment vertical="center" wrapText="1"/>
      <protection hidden="1"/>
    </xf>
    <xf numFmtId="164" fontId="5" fillId="0" borderId="18" xfId="1" applyNumberFormat="1" applyFont="1" applyFill="1" applyBorder="1" applyAlignment="1" applyProtection="1">
      <alignment horizontal="right" vertical="center" wrapText="1"/>
      <protection hidden="1"/>
    </xf>
    <xf numFmtId="164" fontId="5" fillId="0" borderId="18" xfId="1" applyNumberFormat="1" applyFont="1" applyFill="1" applyBorder="1" applyAlignment="1" applyProtection="1">
      <alignment horizontal="center" vertical="center" wrapText="1"/>
      <protection hidden="1"/>
    </xf>
    <xf numFmtId="0" fontId="5" fillId="6" borderId="9" xfId="0" applyFont="1" applyFill="1" applyBorder="1" applyAlignment="1" applyProtection="1">
      <alignment horizontal="center" vertical="center" wrapText="1"/>
      <protection hidden="1"/>
    </xf>
    <xf numFmtId="164" fontId="5" fillId="0" borderId="9" xfId="1" applyNumberFormat="1" applyFont="1" applyBorder="1" applyAlignment="1" applyProtection="1">
      <alignment horizontal="center" vertical="center" wrapText="1"/>
      <protection locked="0" hidden="1"/>
    </xf>
    <xf numFmtId="0" fontId="5" fillId="0" borderId="10" xfId="0" applyFont="1" applyBorder="1" applyAlignment="1" applyProtection="1">
      <alignment vertical="center" wrapText="1"/>
      <protection hidden="1"/>
    </xf>
    <xf numFmtId="0" fontId="5" fillId="0" borderId="11" xfId="0" applyFont="1" applyBorder="1" applyAlignment="1" applyProtection="1">
      <alignment vertical="center" wrapText="1"/>
      <protection hidden="1"/>
    </xf>
    <xf numFmtId="0" fontId="5" fillId="6" borderId="0" xfId="0" applyFont="1" applyFill="1" applyAlignment="1" applyProtection="1">
      <alignment horizontal="center" vertical="center" wrapText="1"/>
      <protection hidden="1"/>
    </xf>
    <xf numFmtId="164" fontId="5" fillId="0" borderId="0" xfId="1" applyNumberFormat="1" applyFont="1" applyBorder="1" applyAlignment="1" applyProtection="1">
      <alignment vertical="center" wrapText="1"/>
      <protection hidden="1"/>
    </xf>
    <xf numFmtId="164" fontId="5" fillId="0" borderId="0" xfId="1" applyNumberFormat="1" applyFont="1" applyBorder="1" applyAlignment="1" applyProtection="1">
      <alignment horizontal="center" vertical="center" wrapText="1"/>
      <protection locked="0" hidden="1"/>
    </xf>
    <xf numFmtId="164" fontId="5" fillId="0" borderId="11" xfId="1" applyNumberFormat="1" applyFont="1" applyFill="1" applyBorder="1" applyAlignment="1" applyProtection="1">
      <alignment vertical="center" wrapText="1"/>
      <protection hidden="1"/>
    </xf>
    <xf numFmtId="49" fontId="2" fillId="0" borderId="18" xfId="0" applyNumberFormat="1" applyFont="1" applyBorder="1" applyAlignment="1" applyProtection="1">
      <alignment horizontal="left" vertical="center"/>
      <protection locked="0"/>
    </xf>
    <xf numFmtId="164" fontId="5" fillId="0" borderId="9" xfId="0" applyNumberFormat="1" applyFont="1" applyBorder="1" applyAlignment="1" applyProtection="1">
      <alignment horizontal="center" vertical="center" wrapText="1"/>
      <protection hidden="1"/>
    </xf>
    <xf numFmtId="164" fontId="5" fillId="0" borderId="9"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left" vertical="center" wrapText="1"/>
      <protection locked="0"/>
    </xf>
    <xf numFmtId="164" fontId="5" fillId="0" borderId="18" xfId="0" applyNumberFormat="1" applyFont="1" applyBorder="1" applyAlignment="1" applyProtection="1">
      <alignment horizontal="center" vertical="center" wrapText="1"/>
      <protection hidden="1"/>
    </xf>
    <xf numFmtId="164" fontId="5" fillId="0" borderId="18" xfId="1" applyNumberFormat="1" applyFont="1" applyFill="1" applyBorder="1" applyAlignment="1">
      <alignment horizontal="center" vertical="center" wrapText="1"/>
    </xf>
    <xf numFmtId="164" fontId="5" fillId="0" borderId="18" xfId="1" applyNumberFormat="1" applyFont="1" applyBorder="1" applyAlignment="1" applyProtection="1">
      <alignment vertical="center" wrapText="1"/>
      <protection hidden="1"/>
    </xf>
    <xf numFmtId="0" fontId="5" fillId="6" borderId="7" xfId="0" applyFont="1" applyFill="1" applyBorder="1" applyAlignment="1" applyProtection="1">
      <alignment horizontal="center" vertical="center" wrapText="1"/>
      <protection hidden="1"/>
    </xf>
    <xf numFmtId="164" fontId="5" fillId="0" borderId="7" xfId="1" applyNumberFormat="1" applyFont="1" applyBorder="1" applyAlignment="1" applyProtection="1">
      <alignment horizontal="center" vertical="center" wrapText="1"/>
      <protection locked="0" hidden="1"/>
    </xf>
    <xf numFmtId="0" fontId="5" fillId="0" borderId="12" xfId="0" applyFont="1" applyBorder="1" applyAlignment="1" applyProtection="1">
      <alignment vertical="center" wrapText="1"/>
      <protection hidden="1"/>
    </xf>
    <xf numFmtId="164" fontId="4" fillId="0" borderId="18" xfId="1" applyNumberFormat="1" applyFont="1" applyBorder="1" applyAlignment="1" applyProtection="1">
      <alignment vertical="center" wrapText="1"/>
      <protection hidden="1"/>
    </xf>
    <xf numFmtId="164" fontId="4" fillId="0" borderId="18" xfId="1" applyNumberFormat="1" applyFont="1" applyBorder="1" applyAlignment="1" applyProtection="1">
      <alignment horizontal="center" vertical="center" wrapText="1"/>
      <protection locked="0" hidden="1"/>
    </xf>
    <xf numFmtId="164" fontId="5" fillId="0" borderId="11" xfId="1" applyNumberFormat="1" applyFont="1" applyBorder="1" applyAlignment="1" applyProtection="1">
      <alignment vertical="center" wrapText="1"/>
      <protection hidden="1"/>
    </xf>
    <xf numFmtId="164" fontId="4" fillId="3" borderId="2" xfId="1" applyNumberFormat="1" applyFont="1" applyFill="1" applyBorder="1" applyAlignment="1">
      <alignment horizontal="center" vertical="center" wrapText="1"/>
    </xf>
    <xf numFmtId="164" fontId="4" fillId="4" borderId="2" xfId="1" applyNumberFormat="1" applyFont="1" applyFill="1" applyBorder="1" applyAlignment="1" applyProtection="1">
      <alignment horizontal="center" vertical="center" wrapText="1"/>
      <protection hidden="1"/>
    </xf>
    <xf numFmtId="164" fontId="4" fillId="5" borderId="2" xfId="1" applyNumberFormat="1" applyFont="1" applyFill="1" applyBorder="1" applyAlignment="1">
      <alignment horizontal="center" vertical="center" wrapText="1"/>
    </xf>
    <xf numFmtId="164" fontId="4" fillId="0" borderId="2" xfId="1" applyNumberFormat="1" applyFont="1" applyBorder="1" applyAlignment="1" applyProtection="1">
      <alignment horizontal="center" vertical="center" wrapText="1"/>
      <protection locked="0" hidden="1"/>
    </xf>
    <xf numFmtId="164" fontId="5" fillId="7" borderId="19" xfId="1" applyNumberFormat="1" applyFont="1" applyFill="1" applyBorder="1" applyAlignment="1" applyProtection="1">
      <alignment horizontal="center" vertical="center" wrapText="1"/>
      <protection hidden="1"/>
    </xf>
    <xf numFmtId="164" fontId="5" fillId="8" borderId="19" xfId="1" applyNumberFormat="1" applyFont="1" applyFill="1" applyBorder="1" applyAlignment="1" applyProtection="1">
      <alignment horizontal="center" vertical="center" wrapText="1"/>
      <protection hidden="1"/>
    </xf>
    <xf numFmtId="49" fontId="5" fillId="0" borderId="13" xfId="0" applyNumberFormat="1" applyFont="1" applyBorder="1" applyAlignment="1" applyProtection="1">
      <alignment horizontal="left" vertical="center"/>
      <protection locked="0"/>
    </xf>
    <xf numFmtId="164" fontId="5" fillId="0" borderId="2" xfId="1" applyNumberFormat="1" applyFont="1" applyFill="1" applyBorder="1" applyAlignment="1">
      <alignment horizontal="center" vertical="center" wrapText="1"/>
    </xf>
    <xf numFmtId="164" fontId="5" fillId="0" borderId="2" xfId="1" applyNumberFormat="1" applyFont="1" applyFill="1" applyBorder="1" applyAlignment="1" applyProtection="1">
      <alignment vertical="center"/>
      <protection hidden="1"/>
    </xf>
    <xf numFmtId="1" fontId="5" fillId="0" borderId="0" xfId="0" applyNumberFormat="1" applyFont="1" applyAlignment="1" applyProtection="1">
      <alignment vertical="center" wrapText="1"/>
      <protection hidden="1"/>
    </xf>
    <xf numFmtId="0" fontId="5" fillId="0" borderId="0" xfId="0" applyFont="1" applyAlignment="1" applyProtection="1">
      <alignment vertical="center"/>
      <protection hidden="1"/>
    </xf>
    <xf numFmtId="0" fontId="5" fillId="0" borderId="0" xfId="0" applyFont="1" applyAlignment="1" applyProtection="1">
      <alignment horizontal="center" vertical="center"/>
      <protection hidden="1"/>
    </xf>
    <xf numFmtId="164" fontId="5" fillId="0" borderId="15" xfId="1" applyNumberFormat="1" applyFont="1" applyFill="1" applyBorder="1" applyAlignment="1">
      <alignment horizontal="center" vertical="center" wrapText="1"/>
    </xf>
    <xf numFmtId="164" fontId="5" fillId="0" borderId="15" xfId="1" applyNumberFormat="1" applyFont="1" applyFill="1" applyBorder="1" applyAlignment="1">
      <alignment horizontal="center" vertical="center"/>
    </xf>
    <xf numFmtId="164" fontId="5" fillId="0" borderId="15" xfId="1" applyNumberFormat="1" applyFont="1" applyFill="1" applyBorder="1" applyAlignment="1" applyProtection="1">
      <alignment horizontal="center" vertical="center"/>
      <protection hidden="1"/>
    </xf>
    <xf numFmtId="164" fontId="5" fillId="0" borderId="1" xfId="1" applyNumberFormat="1" applyFont="1" applyFill="1" applyBorder="1" applyAlignment="1" applyProtection="1">
      <alignment horizontal="center" vertical="center"/>
      <protection hidden="1"/>
    </xf>
    <xf numFmtId="164" fontId="5" fillId="0" borderId="17" xfId="1" applyNumberFormat="1" applyFont="1" applyFill="1" applyBorder="1" applyAlignment="1" applyProtection="1">
      <alignment horizontal="center" vertical="center"/>
      <protection hidden="1"/>
    </xf>
    <xf numFmtId="164" fontId="5" fillId="0" borderId="1" xfId="1" applyNumberFormat="1" applyFont="1" applyFill="1" applyBorder="1" applyAlignment="1" applyProtection="1">
      <alignment vertical="center"/>
      <protection hidden="1"/>
    </xf>
    <xf numFmtId="164" fontId="5" fillId="0" borderId="15" xfId="1" applyNumberFormat="1" applyFont="1" applyFill="1" applyBorder="1" applyAlignment="1" applyProtection="1">
      <alignment vertical="center" wrapText="1"/>
      <protection hidden="1"/>
    </xf>
    <xf numFmtId="49" fontId="5" fillId="0" borderId="13" xfId="0" applyNumberFormat="1"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hidden="1"/>
    </xf>
    <xf numFmtId="164" fontId="5" fillId="8" borderId="8" xfId="1" applyNumberFormat="1" applyFont="1" applyFill="1" applyBorder="1" applyAlignment="1" applyProtection="1">
      <alignment horizontal="center" vertical="center" wrapText="1"/>
      <protection hidden="1"/>
    </xf>
    <xf numFmtId="49" fontId="5" fillId="0" borderId="18" xfId="0" applyNumberFormat="1" applyFont="1" applyBorder="1" applyAlignment="1" applyProtection="1">
      <alignment horizontal="left" vertical="center"/>
      <protection locked="0"/>
    </xf>
    <xf numFmtId="49" fontId="5" fillId="0" borderId="18" xfId="0" applyNumberFormat="1" applyFont="1" applyBorder="1" applyAlignment="1" applyProtection="1">
      <alignment horizontal="left" vertical="center" wrapText="1"/>
      <protection hidden="1"/>
    </xf>
    <xf numFmtId="164" fontId="5" fillId="0" borderId="9" xfId="0" applyNumberFormat="1" applyFont="1" applyBorder="1" applyAlignment="1" applyProtection="1">
      <alignment horizontal="left" vertical="center" wrapText="1"/>
      <protection hidden="1"/>
    </xf>
    <xf numFmtId="164" fontId="4" fillId="0" borderId="9" xfId="0" applyNumberFormat="1" applyFont="1" applyBorder="1" applyAlignment="1">
      <alignment horizontal="left" vertical="center" wrapText="1"/>
    </xf>
    <xf numFmtId="0" fontId="6" fillId="0" borderId="9" xfId="0" applyFont="1" applyBorder="1" applyAlignment="1" applyProtection="1">
      <alignment vertical="center" wrapText="1"/>
      <protection hidden="1"/>
    </xf>
    <xf numFmtId="164" fontId="4" fillId="8" borderId="7" xfId="1" applyNumberFormat="1" applyFont="1" applyFill="1" applyBorder="1" applyAlignment="1">
      <alignment horizontal="center" vertical="center" wrapText="1"/>
    </xf>
    <xf numFmtId="164" fontId="4" fillId="3" borderId="12" xfId="1" applyNumberFormat="1" applyFont="1" applyFill="1" applyBorder="1" applyAlignment="1">
      <alignment horizontal="center" vertical="center" wrapText="1"/>
    </xf>
    <xf numFmtId="164" fontId="5" fillId="0" borderId="10" xfId="1" applyNumberFormat="1" applyFont="1" applyFill="1" applyBorder="1" applyAlignment="1">
      <alignment horizontal="center" vertical="center" wrapText="1"/>
    </xf>
    <xf numFmtId="49" fontId="5" fillId="0" borderId="18" xfId="0" applyNumberFormat="1" applyFont="1" applyBorder="1" applyAlignment="1" applyProtection="1">
      <alignment horizontal="left" vertical="center" wrapText="1"/>
      <protection locked="0"/>
    </xf>
    <xf numFmtId="164" fontId="5" fillId="0" borderId="11" xfId="1" applyNumberFormat="1" applyFont="1" applyFill="1" applyBorder="1" applyAlignment="1">
      <alignment horizontal="center" vertical="center" wrapText="1"/>
    </xf>
    <xf numFmtId="0" fontId="0" fillId="0" borderId="9" xfId="0" applyBorder="1" applyAlignment="1">
      <alignment wrapText="1"/>
    </xf>
    <xf numFmtId="49" fontId="5" fillId="0" borderId="0" xfId="0" applyNumberFormat="1" applyFont="1" applyAlignment="1" applyProtection="1">
      <alignment horizontal="left" vertical="center" wrapText="1"/>
      <protection hidden="1"/>
    </xf>
    <xf numFmtId="49" fontId="2" fillId="0" borderId="0" xfId="0" applyNumberFormat="1" applyFont="1" applyAlignment="1" applyProtection="1">
      <alignment horizontal="left" vertical="center"/>
      <protection locked="0"/>
    </xf>
    <xf numFmtId="0" fontId="2" fillId="0" borderId="9" xfId="0" applyFont="1" applyBorder="1" applyAlignment="1">
      <alignment horizontal="left" vertical="center"/>
    </xf>
    <xf numFmtId="164" fontId="0" fillId="0" borderId="9" xfId="0" applyNumberFormat="1" applyBorder="1" applyAlignment="1">
      <alignment wrapText="1"/>
    </xf>
    <xf numFmtId="164" fontId="5" fillId="0" borderId="18" xfId="0" applyNumberFormat="1" applyFont="1" applyBorder="1" applyAlignment="1" applyProtection="1">
      <alignment horizontal="left" vertical="center" wrapText="1"/>
      <protection locked="0"/>
    </xf>
    <xf numFmtId="164" fontId="5" fillId="0" borderId="18" xfId="0" applyNumberFormat="1" applyFont="1" applyBorder="1" applyAlignment="1" applyProtection="1">
      <alignment horizontal="left" vertical="center" wrapText="1"/>
      <protection hidden="1"/>
    </xf>
    <xf numFmtId="0" fontId="12" fillId="2" borderId="2" xfId="0" applyFont="1" applyFill="1" applyBorder="1" applyAlignment="1">
      <alignment horizontal="center" vertical="center" wrapText="1"/>
    </xf>
    <xf numFmtId="0" fontId="17" fillId="0" borderId="0" xfId="7" applyAlignment="1">
      <alignment horizontal="center" vertical="center"/>
    </xf>
    <xf numFmtId="0" fontId="18" fillId="0" borderId="22" xfId="7" applyFont="1" applyBorder="1" applyAlignment="1">
      <alignment horizontal="center" vertical="center" wrapText="1"/>
    </xf>
    <xf numFmtId="164" fontId="19" fillId="0" borderId="22" xfId="8" applyNumberFormat="1" applyFont="1" applyFill="1" applyBorder="1" applyAlignment="1">
      <alignment horizontal="center" vertical="center" wrapText="1"/>
    </xf>
    <xf numFmtId="0" fontId="17" fillId="0" borderId="0" xfId="7" applyAlignment="1">
      <alignment horizontal="left" vertical="top"/>
    </xf>
    <xf numFmtId="164" fontId="17" fillId="0" borderId="0" xfId="7" applyNumberFormat="1" applyAlignment="1">
      <alignment horizontal="left" vertical="top"/>
    </xf>
    <xf numFmtId="164" fontId="21" fillId="0" borderId="0" xfId="8" applyNumberFormat="1" applyFont="1" applyFill="1" applyBorder="1" applyAlignment="1">
      <alignment horizontal="left" vertical="top" shrinkToFit="1"/>
    </xf>
    <xf numFmtId="164" fontId="0" fillId="0" borderId="0" xfId="8" applyNumberFormat="1" applyFont="1" applyFill="1" applyAlignment="1">
      <alignment horizontal="left" vertical="top"/>
    </xf>
    <xf numFmtId="164" fontId="0" fillId="0" borderId="0" xfId="8" applyNumberFormat="1" applyFont="1" applyAlignment="1">
      <alignment horizontal="left" vertical="top"/>
    </xf>
    <xf numFmtId="164" fontId="20" fillId="0" borderId="0" xfId="1" applyNumberFormat="1" applyFont="1" applyAlignment="1">
      <alignment horizontal="left" vertical="top" wrapText="1"/>
    </xf>
    <xf numFmtId="164" fontId="17" fillId="0" borderId="0" xfId="1" applyNumberFormat="1" applyFont="1" applyAlignment="1">
      <alignment horizontal="left" vertical="top" wrapText="1"/>
    </xf>
    <xf numFmtId="164" fontId="17" fillId="0" borderId="0" xfId="1" applyNumberFormat="1" applyFont="1" applyAlignment="1">
      <alignment horizontal="left" vertical="top"/>
    </xf>
    <xf numFmtId="164" fontId="18" fillId="0" borderId="23" xfId="1" applyNumberFormat="1" applyFont="1" applyBorder="1" applyAlignment="1">
      <alignment horizontal="center" vertical="center" wrapText="1"/>
    </xf>
    <xf numFmtId="0" fontId="20" fillId="0" borderId="2" xfId="7" applyFont="1" applyBorder="1" applyAlignment="1">
      <alignment horizontal="left" vertical="top"/>
    </xf>
    <xf numFmtId="0" fontId="20" fillId="0" borderId="2" xfId="7" applyFont="1" applyBorder="1" applyAlignment="1">
      <alignment horizontal="left" vertical="top" wrapText="1"/>
    </xf>
    <xf numFmtId="164" fontId="20" fillId="0" borderId="2" xfId="1" applyNumberFormat="1" applyFont="1" applyBorder="1" applyAlignment="1">
      <alignment horizontal="left" vertical="top" wrapText="1"/>
    </xf>
    <xf numFmtId="0" fontId="17" fillId="0" borderId="2" xfId="7" applyBorder="1" applyAlignment="1">
      <alignment horizontal="left" vertical="top"/>
    </xf>
    <xf numFmtId="0" fontId="17" fillId="0" borderId="2" xfId="7" applyBorder="1" applyAlignment="1">
      <alignment horizontal="left" vertical="top" wrapText="1"/>
    </xf>
    <xf numFmtId="164" fontId="17" fillId="0" borderId="2" xfId="1" applyNumberFormat="1" applyFont="1" applyBorder="1" applyAlignment="1">
      <alignment horizontal="left" vertical="top" wrapText="1"/>
    </xf>
    <xf numFmtId="1" fontId="5" fillId="0" borderId="13" xfId="2" applyNumberFormat="1" applyFont="1" applyBorder="1" applyAlignment="1">
      <alignment vertical="center"/>
    </xf>
    <xf numFmtId="165" fontId="5" fillId="0" borderId="14" xfId="2" applyNumberFormat="1" applyFont="1" applyBorder="1" applyAlignment="1">
      <alignment vertical="center"/>
    </xf>
    <xf numFmtId="0" fontId="5" fillId="0" borderId="0" xfId="2" applyFont="1" applyAlignment="1">
      <alignment vertical="center"/>
    </xf>
    <xf numFmtId="0" fontId="5" fillId="0" borderId="2" xfId="2" applyFont="1" applyBorder="1"/>
    <xf numFmtId="2" fontId="5" fillId="0" borderId="2" xfId="2" applyNumberFormat="1" applyFont="1" applyBorder="1" applyAlignment="1">
      <alignment vertical="center"/>
    </xf>
    <xf numFmtId="1" fontId="5" fillId="0" borderId="2" xfId="2" applyNumberFormat="1" applyFont="1" applyBorder="1" applyAlignment="1">
      <alignment vertical="center"/>
    </xf>
    <xf numFmtId="165" fontId="5" fillId="0" borderId="15" xfId="2" applyNumberFormat="1" applyFont="1" applyBorder="1" applyAlignment="1">
      <alignment vertical="center"/>
    </xf>
    <xf numFmtId="0" fontId="5" fillId="0" borderId="0" xfId="2" applyFont="1"/>
    <xf numFmtId="165" fontId="5" fillId="0" borderId="0" xfId="2" applyNumberFormat="1" applyFont="1"/>
    <xf numFmtId="0" fontId="5" fillId="0" borderId="2" xfId="2" applyFont="1" applyBorder="1" applyAlignment="1">
      <alignment vertical="center" wrapText="1"/>
    </xf>
    <xf numFmtId="0" fontId="5" fillId="0" borderId="0" xfId="2" applyFont="1" applyAlignment="1">
      <alignment wrapText="1"/>
    </xf>
    <xf numFmtId="164" fontId="5" fillId="0" borderId="2" xfId="1" applyNumberFormat="1" applyFont="1" applyBorder="1" applyAlignment="1">
      <alignment vertical="center"/>
    </xf>
    <xf numFmtId="164" fontId="5" fillId="0" borderId="0" xfId="1" applyNumberFormat="1" applyFont="1"/>
    <xf numFmtId="164" fontId="22" fillId="0" borderId="13" xfId="1" applyNumberFormat="1" applyFont="1" applyBorder="1" applyAlignment="1">
      <alignment horizontal="center" vertical="center" wrapText="1"/>
    </xf>
    <xf numFmtId="0" fontId="22" fillId="0" borderId="2" xfId="2" applyFont="1" applyBorder="1" applyAlignment="1">
      <alignment horizontal="center" vertical="center"/>
    </xf>
    <xf numFmtId="0" fontId="22" fillId="0" borderId="2" xfId="2" applyFont="1" applyBorder="1" applyAlignment="1">
      <alignment horizontal="center" vertical="center" wrapText="1"/>
    </xf>
    <xf numFmtId="164" fontId="22" fillId="0" borderId="2" xfId="1" applyNumberFormat="1" applyFont="1" applyBorder="1" applyAlignment="1">
      <alignment horizontal="center" vertical="center" wrapText="1"/>
    </xf>
    <xf numFmtId="0" fontId="23" fillId="0" borderId="0" xfId="7" applyFont="1" applyAlignment="1">
      <alignment horizontal="center" vertical="center" wrapText="1"/>
    </xf>
    <xf numFmtId="164" fontId="23" fillId="0" borderId="0" xfId="8" applyNumberFormat="1" applyFont="1" applyAlignment="1">
      <alignment horizontal="center" vertical="center" wrapText="1"/>
    </xf>
    <xf numFmtId="0" fontId="24" fillId="0" borderId="0" xfId="7" applyFont="1" applyAlignment="1">
      <alignment horizontal="center" vertical="center"/>
    </xf>
    <xf numFmtId="0" fontId="17" fillId="0" borderId="5" xfId="7" applyBorder="1" applyAlignment="1">
      <alignment horizontal="center" vertical="center"/>
    </xf>
    <xf numFmtId="0" fontId="25" fillId="0" borderId="5" xfId="7" applyFont="1" applyBorder="1" applyAlignment="1">
      <alignment horizontal="center" vertical="center"/>
    </xf>
    <xf numFmtId="164" fontId="25" fillId="0" borderId="5" xfId="8" applyNumberFormat="1" applyFont="1" applyBorder="1" applyAlignment="1">
      <alignment horizontal="center" vertical="center"/>
    </xf>
    <xf numFmtId="166" fontId="26" fillId="0" borderId="5" xfId="7" applyNumberFormat="1" applyFont="1" applyBorder="1" applyAlignment="1">
      <alignment horizontal="center" vertical="center" shrinkToFit="1"/>
    </xf>
    <xf numFmtId="0" fontId="27" fillId="0" borderId="5" xfId="7" applyFont="1" applyBorder="1" applyAlignment="1">
      <alignment horizontal="center" vertical="center"/>
    </xf>
    <xf numFmtId="0" fontId="28" fillId="0" borderId="5" xfId="7" applyFont="1" applyBorder="1" applyAlignment="1">
      <alignment horizontal="center" vertical="center"/>
    </xf>
    <xf numFmtId="164" fontId="28" fillId="0" borderId="5" xfId="8" applyNumberFormat="1" applyFont="1" applyBorder="1" applyAlignment="1">
      <alignment horizontal="center" vertical="center"/>
    </xf>
    <xf numFmtId="0" fontId="17" fillId="0" borderId="4" xfId="7" applyBorder="1" applyAlignment="1">
      <alignment horizontal="center" vertical="center"/>
    </xf>
    <xf numFmtId="0" fontId="17" fillId="0" borderId="6" xfId="7" applyBorder="1" applyAlignment="1">
      <alignment horizontal="center" vertical="center"/>
    </xf>
    <xf numFmtId="164" fontId="0" fillId="0" borderId="6" xfId="8" applyNumberFormat="1" applyFont="1" applyBorder="1" applyAlignment="1">
      <alignment horizontal="center" vertical="center"/>
    </xf>
    <xf numFmtId="164" fontId="0" fillId="0" borderId="0" xfId="8" applyNumberFormat="1" applyFont="1" applyAlignment="1">
      <alignment horizontal="center" vertical="center"/>
    </xf>
    <xf numFmtId="164" fontId="25" fillId="0" borderId="5" xfId="1" applyNumberFormat="1" applyFont="1" applyBorder="1" applyAlignment="1">
      <alignment horizontal="center" vertical="center" wrapText="1"/>
    </xf>
    <xf numFmtId="164" fontId="28" fillId="0" borderId="5" xfId="1" applyNumberFormat="1" applyFont="1" applyBorder="1" applyAlignment="1">
      <alignment horizontal="center" vertical="center" wrapText="1"/>
    </xf>
    <xf numFmtId="164" fontId="17" fillId="0" borderId="6" xfId="1" applyNumberFormat="1" applyFont="1" applyBorder="1" applyAlignment="1">
      <alignment horizontal="center" vertical="center" wrapText="1"/>
    </xf>
    <xf numFmtId="0" fontId="9" fillId="0" borderId="0" xfId="2" applyAlignment="1">
      <alignment wrapText="1"/>
    </xf>
    <xf numFmtId="164" fontId="15" fillId="0" borderId="0" xfId="1" applyNumberFormat="1" applyFont="1" applyAlignment="1">
      <alignment horizontal="left" vertical="center"/>
    </xf>
    <xf numFmtId="0" fontId="15" fillId="0" borderId="2" xfId="0" applyFont="1" applyBorder="1" applyAlignment="1">
      <alignment horizontal="left" vertical="center" wrapText="1"/>
    </xf>
    <xf numFmtId="164" fontId="15" fillId="0" borderId="2" xfId="1" applyNumberFormat="1" applyFont="1" applyBorder="1" applyAlignment="1">
      <alignment horizontal="left" vertical="center"/>
    </xf>
    <xf numFmtId="0" fontId="15" fillId="0" borderId="2" xfId="0" applyFont="1" applyBorder="1" applyAlignment="1">
      <alignment horizontal="left" vertical="center"/>
    </xf>
    <xf numFmtId="164" fontId="10" fillId="0" borderId="15" xfId="1" applyNumberFormat="1" applyFont="1" applyFill="1" applyBorder="1" applyAlignment="1">
      <alignment horizontal="center" vertical="center"/>
    </xf>
    <xf numFmtId="0" fontId="10" fillId="0" borderId="2" xfId="0" applyFont="1" applyBorder="1" applyAlignment="1">
      <alignment horizontal="left" vertical="center" wrapText="1"/>
    </xf>
    <xf numFmtId="167" fontId="16" fillId="9" borderId="24" xfId="9" applyFont="1" applyFill="1" applyBorder="1" applyAlignment="1">
      <alignment horizontal="center" vertical="center" wrapText="1"/>
    </xf>
    <xf numFmtId="164" fontId="16" fillId="9" borderId="24" xfId="1" applyNumberFormat="1" applyFont="1" applyFill="1" applyBorder="1" applyAlignment="1">
      <alignment horizontal="center" vertical="center" wrapText="1"/>
    </xf>
    <xf numFmtId="0" fontId="9" fillId="6" borderId="13" xfId="0" applyFont="1" applyFill="1" applyBorder="1" applyAlignment="1">
      <alignment horizontal="center" vertical="center"/>
    </xf>
    <xf numFmtId="164" fontId="9" fillId="6" borderId="13" xfId="1" applyNumberFormat="1" applyFont="1" applyFill="1" applyBorder="1" applyAlignment="1">
      <alignment horizontal="center" vertical="center"/>
    </xf>
    <xf numFmtId="164" fontId="9" fillId="6" borderId="14" xfId="1" applyNumberFormat="1" applyFont="1" applyFill="1" applyBorder="1" applyAlignment="1">
      <alignment horizontal="center" vertical="center"/>
    </xf>
    <xf numFmtId="2" fontId="10" fillId="0" borderId="2" xfId="0" applyNumberFormat="1" applyFont="1" applyBorder="1" applyAlignment="1">
      <alignment horizontal="center" vertical="center"/>
    </xf>
    <xf numFmtId="164" fontId="10" fillId="0" borderId="2" xfId="1" applyNumberFormat="1" applyFont="1" applyBorder="1" applyAlignment="1">
      <alignment horizontal="center" vertical="center"/>
    </xf>
    <xf numFmtId="0" fontId="9" fillId="0" borderId="2" xfId="0" applyFont="1" applyBorder="1" applyAlignment="1">
      <alignment horizontal="center" vertical="center"/>
    </xf>
    <xf numFmtId="164" fontId="10" fillId="0" borderId="2" xfId="1" applyNumberFormat="1" applyFont="1" applyFill="1" applyBorder="1" applyAlignment="1">
      <alignment horizontal="center" vertical="center"/>
    </xf>
    <xf numFmtId="164" fontId="9" fillId="0" borderId="0" xfId="1" applyNumberFormat="1" applyFont="1"/>
    <xf numFmtId="164" fontId="9" fillId="0" borderId="0" xfId="1" applyNumberFormat="1" applyFont="1" applyFill="1"/>
    <xf numFmtId="164" fontId="10" fillId="0" borderId="2" xfId="1" applyNumberFormat="1" applyFont="1" applyBorder="1" applyAlignment="1">
      <alignment horizontal="left" vertical="center"/>
    </xf>
    <xf numFmtId="0" fontId="29" fillId="0" borderId="13" xfId="0" applyFont="1" applyBorder="1" applyAlignment="1">
      <alignment horizontal="center" vertical="center"/>
    </xf>
    <xf numFmtId="0" fontId="14" fillId="0" borderId="13" xfId="0" applyFont="1" applyBorder="1" applyAlignment="1">
      <alignment horizontal="center" vertical="center"/>
    </xf>
    <xf numFmtId="0" fontId="14" fillId="0" borderId="13" xfId="0" applyFont="1" applyBorder="1" applyAlignment="1">
      <alignment vertical="center"/>
    </xf>
    <xf numFmtId="164" fontId="14" fillId="0" borderId="13" xfId="1" applyNumberFormat="1" applyFont="1" applyFill="1" applyBorder="1" applyAlignment="1">
      <alignment vertical="center"/>
    </xf>
    <xf numFmtId="164" fontId="14" fillId="0" borderId="14" xfId="1" applyNumberFormat="1" applyFont="1" applyFill="1" applyBorder="1" applyAlignment="1">
      <alignment vertical="center"/>
    </xf>
    <xf numFmtId="164" fontId="29" fillId="0" borderId="0" xfId="1" applyNumberFormat="1" applyFont="1" applyFill="1" applyAlignment="1">
      <alignment horizontal="center" vertical="center"/>
    </xf>
    <xf numFmtId="0" fontId="29" fillId="0" borderId="0" xfId="0" applyFont="1" applyAlignment="1">
      <alignment horizontal="center" vertical="center"/>
    </xf>
    <xf numFmtId="0" fontId="15" fillId="0" borderId="2" xfId="0" applyFont="1" applyBorder="1" applyAlignment="1">
      <alignment horizontal="center" vertical="center"/>
    </xf>
    <xf numFmtId="164" fontId="11" fillId="0" borderId="2" xfId="1" applyNumberFormat="1" applyFont="1" applyBorder="1" applyAlignment="1"/>
    <xf numFmtId="164" fontId="11" fillId="0" borderId="15" xfId="1" applyNumberFormat="1" applyFont="1" applyFill="1" applyBorder="1" applyAlignment="1">
      <alignment horizontal="center" vertical="center"/>
    </xf>
    <xf numFmtId="164" fontId="15" fillId="0" borderId="0" xfId="1" applyNumberFormat="1" applyFont="1" applyAlignment="1">
      <alignment horizontal="center" vertical="center"/>
    </xf>
    <xf numFmtId="0" fontId="15" fillId="0" borderId="0" xfId="0" applyFont="1" applyAlignment="1">
      <alignment horizontal="center" vertical="center"/>
    </xf>
    <xf numFmtId="164" fontId="30" fillId="0" borderId="15" xfId="1" applyNumberFormat="1" applyFont="1" applyFill="1" applyBorder="1" applyAlignment="1">
      <alignment horizontal="center" vertical="center"/>
    </xf>
    <xf numFmtId="3" fontId="11" fillId="0" borderId="2" xfId="10" applyNumberFormat="1" applyFont="1" applyBorder="1" applyAlignment="1">
      <alignment horizontal="right" vertical="top"/>
    </xf>
    <xf numFmtId="0" fontId="11" fillId="0" borderId="2" xfId="10" applyFont="1" applyBorder="1" applyAlignment="1">
      <alignment horizontal="center" vertical="top"/>
    </xf>
    <xf numFmtId="164" fontId="11" fillId="0" borderId="0" xfId="1" applyNumberFormat="1" applyFont="1" applyAlignment="1">
      <alignment horizontal="center" vertical="center"/>
    </xf>
    <xf numFmtId="164" fontId="15" fillId="0" borderId="15" xfId="1"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2" xfId="0" applyFont="1" applyBorder="1" applyAlignment="1" applyProtection="1">
      <alignment horizontal="left" vertical="center"/>
      <protection locked="0"/>
    </xf>
    <xf numFmtId="0" fontId="15" fillId="0" borderId="2" xfId="0" applyFont="1" applyBorder="1" applyAlignment="1" applyProtection="1">
      <alignment horizontal="left" vertical="center"/>
      <protection locked="0"/>
    </xf>
    <xf numFmtId="0" fontId="15" fillId="0" borderId="15" xfId="0" applyFont="1" applyBorder="1" applyAlignment="1">
      <alignment horizontal="left" vertical="center"/>
    </xf>
    <xf numFmtId="0" fontId="15" fillId="0" borderId="1" xfId="0" applyFont="1" applyBorder="1" applyAlignment="1">
      <alignment horizontal="center" vertical="center"/>
    </xf>
    <xf numFmtId="0" fontId="15" fillId="0" borderId="17" xfId="0" applyFont="1" applyBorder="1" applyAlignment="1">
      <alignment horizontal="left" vertical="center"/>
    </xf>
    <xf numFmtId="164" fontId="15" fillId="0" borderId="1" xfId="1" applyNumberFormat="1" applyFont="1" applyBorder="1" applyAlignment="1"/>
    <xf numFmtId="164" fontId="15" fillId="0" borderId="17" xfId="1" applyNumberFormat="1" applyFont="1" applyFill="1" applyBorder="1" applyAlignment="1">
      <alignment horizontal="center" vertical="center"/>
    </xf>
    <xf numFmtId="1" fontId="15" fillId="0" borderId="0" xfId="0" applyNumberFormat="1" applyFont="1"/>
    <xf numFmtId="164" fontId="15" fillId="0" borderId="0" xfId="1" applyNumberFormat="1" applyFont="1" applyAlignment="1"/>
    <xf numFmtId="164" fontId="15" fillId="0" borderId="0" xfId="1" applyNumberFormat="1" applyFont="1" applyFill="1" applyAlignment="1">
      <alignment horizontal="center" vertical="center"/>
    </xf>
    <xf numFmtId="0" fontId="32" fillId="10" borderId="20" xfId="0" applyFont="1" applyFill="1" applyBorder="1" applyAlignment="1">
      <alignment horizontal="center" vertical="center"/>
    </xf>
    <xf numFmtId="0" fontId="33" fillId="10" borderId="20" xfId="0" applyFont="1" applyFill="1" applyBorder="1" applyAlignment="1">
      <alignment horizontal="center" vertical="center"/>
    </xf>
    <xf numFmtId="164" fontId="32" fillId="10" borderId="21" xfId="1" applyNumberFormat="1" applyFont="1" applyFill="1" applyBorder="1" applyAlignment="1">
      <alignment horizontal="center" vertical="center"/>
    </xf>
    <xf numFmtId="0" fontId="32" fillId="10" borderId="21" xfId="0" applyFont="1" applyFill="1" applyBorder="1" applyAlignment="1">
      <alignment horizontal="center" vertical="center"/>
    </xf>
    <xf numFmtId="0" fontId="5" fillId="0" borderId="5" xfId="0" applyFont="1" applyBorder="1" applyAlignment="1">
      <alignment horizontal="left" vertical="center"/>
    </xf>
    <xf numFmtId="0" fontId="35" fillId="0" borderId="5" xfId="0" applyFont="1" applyBorder="1" applyAlignment="1">
      <alignment horizontal="left" vertical="center"/>
    </xf>
    <xf numFmtId="0" fontId="34" fillId="0" borderId="5" xfId="0" applyFont="1" applyBorder="1" applyAlignment="1">
      <alignment horizontal="center" vertical="center"/>
    </xf>
    <xf numFmtId="164" fontId="34" fillId="0" borderId="3" xfId="1" applyNumberFormat="1" applyFont="1" applyBorder="1" applyAlignment="1">
      <alignment horizontal="center" vertical="center"/>
    </xf>
    <xf numFmtId="0" fontId="34" fillId="0" borderId="3" xfId="0" applyFont="1" applyBorder="1" applyAlignment="1">
      <alignment horizontal="center" vertical="center"/>
    </xf>
    <xf numFmtId="164" fontId="5" fillId="0" borderId="3" xfId="1" applyNumberFormat="1" applyFont="1" applyBorder="1" applyAlignment="1">
      <alignment horizontal="center" vertical="center"/>
    </xf>
    <xf numFmtId="0" fontId="34" fillId="0" borderId="5" xfId="0" applyFont="1" applyBorder="1" applyAlignment="1">
      <alignment horizontal="left" vertical="center"/>
    </xf>
    <xf numFmtId="0" fontId="36" fillId="0" borderId="5" xfId="0" applyFont="1" applyBorder="1" applyAlignment="1">
      <alignment horizontal="left" vertical="center"/>
    </xf>
    <xf numFmtId="0" fontId="36" fillId="0" borderId="5" xfId="0" applyFont="1" applyBorder="1" applyAlignment="1">
      <alignment horizontal="center" vertical="center"/>
    </xf>
    <xf numFmtId="164" fontId="36" fillId="0" borderId="3" xfId="1" applyNumberFormat="1" applyFont="1" applyBorder="1" applyAlignment="1">
      <alignment horizontal="center" vertical="center"/>
    </xf>
    <xf numFmtId="0" fontId="36" fillId="0" borderId="3" xfId="0" applyFont="1" applyBorder="1" applyAlignment="1">
      <alignment horizontal="center" vertical="center"/>
    </xf>
    <xf numFmtId="0" fontId="37" fillId="0" borderId="0" xfId="0" applyFont="1"/>
    <xf numFmtId="0" fontId="4" fillId="0" borderId="5" xfId="0" applyFont="1" applyBorder="1" applyAlignment="1">
      <alignment horizontal="left" vertical="center"/>
    </xf>
    <xf numFmtId="0" fontId="34" fillId="0" borderId="4" xfId="0" applyFont="1" applyBorder="1" applyAlignment="1">
      <alignment horizontal="center" vertical="center"/>
    </xf>
    <xf numFmtId="0" fontId="7" fillId="0" borderId="0" xfId="0" applyFont="1" applyAlignment="1">
      <alignment horizontal="left"/>
    </xf>
    <xf numFmtId="0" fontId="0" fillId="0" borderId="0" xfId="0" applyAlignment="1">
      <alignment horizontal="left"/>
    </xf>
    <xf numFmtId="0" fontId="15" fillId="0" borderId="0" xfId="0" applyFont="1" applyAlignment="1">
      <alignment horizontal="left" vertical="center" wrapText="1"/>
    </xf>
    <xf numFmtId="164" fontId="14" fillId="0" borderId="13" xfId="1" applyNumberFormat="1" applyFont="1" applyBorder="1" applyAlignment="1">
      <alignment horizontal="left" vertical="center"/>
    </xf>
    <xf numFmtId="164" fontId="15" fillId="0" borderId="16" xfId="1" applyNumberFormat="1" applyFont="1" applyBorder="1" applyAlignment="1">
      <alignment horizontal="left" vertical="center"/>
    </xf>
    <xf numFmtId="2" fontId="15" fillId="0" borderId="16" xfId="0" applyNumberFormat="1" applyFont="1" applyBorder="1"/>
    <xf numFmtId="2" fontId="15" fillId="0" borderId="2" xfId="0" applyNumberFormat="1" applyFont="1" applyBorder="1"/>
    <xf numFmtId="2" fontId="11" fillId="0" borderId="2" xfId="0" applyNumberFormat="1" applyFont="1" applyBorder="1"/>
    <xf numFmtId="0" fontId="14" fillId="0" borderId="13" xfId="0" applyFont="1" applyBorder="1" applyAlignment="1">
      <alignment horizontal="center" vertical="center" wrapText="1"/>
    </xf>
    <xf numFmtId="164" fontId="14" fillId="0" borderId="13" xfId="1" applyNumberFormat="1" applyFont="1" applyBorder="1" applyAlignment="1">
      <alignment horizontal="center" vertical="center" wrapText="1"/>
    </xf>
    <xf numFmtId="0" fontId="32" fillId="10" borderId="20" xfId="0" applyFont="1" applyFill="1" applyBorder="1" applyAlignment="1">
      <alignment horizontal="center" vertical="center" wrapText="1"/>
    </xf>
    <xf numFmtId="0" fontId="35" fillId="0" borderId="5" xfId="0" applyFont="1" applyBorder="1" applyAlignment="1">
      <alignment horizontal="left" vertical="center" wrapText="1"/>
    </xf>
    <xf numFmtId="0" fontId="34" fillId="0" borderId="5" xfId="0" applyFont="1" applyBorder="1" applyAlignment="1">
      <alignment horizontal="left" vertical="center" wrapText="1"/>
    </xf>
    <xf numFmtId="0" fontId="4" fillId="0" borderId="5" xfId="0" applyFont="1" applyBorder="1" applyAlignment="1">
      <alignment horizontal="left" vertical="center" wrapText="1"/>
    </xf>
    <xf numFmtId="0" fontId="0" fillId="0" borderId="0" xfId="0" applyAlignment="1">
      <alignment horizontal="left" wrapText="1"/>
    </xf>
    <xf numFmtId="164" fontId="35" fillId="0" borderId="5" xfId="1" applyNumberFormat="1" applyFont="1" applyBorder="1" applyAlignment="1">
      <alignment horizontal="left" vertical="center"/>
    </xf>
    <xf numFmtId="164" fontId="34" fillId="0" borderId="5" xfId="1" applyNumberFormat="1" applyFont="1" applyBorder="1" applyAlignment="1">
      <alignment horizontal="left" vertical="center"/>
    </xf>
    <xf numFmtId="164" fontId="4" fillId="0" borderId="5" xfId="1" applyNumberFormat="1" applyFont="1" applyBorder="1" applyAlignment="1">
      <alignment horizontal="left" vertical="center"/>
    </xf>
    <xf numFmtId="164" fontId="0" fillId="0" borderId="0" xfId="1" applyNumberFormat="1" applyFont="1" applyAlignment="1">
      <alignment horizontal="left"/>
    </xf>
    <xf numFmtId="164" fontId="32" fillId="10" borderId="20" xfId="1" applyNumberFormat="1" applyFont="1" applyFill="1" applyBorder="1" applyAlignment="1">
      <alignment horizontal="center" vertical="center" wrapText="1"/>
    </xf>
    <xf numFmtId="0" fontId="4" fillId="0" borderId="18" xfId="0" applyFont="1" applyBorder="1" applyAlignment="1" applyProtection="1">
      <alignment horizontal="left" vertical="center" wrapText="1"/>
      <protection hidden="1"/>
    </xf>
    <xf numFmtId="0" fontId="4" fillId="0" borderId="9" xfId="0" applyFont="1" applyBorder="1" applyAlignment="1" applyProtection="1">
      <alignment horizontal="left" vertical="center" wrapText="1"/>
      <protection hidden="1"/>
    </xf>
  </cellXfs>
  <cellStyles count="13">
    <cellStyle name="Moneda" xfId="1" builtinId="4"/>
    <cellStyle name="Moneda 2" xfId="3" xr:uid="{E1F3B9B9-0B05-4F0C-8509-4C56B1DC99B6}"/>
    <cellStyle name="Moneda 3" xfId="8" xr:uid="{2EB411BB-77BF-4B39-8591-A749D74F205A}"/>
    <cellStyle name="Normal" xfId="0" builtinId="0"/>
    <cellStyle name="Normal 2" xfId="2" xr:uid="{705B43B1-CED4-48C6-92CF-BEB8DD5FAEF5}"/>
    <cellStyle name="Normal 2 2" xfId="5" xr:uid="{2EA7C6AF-58DE-4272-8BC8-D96BA616B153}"/>
    <cellStyle name="Normal 2 2 2" xfId="11" xr:uid="{434E4DD4-A1F0-40D1-B3D5-F527BF21BB0E}"/>
    <cellStyle name="Normal 2 58" xfId="9" xr:uid="{C344210C-638A-4058-8D88-2F5DF6E4754E}"/>
    <cellStyle name="Normal 3" xfId="4" xr:uid="{3A852A86-D527-4E4D-88DB-65C7009FD1C6}"/>
    <cellStyle name="Normal 4" xfId="6" xr:uid="{449C4E06-9CE6-4717-85A4-D3C3765E551F}"/>
    <cellStyle name="Normal 4 2" xfId="10" xr:uid="{C42A34CE-A957-4F9A-A7DA-F302E9C26C9F}"/>
    <cellStyle name="Normal 5" xfId="7" xr:uid="{598C4C74-2F9E-4E7A-8847-A7FE2D264132}"/>
    <cellStyle name="一般_Book1" xfId="12" xr:uid="{F3AA591D-60C9-4F16-BCE9-F71F9E0143B4}"/>
  </cellStyles>
  <dxfs count="150">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numFmt numFmtId="164" formatCode="_-&quot;$&quot;\ * #,##0_-;\-&quot;$&quot;\ * #,##0_-;_-&quot;$&quot;\ * &quot;-&quot;??_-;_-@_-"/>
      <alignment horizontal="center" vertical="center" textRotation="0" wrapText="0"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82828"/>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282828"/>
        <name val="Aptos Narrow"/>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ptos Narrow"/>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0" indent="0" justifyLastLine="0" shrinkToFit="0" readingOrder="0"/>
    </dxf>
    <dxf>
      <border outline="0">
        <bottom style="medium">
          <color rgb="FF5D6975"/>
        </bottom>
      </border>
    </dxf>
    <dxf>
      <font>
        <b/>
        <i val="0"/>
        <strike val="0"/>
        <condense val="0"/>
        <extend val="0"/>
        <outline val="0"/>
        <shadow val="0"/>
        <u val="none"/>
        <vertAlign val="baseline"/>
        <sz val="12"/>
        <color rgb="FFFBFBFB"/>
        <name val="Aptos Narrow"/>
        <scheme val="minor"/>
      </font>
      <fill>
        <patternFill patternType="solid">
          <fgColor indexed="64"/>
          <bgColor rgb="FF92D05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none"/>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164" formatCode="_-&quot;$&quot;\ * #,##0_-;\-&quot;$&quot;\ * #,##0_-;_-&quot;$&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_-&quot;$&quot;\ * #,##0_-;\-&quot;$&quot;\ * #,##0_-;_-&quot;$&quot;\ * &quot;-&quot;??_-;_-@_-"/>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FF0000"/>
      </font>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7.5"/>
        <color rgb="FF000000"/>
        <name val="Verdana"/>
        <family val="2"/>
        <scheme val="none"/>
      </font>
      <numFmt numFmtId="166" formatCode="\$\ #,##0"/>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numFmt numFmtId="164" formatCode="_-&quot;$&quot;\ * #,##0_-;\-&quot;$&quot;\ * #,##0_-;_-&quot;$&quot;\ *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family val="2"/>
        <scheme val="none"/>
      </font>
      <numFmt numFmtId="0" formatCode="Genera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family val="2"/>
        <scheme val="none"/>
      </font>
      <numFmt numFmtId="164" formatCode="_-&quot;$&quot;\ * #,##0_-;\-&quot;$&quot;\ * #,##0_-;_-&quot;$&quot;\ * &quot;-&quot;??_-;_-@_-"/>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family val="2"/>
        <scheme val="none"/>
      </font>
      <numFmt numFmtId="164" formatCode="_-&quot;$&quot;\ * #,##0_-;\-&quot;$&quot;\ * #,##0_-;_-&quot;$&quot;\ * &quot;-&quot;??_-;_-@_-"/>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family val="2"/>
        <scheme val="none"/>
      </font>
      <numFmt numFmtId="164" formatCode="_-&quot;$&quot;\ * #,##0_-;\-&quot;$&quot;\ * #,##0_-;_-&quot;$&quot;\ * &quot;-&quot;??_-;_-@_-"/>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7.5"/>
        <color auto="1"/>
        <name val="Verdana"/>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indent="0" justifyLastLine="0" readingOrder="0"/>
    </dxf>
    <dxf>
      <font>
        <b/>
        <i val="0"/>
        <strike val="0"/>
        <condense val="0"/>
        <extend val="0"/>
        <outline val="0"/>
        <shadow val="0"/>
        <u val="none"/>
        <vertAlign val="baseline"/>
        <sz val="11"/>
        <color auto="1"/>
        <name val="Verdana"/>
        <family val="2"/>
        <scheme val="none"/>
      </font>
      <alignment horizontal="center" vertical="center" textRotation="0" wrapText="1" indent="0" justifyLastLine="0" shrinkToFit="0" readingOrder="0"/>
    </dxf>
    <dxf>
      <font>
        <strike val="0"/>
        <outline val="0"/>
        <shadow val="0"/>
        <u val="none"/>
        <vertAlign val="baseline"/>
        <sz val="10"/>
        <color auto="1"/>
        <name val="Aptos Narrow"/>
        <family val="2"/>
        <scheme val="minor"/>
      </font>
      <numFmt numFmtId="165" formatCode="&quot;$&quot;\ #,##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Aptos Narrow"/>
        <family val="2"/>
        <scheme val="minor"/>
      </font>
      <fill>
        <patternFill patternType="none">
          <fgColor indexed="64"/>
          <bgColor indexed="65"/>
        </patternFill>
      </fill>
      <alignment horizontal="general"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strike val="0"/>
        <outline val="0"/>
        <shadow val="0"/>
        <u val="none"/>
        <vertAlign val="baseline"/>
        <sz val="10"/>
        <color auto="1"/>
        <name val="Aptos Narrow"/>
        <family val="2"/>
        <scheme val="minor"/>
      </font>
      <numFmt numFmtId="1"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numFmt numFmtId="164" formatCode="_-&quot;$&quot;\ * #,##0_-;\-&quot;$&quot;\ * #,##0_-;_-&quot;$&quot;\ * &quot;-&quot;??_-;_-@_-"/>
      <fill>
        <patternFill patternType="none">
          <fgColor indexed="64"/>
          <bgColor auto="1"/>
        </patternFill>
      </fill>
    </dxf>
    <dxf>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numFmt numFmtId="164" formatCode="_-&quot;$&quot;\ * #,##0_-;\-&quot;$&quot;\ * #,##0_-;_-&quot;$&quot;\ * &quot;-&quot;??_-;_-@_-"/>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family val="1"/>
        <scheme val="none"/>
      </font>
      <numFmt numFmtId="164" formatCode="_-&quot;$&quot;\ * #,##0_-;\-&quot;$&quot;\ * #,##0_-;_-&quot;$&quot;\ * &quot;-&quot;??_-;_-@_-"/>
      <alignment horizontal="left" vertical="top" textRotation="0" wrapText="1" indent="0" justifyLastLine="0" shrinkToFit="0" readingOrder="0"/>
    </dxf>
    <dxf>
      <font>
        <b val="0"/>
        <i val="0"/>
        <strike val="0"/>
        <condense val="0"/>
        <extend val="0"/>
        <outline val="0"/>
        <shadow val="0"/>
        <u val="none"/>
        <vertAlign val="baseline"/>
        <sz val="10"/>
        <color rgb="FF000000"/>
        <name val="Times New Roman"/>
        <family val="1"/>
        <scheme val="none"/>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Times New Roman"/>
        <family val="1"/>
        <scheme val="none"/>
      </font>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 #,##0_-;\-&quot;$&quot;\ * #,##0_-;_-&quot;$&quot;\ * &quot;-&quot;??_-;_-@_-"/>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dxf>
    <dxf>
      <font>
        <b/>
        <i val="0"/>
        <strike val="0"/>
        <condense val="0"/>
        <extend val="0"/>
        <outline val="0"/>
        <shadow val="0"/>
        <u val="none"/>
        <vertAlign val="baseline"/>
        <sz val="7.5"/>
        <color auto="1"/>
        <name val="Calibr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rgb="FF000000"/>
          <bgColor auto="1"/>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theme="1"/>
        </left>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rgb="FF000000"/>
          <bgColor auto="1"/>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border diagonalUp="0" diagonalDown="0">
        <left style="thin">
          <color theme="1"/>
        </left>
        <right style="thin">
          <color theme="1"/>
        </right>
        <top style="thin">
          <color theme="1"/>
        </top>
        <bottom/>
        <vertical/>
        <horizontal/>
      </border>
      <protection locked="1" hidden="1"/>
    </dxf>
    <dxf>
      <font>
        <b val="0"/>
        <i val="0"/>
        <strike val="0"/>
        <condense val="0"/>
        <extend val="0"/>
        <outline val="0"/>
        <shadow val="0"/>
        <u val="none"/>
        <vertAlign val="baseline"/>
        <sz val="10"/>
        <color auto="1"/>
        <name val="Aptos Narrow"/>
        <scheme val="minor"/>
      </font>
      <numFmt numFmtId="164" formatCode="_-&quot;$&quot;\ * #,##0_-;\-&quot;$&quot;\ * #,##0_-;_-&quot;$&quot;\ * &quot;-&quot;??_-;_-@_-"/>
      <fill>
        <patternFill patternType="none">
          <fgColor rgb="FF000000"/>
          <bgColor auto="1"/>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left" vertical="center" textRotation="0" wrapText="1" indent="0" justifyLastLine="0" shrinkToFit="0" readingOrder="0"/>
      <border diagonalUp="0" diagonalDown="0">
        <left style="thin">
          <color theme="1"/>
        </left>
        <right style="thin">
          <color theme="1"/>
        </right>
        <top style="thin">
          <color theme="1"/>
        </top>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left" vertical="center" textRotation="0" wrapText="1" indent="0" justifyLastLine="0" shrinkToFit="0" readingOrder="0"/>
      <border diagonalUp="0" diagonalDown="0">
        <left style="thin">
          <color theme="1"/>
        </left>
        <right style="thin">
          <color theme="1"/>
        </right>
        <top style="thin">
          <color theme="1"/>
        </top>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scheme val="minor"/>
      </font>
      <numFmt numFmtId="30" formatCode="@"/>
      <fill>
        <patternFill patternType="none">
          <fgColor rgb="FF000000"/>
          <bgColor auto="1"/>
        </patternFill>
      </fill>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scheme val="minor"/>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protection locked="0" hidden="0"/>
    </dxf>
    <dxf>
      <font>
        <color rgb="FFFF0000"/>
      </font>
    </dxf>
    <dxf>
      <border outline="0">
        <top style="thin">
          <color theme="1"/>
        </top>
      </border>
    </dxf>
    <dxf>
      <border outline="0">
        <left style="thin">
          <color theme="1"/>
        </left>
        <right style="thin">
          <color theme="1"/>
        </right>
        <top style="thin">
          <color theme="1"/>
        </top>
        <bottom style="thin">
          <color theme="1"/>
        </bottom>
      </border>
    </dxf>
    <dxf>
      <font>
        <strike val="0"/>
        <outline val="0"/>
        <shadow val="0"/>
        <u val="none"/>
        <vertAlign val="baseline"/>
        <sz val="10"/>
        <color auto="1"/>
        <name val="Aptos Narrow"/>
        <scheme val="minor"/>
      </font>
      <fill>
        <patternFill patternType="none">
          <bgColor auto="1"/>
        </patternFill>
      </fill>
    </dxf>
    <dxf>
      <border outline="0">
        <bottom style="thin">
          <color theme="1"/>
        </bottom>
      </border>
    </dxf>
    <dxf>
      <font>
        <strike val="0"/>
        <outline val="0"/>
        <shadow val="0"/>
        <u val="none"/>
        <vertAlign val="baseline"/>
        <sz val="10"/>
        <color auto="1"/>
        <name val="Aptos Narrow"/>
        <scheme val="minor"/>
      </font>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10"/>
        <color auto="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theme="1"/>
        </left>
        <right style="thin">
          <color indexed="64"/>
        </right>
        <top style="thin">
          <color theme="1"/>
        </top>
        <bottom style="thin">
          <color theme="1"/>
        </bottom>
      </border>
      <protection locked="0" hidden="0"/>
    </dxf>
    <dxf>
      <font>
        <color rgb="FFFF0000"/>
      </font>
    </dxf>
    <dxf>
      <border outline="0">
        <top style="thin">
          <color theme="1"/>
        </top>
      </border>
    </dxf>
    <dxf>
      <border outline="0">
        <left style="thin">
          <color theme="1"/>
        </left>
        <right style="thin">
          <color theme="1"/>
        </right>
        <top style="thin">
          <color theme="1"/>
        </top>
        <bottom style="thin">
          <color theme="1"/>
        </bottom>
      </border>
    </dxf>
    <dxf>
      <font>
        <strike val="0"/>
        <outline val="0"/>
        <shadow val="0"/>
        <u val="none"/>
        <vertAlign val="baseline"/>
        <sz val="10"/>
        <color auto="1"/>
        <name val="Aptos Narrow"/>
        <family val="2"/>
        <scheme val="minor"/>
      </font>
      <fill>
        <patternFill patternType="none">
          <fgColor indexed="64"/>
          <bgColor auto="1"/>
        </patternFill>
      </fill>
    </dxf>
    <dxf>
      <border outline="0">
        <bottom style="thin">
          <color theme="1"/>
        </bottom>
      </border>
    </dxf>
    <dxf>
      <font>
        <strike val="0"/>
        <outline val="0"/>
        <shadow val="0"/>
        <u val="none"/>
        <vertAlign val="baseline"/>
        <sz val="10"/>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none"/>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4" formatCode="_-&quot;$&quot;\ * #,##0_-;\-&quot;$&quot;\ * #,##0_-;_-&quot;$&quot;\ * &quot;-&quot;??_-;_-@_-"/>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2" formatCode="0.00"/>
      <alignment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_-&quot;$&quot;\ * #,##0_-;\-&quot;$&quot;\ * #,##0_-;_-&quot;$&quot;\ *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color rgb="FFFF0000"/>
      </font>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scheme val="none"/>
      </font>
      <alignment textRotation="0" wrapText="0" indent="0" justifyLastLine="0" shrinkToFit="0" readingOrder="0"/>
    </dxf>
    <dxf>
      <border>
        <bottom style="thin">
          <color indexed="64"/>
        </bottom>
      </border>
    </dxf>
    <dxf>
      <font>
        <strike val="0"/>
        <outline val="0"/>
        <shadow val="0"/>
        <u val="none"/>
        <vertAlign val="baseline"/>
        <sz val="11"/>
        <color theme="0"/>
        <name val="Arial"/>
        <scheme val="none"/>
      </font>
      <fill>
        <patternFill patternType="none">
          <bgColor auto="1"/>
        </patternFill>
      </fill>
      <alignmen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1.png"/><Relationship Id="rId3" Type="http://schemas.openxmlformats.org/officeDocument/2006/relationships/image" Target="../media/image7.png"/><Relationship Id="rId21" Type="http://schemas.openxmlformats.org/officeDocument/2006/relationships/image" Target="../media/image22.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0.png"/><Relationship Id="rId2" Type="http://schemas.openxmlformats.org/officeDocument/2006/relationships/image" Target="../media/image6.png"/><Relationship Id="rId16" Type="http://schemas.openxmlformats.org/officeDocument/2006/relationships/image" Target="../media/image1.png"/><Relationship Id="rId20" Type="http://schemas.openxmlformats.org/officeDocument/2006/relationships/image" Target="../media/image4.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19" Type="http://schemas.openxmlformats.org/officeDocument/2006/relationships/image" Target="../media/image3.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26" Type="http://schemas.openxmlformats.org/officeDocument/2006/relationships/image" Target="../media/image48.png"/><Relationship Id="rId117" Type="http://schemas.openxmlformats.org/officeDocument/2006/relationships/image" Target="../media/image139.png"/><Relationship Id="rId21" Type="http://schemas.openxmlformats.org/officeDocument/2006/relationships/image" Target="../media/image43.png"/><Relationship Id="rId42" Type="http://schemas.openxmlformats.org/officeDocument/2006/relationships/image" Target="../media/image64.png"/><Relationship Id="rId47" Type="http://schemas.openxmlformats.org/officeDocument/2006/relationships/image" Target="../media/image69.png"/><Relationship Id="rId63" Type="http://schemas.openxmlformats.org/officeDocument/2006/relationships/image" Target="../media/image85.png"/><Relationship Id="rId68" Type="http://schemas.openxmlformats.org/officeDocument/2006/relationships/image" Target="../media/image90.jpeg"/><Relationship Id="rId84" Type="http://schemas.openxmlformats.org/officeDocument/2006/relationships/image" Target="../media/image106.png"/><Relationship Id="rId89" Type="http://schemas.openxmlformats.org/officeDocument/2006/relationships/image" Target="../media/image111.png"/><Relationship Id="rId112" Type="http://schemas.openxmlformats.org/officeDocument/2006/relationships/image" Target="../media/image134.png"/><Relationship Id="rId133" Type="http://schemas.openxmlformats.org/officeDocument/2006/relationships/image" Target="../media/image155.png"/><Relationship Id="rId138" Type="http://schemas.openxmlformats.org/officeDocument/2006/relationships/image" Target="../media/image160.png"/><Relationship Id="rId154" Type="http://schemas.openxmlformats.org/officeDocument/2006/relationships/image" Target="../media/image176.png"/><Relationship Id="rId159" Type="http://schemas.openxmlformats.org/officeDocument/2006/relationships/image" Target="../media/image181.png"/><Relationship Id="rId16" Type="http://schemas.openxmlformats.org/officeDocument/2006/relationships/image" Target="../media/image38.png"/><Relationship Id="rId107" Type="http://schemas.openxmlformats.org/officeDocument/2006/relationships/image" Target="../media/image129.png"/><Relationship Id="rId11" Type="http://schemas.openxmlformats.org/officeDocument/2006/relationships/image" Target="../media/image33.png"/><Relationship Id="rId32" Type="http://schemas.openxmlformats.org/officeDocument/2006/relationships/image" Target="../media/image54.png"/><Relationship Id="rId37" Type="http://schemas.openxmlformats.org/officeDocument/2006/relationships/image" Target="../media/image59.png"/><Relationship Id="rId53" Type="http://schemas.openxmlformats.org/officeDocument/2006/relationships/image" Target="../media/image75.png"/><Relationship Id="rId58" Type="http://schemas.openxmlformats.org/officeDocument/2006/relationships/image" Target="../media/image80.png"/><Relationship Id="rId74" Type="http://schemas.openxmlformats.org/officeDocument/2006/relationships/image" Target="../media/image96.png"/><Relationship Id="rId79" Type="http://schemas.openxmlformats.org/officeDocument/2006/relationships/image" Target="../media/image101.png"/><Relationship Id="rId102" Type="http://schemas.openxmlformats.org/officeDocument/2006/relationships/image" Target="../media/image124.png"/><Relationship Id="rId123" Type="http://schemas.openxmlformats.org/officeDocument/2006/relationships/image" Target="../media/image145.png"/><Relationship Id="rId128" Type="http://schemas.openxmlformats.org/officeDocument/2006/relationships/image" Target="../media/image150.png"/><Relationship Id="rId144" Type="http://schemas.openxmlformats.org/officeDocument/2006/relationships/image" Target="../media/image166.png"/><Relationship Id="rId149" Type="http://schemas.openxmlformats.org/officeDocument/2006/relationships/image" Target="../media/image171.png"/><Relationship Id="rId5" Type="http://schemas.openxmlformats.org/officeDocument/2006/relationships/image" Target="../media/image27.png"/><Relationship Id="rId90" Type="http://schemas.openxmlformats.org/officeDocument/2006/relationships/image" Target="../media/image112.png"/><Relationship Id="rId95" Type="http://schemas.openxmlformats.org/officeDocument/2006/relationships/image" Target="../media/image117.png"/><Relationship Id="rId160" Type="http://schemas.openxmlformats.org/officeDocument/2006/relationships/image" Target="../media/image182.png"/><Relationship Id="rId165" Type="http://schemas.openxmlformats.org/officeDocument/2006/relationships/image" Target="../media/image187.png"/><Relationship Id="rId22" Type="http://schemas.openxmlformats.org/officeDocument/2006/relationships/image" Target="../media/image44.png"/><Relationship Id="rId27" Type="http://schemas.openxmlformats.org/officeDocument/2006/relationships/image" Target="../media/image49.png"/><Relationship Id="rId43" Type="http://schemas.openxmlformats.org/officeDocument/2006/relationships/image" Target="../media/image65.png"/><Relationship Id="rId48" Type="http://schemas.openxmlformats.org/officeDocument/2006/relationships/image" Target="../media/image70.png"/><Relationship Id="rId64" Type="http://schemas.openxmlformats.org/officeDocument/2006/relationships/image" Target="../media/image86.png"/><Relationship Id="rId69" Type="http://schemas.openxmlformats.org/officeDocument/2006/relationships/image" Target="../media/image91.png"/><Relationship Id="rId113" Type="http://schemas.openxmlformats.org/officeDocument/2006/relationships/image" Target="../media/image135.png"/><Relationship Id="rId118" Type="http://schemas.openxmlformats.org/officeDocument/2006/relationships/image" Target="../media/image140.png"/><Relationship Id="rId134" Type="http://schemas.openxmlformats.org/officeDocument/2006/relationships/image" Target="../media/image156.png"/><Relationship Id="rId139" Type="http://schemas.openxmlformats.org/officeDocument/2006/relationships/image" Target="../media/image161.png"/><Relationship Id="rId80" Type="http://schemas.openxmlformats.org/officeDocument/2006/relationships/image" Target="../media/image102.png"/><Relationship Id="rId85" Type="http://schemas.openxmlformats.org/officeDocument/2006/relationships/image" Target="../media/image107.png"/><Relationship Id="rId150" Type="http://schemas.openxmlformats.org/officeDocument/2006/relationships/image" Target="../media/image172.png"/><Relationship Id="rId155" Type="http://schemas.openxmlformats.org/officeDocument/2006/relationships/image" Target="../media/image177.png"/><Relationship Id="rId12" Type="http://schemas.openxmlformats.org/officeDocument/2006/relationships/image" Target="../media/image34.png"/><Relationship Id="rId17" Type="http://schemas.openxmlformats.org/officeDocument/2006/relationships/image" Target="../media/image39.png"/><Relationship Id="rId33" Type="http://schemas.openxmlformats.org/officeDocument/2006/relationships/image" Target="../media/image55.png"/><Relationship Id="rId38" Type="http://schemas.openxmlformats.org/officeDocument/2006/relationships/image" Target="../media/image60.png"/><Relationship Id="rId59" Type="http://schemas.openxmlformats.org/officeDocument/2006/relationships/image" Target="../media/image81.png"/><Relationship Id="rId103" Type="http://schemas.openxmlformats.org/officeDocument/2006/relationships/image" Target="../media/image125.png"/><Relationship Id="rId108" Type="http://schemas.openxmlformats.org/officeDocument/2006/relationships/image" Target="../media/image130.jpeg"/><Relationship Id="rId124" Type="http://schemas.openxmlformats.org/officeDocument/2006/relationships/image" Target="../media/image146.png"/><Relationship Id="rId129" Type="http://schemas.openxmlformats.org/officeDocument/2006/relationships/image" Target="../media/image151.png"/><Relationship Id="rId54" Type="http://schemas.openxmlformats.org/officeDocument/2006/relationships/image" Target="../media/image76.png"/><Relationship Id="rId70" Type="http://schemas.openxmlformats.org/officeDocument/2006/relationships/image" Target="../media/image92.png"/><Relationship Id="rId75" Type="http://schemas.openxmlformats.org/officeDocument/2006/relationships/image" Target="../media/image97.png"/><Relationship Id="rId91" Type="http://schemas.openxmlformats.org/officeDocument/2006/relationships/image" Target="../media/image113.png"/><Relationship Id="rId96" Type="http://schemas.openxmlformats.org/officeDocument/2006/relationships/image" Target="../media/image118.png"/><Relationship Id="rId140" Type="http://schemas.openxmlformats.org/officeDocument/2006/relationships/image" Target="../media/image162.png"/><Relationship Id="rId145" Type="http://schemas.openxmlformats.org/officeDocument/2006/relationships/image" Target="../media/image167.png"/><Relationship Id="rId161" Type="http://schemas.openxmlformats.org/officeDocument/2006/relationships/image" Target="../media/image183.png"/><Relationship Id="rId166" Type="http://schemas.openxmlformats.org/officeDocument/2006/relationships/image" Target="../media/image188.png"/><Relationship Id="rId1" Type="http://schemas.openxmlformats.org/officeDocument/2006/relationships/image" Target="../media/image23.png"/><Relationship Id="rId6" Type="http://schemas.openxmlformats.org/officeDocument/2006/relationships/image" Target="../media/image28.png"/><Relationship Id="rId15" Type="http://schemas.openxmlformats.org/officeDocument/2006/relationships/image" Target="../media/image37.png"/><Relationship Id="rId23" Type="http://schemas.openxmlformats.org/officeDocument/2006/relationships/image" Target="../media/image45.png"/><Relationship Id="rId28" Type="http://schemas.openxmlformats.org/officeDocument/2006/relationships/image" Target="../media/image50.png"/><Relationship Id="rId36" Type="http://schemas.openxmlformats.org/officeDocument/2006/relationships/image" Target="../media/image58.png"/><Relationship Id="rId49" Type="http://schemas.openxmlformats.org/officeDocument/2006/relationships/image" Target="../media/image71.png"/><Relationship Id="rId57" Type="http://schemas.openxmlformats.org/officeDocument/2006/relationships/image" Target="../media/image79.png"/><Relationship Id="rId106" Type="http://schemas.openxmlformats.org/officeDocument/2006/relationships/image" Target="../media/image128.png"/><Relationship Id="rId114" Type="http://schemas.openxmlformats.org/officeDocument/2006/relationships/image" Target="../media/image136.png"/><Relationship Id="rId119" Type="http://schemas.openxmlformats.org/officeDocument/2006/relationships/image" Target="../media/image141.png"/><Relationship Id="rId127" Type="http://schemas.openxmlformats.org/officeDocument/2006/relationships/image" Target="../media/image149.png"/><Relationship Id="rId10" Type="http://schemas.openxmlformats.org/officeDocument/2006/relationships/image" Target="../media/image32.png"/><Relationship Id="rId31" Type="http://schemas.openxmlformats.org/officeDocument/2006/relationships/image" Target="../media/image53.png"/><Relationship Id="rId44" Type="http://schemas.openxmlformats.org/officeDocument/2006/relationships/image" Target="../media/image66.png"/><Relationship Id="rId52" Type="http://schemas.openxmlformats.org/officeDocument/2006/relationships/image" Target="../media/image74.png"/><Relationship Id="rId60" Type="http://schemas.openxmlformats.org/officeDocument/2006/relationships/image" Target="../media/image82.png"/><Relationship Id="rId65" Type="http://schemas.openxmlformats.org/officeDocument/2006/relationships/image" Target="../media/image87.png"/><Relationship Id="rId73" Type="http://schemas.openxmlformats.org/officeDocument/2006/relationships/image" Target="../media/image95.png"/><Relationship Id="rId78" Type="http://schemas.openxmlformats.org/officeDocument/2006/relationships/image" Target="../media/image100.png"/><Relationship Id="rId81" Type="http://schemas.openxmlformats.org/officeDocument/2006/relationships/image" Target="../media/image103.png"/><Relationship Id="rId86" Type="http://schemas.openxmlformats.org/officeDocument/2006/relationships/image" Target="../media/image108.png"/><Relationship Id="rId94" Type="http://schemas.openxmlformats.org/officeDocument/2006/relationships/image" Target="../media/image116.png"/><Relationship Id="rId99" Type="http://schemas.openxmlformats.org/officeDocument/2006/relationships/image" Target="../media/image121.png"/><Relationship Id="rId101" Type="http://schemas.openxmlformats.org/officeDocument/2006/relationships/image" Target="../media/image123.png"/><Relationship Id="rId122" Type="http://schemas.openxmlformats.org/officeDocument/2006/relationships/image" Target="../media/image144.png"/><Relationship Id="rId130" Type="http://schemas.openxmlformats.org/officeDocument/2006/relationships/image" Target="../media/image152.png"/><Relationship Id="rId135" Type="http://schemas.openxmlformats.org/officeDocument/2006/relationships/image" Target="../media/image157.png"/><Relationship Id="rId143" Type="http://schemas.openxmlformats.org/officeDocument/2006/relationships/image" Target="../media/image165.png"/><Relationship Id="rId148" Type="http://schemas.openxmlformats.org/officeDocument/2006/relationships/image" Target="../media/image170.png"/><Relationship Id="rId151" Type="http://schemas.openxmlformats.org/officeDocument/2006/relationships/image" Target="../media/image173.png"/><Relationship Id="rId156" Type="http://schemas.openxmlformats.org/officeDocument/2006/relationships/image" Target="../media/image178.png"/><Relationship Id="rId164" Type="http://schemas.openxmlformats.org/officeDocument/2006/relationships/image" Target="../media/image186.png"/><Relationship Id="rId4" Type="http://schemas.openxmlformats.org/officeDocument/2006/relationships/image" Target="../media/image26.png"/><Relationship Id="rId9" Type="http://schemas.openxmlformats.org/officeDocument/2006/relationships/image" Target="../media/image31.png"/><Relationship Id="rId13" Type="http://schemas.openxmlformats.org/officeDocument/2006/relationships/image" Target="../media/image35.png"/><Relationship Id="rId18" Type="http://schemas.openxmlformats.org/officeDocument/2006/relationships/image" Target="../media/image40.png"/><Relationship Id="rId39" Type="http://schemas.openxmlformats.org/officeDocument/2006/relationships/image" Target="../media/image61.png"/><Relationship Id="rId109" Type="http://schemas.openxmlformats.org/officeDocument/2006/relationships/image" Target="../media/image131.png"/><Relationship Id="rId34" Type="http://schemas.openxmlformats.org/officeDocument/2006/relationships/image" Target="../media/image56.png"/><Relationship Id="rId50" Type="http://schemas.openxmlformats.org/officeDocument/2006/relationships/image" Target="../media/image72.png"/><Relationship Id="rId55" Type="http://schemas.openxmlformats.org/officeDocument/2006/relationships/image" Target="../media/image77.png"/><Relationship Id="rId76" Type="http://schemas.openxmlformats.org/officeDocument/2006/relationships/image" Target="../media/image98.png"/><Relationship Id="rId97" Type="http://schemas.openxmlformats.org/officeDocument/2006/relationships/image" Target="../media/image119.png"/><Relationship Id="rId104" Type="http://schemas.openxmlformats.org/officeDocument/2006/relationships/image" Target="../media/image126.png"/><Relationship Id="rId120" Type="http://schemas.openxmlformats.org/officeDocument/2006/relationships/image" Target="../media/image142.png"/><Relationship Id="rId125" Type="http://schemas.openxmlformats.org/officeDocument/2006/relationships/image" Target="../media/image147.png"/><Relationship Id="rId141" Type="http://schemas.openxmlformats.org/officeDocument/2006/relationships/image" Target="../media/image163.png"/><Relationship Id="rId146" Type="http://schemas.openxmlformats.org/officeDocument/2006/relationships/image" Target="../media/image168.png"/><Relationship Id="rId167" Type="http://schemas.openxmlformats.org/officeDocument/2006/relationships/image" Target="../media/image189.png"/><Relationship Id="rId7" Type="http://schemas.openxmlformats.org/officeDocument/2006/relationships/image" Target="../media/image29.png"/><Relationship Id="rId71" Type="http://schemas.openxmlformats.org/officeDocument/2006/relationships/image" Target="../media/image93.png"/><Relationship Id="rId92" Type="http://schemas.openxmlformats.org/officeDocument/2006/relationships/image" Target="../media/image114.png"/><Relationship Id="rId162" Type="http://schemas.openxmlformats.org/officeDocument/2006/relationships/image" Target="../media/image184.png"/><Relationship Id="rId2" Type="http://schemas.openxmlformats.org/officeDocument/2006/relationships/image" Target="../media/image24.png"/><Relationship Id="rId29" Type="http://schemas.openxmlformats.org/officeDocument/2006/relationships/image" Target="../media/image51.png"/><Relationship Id="rId24" Type="http://schemas.openxmlformats.org/officeDocument/2006/relationships/image" Target="../media/image46.png"/><Relationship Id="rId40" Type="http://schemas.openxmlformats.org/officeDocument/2006/relationships/image" Target="../media/image62.png"/><Relationship Id="rId45" Type="http://schemas.openxmlformats.org/officeDocument/2006/relationships/image" Target="../media/image67.png"/><Relationship Id="rId66" Type="http://schemas.openxmlformats.org/officeDocument/2006/relationships/image" Target="../media/image88.png"/><Relationship Id="rId87" Type="http://schemas.openxmlformats.org/officeDocument/2006/relationships/image" Target="../media/image109.png"/><Relationship Id="rId110" Type="http://schemas.openxmlformats.org/officeDocument/2006/relationships/image" Target="../media/image132.png"/><Relationship Id="rId115" Type="http://schemas.openxmlformats.org/officeDocument/2006/relationships/image" Target="../media/image137.png"/><Relationship Id="rId131" Type="http://schemas.openxmlformats.org/officeDocument/2006/relationships/image" Target="../media/image153.png"/><Relationship Id="rId136" Type="http://schemas.openxmlformats.org/officeDocument/2006/relationships/image" Target="../media/image158.png"/><Relationship Id="rId157" Type="http://schemas.openxmlformats.org/officeDocument/2006/relationships/image" Target="../media/image179.png"/><Relationship Id="rId61" Type="http://schemas.openxmlformats.org/officeDocument/2006/relationships/image" Target="../media/image83.png"/><Relationship Id="rId82" Type="http://schemas.openxmlformats.org/officeDocument/2006/relationships/image" Target="../media/image104.png"/><Relationship Id="rId152" Type="http://schemas.openxmlformats.org/officeDocument/2006/relationships/image" Target="../media/image174.png"/><Relationship Id="rId19" Type="http://schemas.openxmlformats.org/officeDocument/2006/relationships/image" Target="../media/image41.png"/><Relationship Id="rId14" Type="http://schemas.openxmlformats.org/officeDocument/2006/relationships/image" Target="../media/image36.png"/><Relationship Id="rId30" Type="http://schemas.openxmlformats.org/officeDocument/2006/relationships/image" Target="../media/image52.png"/><Relationship Id="rId35" Type="http://schemas.openxmlformats.org/officeDocument/2006/relationships/image" Target="../media/image57.png"/><Relationship Id="rId56" Type="http://schemas.openxmlformats.org/officeDocument/2006/relationships/image" Target="../media/image78.png"/><Relationship Id="rId77" Type="http://schemas.openxmlformats.org/officeDocument/2006/relationships/image" Target="../media/image99.png"/><Relationship Id="rId100" Type="http://schemas.openxmlformats.org/officeDocument/2006/relationships/image" Target="../media/image122.png"/><Relationship Id="rId105" Type="http://schemas.openxmlformats.org/officeDocument/2006/relationships/image" Target="../media/image127.png"/><Relationship Id="rId126" Type="http://schemas.openxmlformats.org/officeDocument/2006/relationships/image" Target="../media/image148.png"/><Relationship Id="rId147" Type="http://schemas.openxmlformats.org/officeDocument/2006/relationships/image" Target="../media/image169.jpeg"/><Relationship Id="rId8" Type="http://schemas.openxmlformats.org/officeDocument/2006/relationships/image" Target="../media/image30.png"/><Relationship Id="rId51" Type="http://schemas.openxmlformats.org/officeDocument/2006/relationships/image" Target="../media/image73.png"/><Relationship Id="rId72" Type="http://schemas.openxmlformats.org/officeDocument/2006/relationships/image" Target="../media/image94.png"/><Relationship Id="rId93" Type="http://schemas.openxmlformats.org/officeDocument/2006/relationships/image" Target="../media/image115.png"/><Relationship Id="rId98" Type="http://schemas.openxmlformats.org/officeDocument/2006/relationships/image" Target="../media/image120.png"/><Relationship Id="rId121" Type="http://schemas.openxmlformats.org/officeDocument/2006/relationships/image" Target="../media/image143.png"/><Relationship Id="rId142" Type="http://schemas.openxmlformats.org/officeDocument/2006/relationships/image" Target="../media/image164.png"/><Relationship Id="rId163" Type="http://schemas.openxmlformats.org/officeDocument/2006/relationships/image" Target="../media/image185.png"/><Relationship Id="rId3" Type="http://schemas.openxmlformats.org/officeDocument/2006/relationships/image" Target="../media/image25.png"/><Relationship Id="rId25" Type="http://schemas.openxmlformats.org/officeDocument/2006/relationships/image" Target="../media/image47.png"/><Relationship Id="rId46" Type="http://schemas.openxmlformats.org/officeDocument/2006/relationships/image" Target="../media/image68.png"/><Relationship Id="rId67" Type="http://schemas.openxmlformats.org/officeDocument/2006/relationships/image" Target="../media/image89.png"/><Relationship Id="rId116" Type="http://schemas.openxmlformats.org/officeDocument/2006/relationships/image" Target="../media/image138.png"/><Relationship Id="rId137" Type="http://schemas.openxmlformats.org/officeDocument/2006/relationships/image" Target="../media/image159.png"/><Relationship Id="rId158" Type="http://schemas.openxmlformats.org/officeDocument/2006/relationships/image" Target="../media/image180.png"/><Relationship Id="rId20" Type="http://schemas.openxmlformats.org/officeDocument/2006/relationships/image" Target="../media/image42.png"/><Relationship Id="rId41" Type="http://schemas.openxmlformats.org/officeDocument/2006/relationships/image" Target="../media/image63.png"/><Relationship Id="rId62" Type="http://schemas.openxmlformats.org/officeDocument/2006/relationships/image" Target="../media/image84.png"/><Relationship Id="rId83" Type="http://schemas.openxmlformats.org/officeDocument/2006/relationships/image" Target="../media/image105.png"/><Relationship Id="rId88" Type="http://schemas.openxmlformats.org/officeDocument/2006/relationships/image" Target="../media/image110.png"/><Relationship Id="rId111" Type="http://schemas.openxmlformats.org/officeDocument/2006/relationships/image" Target="../media/image133.png"/><Relationship Id="rId132" Type="http://schemas.openxmlformats.org/officeDocument/2006/relationships/image" Target="../media/image154.png"/><Relationship Id="rId153" Type="http://schemas.openxmlformats.org/officeDocument/2006/relationships/image" Target="../media/image17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97.png"/><Relationship Id="rId13" Type="http://schemas.openxmlformats.org/officeDocument/2006/relationships/image" Target="../media/image202.png"/><Relationship Id="rId18" Type="http://schemas.openxmlformats.org/officeDocument/2006/relationships/image" Target="../media/image206.png"/><Relationship Id="rId3" Type="http://schemas.openxmlformats.org/officeDocument/2006/relationships/image" Target="../media/image192.png"/><Relationship Id="rId7" Type="http://schemas.openxmlformats.org/officeDocument/2006/relationships/image" Target="../media/image196.png"/><Relationship Id="rId12" Type="http://schemas.openxmlformats.org/officeDocument/2006/relationships/image" Target="../media/image201.png"/><Relationship Id="rId17" Type="http://schemas.openxmlformats.org/officeDocument/2006/relationships/image" Target="../media/image205.png"/><Relationship Id="rId2" Type="http://schemas.openxmlformats.org/officeDocument/2006/relationships/image" Target="../media/image191.png"/><Relationship Id="rId16" Type="http://schemas.openxmlformats.org/officeDocument/2006/relationships/image" Target="../media/image204.png"/><Relationship Id="rId20" Type="http://schemas.openxmlformats.org/officeDocument/2006/relationships/image" Target="../media/image208.png"/><Relationship Id="rId1" Type="http://schemas.openxmlformats.org/officeDocument/2006/relationships/image" Target="../media/image190.png"/><Relationship Id="rId6" Type="http://schemas.openxmlformats.org/officeDocument/2006/relationships/image" Target="../media/image195.jpg"/><Relationship Id="rId11" Type="http://schemas.openxmlformats.org/officeDocument/2006/relationships/image" Target="../media/image200.png"/><Relationship Id="rId5" Type="http://schemas.openxmlformats.org/officeDocument/2006/relationships/image" Target="../media/image194.jpeg"/><Relationship Id="rId15" Type="http://schemas.microsoft.com/office/2007/relationships/hdphoto" Target="../media/hdphoto1.wdp"/><Relationship Id="rId10" Type="http://schemas.openxmlformats.org/officeDocument/2006/relationships/image" Target="../media/image199.png"/><Relationship Id="rId19" Type="http://schemas.openxmlformats.org/officeDocument/2006/relationships/image" Target="../media/image207.png"/><Relationship Id="rId4" Type="http://schemas.openxmlformats.org/officeDocument/2006/relationships/image" Target="../media/image193.png"/><Relationship Id="rId9" Type="http://schemas.openxmlformats.org/officeDocument/2006/relationships/image" Target="../media/image198.png"/><Relationship Id="rId14" Type="http://schemas.openxmlformats.org/officeDocument/2006/relationships/image" Target="../media/image203.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75267</xdr:rowOff>
    </xdr:from>
    <xdr:to>
      <xdr:col>0</xdr:col>
      <xdr:colOff>0</xdr:colOff>
      <xdr:row>5</xdr:row>
      <xdr:rowOff>1123764</xdr:rowOff>
    </xdr:to>
    <xdr:pic>
      <xdr:nvPicPr>
        <xdr:cNvPr id="2" name="Imagen 57">
          <a:extLst>
            <a:ext uri="{FF2B5EF4-FFF2-40B4-BE49-F238E27FC236}">
              <a16:creationId xmlns:a16="http://schemas.microsoft.com/office/drawing/2014/main" id="{DF29EEFD-BA14-4320-BA2B-9CAC0BB04DBC}"/>
            </a:ext>
          </a:extLst>
        </xdr:cNvPr>
        <xdr:cNvPicPr>
          <a:picLocks noChangeAspect="1"/>
        </xdr:cNvPicPr>
      </xdr:nvPicPr>
      <xdr:blipFill>
        <a:blip xmlns:r="http://schemas.openxmlformats.org/officeDocument/2006/relationships" r:embed="rId1"/>
        <a:stretch>
          <a:fillRect/>
        </a:stretch>
      </xdr:blipFill>
      <xdr:spPr>
        <a:xfrm>
          <a:off x="781050" y="1751667"/>
          <a:ext cx="0" cy="86472"/>
        </a:xfrm>
        <a:prstGeom prst="rect">
          <a:avLst/>
        </a:prstGeom>
      </xdr:spPr>
    </xdr:pic>
    <xdr:clientData/>
  </xdr:twoCellAnchor>
  <xdr:twoCellAnchor>
    <xdr:from>
      <xdr:col>0</xdr:col>
      <xdr:colOff>0</xdr:colOff>
      <xdr:row>9</xdr:row>
      <xdr:rowOff>0</xdr:rowOff>
    </xdr:from>
    <xdr:to>
      <xdr:col>0</xdr:col>
      <xdr:colOff>0</xdr:colOff>
      <xdr:row>10</xdr:row>
      <xdr:rowOff>0</xdr:rowOff>
    </xdr:to>
    <xdr:pic>
      <xdr:nvPicPr>
        <xdr:cNvPr id="3" name="图片 2">
          <a:extLst>
            <a:ext uri="{FF2B5EF4-FFF2-40B4-BE49-F238E27FC236}">
              <a16:creationId xmlns:a16="http://schemas.microsoft.com/office/drawing/2014/main" id="{08C955FB-FDD6-4276-B8B1-E25C4D76D03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35" r="27857"/>
        <a:stretch/>
      </xdr:blipFill>
      <xdr:spPr>
        <a:xfrm>
          <a:off x="781050" y="2324100"/>
          <a:ext cx="0" cy="161925"/>
        </a:xfrm>
        <a:prstGeom prst="rect">
          <a:avLst/>
        </a:prstGeom>
      </xdr:spPr>
    </xdr:pic>
    <xdr:clientData/>
  </xdr:twoCellAnchor>
  <xdr:twoCellAnchor>
    <xdr:from>
      <xdr:col>0</xdr:col>
      <xdr:colOff>0</xdr:colOff>
      <xdr:row>5</xdr:row>
      <xdr:rowOff>75267</xdr:rowOff>
    </xdr:from>
    <xdr:to>
      <xdr:col>0</xdr:col>
      <xdr:colOff>0</xdr:colOff>
      <xdr:row>5</xdr:row>
      <xdr:rowOff>1123764</xdr:rowOff>
    </xdr:to>
    <xdr:pic>
      <xdr:nvPicPr>
        <xdr:cNvPr id="4" name="Imagen 67">
          <a:extLst>
            <a:ext uri="{FF2B5EF4-FFF2-40B4-BE49-F238E27FC236}">
              <a16:creationId xmlns:a16="http://schemas.microsoft.com/office/drawing/2014/main" id="{A786E2EB-3852-412B-AB18-FBD6CEFEDE1B}"/>
            </a:ext>
          </a:extLst>
        </xdr:cNvPr>
        <xdr:cNvPicPr>
          <a:picLocks noChangeAspect="1"/>
        </xdr:cNvPicPr>
      </xdr:nvPicPr>
      <xdr:blipFill>
        <a:blip xmlns:r="http://schemas.openxmlformats.org/officeDocument/2006/relationships" r:embed="rId1"/>
        <a:stretch>
          <a:fillRect/>
        </a:stretch>
      </xdr:blipFill>
      <xdr:spPr>
        <a:xfrm>
          <a:off x="781050" y="1751667"/>
          <a:ext cx="0" cy="86472"/>
        </a:xfrm>
        <a:prstGeom prst="rect">
          <a:avLst/>
        </a:prstGeom>
      </xdr:spPr>
    </xdr:pic>
    <xdr:clientData/>
  </xdr:twoCellAnchor>
  <xdr:twoCellAnchor>
    <xdr:from>
      <xdr:col>0</xdr:col>
      <xdr:colOff>0</xdr:colOff>
      <xdr:row>9</xdr:row>
      <xdr:rowOff>1133928</xdr:rowOff>
    </xdr:from>
    <xdr:to>
      <xdr:col>0</xdr:col>
      <xdr:colOff>0</xdr:colOff>
      <xdr:row>10</xdr:row>
      <xdr:rowOff>1133929</xdr:rowOff>
    </xdr:to>
    <xdr:pic>
      <xdr:nvPicPr>
        <xdr:cNvPr id="5" name="图片 2">
          <a:extLst>
            <a:ext uri="{FF2B5EF4-FFF2-40B4-BE49-F238E27FC236}">
              <a16:creationId xmlns:a16="http://schemas.microsoft.com/office/drawing/2014/main" id="{7917A040-9D15-41DF-870E-EA417D3D8BD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5835" r="27857"/>
        <a:stretch/>
      </xdr:blipFill>
      <xdr:spPr>
        <a:xfrm>
          <a:off x="781050" y="2486478"/>
          <a:ext cx="0" cy="161926"/>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6" name="图片 29">
          <a:extLst>
            <a:ext uri="{FF2B5EF4-FFF2-40B4-BE49-F238E27FC236}">
              <a16:creationId xmlns:a16="http://schemas.microsoft.com/office/drawing/2014/main" id="{5D88AF81-ABB4-4CC7-B647-9CFAFB0069A9}"/>
            </a:ext>
          </a:extLst>
        </xdr:cNvPr>
        <xdr:cNvPicPr>
          <a:picLocks noChangeAspect="1"/>
        </xdr:cNvPicPr>
      </xdr:nvPicPr>
      <xdr:blipFill>
        <a:blip xmlns:r="http://schemas.openxmlformats.org/officeDocument/2006/relationships" r:embed="rId4"/>
        <a:stretch>
          <a:fillRect/>
        </a:stretch>
      </xdr:blipFill>
      <xdr:spPr>
        <a:xfrm>
          <a:off x="781050" y="1465490"/>
          <a:ext cx="0" cy="49851"/>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7" name="图片 29">
          <a:extLst>
            <a:ext uri="{FF2B5EF4-FFF2-40B4-BE49-F238E27FC236}">
              <a16:creationId xmlns:a16="http://schemas.microsoft.com/office/drawing/2014/main" id="{7F97791B-80C9-41C0-9099-D1EB7C45155D}"/>
            </a:ext>
          </a:extLst>
        </xdr:cNvPr>
        <xdr:cNvPicPr>
          <a:picLocks noChangeAspect="1"/>
        </xdr:cNvPicPr>
      </xdr:nvPicPr>
      <xdr:blipFill>
        <a:blip xmlns:r="http://schemas.openxmlformats.org/officeDocument/2006/relationships" r:embed="rId4"/>
        <a:stretch>
          <a:fillRect/>
        </a:stretch>
      </xdr:blipFill>
      <xdr:spPr>
        <a:xfrm>
          <a:off x="781050" y="1465490"/>
          <a:ext cx="0" cy="49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73</xdr:row>
      <xdr:rowOff>317500</xdr:rowOff>
    </xdr:from>
    <xdr:to>
      <xdr:col>0</xdr:col>
      <xdr:colOff>9525</xdr:colOff>
      <xdr:row>73</xdr:row>
      <xdr:rowOff>774700</xdr:rowOff>
    </xdr:to>
    <xdr:pic>
      <xdr:nvPicPr>
        <xdr:cNvPr id="2" name="Imagen 1" descr="立体图">
          <a:extLst>
            <a:ext uri="{FF2B5EF4-FFF2-40B4-BE49-F238E27FC236}">
              <a16:creationId xmlns:a16="http://schemas.microsoft.com/office/drawing/2014/main" id="{B39DF30F-0549-4058-A47C-454D1683EF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 y="1228090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62</xdr:row>
      <xdr:rowOff>161113</xdr:rowOff>
    </xdr:from>
    <xdr:to>
      <xdr:col>0</xdr:col>
      <xdr:colOff>0</xdr:colOff>
      <xdr:row>62</xdr:row>
      <xdr:rowOff>1037317</xdr:rowOff>
    </xdr:to>
    <xdr:pic>
      <xdr:nvPicPr>
        <xdr:cNvPr id="3" name="图片 45">
          <a:extLst>
            <a:ext uri="{FF2B5EF4-FFF2-40B4-BE49-F238E27FC236}">
              <a16:creationId xmlns:a16="http://schemas.microsoft.com/office/drawing/2014/main" id="{99ED64BE-EEA8-4E8E-980C-6309132C7BBB}"/>
            </a:ext>
          </a:extLst>
        </xdr:cNvPr>
        <xdr:cNvPicPr>
          <a:picLocks noChangeAspect="1"/>
        </xdr:cNvPicPr>
      </xdr:nvPicPr>
      <xdr:blipFill>
        <a:blip xmlns:r="http://schemas.openxmlformats.org/officeDocument/2006/relationships" r:embed="rId2"/>
        <a:stretch>
          <a:fillRect/>
        </a:stretch>
      </xdr:blipFill>
      <xdr:spPr>
        <a:xfrm>
          <a:off x="742950" y="10495738"/>
          <a:ext cx="0" cy="0"/>
        </a:xfrm>
        <a:prstGeom prst="rect">
          <a:avLst/>
        </a:prstGeom>
      </xdr:spPr>
    </xdr:pic>
    <xdr:clientData/>
  </xdr:twoCellAnchor>
  <xdr:twoCellAnchor>
    <xdr:from>
      <xdr:col>0</xdr:col>
      <xdr:colOff>0</xdr:colOff>
      <xdr:row>12</xdr:row>
      <xdr:rowOff>172357</xdr:rowOff>
    </xdr:from>
    <xdr:to>
      <xdr:col>0</xdr:col>
      <xdr:colOff>0</xdr:colOff>
      <xdr:row>12</xdr:row>
      <xdr:rowOff>1036864</xdr:rowOff>
    </xdr:to>
    <xdr:pic>
      <xdr:nvPicPr>
        <xdr:cNvPr id="4" name="图片 40">
          <a:extLst>
            <a:ext uri="{FF2B5EF4-FFF2-40B4-BE49-F238E27FC236}">
              <a16:creationId xmlns:a16="http://schemas.microsoft.com/office/drawing/2014/main" id="{7B8E4361-A171-4748-A7D2-76001C970781}"/>
            </a:ext>
          </a:extLst>
        </xdr:cNvPr>
        <xdr:cNvPicPr>
          <a:picLocks noChangeAspect="1"/>
        </xdr:cNvPicPr>
      </xdr:nvPicPr>
      <xdr:blipFill>
        <a:blip xmlns:r="http://schemas.openxmlformats.org/officeDocument/2006/relationships" r:embed="rId3"/>
        <a:stretch>
          <a:fillRect/>
        </a:stretch>
      </xdr:blipFill>
      <xdr:spPr>
        <a:xfrm>
          <a:off x="742950" y="2344057"/>
          <a:ext cx="0" cy="0"/>
        </a:xfrm>
        <a:prstGeom prst="rect">
          <a:avLst/>
        </a:prstGeom>
      </xdr:spPr>
    </xdr:pic>
    <xdr:clientData/>
  </xdr:twoCellAnchor>
  <xdr:twoCellAnchor>
    <xdr:from>
      <xdr:col>0</xdr:col>
      <xdr:colOff>0</xdr:colOff>
      <xdr:row>63</xdr:row>
      <xdr:rowOff>34636</xdr:rowOff>
    </xdr:from>
    <xdr:to>
      <xdr:col>0</xdr:col>
      <xdr:colOff>0</xdr:colOff>
      <xdr:row>63</xdr:row>
      <xdr:rowOff>1141065</xdr:rowOff>
    </xdr:to>
    <xdr:pic>
      <xdr:nvPicPr>
        <xdr:cNvPr id="5" name="Imagen 17">
          <a:extLst>
            <a:ext uri="{FF2B5EF4-FFF2-40B4-BE49-F238E27FC236}">
              <a16:creationId xmlns:a16="http://schemas.microsoft.com/office/drawing/2014/main" id="{47E0BA0E-C7A5-41BF-8259-E0625C29E9F4}"/>
            </a:ext>
          </a:extLst>
        </xdr:cNvPr>
        <xdr:cNvPicPr>
          <a:picLocks noChangeAspect="1"/>
        </xdr:cNvPicPr>
      </xdr:nvPicPr>
      <xdr:blipFill>
        <a:blip xmlns:r="http://schemas.openxmlformats.org/officeDocument/2006/relationships" r:embed="rId4"/>
        <a:stretch>
          <a:fillRect/>
        </a:stretch>
      </xdr:blipFill>
      <xdr:spPr>
        <a:xfrm>
          <a:off x="742950" y="10531186"/>
          <a:ext cx="0" cy="125354"/>
        </a:xfrm>
        <a:prstGeom prst="rect">
          <a:avLst/>
        </a:prstGeom>
      </xdr:spPr>
    </xdr:pic>
    <xdr:clientData/>
  </xdr:twoCellAnchor>
  <xdr:twoCellAnchor>
    <xdr:from>
      <xdr:col>0</xdr:col>
      <xdr:colOff>0</xdr:colOff>
      <xdr:row>67</xdr:row>
      <xdr:rowOff>295108</xdr:rowOff>
    </xdr:from>
    <xdr:to>
      <xdr:col>0</xdr:col>
      <xdr:colOff>5530</xdr:colOff>
      <xdr:row>67</xdr:row>
      <xdr:rowOff>906729</xdr:rowOff>
    </xdr:to>
    <xdr:pic>
      <xdr:nvPicPr>
        <xdr:cNvPr id="6" name="Imagen 18">
          <a:extLst>
            <a:ext uri="{FF2B5EF4-FFF2-40B4-BE49-F238E27FC236}">
              <a16:creationId xmlns:a16="http://schemas.microsoft.com/office/drawing/2014/main" id="{9150B57E-F08F-4CF4-89BE-19AD0486698D}"/>
            </a:ext>
          </a:extLst>
        </xdr:cNvPr>
        <xdr:cNvPicPr>
          <a:picLocks noChangeAspect="1"/>
        </xdr:cNvPicPr>
      </xdr:nvPicPr>
      <xdr:blipFill>
        <a:blip xmlns:r="http://schemas.openxmlformats.org/officeDocument/2006/relationships" r:embed="rId5"/>
        <a:stretch>
          <a:fillRect/>
        </a:stretch>
      </xdr:blipFill>
      <xdr:spPr>
        <a:xfrm>
          <a:off x="742950" y="11306008"/>
          <a:ext cx="5530" cy="2021"/>
        </a:xfrm>
        <a:prstGeom prst="rect">
          <a:avLst/>
        </a:prstGeom>
      </xdr:spPr>
    </xdr:pic>
    <xdr:clientData/>
  </xdr:twoCellAnchor>
  <xdr:twoCellAnchor>
    <xdr:from>
      <xdr:col>0</xdr:col>
      <xdr:colOff>0</xdr:colOff>
      <xdr:row>25</xdr:row>
      <xdr:rowOff>37812</xdr:rowOff>
    </xdr:from>
    <xdr:to>
      <xdr:col>0</xdr:col>
      <xdr:colOff>0</xdr:colOff>
      <xdr:row>25</xdr:row>
      <xdr:rowOff>885825</xdr:rowOff>
    </xdr:to>
    <xdr:pic>
      <xdr:nvPicPr>
        <xdr:cNvPr id="7" name="Imagen 23">
          <a:extLst>
            <a:ext uri="{FF2B5EF4-FFF2-40B4-BE49-F238E27FC236}">
              <a16:creationId xmlns:a16="http://schemas.microsoft.com/office/drawing/2014/main" id="{AB9238E2-31B2-4451-BCD4-50C7E5183535}"/>
            </a:ext>
          </a:extLst>
        </xdr:cNvPr>
        <xdr:cNvPicPr>
          <a:picLocks noChangeAspect="1"/>
        </xdr:cNvPicPr>
      </xdr:nvPicPr>
      <xdr:blipFill>
        <a:blip xmlns:r="http://schemas.openxmlformats.org/officeDocument/2006/relationships" r:embed="rId6"/>
        <a:stretch>
          <a:fillRect/>
        </a:stretch>
      </xdr:blipFill>
      <xdr:spPr>
        <a:xfrm>
          <a:off x="742950" y="4324062"/>
          <a:ext cx="0" cy="124113"/>
        </a:xfrm>
        <a:prstGeom prst="rect">
          <a:avLst/>
        </a:prstGeom>
      </xdr:spPr>
    </xdr:pic>
    <xdr:clientData/>
  </xdr:twoCellAnchor>
  <xdr:twoCellAnchor>
    <xdr:from>
      <xdr:col>0</xdr:col>
      <xdr:colOff>0</xdr:colOff>
      <xdr:row>79</xdr:row>
      <xdr:rowOff>187870</xdr:rowOff>
    </xdr:from>
    <xdr:to>
      <xdr:col>0</xdr:col>
      <xdr:colOff>0</xdr:colOff>
      <xdr:row>79</xdr:row>
      <xdr:rowOff>736413</xdr:rowOff>
    </xdr:to>
    <xdr:pic>
      <xdr:nvPicPr>
        <xdr:cNvPr id="8" name="Imagen 32">
          <a:extLst>
            <a:ext uri="{FF2B5EF4-FFF2-40B4-BE49-F238E27FC236}">
              <a16:creationId xmlns:a16="http://schemas.microsoft.com/office/drawing/2014/main" id="{A056D491-0D5F-4DDD-BCD0-7DFA4953158B}"/>
            </a:ext>
          </a:extLst>
        </xdr:cNvPr>
        <xdr:cNvPicPr>
          <a:picLocks noChangeAspect="1"/>
        </xdr:cNvPicPr>
      </xdr:nvPicPr>
      <xdr:blipFill>
        <a:blip xmlns:r="http://schemas.openxmlformats.org/officeDocument/2006/relationships" r:embed="rId7"/>
        <a:stretch>
          <a:fillRect/>
        </a:stretch>
      </xdr:blipFill>
      <xdr:spPr>
        <a:xfrm>
          <a:off x="742950" y="13246645"/>
          <a:ext cx="0" cy="5618"/>
        </a:xfrm>
        <a:prstGeom prst="rect">
          <a:avLst/>
        </a:prstGeom>
      </xdr:spPr>
    </xdr:pic>
    <xdr:clientData/>
  </xdr:twoCellAnchor>
  <xdr:twoCellAnchor>
    <xdr:from>
      <xdr:col>0</xdr:col>
      <xdr:colOff>0</xdr:colOff>
      <xdr:row>66</xdr:row>
      <xdr:rowOff>149412</xdr:rowOff>
    </xdr:from>
    <xdr:to>
      <xdr:col>0</xdr:col>
      <xdr:colOff>0</xdr:colOff>
      <xdr:row>66</xdr:row>
      <xdr:rowOff>1198469</xdr:rowOff>
    </xdr:to>
    <xdr:pic>
      <xdr:nvPicPr>
        <xdr:cNvPr id="9" name="Imagen 39">
          <a:extLst>
            <a:ext uri="{FF2B5EF4-FFF2-40B4-BE49-F238E27FC236}">
              <a16:creationId xmlns:a16="http://schemas.microsoft.com/office/drawing/2014/main" id="{045A2644-B538-4B9A-9C50-BDD36BA78CE9}"/>
            </a:ext>
          </a:extLst>
        </xdr:cNvPr>
        <xdr:cNvPicPr>
          <a:picLocks noChangeAspect="1"/>
        </xdr:cNvPicPr>
      </xdr:nvPicPr>
      <xdr:blipFill>
        <a:blip xmlns:r="http://schemas.openxmlformats.org/officeDocument/2006/relationships" r:embed="rId8"/>
        <a:stretch>
          <a:fillRect/>
        </a:stretch>
      </xdr:blipFill>
      <xdr:spPr>
        <a:xfrm>
          <a:off x="742950" y="11131737"/>
          <a:ext cx="0" cy="10832"/>
        </a:xfrm>
        <a:prstGeom prst="rect">
          <a:avLst/>
        </a:prstGeom>
      </xdr:spPr>
    </xdr:pic>
    <xdr:clientData/>
  </xdr:twoCellAnchor>
  <xdr:twoCellAnchor>
    <xdr:from>
      <xdr:col>0</xdr:col>
      <xdr:colOff>0</xdr:colOff>
      <xdr:row>24</xdr:row>
      <xdr:rowOff>246528</xdr:rowOff>
    </xdr:from>
    <xdr:to>
      <xdr:col>0</xdr:col>
      <xdr:colOff>0</xdr:colOff>
      <xdr:row>24</xdr:row>
      <xdr:rowOff>903938</xdr:rowOff>
    </xdr:to>
    <xdr:pic>
      <xdr:nvPicPr>
        <xdr:cNvPr id="10" name="Imagen 41">
          <a:extLst>
            <a:ext uri="{FF2B5EF4-FFF2-40B4-BE49-F238E27FC236}">
              <a16:creationId xmlns:a16="http://schemas.microsoft.com/office/drawing/2014/main" id="{8715E113-9C1D-4D3A-8C05-F10AFB83ED96}"/>
            </a:ext>
          </a:extLst>
        </xdr:cNvPr>
        <xdr:cNvPicPr>
          <a:picLocks noChangeAspect="1"/>
        </xdr:cNvPicPr>
      </xdr:nvPicPr>
      <xdr:blipFill>
        <a:blip xmlns:r="http://schemas.openxmlformats.org/officeDocument/2006/relationships" r:embed="rId9"/>
        <a:stretch>
          <a:fillRect/>
        </a:stretch>
      </xdr:blipFill>
      <xdr:spPr>
        <a:xfrm>
          <a:off x="742950" y="4285128"/>
          <a:ext cx="0" cy="185"/>
        </a:xfrm>
        <a:prstGeom prst="rect">
          <a:avLst/>
        </a:prstGeom>
      </xdr:spPr>
    </xdr:pic>
    <xdr:clientData/>
  </xdr:twoCellAnchor>
  <xdr:twoCellAnchor>
    <xdr:from>
      <xdr:col>0</xdr:col>
      <xdr:colOff>0</xdr:colOff>
      <xdr:row>17</xdr:row>
      <xdr:rowOff>208643</xdr:rowOff>
    </xdr:from>
    <xdr:to>
      <xdr:col>0</xdr:col>
      <xdr:colOff>0</xdr:colOff>
      <xdr:row>17</xdr:row>
      <xdr:rowOff>988784</xdr:rowOff>
    </xdr:to>
    <xdr:pic>
      <xdr:nvPicPr>
        <xdr:cNvPr id="11" name="Imagen 42">
          <a:extLst>
            <a:ext uri="{FF2B5EF4-FFF2-40B4-BE49-F238E27FC236}">
              <a16:creationId xmlns:a16="http://schemas.microsoft.com/office/drawing/2014/main" id="{C53C627C-C4C8-41C2-825E-9CE297BF6F59}"/>
            </a:ext>
          </a:extLst>
        </xdr:cNvPr>
        <xdr:cNvPicPr>
          <a:picLocks noChangeAspect="1"/>
        </xdr:cNvPicPr>
      </xdr:nvPicPr>
      <xdr:blipFill>
        <a:blip xmlns:r="http://schemas.openxmlformats.org/officeDocument/2006/relationships" r:embed="rId10"/>
        <a:stretch>
          <a:fillRect/>
        </a:stretch>
      </xdr:blipFill>
      <xdr:spPr>
        <a:xfrm>
          <a:off x="742950" y="3151868"/>
          <a:ext cx="0" cy="0"/>
        </a:xfrm>
        <a:prstGeom prst="rect">
          <a:avLst/>
        </a:prstGeom>
      </xdr:spPr>
    </xdr:pic>
    <xdr:clientData/>
  </xdr:twoCellAnchor>
  <xdr:twoCellAnchor>
    <xdr:from>
      <xdr:col>0</xdr:col>
      <xdr:colOff>0</xdr:colOff>
      <xdr:row>69</xdr:row>
      <xdr:rowOff>45358</xdr:rowOff>
    </xdr:from>
    <xdr:to>
      <xdr:col>0</xdr:col>
      <xdr:colOff>0</xdr:colOff>
      <xdr:row>69</xdr:row>
      <xdr:rowOff>1262912</xdr:rowOff>
    </xdr:to>
    <xdr:pic>
      <xdr:nvPicPr>
        <xdr:cNvPr id="12" name="图片 41">
          <a:extLst>
            <a:ext uri="{FF2B5EF4-FFF2-40B4-BE49-F238E27FC236}">
              <a16:creationId xmlns:a16="http://schemas.microsoft.com/office/drawing/2014/main" id="{5DF89163-6C81-4F58-8F85-92BF54C1BDD8}"/>
            </a:ext>
          </a:extLst>
        </xdr:cNvPr>
        <xdr:cNvPicPr>
          <a:picLocks noChangeAspect="1" noChangeArrowheads="1"/>
        </xdr:cNvPicPr>
      </xdr:nvPicPr>
      <xdr:blipFill>
        <a:blip xmlns:r="http://schemas.openxmlformats.org/officeDocument/2006/relationships" r:embed="rId11"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flipH="1">
          <a:off x="742950" y="11513458"/>
          <a:ext cx="0" cy="11265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70</xdr:row>
      <xdr:rowOff>51614</xdr:rowOff>
    </xdr:from>
    <xdr:to>
      <xdr:col>0</xdr:col>
      <xdr:colOff>0</xdr:colOff>
      <xdr:row>70</xdr:row>
      <xdr:rowOff>1178465</xdr:rowOff>
    </xdr:to>
    <xdr:pic>
      <xdr:nvPicPr>
        <xdr:cNvPr id="13" name="图片 42">
          <a:extLst>
            <a:ext uri="{FF2B5EF4-FFF2-40B4-BE49-F238E27FC236}">
              <a16:creationId xmlns:a16="http://schemas.microsoft.com/office/drawing/2014/main" id="{7750F140-31FE-41C8-8FC8-1AFDDF456430}"/>
            </a:ext>
          </a:extLst>
        </xdr:cNvPr>
        <xdr:cNvPicPr>
          <a:picLocks noChangeAspect="1" noChangeArrowheads="1"/>
        </xdr:cNvPicPr>
      </xdr:nvPicPr>
      <xdr:blipFill>
        <a:blip xmlns:r="http://schemas.openxmlformats.org/officeDocument/2006/relationships" r:embed="rId12"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a:off x="742950" y="11681639"/>
          <a:ext cx="0" cy="10767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16</xdr:row>
      <xdr:rowOff>114516</xdr:rowOff>
    </xdr:from>
    <xdr:to>
      <xdr:col>0</xdr:col>
      <xdr:colOff>0</xdr:colOff>
      <xdr:row>16</xdr:row>
      <xdr:rowOff>1242786</xdr:rowOff>
    </xdr:to>
    <xdr:pic>
      <xdr:nvPicPr>
        <xdr:cNvPr id="14" name="图片 4">
          <a:extLst>
            <a:ext uri="{FF2B5EF4-FFF2-40B4-BE49-F238E27FC236}">
              <a16:creationId xmlns:a16="http://schemas.microsoft.com/office/drawing/2014/main" id="{E6375EDB-6C26-4E6C-A075-2F387BD42AB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742950" y="2943441"/>
          <a:ext cx="0" cy="51945"/>
        </a:xfrm>
        <a:prstGeom prst="rect">
          <a:avLst/>
        </a:prstGeom>
      </xdr:spPr>
    </xdr:pic>
    <xdr:clientData/>
  </xdr:twoCellAnchor>
  <xdr:twoCellAnchor>
    <xdr:from>
      <xdr:col>0</xdr:col>
      <xdr:colOff>0</xdr:colOff>
      <xdr:row>68</xdr:row>
      <xdr:rowOff>357910</xdr:rowOff>
    </xdr:from>
    <xdr:to>
      <xdr:col>0</xdr:col>
      <xdr:colOff>0</xdr:colOff>
      <xdr:row>68</xdr:row>
      <xdr:rowOff>1004456</xdr:rowOff>
    </xdr:to>
    <xdr:pic>
      <xdr:nvPicPr>
        <xdr:cNvPr id="15" name="Imagen 50">
          <a:extLst>
            <a:ext uri="{FF2B5EF4-FFF2-40B4-BE49-F238E27FC236}">
              <a16:creationId xmlns:a16="http://schemas.microsoft.com/office/drawing/2014/main" id="{847762AD-F120-4712-8D0E-143D97A527B4}"/>
            </a:ext>
          </a:extLst>
        </xdr:cNvPr>
        <xdr:cNvPicPr>
          <a:picLocks noChangeAspect="1"/>
        </xdr:cNvPicPr>
      </xdr:nvPicPr>
      <xdr:blipFill>
        <a:blip xmlns:r="http://schemas.openxmlformats.org/officeDocument/2006/relationships" r:embed="rId5"/>
        <a:stretch>
          <a:fillRect/>
        </a:stretch>
      </xdr:blipFill>
      <xdr:spPr>
        <a:xfrm>
          <a:off x="742950" y="11464060"/>
          <a:ext cx="0" cy="8371"/>
        </a:xfrm>
        <a:prstGeom prst="rect">
          <a:avLst/>
        </a:prstGeom>
      </xdr:spPr>
    </xdr:pic>
    <xdr:clientData/>
  </xdr:twoCellAnchor>
  <xdr:twoCellAnchor>
    <xdr:from>
      <xdr:col>0</xdr:col>
      <xdr:colOff>0</xdr:colOff>
      <xdr:row>59</xdr:row>
      <xdr:rowOff>166663</xdr:rowOff>
    </xdr:from>
    <xdr:to>
      <xdr:col>0</xdr:col>
      <xdr:colOff>0</xdr:colOff>
      <xdr:row>59</xdr:row>
      <xdr:rowOff>1152072</xdr:rowOff>
    </xdr:to>
    <xdr:pic>
      <xdr:nvPicPr>
        <xdr:cNvPr id="16" name="Imagen 51">
          <a:extLst>
            <a:ext uri="{FF2B5EF4-FFF2-40B4-BE49-F238E27FC236}">
              <a16:creationId xmlns:a16="http://schemas.microsoft.com/office/drawing/2014/main" id="{7B1281E9-F9FC-4DB0-AF5C-ABC2EBC98CC4}"/>
            </a:ext>
          </a:extLst>
        </xdr:cNvPr>
        <xdr:cNvPicPr>
          <a:picLocks noChangeAspect="1"/>
        </xdr:cNvPicPr>
      </xdr:nvPicPr>
      <xdr:blipFill>
        <a:blip xmlns:r="http://schemas.openxmlformats.org/officeDocument/2006/relationships" r:embed="rId14"/>
        <a:stretch>
          <a:fillRect/>
        </a:stretch>
      </xdr:blipFill>
      <xdr:spPr>
        <a:xfrm>
          <a:off x="742950" y="10015513"/>
          <a:ext cx="0" cy="0"/>
        </a:xfrm>
        <a:prstGeom prst="rect">
          <a:avLst/>
        </a:prstGeom>
      </xdr:spPr>
    </xdr:pic>
    <xdr:clientData/>
  </xdr:twoCellAnchor>
  <xdr:twoCellAnchor>
    <xdr:from>
      <xdr:col>0</xdr:col>
      <xdr:colOff>0</xdr:colOff>
      <xdr:row>8</xdr:row>
      <xdr:rowOff>17929</xdr:rowOff>
    </xdr:from>
    <xdr:to>
      <xdr:col>0</xdr:col>
      <xdr:colOff>0</xdr:colOff>
      <xdr:row>8</xdr:row>
      <xdr:rowOff>1117400</xdr:rowOff>
    </xdr:to>
    <xdr:pic>
      <xdr:nvPicPr>
        <xdr:cNvPr id="17" name="Imagen 53">
          <a:extLst>
            <a:ext uri="{FF2B5EF4-FFF2-40B4-BE49-F238E27FC236}">
              <a16:creationId xmlns:a16="http://schemas.microsoft.com/office/drawing/2014/main" id="{04BF2853-B434-4589-8AD1-35A2A888458B}"/>
            </a:ext>
          </a:extLst>
        </xdr:cNvPr>
        <xdr:cNvPicPr>
          <a:picLocks noChangeAspect="1"/>
        </xdr:cNvPicPr>
      </xdr:nvPicPr>
      <xdr:blipFill>
        <a:blip xmlns:r="http://schemas.openxmlformats.org/officeDocument/2006/relationships" r:embed="rId14"/>
        <a:stretch>
          <a:fillRect/>
        </a:stretch>
      </xdr:blipFill>
      <xdr:spPr>
        <a:xfrm>
          <a:off x="742950" y="1551454"/>
          <a:ext cx="0" cy="146971"/>
        </a:xfrm>
        <a:prstGeom prst="rect">
          <a:avLst/>
        </a:prstGeom>
      </xdr:spPr>
    </xdr:pic>
    <xdr:clientData/>
  </xdr:twoCellAnchor>
  <xdr:twoCellAnchor>
    <xdr:from>
      <xdr:col>0</xdr:col>
      <xdr:colOff>0</xdr:colOff>
      <xdr:row>10</xdr:row>
      <xdr:rowOff>14380</xdr:rowOff>
    </xdr:from>
    <xdr:to>
      <xdr:col>0</xdr:col>
      <xdr:colOff>0</xdr:colOff>
      <xdr:row>10</xdr:row>
      <xdr:rowOff>958849</xdr:rowOff>
    </xdr:to>
    <xdr:pic>
      <xdr:nvPicPr>
        <xdr:cNvPr id="18" name="Imagen 55">
          <a:extLst>
            <a:ext uri="{FF2B5EF4-FFF2-40B4-BE49-F238E27FC236}">
              <a16:creationId xmlns:a16="http://schemas.microsoft.com/office/drawing/2014/main" id="{D5814889-B44F-4001-B046-970BD1C00C82}"/>
            </a:ext>
          </a:extLst>
        </xdr:cNvPr>
        <xdr:cNvPicPr>
          <a:picLocks noChangeAspect="1"/>
        </xdr:cNvPicPr>
      </xdr:nvPicPr>
      <xdr:blipFill>
        <a:blip xmlns:r="http://schemas.openxmlformats.org/officeDocument/2006/relationships" r:embed="rId15"/>
        <a:stretch>
          <a:fillRect/>
        </a:stretch>
      </xdr:blipFill>
      <xdr:spPr>
        <a:xfrm>
          <a:off x="742950" y="1871755"/>
          <a:ext cx="0" cy="144369"/>
        </a:xfrm>
        <a:prstGeom prst="rect">
          <a:avLst/>
        </a:prstGeom>
      </xdr:spPr>
    </xdr:pic>
    <xdr:clientData/>
  </xdr:twoCellAnchor>
  <xdr:twoCellAnchor>
    <xdr:from>
      <xdr:col>0</xdr:col>
      <xdr:colOff>0</xdr:colOff>
      <xdr:row>53</xdr:row>
      <xdr:rowOff>75267</xdr:rowOff>
    </xdr:from>
    <xdr:to>
      <xdr:col>0</xdr:col>
      <xdr:colOff>0</xdr:colOff>
      <xdr:row>53</xdr:row>
      <xdr:rowOff>1123764</xdr:rowOff>
    </xdr:to>
    <xdr:pic>
      <xdr:nvPicPr>
        <xdr:cNvPr id="19" name="Imagen 57">
          <a:extLst>
            <a:ext uri="{FF2B5EF4-FFF2-40B4-BE49-F238E27FC236}">
              <a16:creationId xmlns:a16="http://schemas.microsoft.com/office/drawing/2014/main" id="{EA3CA7E5-5E80-41EE-95D9-CCEB573317B7}"/>
            </a:ext>
          </a:extLst>
        </xdr:cNvPr>
        <xdr:cNvPicPr>
          <a:picLocks noChangeAspect="1"/>
        </xdr:cNvPicPr>
      </xdr:nvPicPr>
      <xdr:blipFill>
        <a:blip xmlns:r="http://schemas.openxmlformats.org/officeDocument/2006/relationships" r:embed="rId16"/>
        <a:stretch>
          <a:fillRect/>
        </a:stretch>
      </xdr:blipFill>
      <xdr:spPr>
        <a:xfrm>
          <a:off x="742950" y="8952567"/>
          <a:ext cx="0" cy="86472"/>
        </a:xfrm>
        <a:prstGeom prst="rect">
          <a:avLst/>
        </a:prstGeom>
      </xdr:spPr>
    </xdr:pic>
    <xdr:clientData/>
  </xdr:twoCellAnchor>
  <xdr:twoCellAnchor>
    <xdr:from>
      <xdr:col>0</xdr:col>
      <xdr:colOff>0</xdr:colOff>
      <xdr:row>53</xdr:row>
      <xdr:rowOff>75267</xdr:rowOff>
    </xdr:from>
    <xdr:to>
      <xdr:col>0</xdr:col>
      <xdr:colOff>0</xdr:colOff>
      <xdr:row>53</xdr:row>
      <xdr:rowOff>1123764</xdr:rowOff>
    </xdr:to>
    <xdr:pic>
      <xdr:nvPicPr>
        <xdr:cNvPr id="20" name="Imagen 67">
          <a:extLst>
            <a:ext uri="{FF2B5EF4-FFF2-40B4-BE49-F238E27FC236}">
              <a16:creationId xmlns:a16="http://schemas.microsoft.com/office/drawing/2014/main" id="{5E466631-E97D-4F33-A179-054C42B9C093}"/>
            </a:ext>
          </a:extLst>
        </xdr:cNvPr>
        <xdr:cNvPicPr>
          <a:picLocks noChangeAspect="1"/>
        </xdr:cNvPicPr>
      </xdr:nvPicPr>
      <xdr:blipFill>
        <a:blip xmlns:r="http://schemas.openxmlformats.org/officeDocument/2006/relationships" r:embed="rId16"/>
        <a:stretch>
          <a:fillRect/>
        </a:stretch>
      </xdr:blipFill>
      <xdr:spPr>
        <a:xfrm>
          <a:off x="742950" y="8952567"/>
          <a:ext cx="0" cy="86472"/>
        </a:xfrm>
        <a:prstGeom prst="rect">
          <a:avLst/>
        </a:prstGeom>
      </xdr:spPr>
    </xdr:pic>
    <xdr:clientData/>
  </xdr:twoCellAnchor>
  <xdr:twoCellAnchor>
    <xdr:from>
      <xdr:col>0</xdr:col>
      <xdr:colOff>0</xdr:colOff>
      <xdr:row>51</xdr:row>
      <xdr:rowOff>159873</xdr:rowOff>
    </xdr:from>
    <xdr:to>
      <xdr:col>0</xdr:col>
      <xdr:colOff>0</xdr:colOff>
      <xdr:row>51</xdr:row>
      <xdr:rowOff>1288143</xdr:rowOff>
    </xdr:to>
    <xdr:pic>
      <xdr:nvPicPr>
        <xdr:cNvPr id="21" name="图片 4">
          <a:extLst>
            <a:ext uri="{FF2B5EF4-FFF2-40B4-BE49-F238E27FC236}">
              <a16:creationId xmlns:a16="http://schemas.microsoft.com/office/drawing/2014/main" id="{5BA4E7C3-81AE-4953-915B-8273E837BDF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742950" y="8713323"/>
          <a:ext cx="0" cy="4320"/>
        </a:xfrm>
        <a:prstGeom prst="rect">
          <a:avLst/>
        </a:prstGeom>
      </xdr:spPr>
    </xdr:pic>
    <xdr:clientData/>
  </xdr:twoCellAnchor>
  <xdr:twoCellAnchor>
    <xdr:from>
      <xdr:col>0</xdr:col>
      <xdr:colOff>0</xdr:colOff>
      <xdr:row>18</xdr:row>
      <xdr:rowOff>127001</xdr:rowOff>
    </xdr:from>
    <xdr:to>
      <xdr:col>0</xdr:col>
      <xdr:colOff>0</xdr:colOff>
      <xdr:row>18</xdr:row>
      <xdr:rowOff>1068295</xdr:rowOff>
    </xdr:to>
    <xdr:pic>
      <xdr:nvPicPr>
        <xdr:cNvPr id="22" name="Imagen 45">
          <a:extLst>
            <a:ext uri="{FF2B5EF4-FFF2-40B4-BE49-F238E27FC236}">
              <a16:creationId xmlns:a16="http://schemas.microsoft.com/office/drawing/2014/main" id="{458E5204-2DBC-4047-B069-DF16111033D8}"/>
            </a:ext>
          </a:extLst>
        </xdr:cNvPr>
        <xdr:cNvPicPr>
          <a:picLocks noChangeAspect="1"/>
        </xdr:cNvPicPr>
      </xdr:nvPicPr>
      <xdr:blipFill>
        <a:blip xmlns:r="http://schemas.openxmlformats.org/officeDocument/2006/relationships" r:embed="rId17"/>
        <a:stretch>
          <a:fillRect/>
        </a:stretch>
      </xdr:blipFill>
      <xdr:spPr>
        <a:xfrm>
          <a:off x="742950" y="3279776"/>
          <a:ext cx="0" cy="36419"/>
        </a:xfrm>
        <a:prstGeom prst="rect">
          <a:avLst/>
        </a:prstGeom>
      </xdr:spPr>
    </xdr:pic>
    <xdr:clientData/>
  </xdr:twoCellAnchor>
  <xdr:twoCellAnchor>
    <xdr:from>
      <xdr:col>0</xdr:col>
      <xdr:colOff>0</xdr:colOff>
      <xdr:row>6</xdr:row>
      <xdr:rowOff>0</xdr:rowOff>
    </xdr:from>
    <xdr:to>
      <xdr:col>0</xdr:col>
      <xdr:colOff>0</xdr:colOff>
      <xdr:row>6</xdr:row>
      <xdr:rowOff>0</xdr:rowOff>
    </xdr:to>
    <xdr:pic>
      <xdr:nvPicPr>
        <xdr:cNvPr id="23" name="图片 2">
          <a:extLst>
            <a:ext uri="{FF2B5EF4-FFF2-40B4-BE49-F238E27FC236}">
              <a16:creationId xmlns:a16="http://schemas.microsoft.com/office/drawing/2014/main" id="{877052C1-28BA-4752-8950-6868A0CFEB5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42950" y="1209675"/>
          <a:ext cx="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54</xdr:row>
      <xdr:rowOff>0</xdr:rowOff>
    </xdr:from>
    <xdr:to>
      <xdr:col>0</xdr:col>
      <xdr:colOff>0</xdr:colOff>
      <xdr:row>54</xdr:row>
      <xdr:rowOff>1133929</xdr:rowOff>
    </xdr:to>
    <xdr:pic>
      <xdr:nvPicPr>
        <xdr:cNvPr id="24" name="图片 2">
          <a:extLst>
            <a:ext uri="{FF2B5EF4-FFF2-40B4-BE49-F238E27FC236}">
              <a16:creationId xmlns:a16="http://schemas.microsoft.com/office/drawing/2014/main" id="{E5896248-DD5E-49AD-8FCF-2B3831C00003}"/>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5835" r="27857"/>
        <a:stretch/>
      </xdr:blipFill>
      <xdr:spPr>
        <a:xfrm>
          <a:off x="742950" y="9039225"/>
          <a:ext cx="0" cy="162379"/>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25" name="图片 29">
          <a:extLst>
            <a:ext uri="{FF2B5EF4-FFF2-40B4-BE49-F238E27FC236}">
              <a16:creationId xmlns:a16="http://schemas.microsoft.com/office/drawing/2014/main" id="{5D50A86A-D5FB-4D18-9693-85680577A386}"/>
            </a:ext>
          </a:extLst>
        </xdr:cNvPr>
        <xdr:cNvPicPr>
          <a:picLocks noChangeAspect="1"/>
        </xdr:cNvPicPr>
      </xdr:nvPicPr>
      <xdr:blipFill>
        <a:blip xmlns:r="http://schemas.openxmlformats.org/officeDocument/2006/relationships" r:embed="rId20"/>
        <a:stretch>
          <a:fillRect/>
        </a:stretch>
      </xdr:blipFill>
      <xdr:spPr>
        <a:xfrm>
          <a:off x="742950" y="836840"/>
          <a:ext cx="0" cy="49851"/>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26" name="图片 29">
          <a:extLst>
            <a:ext uri="{FF2B5EF4-FFF2-40B4-BE49-F238E27FC236}">
              <a16:creationId xmlns:a16="http://schemas.microsoft.com/office/drawing/2014/main" id="{FED41DF9-6B36-4478-9B87-47213994BEEA}"/>
            </a:ext>
          </a:extLst>
        </xdr:cNvPr>
        <xdr:cNvPicPr>
          <a:picLocks noChangeAspect="1"/>
        </xdr:cNvPicPr>
      </xdr:nvPicPr>
      <xdr:blipFill>
        <a:blip xmlns:r="http://schemas.openxmlformats.org/officeDocument/2006/relationships" r:embed="rId20"/>
        <a:stretch>
          <a:fillRect/>
        </a:stretch>
      </xdr:blipFill>
      <xdr:spPr>
        <a:xfrm>
          <a:off x="742950" y="836840"/>
          <a:ext cx="0" cy="49851"/>
        </a:xfrm>
        <a:prstGeom prst="rect">
          <a:avLst/>
        </a:prstGeom>
      </xdr:spPr>
    </xdr:pic>
    <xdr:clientData/>
  </xdr:twoCellAnchor>
  <xdr:twoCellAnchor>
    <xdr:from>
      <xdr:col>0</xdr:col>
      <xdr:colOff>0</xdr:colOff>
      <xdr:row>9</xdr:row>
      <xdr:rowOff>17929</xdr:rowOff>
    </xdr:from>
    <xdr:to>
      <xdr:col>0</xdr:col>
      <xdr:colOff>0</xdr:colOff>
      <xdr:row>9</xdr:row>
      <xdr:rowOff>1117400</xdr:rowOff>
    </xdr:to>
    <xdr:pic>
      <xdr:nvPicPr>
        <xdr:cNvPr id="27" name="Imagen 53">
          <a:extLst>
            <a:ext uri="{FF2B5EF4-FFF2-40B4-BE49-F238E27FC236}">
              <a16:creationId xmlns:a16="http://schemas.microsoft.com/office/drawing/2014/main" id="{F683262F-CEB9-4D5D-B6F4-DC8DFD4F0944}"/>
            </a:ext>
          </a:extLst>
        </xdr:cNvPr>
        <xdr:cNvPicPr>
          <a:picLocks noChangeAspect="1"/>
        </xdr:cNvPicPr>
      </xdr:nvPicPr>
      <xdr:blipFill>
        <a:blip xmlns:r="http://schemas.openxmlformats.org/officeDocument/2006/relationships" r:embed="rId14"/>
        <a:stretch>
          <a:fillRect/>
        </a:stretch>
      </xdr:blipFill>
      <xdr:spPr>
        <a:xfrm>
          <a:off x="742950" y="1713379"/>
          <a:ext cx="0" cy="146971"/>
        </a:xfrm>
        <a:prstGeom prst="rect">
          <a:avLst/>
        </a:prstGeom>
      </xdr:spPr>
    </xdr:pic>
    <xdr:clientData/>
  </xdr:twoCellAnchor>
  <xdr:twoCellAnchor>
    <xdr:from>
      <xdr:col>0</xdr:col>
      <xdr:colOff>0</xdr:colOff>
      <xdr:row>5</xdr:row>
      <xdr:rowOff>0</xdr:rowOff>
    </xdr:from>
    <xdr:to>
      <xdr:col>0</xdr:col>
      <xdr:colOff>0</xdr:colOff>
      <xdr:row>5</xdr:row>
      <xdr:rowOff>0</xdr:rowOff>
    </xdr:to>
    <xdr:pic>
      <xdr:nvPicPr>
        <xdr:cNvPr id="28" name="Imagen 51">
          <a:extLst>
            <a:ext uri="{FF2B5EF4-FFF2-40B4-BE49-F238E27FC236}">
              <a16:creationId xmlns:a16="http://schemas.microsoft.com/office/drawing/2014/main" id="{63832E75-495B-4DDA-ACDF-50BE447BFA39}"/>
            </a:ext>
          </a:extLst>
        </xdr:cNvPr>
        <xdr:cNvPicPr>
          <a:picLocks noChangeAspect="1"/>
        </xdr:cNvPicPr>
      </xdr:nvPicPr>
      <xdr:blipFill>
        <a:blip xmlns:r="http://schemas.openxmlformats.org/officeDocument/2006/relationships" r:embed="rId14"/>
        <a:stretch>
          <a:fillRect/>
        </a:stretch>
      </xdr:blipFill>
      <xdr:spPr>
        <a:xfrm>
          <a:off x="742950" y="1047750"/>
          <a:ext cx="0" cy="0"/>
        </a:xfrm>
        <a:prstGeom prst="rect">
          <a:avLst/>
        </a:prstGeom>
      </xdr:spPr>
    </xdr:pic>
    <xdr:clientData/>
  </xdr:twoCellAnchor>
  <xdr:twoCellAnchor>
    <xdr:from>
      <xdr:col>0</xdr:col>
      <xdr:colOff>0</xdr:colOff>
      <xdr:row>11</xdr:row>
      <xdr:rowOff>17146</xdr:rowOff>
    </xdr:from>
    <xdr:to>
      <xdr:col>0</xdr:col>
      <xdr:colOff>0</xdr:colOff>
      <xdr:row>11</xdr:row>
      <xdr:rowOff>1179288</xdr:rowOff>
    </xdr:to>
    <xdr:pic>
      <xdr:nvPicPr>
        <xdr:cNvPr id="29" name="Imagen 27">
          <a:extLst>
            <a:ext uri="{FF2B5EF4-FFF2-40B4-BE49-F238E27FC236}">
              <a16:creationId xmlns:a16="http://schemas.microsoft.com/office/drawing/2014/main" id="{43DF2FF8-52C3-4591-ADA2-04A501304694}"/>
            </a:ext>
          </a:extLst>
        </xdr:cNvPr>
        <xdr:cNvPicPr>
          <a:picLocks noChangeAspect="1"/>
        </xdr:cNvPicPr>
      </xdr:nvPicPr>
      <xdr:blipFill>
        <a:blip xmlns:r="http://schemas.openxmlformats.org/officeDocument/2006/relationships" r:embed="rId21"/>
        <a:stretch>
          <a:fillRect/>
        </a:stretch>
      </xdr:blipFill>
      <xdr:spPr>
        <a:xfrm>
          <a:off x="742950" y="2036446"/>
          <a:ext cx="0" cy="1429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0</xdr:col>
      <xdr:colOff>19050</xdr:colOff>
      <xdr:row>4</xdr:row>
      <xdr:rowOff>0</xdr:rowOff>
    </xdr:to>
    <xdr:pic>
      <xdr:nvPicPr>
        <xdr:cNvPr id="2" name="Picture 8">
          <a:extLst>
            <a:ext uri="{FF2B5EF4-FFF2-40B4-BE49-F238E27FC236}">
              <a16:creationId xmlns:a16="http://schemas.microsoft.com/office/drawing/2014/main" id="{B91E2129-F2C5-4C82-9B53-B439AF8160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4857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19050</xdr:colOff>
      <xdr:row>5</xdr:row>
      <xdr:rowOff>19050</xdr:rowOff>
    </xdr:to>
    <xdr:pic>
      <xdr:nvPicPr>
        <xdr:cNvPr id="3" name="Picture 12">
          <a:extLst>
            <a:ext uri="{FF2B5EF4-FFF2-40B4-BE49-F238E27FC236}">
              <a16:creationId xmlns:a16="http://schemas.microsoft.com/office/drawing/2014/main" id="{BC198545-4832-4447-8B4A-5A69137EE7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 y="64770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6</xdr:row>
      <xdr:rowOff>0</xdr:rowOff>
    </xdr:to>
    <xdr:pic>
      <xdr:nvPicPr>
        <xdr:cNvPr id="4" name="Picture 13">
          <a:extLst>
            <a:ext uri="{FF2B5EF4-FFF2-40B4-BE49-F238E27FC236}">
              <a16:creationId xmlns:a16="http://schemas.microsoft.com/office/drawing/2014/main" id="{3F12F7AF-E5EC-40E4-B36E-A19ECB3A9C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8096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5</xdr:row>
      <xdr:rowOff>19050</xdr:rowOff>
    </xdr:to>
    <xdr:pic>
      <xdr:nvPicPr>
        <xdr:cNvPr id="5" name="Picture 16">
          <a:extLst>
            <a:ext uri="{FF2B5EF4-FFF2-40B4-BE49-F238E27FC236}">
              <a16:creationId xmlns:a16="http://schemas.microsoft.com/office/drawing/2014/main" id="{A95485D7-EF59-47A3-856D-CB868B49FA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809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xdr:row>
      <xdr:rowOff>0</xdr:rowOff>
    </xdr:from>
    <xdr:to>
      <xdr:col>0</xdr:col>
      <xdr:colOff>19050</xdr:colOff>
      <xdr:row>7</xdr:row>
      <xdr:rowOff>19050</xdr:rowOff>
    </xdr:to>
    <xdr:pic>
      <xdr:nvPicPr>
        <xdr:cNvPr id="6" name="Picture 17">
          <a:extLst>
            <a:ext uri="{FF2B5EF4-FFF2-40B4-BE49-F238E27FC236}">
              <a16:creationId xmlns:a16="http://schemas.microsoft.com/office/drawing/2014/main" id="{19156DF4-E2F8-4C77-94E8-05C87D00444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97155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19050</xdr:colOff>
      <xdr:row>8</xdr:row>
      <xdr:rowOff>0</xdr:rowOff>
    </xdr:to>
    <xdr:pic>
      <xdr:nvPicPr>
        <xdr:cNvPr id="7" name="Picture 18">
          <a:extLst>
            <a:ext uri="{FF2B5EF4-FFF2-40B4-BE49-F238E27FC236}">
              <a16:creationId xmlns:a16="http://schemas.microsoft.com/office/drawing/2014/main" id="{FC140F97-1A77-489A-AF36-646205B1D50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1334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19050</xdr:colOff>
      <xdr:row>24</xdr:row>
      <xdr:rowOff>19050</xdr:rowOff>
    </xdr:to>
    <xdr:pic>
      <xdr:nvPicPr>
        <xdr:cNvPr id="8" name="Picture 22">
          <a:extLst>
            <a:ext uri="{FF2B5EF4-FFF2-40B4-BE49-F238E27FC236}">
              <a16:creationId xmlns:a16="http://schemas.microsoft.com/office/drawing/2014/main" id="{4925C39F-4A76-4462-A131-BE47FEEA7B2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5300" y="37242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19050</xdr:colOff>
      <xdr:row>11</xdr:row>
      <xdr:rowOff>0</xdr:rowOff>
    </xdr:to>
    <xdr:pic>
      <xdr:nvPicPr>
        <xdr:cNvPr id="9" name="Picture 23">
          <a:extLst>
            <a:ext uri="{FF2B5EF4-FFF2-40B4-BE49-F238E27FC236}">
              <a16:creationId xmlns:a16="http://schemas.microsoft.com/office/drawing/2014/main" id="{750EBD59-ED2A-441E-B5FA-FECE902963D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95300" y="16192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19050</xdr:colOff>
      <xdr:row>13</xdr:row>
      <xdr:rowOff>19050</xdr:rowOff>
    </xdr:to>
    <xdr:pic>
      <xdr:nvPicPr>
        <xdr:cNvPr id="10" name="Picture 25">
          <a:extLst>
            <a:ext uri="{FF2B5EF4-FFF2-40B4-BE49-F238E27FC236}">
              <a16:creationId xmlns:a16="http://schemas.microsoft.com/office/drawing/2014/main" id="{251F356A-628A-4C24-B8F3-9046487D512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95300" y="17811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13</xdr:row>
      <xdr:rowOff>0</xdr:rowOff>
    </xdr:from>
    <xdr:to>
      <xdr:col>0</xdr:col>
      <xdr:colOff>19050</xdr:colOff>
      <xdr:row>14</xdr:row>
      <xdr:rowOff>0</xdr:rowOff>
    </xdr:to>
    <xdr:pic>
      <xdr:nvPicPr>
        <xdr:cNvPr id="11" name="Picture 26">
          <a:extLst>
            <a:ext uri="{FF2B5EF4-FFF2-40B4-BE49-F238E27FC236}">
              <a16:creationId xmlns:a16="http://schemas.microsoft.com/office/drawing/2014/main" id="{9DAADBA1-479D-4650-8A69-C4809F4987C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95300" y="19431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19050</xdr:colOff>
      <xdr:row>15</xdr:row>
      <xdr:rowOff>0</xdr:rowOff>
    </xdr:to>
    <xdr:pic>
      <xdr:nvPicPr>
        <xdr:cNvPr id="12" name="Picture 31">
          <a:extLst>
            <a:ext uri="{FF2B5EF4-FFF2-40B4-BE49-F238E27FC236}">
              <a16:creationId xmlns:a16="http://schemas.microsoft.com/office/drawing/2014/main" id="{ABD2047F-4990-4A91-8398-17FE1E6A5F6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21050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19050</xdr:colOff>
      <xdr:row>46</xdr:row>
      <xdr:rowOff>19050</xdr:rowOff>
    </xdr:to>
    <xdr:pic>
      <xdr:nvPicPr>
        <xdr:cNvPr id="13" name="Picture 32">
          <a:extLst>
            <a:ext uri="{FF2B5EF4-FFF2-40B4-BE49-F238E27FC236}">
              <a16:creationId xmlns:a16="http://schemas.microsoft.com/office/drawing/2014/main" id="{A6FF4D0F-34F7-4E47-9C0D-28FDD23FCDA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5300" y="7286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19050</xdr:colOff>
      <xdr:row>16</xdr:row>
      <xdr:rowOff>0</xdr:rowOff>
    </xdr:to>
    <xdr:pic>
      <xdr:nvPicPr>
        <xdr:cNvPr id="14" name="Picture 33">
          <a:extLst>
            <a:ext uri="{FF2B5EF4-FFF2-40B4-BE49-F238E27FC236}">
              <a16:creationId xmlns:a16="http://schemas.microsoft.com/office/drawing/2014/main" id="{5DA11FAA-AC01-46E5-AAF8-5E94331D11E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5300" y="22669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19050</xdr:colOff>
      <xdr:row>17</xdr:row>
      <xdr:rowOff>9525</xdr:rowOff>
    </xdr:to>
    <xdr:pic>
      <xdr:nvPicPr>
        <xdr:cNvPr id="15" name="Picture 35">
          <a:extLst>
            <a:ext uri="{FF2B5EF4-FFF2-40B4-BE49-F238E27FC236}">
              <a16:creationId xmlns:a16="http://schemas.microsoft.com/office/drawing/2014/main" id="{C04E32B9-8EB7-412B-A841-E4D389F2C93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5300" y="2428875"/>
          <a:ext cx="19050" cy="171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19050</xdr:colOff>
      <xdr:row>20</xdr:row>
      <xdr:rowOff>0</xdr:rowOff>
    </xdr:to>
    <xdr:pic>
      <xdr:nvPicPr>
        <xdr:cNvPr id="16" name="Picture 39">
          <a:extLst>
            <a:ext uri="{FF2B5EF4-FFF2-40B4-BE49-F238E27FC236}">
              <a16:creationId xmlns:a16="http://schemas.microsoft.com/office/drawing/2014/main" id="{937F3A9B-513F-457A-B510-E76466996272}"/>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95300" y="29146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19050</xdr:colOff>
      <xdr:row>45</xdr:row>
      <xdr:rowOff>9525</xdr:rowOff>
    </xdr:to>
    <xdr:pic>
      <xdr:nvPicPr>
        <xdr:cNvPr id="17" name="Picture 41">
          <a:extLst>
            <a:ext uri="{FF2B5EF4-FFF2-40B4-BE49-F238E27FC236}">
              <a16:creationId xmlns:a16="http://schemas.microsoft.com/office/drawing/2014/main" id="{3B2EB09F-0C04-49AC-B5D9-AECDF24B7C7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95300" y="712470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19050</xdr:colOff>
      <xdr:row>7</xdr:row>
      <xdr:rowOff>19050</xdr:rowOff>
    </xdr:to>
    <xdr:pic>
      <xdr:nvPicPr>
        <xdr:cNvPr id="18" name="Picture 44">
          <a:extLst>
            <a:ext uri="{FF2B5EF4-FFF2-40B4-BE49-F238E27FC236}">
              <a16:creationId xmlns:a16="http://schemas.microsoft.com/office/drawing/2014/main" id="{6443F1FF-DEC5-4D6F-9BB7-953E8CA3388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95300" y="11334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19050</xdr:colOff>
      <xdr:row>22</xdr:row>
      <xdr:rowOff>0</xdr:rowOff>
    </xdr:to>
    <xdr:pic>
      <xdr:nvPicPr>
        <xdr:cNvPr id="19" name="Picture 48">
          <a:extLst>
            <a:ext uri="{FF2B5EF4-FFF2-40B4-BE49-F238E27FC236}">
              <a16:creationId xmlns:a16="http://schemas.microsoft.com/office/drawing/2014/main" id="{5872D774-F360-44A1-A5D1-8A9D1EFDB65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95300" y="32385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19050</xdr:colOff>
      <xdr:row>33</xdr:row>
      <xdr:rowOff>19050</xdr:rowOff>
    </xdr:to>
    <xdr:pic>
      <xdr:nvPicPr>
        <xdr:cNvPr id="20" name="Picture 50">
          <a:extLst>
            <a:ext uri="{FF2B5EF4-FFF2-40B4-BE49-F238E27FC236}">
              <a16:creationId xmlns:a16="http://schemas.microsoft.com/office/drawing/2014/main" id="{5DE61084-88F3-476A-999F-FA4CB2EA66E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95300" y="51816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19050</xdr:colOff>
      <xdr:row>23</xdr:row>
      <xdr:rowOff>0</xdr:rowOff>
    </xdr:to>
    <xdr:pic>
      <xdr:nvPicPr>
        <xdr:cNvPr id="21" name="Picture 51">
          <a:extLst>
            <a:ext uri="{FF2B5EF4-FFF2-40B4-BE49-F238E27FC236}">
              <a16:creationId xmlns:a16="http://schemas.microsoft.com/office/drawing/2014/main" id="{F3BDAA56-D9A8-4DCC-A24D-484637A6DDC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95300" y="34004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19050</xdr:colOff>
      <xdr:row>24</xdr:row>
      <xdr:rowOff>0</xdr:rowOff>
    </xdr:to>
    <xdr:pic>
      <xdr:nvPicPr>
        <xdr:cNvPr id="22" name="Picture 53">
          <a:extLst>
            <a:ext uri="{FF2B5EF4-FFF2-40B4-BE49-F238E27FC236}">
              <a16:creationId xmlns:a16="http://schemas.microsoft.com/office/drawing/2014/main" id="{F3B743CD-0724-4795-B1EA-75684B16ABE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95300" y="35623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19050</xdr:colOff>
      <xdr:row>31</xdr:row>
      <xdr:rowOff>9525</xdr:rowOff>
    </xdr:to>
    <xdr:pic>
      <xdr:nvPicPr>
        <xdr:cNvPr id="23" name="Picture 54">
          <a:extLst>
            <a:ext uri="{FF2B5EF4-FFF2-40B4-BE49-F238E27FC236}">
              <a16:creationId xmlns:a16="http://schemas.microsoft.com/office/drawing/2014/main" id="{5F2B4A8B-3E48-4300-A887-1F9575AFFD56}"/>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95300" y="485775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19050</xdr:colOff>
      <xdr:row>50</xdr:row>
      <xdr:rowOff>9525</xdr:rowOff>
    </xdr:to>
    <xdr:pic>
      <xdr:nvPicPr>
        <xdr:cNvPr id="24" name="Picture 57">
          <a:extLst>
            <a:ext uri="{FF2B5EF4-FFF2-40B4-BE49-F238E27FC236}">
              <a16:creationId xmlns:a16="http://schemas.microsoft.com/office/drawing/2014/main" id="{5CD9EDA2-E541-4027-8E31-9C3E5914F994}"/>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95300" y="7934325"/>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19050</xdr:colOff>
      <xdr:row>42</xdr:row>
      <xdr:rowOff>19050</xdr:rowOff>
    </xdr:to>
    <xdr:pic>
      <xdr:nvPicPr>
        <xdr:cNvPr id="25" name="Picture 61">
          <a:extLst>
            <a:ext uri="{FF2B5EF4-FFF2-40B4-BE49-F238E27FC236}">
              <a16:creationId xmlns:a16="http://schemas.microsoft.com/office/drawing/2014/main" id="{7283083B-563A-4220-86D2-BEDF49DF9DB6}"/>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95300" y="66389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26</xdr:row>
      <xdr:rowOff>0</xdr:rowOff>
    </xdr:from>
    <xdr:to>
      <xdr:col>0</xdr:col>
      <xdr:colOff>19050</xdr:colOff>
      <xdr:row>27</xdr:row>
      <xdr:rowOff>0</xdr:rowOff>
    </xdr:to>
    <xdr:pic>
      <xdr:nvPicPr>
        <xdr:cNvPr id="26" name="Picture 71">
          <a:extLst>
            <a:ext uri="{FF2B5EF4-FFF2-40B4-BE49-F238E27FC236}">
              <a16:creationId xmlns:a16="http://schemas.microsoft.com/office/drawing/2014/main" id="{9C23B15C-0F57-4905-A871-59C1D44C5A82}"/>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495300" y="40481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53</xdr:row>
      <xdr:rowOff>0</xdr:rowOff>
    </xdr:from>
    <xdr:to>
      <xdr:col>0</xdr:col>
      <xdr:colOff>19050</xdr:colOff>
      <xdr:row>53</xdr:row>
      <xdr:rowOff>19050</xdr:rowOff>
    </xdr:to>
    <xdr:pic>
      <xdr:nvPicPr>
        <xdr:cNvPr id="27" name="Picture 77">
          <a:extLst>
            <a:ext uri="{FF2B5EF4-FFF2-40B4-BE49-F238E27FC236}">
              <a16:creationId xmlns:a16="http://schemas.microsoft.com/office/drawing/2014/main" id="{5D7398F5-AFBC-4DCC-823F-4B7AC446DE7B}"/>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95300" y="84201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28" name="Picture 81">
          <a:extLst>
            <a:ext uri="{FF2B5EF4-FFF2-40B4-BE49-F238E27FC236}">
              <a16:creationId xmlns:a16="http://schemas.microsoft.com/office/drawing/2014/main" id="{E6615E85-ECD7-4047-871A-63AB4DE34EA3}"/>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19050</xdr:colOff>
      <xdr:row>28</xdr:row>
      <xdr:rowOff>0</xdr:rowOff>
    </xdr:to>
    <xdr:pic>
      <xdr:nvPicPr>
        <xdr:cNvPr id="29" name="Picture 82">
          <a:extLst>
            <a:ext uri="{FF2B5EF4-FFF2-40B4-BE49-F238E27FC236}">
              <a16:creationId xmlns:a16="http://schemas.microsoft.com/office/drawing/2014/main" id="{F372C58D-B057-4CDE-988C-A1B05B2C565B}"/>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42100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9</xdr:row>
      <xdr:rowOff>0</xdr:rowOff>
    </xdr:from>
    <xdr:to>
      <xdr:col>0</xdr:col>
      <xdr:colOff>19050</xdr:colOff>
      <xdr:row>9</xdr:row>
      <xdr:rowOff>19050</xdr:rowOff>
    </xdr:to>
    <xdr:pic>
      <xdr:nvPicPr>
        <xdr:cNvPr id="30" name="Picture 83">
          <a:extLst>
            <a:ext uri="{FF2B5EF4-FFF2-40B4-BE49-F238E27FC236}">
              <a16:creationId xmlns:a16="http://schemas.microsoft.com/office/drawing/2014/main" id="{91743AF7-2FAC-497A-B9B6-23ABAAFB74CB}"/>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95300" y="14573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19050</xdr:colOff>
      <xdr:row>29</xdr:row>
      <xdr:rowOff>19050</xdr:rowOff>
    </xdr:to>
    <xdr:pic>
      <xdr:nvPicPr>
        <xdr:cNvPr id="31" name="Picture 84">
          <a:extLst>
            <a:ext uri="{FF2B5EF4-FFF2-40B4-BE49-F238E27FC236}">
              <a16:creationId xmlns:a16="http://schemas.microsoft.com/office/drawing/2014/main" id="{03D604D6-41B5-4BE2-8D0B-FBBCCF17E83C}"/>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43719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447675</xdr:rowOff>
    </xdr:from>
    <xdr:to>
      <xdr:col>0</xdr:col>
      <xdr:colOff>19050</xdr:colOff>
      <xdr:row>30</xdr:row>
      <xdr:rowOff>0</xdr:rowOff>
    </xdr:to>
    <xdr:pic>
      <xdr:nvPicPr>
        <xdr:cNvPr id="32" name="Picture 85">
          <a:extLst>
            <a:ext uri="{FF2B5EF4-FFF2-40B4-BE49-F238E27FC236}">
              <a16:creationId xmlns:a16="http://schemas.microsoft.com/office/drawing/2014/main" id="{F6F5EE32-D561-43BD-84B2-5A5AD21DFC43}"/>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95300" y="45339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33" name="Picture 87">
          <a:extLst>
            <a:ext uri="{FF2B5EF4-FFF2-40B4-BE49-F238E27FC236}">
              <a16:creationId xmlns:a16="http://schemas.microsoft.com/office/drawing/2014/main" id="{82AB75C2-5B14-4F96-A7DE-9D5613FD1AA1}"/>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31</xdr:row>
      <xdr:rowOff>0</xdr:rowOff>
    </xdr:to>
    <xdr:pic>
      <xdr:nvPicPr>
        <xdr:cNvPr id="34" name="Picture 91">
          <a:extLst>
            <a:ext uri="{FF2B5EF4-FFF2-40B4-BE49-F238E27FC236}">
              <a16:creationId xmlns:a16="http://schemas.microsoft.com/office/drawing/2014/main" id="{02E48ED6-44DA-42D6-81BC-51735D7DF6F2}"/>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95300" y="46958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19050</xdr:colOff>
      <xdr:row>28</xdr:row>
      <xdr:rowOff>9525</xdr:rowOff>
    </xdr:to>
    <xdr:pic>
      <xdr:nvPicPr>
        <xdr:cNvPr id="35" name="Picture 98">
          <a:extLst>
            <a:ext uri="{FF2B5EF4-FFF2-40B4-BE49-F238E27FC236}">
              <a16:creationId xmlns:a16="http://schemas.microsoft.com/office/drawing/2014/main" id="{931A36CE-E55B-49D8-A232-55E42456469A}"/>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95300" y="4371975"/>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19050</xdr:colOff>
      <xdr:row>8</xdr:row>
      <xdr:rowOff>19050</xdr:rowOff>
    </xdr:to>
    <xdr:pic>
      <xdr:nvPicPr>
        <xdr:cNvPr id="36" name="Picture 100">
          <a:extLst>
            <a:ext uri="{FF2B5EF4-FFF2-40B4-BE49-F238E27FC236}">
              <a16:creationId xmlns:a16="http://schemas.microsoft.com/office/drawing/2014/main" id="{0AAF4C15-E966-4966-93D0-69FC998AFDB7}"/>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95300" y="12954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19050</xdr:colOff>
      <xdr:row>38</xdr:row>
      <xdr:rowOff>9525</xdr:rowOff>
    </xdr:to>
    <xdr:pic>
      <xdr:nvPicPr>
        <xdr:cNvPr id="37" name="Picture 101">
          <a:extLst>
            <a:ext uri="{FF2B5EF4-FFF2-40B4-BE49-F238E27FC236}">
              <a16:creationId xmlns:a16="http://schemas.microsoft.com/office/drawing/2014/main" id="{59A82B12-D8EE-4BE3-8DDF-45E456263EC8}"/>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95300" y="5991225"/>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32</xdr:row>
      <xdr:rowOff>0</xdr:rowOff>
    </xdr:from>
    <xdr:to>
      <xdr:col>0</xdr:col>
      <xdr:colOff>19050</xdr:colOff>
      <xdr:row>33</xdr:row>
      <xdr:rowOff>0</xdr:rowOff>
    </xdr:to>
    <xdr:pic>
      <xdr:nvPicPr>
        <xdr:cNvPr id="38" name="Picture 105">
          <a:extLst>
            <a:ext uri="{FF2B5EF4-FFF2-40B4-BE49-F238E27FC236}">
              <a16:creationId xmlns:a16="http://schemas.microsoft.com/office/drawing/2014/main" id="{0929478F-0AFD-4BBB-BEA2-2504CBE11FC2}"/>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495300" y="50196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30</xdr:row>
      <xdr:rowOff>19050</xdr:rowOff>
    </xdr:to>
    <xdr:pic>
      <xdr:nvPicPr>
        <xdr:cNvPr id="39" name="Picture 109">
          <a:extLst>
            <a:ext uri="{FF2B5EF4-FFF2-40B4-BE49-F238E27FC236}">
              <a16:creationId xmlns:a16="http://schemas.microsoft.com/office/drawing/2014/main" id="{215C8DCD-4948-4B26-B64D-900E7ABEE0F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495300" y="46958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4</xdr:row>
      <xdr:rowOff>0</xdr:rowOff>
    </xdr:to>
    <xdr:pic>
      <xdr:nvPicPr>
        <xdr:cNvPr id="40" name="Picture 8">
          <a:extLst>
            <a:ext uri="{FF2B5EF4-FFF2-40B4-BE49-F238E27FC236}">
              <a16:creationId xmlns:a16="http://schemas.microsoft.com/office/drawing/2014/main" id="{9F900FFE-719C-45AC-92CE-8B9AA567F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4857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19050</xdr:colOff>
      <xdr:row>5</xdr:row>
      <xdr:rowOff>19050</xdr:rowOff>
    </xdr:to>
    <xdr:pic>
      <xdr:nvPicPr>
        <xdr:cNvPr id="41" name="Picture 12">
          <a:extLst>
            <a:ext uri="{FF2B5EF4-FFF2-40B4-BE49-F238E27FC236}">
              <a16:creationId xmlns:a16="http://schemas.microsoft.com/office/drawing/2014/main" id="{364ADA59-0143-45F3-973B-789357AA11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 y="64770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6</xdr:row>
      <xdr:rowOff>0</xdr:rowOff>
    </xdr:to>
    <xdr:pic>
      <xdr:nvPicPr>
        <xdr:cNvPr id="42" name="Picture 13">
          <a:extLst>
            <a:ext uri="{FF2B5EF4-FFF2-40B4-BE49-F238E27FC236}">
              <a16:creationId xmlns:a16="http://schemas.microsoft.com/office/drawing/2014/main" id="{9A6EDEFF-19A6-46D6-9A7D-3794EFDEF0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8096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5</xdr:row>
      <xdr:rowOff>19050</xdr:rowOff>
    </xdr:to>
    <xdr:pic>
      <xdr:nvPicPr>
        <xdr:cNvPr id="43" name="Picture 16">
          <a:extLst>
            <a:ext uri="{FF2B5EF4-FFF2-40B4-BE49-F238E27FC236}">
              <a16:creationId xmlns:a16="http://schemas.microsoft.com/office/drawing/2014/main" id="{18154F5A-34AE-4FD9-A2EF-E33A725451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809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xdr:row>
      <xdr:rowOff>0</xdr:rowOff>
    </xdr:from>
    <xdr:to>
      <xdr:col>0</xdr:col>
      <xdr:colOff>19050</xdr:colOff>
      <xdr:row>7</xdr:row>
      <xdr:rowOff>19050</xdr:rowOff>
    </xdr:to>
    <xdr:pic>
      <xdr:nvPicPr>
        <xdr:cNvPr id="44" name="Picture 17">
          <a:extLst>
            <a:ext uri="{FF2B5EF4-FFF2-40B4-BE49-F238E27FC236}">
              <a16:creationId xmlns:a16="http://schemas.microsoft.com/office/drawing/2014/main" id="{1A271935-110A-4D99-93B4-4B72685BA9D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97155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19050</xdr:colOff>
      <xdr:row>8</xdr:row>
      <xdr:rowOff>0</xdr:rowOff>
    </xdr:to>
    <xdr:pic>
      <xdr:nvPicPr>
        <xdr:cNvPr id="45" name="Picture 18">
          <a:extLst>
            <a:ext uri="{FF2B5EF4-FFF2-40B4-BE49-F238E27FC236}">
              <a16:creationId xmlns:a16="http://schemas.microsoft.com/office/drawing/2014/main" id="{B95260B5-4302-4CE6-AE25-95135383D9F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1334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19050</xdr:colOff>
      <xdr:row>24</xdr:row>
      <xdr:rowOff>19050</xdr:rowOff>
    </xdr:to>
    <xdr:pic>
      <xdr:nvPicPr>
        <xdr:cNvPr id="46" name="Picture 22">
          <a:extLst>
            <a:ext uri="{FF2B5EF4-FFF2-40B4-BE49-F238E27FC236}">
              <a16:creationId xmlns:a16="http://schemas.microsoft.com/office/drawing/2014/main" id="{B85E64F4-6308-4E9E-8D6B-841E23B133BD}"/>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95300" y="37242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19050</xdr:colOff>
      <xdr:row>11</xdr:row>
      <xdr:rowOff>0</xdr:rowOff>
    </xdr:to>
    <xdr:pic>
      <xdr:nvPicPr>
        <xdr:cNvPr id="47" name="Picture 23">
          <a:extLst>
            <a:ext uri="{FF2B5EF4-FFF2-40B4-BE49-F238E27FC236}">
              <a16:creationId xmlns:a16="http://schemas.microsoft.com/office/drawing/2014/main" id="{816C2FB3-7B51-4290-9522-2A596C80CDAC}"/>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16192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19050</xdr:colOff>
      <xdr:row>13</xdr:row>
      <xdr:rowOff>19050</xdr:rowOff>
    </xdr:to>
    <xdr:pic>
      <xdr:nvPicPr>
        <xdr:cNvPr id="48" name="Picture 25">
          <a:extLst>
            <a:ext uri="{FF2B5EF4-FFF2-40B4-BE49-F238E27FC236}">
              <a16:creationId xmlns:a16="http://schemas.microsoft.com/office/drawing/2014/main" id="{7150360E-4DB4-4F69-9ACA-460443199188}"/>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17811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13</xdr:row>
      <xdr:rowOff>0</xdr:rowOff>
    </xdr:from>
    <xdr:to>
      <xdr:col>0</xdr:col>
      <xdr:colOff>19050</xdr:colOff>
      <xdr:row>14</xdr:row>
      <xdr:rowOff>0</xdr:rowOff>
    </xdr:to>
    <xdr:pic>
      <xdr:nvPicPr>
        <xdr:cNvPr id="49" name="Picture 26">
          <a:extLst>
            <a:ext uri="{FF2B5EF4-FFF2-40B4-BE49-F238E27FC236}">
              <a16:creationId xmlns:a16="http://schemas.microsoft.com/office/drawing/2014/main" id="{E72BE677-EB86-4BF6-9882-114E4FDD32A2}"/>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19431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19050</xdr:colOff>
      <xdr:row>15</xdr:row>
      <xdr:rowOff>0</xdr:rowOff>
    </xdr:to>
    <xdr:pic>
      <xdr:nvPicPr>
        <xdr:cNvPr id="50" name="Picture 31">
          <a:extLst>
            <a:ext uri="{FF2B5EF4-FFF2-40B4-BE49-F238E27FC236}">
              <a16:creationId xmlns:a16="http://schemas.microsoft.com/office/drawing/2014/main" id="{23CE4D67-B363-40F8-BABB-B52A45EEB7B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21050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19050</xdr:colOff>
      <xdr:row>46</xdr:row>
      <xdr:rowOff>19050</xdr:rowOff>
    </xdr:to>
    <xdr:pic>
      <xdr:nvPicPr>
        <xdr:cNvPr id="51" name="Picture 32">
          <a:extLst>
            <a:ext uri="{FF2B5EF4-FFF2-40B4-BE49-F238E27FC236}">
              <a16:creationId xmlns:a16="http://schemas.microsoft.com/office/drawing/2014/main" id="{33E40F18-24A7-4196-BE6B-99BB09B6A61F}"/>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5300" y="7286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19050</xdr:colOff>
      <xdr:row>16</xdr:row>
      <xdr:rowOff>0</xdr:rowOff>
    </xdr:to>
    <xdr:pic>
      <xdr:nvPicPr>
        <xdr:cNvPr id="52" name="Picture 33">
          <a:extLst>
            <a:ext uri="{FF2B5EF4-FFF2-40B4-BE49-F238E27FC236}">
              <a16:creationId xmlns:a16="http://schemas.microsoft.com/office/drawing/2014/main" id="{0B0FBB7C-93D2-4292-96D5-AA3120EE864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5300" y="22669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19050</xdr:colOff>
      <xdr:row>17</xdr:row>
      <xdr:rowOff>9525</xdr:rowOff>
    </xdr:to>
    <xdr:pic>
      <xdr:nvPicPr>
        <xdr:cNvPr id="53" name="Picture 35">
          <a:extLst>
            <a:ext uri="{FF2B5EF4-FFF2-40B4-BE49-F238E27FC236}">
              <a16:creationId xmlns:a16="http://schemas.microsoft.com/office/drawing/2014/main" id="{CD31D1AA-1A2D-445F-B843-10E35A910A1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5300" y="2428875"/>
          <a:ext cx="19050" cy="171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19050</xdr:colOff>
      <xdr:row>20</xdr:row>
      <xdr:rowOff>0</xdr:rowOff>
    </xdr:to>
    <xdr:pic>
      <xdr:nvPicPr>
        <xdr:cNvPr id="54" name="Picture 39">
          <a:extLst>
            <a:ext uri="{FF2B5EF4-FFF2-40B4-BE49-F238E27FC236}">
              <a16:creationId xmlns:a16="http://schemas.microsoft.com/office/drawing/2014/main" id="{B5F720B6-CE56-4179-9346-15BF8A273AB6}"/>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95300" y="29146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19050</xdr:colOff>
      <xdr:row>45</xdr:row>
      <xdr:rowOff>9525</xdr:rowOff>
    </xdr:to>
    <xdr:pic>
      <xdr:nvPicPr>
        <xdr:cNvPr id="55" name="Picture 41">
          <a:extLst>
            <a:ext uri="{FF2B5EF4-FFF2-40B4-BE49-F238E27FC236}">
              <a16:creationId xmlns:a16="http://schemas.microsoft.com/office/drawing/2014/main" id="{1192A0F5-A21E-466F-A458-A45F677B2F0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95300" y="712470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19050</xdr:colOff>
      <xdr:row>7</xdr:row>
      <xdr:rowOff>19050</xdr:rowOff>
    </xdr:to>
    <xdr:pic>
      <xdr:nvPicPr>
        <xdr:cNvPr id="56" name="Picture 44">
          <a:extLst>
            <a:ext uri="{FF2B5EF4-FFF2-40B4-BE49-F238E27FC236}">
              <a16:creationId xmlns:a16="http://schemas.microsoft.com/office/drawing/2014/main" id="{EAE99B9A-0C6E-4EAC-8591-CC7ECF9D5FD9}"/>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95300" y="11334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19050</xdr:colOff>
      <xdr:row>33</xdr:row>
      <xdr:rowOff>19050</xdr:rowOff>
    </xdr:to>
    <xdr:pic>
      <xdr:nvPicPr>
        <xdr:cNvPr id="57" name="Picture 50">
          <a:extLst>
            <a:ext uri="{FF2B5EF4-FFF2-40B4-BE49-F238E27FC236}">
              <a16:creationId xmlns:a16="http://schemas.microsoft.com/office/drawing/2014/main" id="{010F7F6D-A43E-4B30-A044-603DA8602E97}"/>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95300" y="51816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19050</xdr:colOff>
      <xdr:row>23</xdr:row>
      <xdr:rowOff>0</xdr:rowOff>
    </xdr:to>
    <xdr:pic>
      <xdr:nvPicPr>
        <xdr:cNvPr id="58" name="Picture 51">
          <a:extLst>
            <a:ext uri="{FF2B5EF4-FFF2-40B4-BE49-F238E27FC236}">
              <a16:creationId xmlns:a16="http://schemas.microsoft.com/office/drawing/2014/main" id="{C0F896ED-77F3-459E-9DAA-7B120EFFC49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95300" y="34004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19050</xdr:colOff>
      <xdr:row>24</xdr:row>
      <xdr:rowOff>0</xdr:rowOff>
    </xdr:to>
    <xdr:pic>
      <xdr:nvPicPr>
        <xdr:cNvPr id="59" name="Picture 53">
          <a:extLst>
            <a:ext uri="{FF2B5EF4-FFF2-40B4-BE49-F238E27FC236}">
              <a16:creationId xmlns:a16="http://schemas.microsoft.com/office/drawing/2014/main" id="{C0623C3F-A2E5-4AEA-86E6-2AB7707BFE0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95300" y="35623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19050</xdr:colOff>
      <xdr:row>31</xdr:row>
      <xdr:rowOff>9525</xdr:rowOff>
    </xdr:to>
    <xdr:pic>
      <xdr:nvPicPr>
        <xdr:cNvPr id="60" name="Picture 54">
          <a:extLst>
            <a:ext uri="{FF2B5EF4-FFF2-40B4-BE49-F238E27FC236}">
              <a16:creationId xmlns:a16="http://schemas.microsoft.com/office/drawing/2014/main" id="{88815BBB-177B-4D79-9DA9-8B7E0F9A33B8}"/>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95300" y="485775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19050</xdr:colOff>
      <xdr:row>50</xdr:row>
      <xdr:rowOff>9525</xdr:rowOff>
    </xdr:to>
    <xdr:pic>
      <xdr:nvPicPr>
        <xdr:cNvPr id="61" name="Picture 57">
          <a:extLst>
            <a:ext uri="{FF2B5EF4-FFF2-40B4-BE49-F238E27FC236}">
              <a16:creationId xmlns:a16="http://schemas.microsoft.com/office/drawing/2014/main" id="{25F310DA-CC7B-49CF-ABC1-C0846F82847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95300" y="7934325"/>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19050</xdr:colOff>
      <xdr:row>42</xdr:row>
      <xdr:rowOff>19050</xdr:rowOff>
    </xdr:to>
    <xdr:pic>
      <xdr:nvPicPr>
        <xdr:cNvPr id="62" name="Picture 61">
          <a:extLst>
            <a:ext uri="{FF2B5EF4-FFF2-40B4-BE49-F238E27FC236}">
              <a16:creationId xmlns:a16="http://schemas.microsoft.com/office/drawing/2014/main" id="{E6D39E65-5EFD-4529-A737-FAF5C88F885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95300" y="66389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53</xdr:row>
      <xdr:rowOff>0</xdr:rowOff>
    </xdr:from>
    <xdr:to>
      <xdr:col>0</xdr:col>
      <xdr:colOff>19050</xdr:colOff>
      <xdr:row>53</xdr:row>
      <xdr:rowOff>19050</xdr:rowOff>
    </xdr:to>
    <xdr:pic>
      <xdr:nvPicPr>
        <xdr:cNvPr id="63" name="Picture 77">
          <a:extLst>
            <a:ext uri="{FF2B5EF4-FFF2-40B4-BE49-F238E27FC236}">
              <a16:creationId xmlns:a16="http://schemas.microsoft.com/office/drawing/2014/main" id="{715E2762-9A44-43FF-BA53-0037BF890286}"/>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95300" y="84201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64" name="Picture 81">
          <a:extLst>
            <a:ext uri="{FF2B5EF4-FFF2-40B4-BE49-F238E27FC236}">
              <a16:creationId xmlns:a16="http://schemas.microsoft.com/office/drawing/2014/main" id="{522DA100-9128-4E93-B55D-BB7DBF189196}"/>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19050</xdr:colOff>
      <xdr:row>28</xdr:row>
      <xdr:rowOff>0</xdr:rowOff>
    </xdr:to>
    <xdr:pic>
      <xdr:nvPicPr>
        <xdr:cNvPr id="65" name="Picture 82">
          <a:extLst>
            <a:ext uri="{FF2B5EF4-FFF2-40B4-BE49-F238E27FC236}">
              <a16:creationId xmlns:a16="http://schemas.microsoft.com/office/drawing/2014/main" id="{02B22E80-F10E-457D-99E8-006410CFFD73}"/>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95300" y="42100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9</xdr:row>
      <xdr:rowOff>0</xdr:rowOff>
    </xdr:from>
    <xdr:to>
      <xdr:col>0</xdr:col>
      <xdr:colOff>19050</xdr:colOff>
      <xdr:row>9</xdr:row>
      <xdr:rowOff>19050</xdr:rowOff>
    </xdr:to>
    <xdr:pic>
      <xdr:nvPicPr>
        <xdr:cNvPr id="66" name="Picture 83">
          <a:extLst>
            <a:ext uri="{FF2B5EF4-FFF2-40B4-BE49-F238E27FC236}">
              <a16:creationId xmlns:a16="http://schemas.microsoft.com/office/drawing/2014/main" id="{79FEF9D8-FAAF-474F-9B44-1141EF3BDA1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14573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19050</xdr:colOff>
      <xdr:row>29</xdr:row>
      <xdr:rowOff>9525</xdr:rowOff>
    </xdr:to>
    <xdr:pic>
      <xdr:nvPicPr>
        <xdr:cNvPr id="67" name="Picture 84">
          <a:extLst>
            <a:ext uri="{FF2B5EF4-FFF2-40B4-BE49-F238E27FC236}">
              <a16:creationId xmlns:a16="http://schemas.microsoft.com/office/drawing/2014/main" id="{73169264-D444-4A05-90BA-E07B4A796643}"/>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95300" y="4371975"/>
          <a:ext cx="19050" cy="171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68" name="Picture 87">
          <a:extLst>
            <a:ext uri="{FF2B5EF4-FFF2-40B4-BE49-F238E27FC236}">
              <a16:creationId xmlns:a16="http://schemas.microsoft.com/office/drawing/2014/main" id="{0F0F6F0D-9B74-44A3-8E42-A090FF1D829A}"/>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31</xdr:row>
      <xdr:rowOff>0</xdr:rowOff>
    </xdr:to>
    <xdr:pic>
      <xdr:nvPicPr>
        <xdr:cNvPr id="69" name="Picture 91">
          <a:extLst>
            <a:ext uri="{FF2B5EF4-FFF2-40B4-BE49-F238E27FC236}">
              <a16:creationId xmlns:a16="http://schemas.microsoft.com/office/drawing/2014/main" id="{6C96E48E-BD86-486D-860E-D5F8DF3ABDE9}"/>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95300" y="46958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19050</xdr:colOff>
      <xdr:row>8</xdr:row>
      <xdr:rowOff>9525</xdr:rowOff>
    </xdr:to>
    <xdr:pic>
      <xdr:nvPicPr>
        <xdr:cNvPr id="70" name="Picture 100">
          <a:extLst>
            <a:ext uri="{FF2B5EF4-FFF2-40B4-BE49-F238E27FC236}">
              <a16:creationId xmlns:a16="http://schemas.microsoft.com/office/drawing/2014/main" id="{0525D949-42CA-4DE9-992E-87621761597D}"/>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495300" y="129540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19050</xdr:colOff>
      <xdr:row>32</xdr:row>
      <xdr:rowOff>0</xdr:rowOff>
    </xdr:to>
    <xdr:pic>
      <xdr:nvPicPr>
        <xdr:cNvPr id="71" name="Picture 101">
          <a:extLst>
            <a:ext uri="{FF2B5EF4-FFF2-40B4-BE49-F238E27FC236}">
              <a16:creationId xmlns:a16="http://schemas.microsoft.com/office/drawing/2014/main" id="{7C06B537-8EE8-4C13-8270-0652B6D255EC}"/>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495300" y="48577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30</xdr:row>
      <xdr:rowOff>19050</xdr:rowOff>
    </xdr:to>
    <xdr:pic>
      <xdr:nvPicPr>
        <xdr:cNvPr id="72" name="Picture 109">
          <a:extLst>
            <a:ext uri="{FF2B5EF4-FFF2-40B4-BE49-F238E27FC236}">
              <a16:creationId xmlns:a16="http://schemas.microsoft.com/office/drawing/2014/main" id="{E2A69FDA-6C7C-44FF-A203-ADA8B86399B9}"/>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495300" y="46958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4</xdr:row>
      <xdr:rowOff>0</xdr:rowOff>
    </xdr:to>
    <xdr:pic>
      <xdr:nvPicPr>
        <xdr:cNvPr id="73" name="Picture 8">
          <a:extLst>
            <a:ext uri="{FF2B5EF4-FFF2-40B4-BE49-F238E27FC236}">
              <a16:creationId xmlns:a16="http://schemas.microsoft.com/office/drawing/2014/main" id="{581C97D3-1380-44EE-AF8B-FA1C8C211C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4857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19050</xdr:colOff>
      <xdr:row>5</xdr:row>
      <xdr:rowOff>19050</xdr:rowOff>
    </xdr:to>
    <xdr:pic>
      <xdr:nvPicPr>
        <xdr:cNvPr id="74" name="Picture 12">
          <a:extLst>
            <a:ext uri="{FF2B5EF4-FFF2-40B4-BE49-F238E27FC236}">
              <a16:creationId xmlns:a16="http://schemas.microsoft.com/office/drawing/2014/main" id="{3DF60907-E120-49FA-BCAE-2B4959CFBA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 y="64770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6</xdr:row>
      <xdr:rowOff>0</xdr:rowOff>
    </xdr:to>
    <xdr:pic>
      <xdr:nvPicPr>
        <xdr:cNvPr id="75" name="Picture 13">
          <a:extLst>
            <a:ext uri="{FF2B5EF4-FFF2-40B4-BE49-F238E27FC236}">
              <a16:creationId xmlns:a16="http://schemas.microsoft.com/office/drawing/2014/main" id="{FCAEB9C6-E53F-4A40-B8AA-CA03663FB9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8096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19050</xdr:colOff>
      <xdr:row>5</xdr:row>
      <xdr:rowOff>19050</xdr:rowOff>
    </xdr:to>
    <xdr:pic>
      <xdr:nvPicPr>
        <xdr:cNvPr id="76" name="Picture 16">
          <a:extLst>
            <a:ext uri="{FF2B5EF4-FFF2-40B4-BE49-F238E27FC236}">
              <a16:creationId xmlns:a16="http://schemas.microsoft.com/office/drawing/2014/main" id="{DEA1AC22-39FC-4877-94FC-4A354308EE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809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xdr:row>
      <xdr:rowOff>0</xdr:rowOff>
    </xdr:from>
    <xdr:to>
      <xdr:col>0</xdr:col>
      <xdr:colOff>19050</xdr:colOff>
      <xdr:row>7</xdr:row>
      <xdr:rowOff>19050</xdr:rowOff>
    </xdr:to>
    <xdr:pic>
      <xdr:nvPicPr>
        <xdr:cNvPr id="77" name="Picture 17">
          <a:extLst>
            <a:ext uri="{FF2B5EF4-FFF2-40B4-BE49-F238E27FC236}">
              <a16:creationId xmlns:a16="http://schemas.microsoft.com/office/drawing/2014/main" id="{CA48145A-2FC5-4ABC-B706-7F38B613094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971550"/>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19050</xdr:colOff>
      <xdr:row>8</xdr:row>
      <xdr:rowOff>0</xdr:rowOff>
    </xdr:to>
    <xdr:pic>
      <xdr:nvPicPr>
        <xdr:cNvPr id="78" name="Picture 18">
          <a:extLst>
            <a:ext uri="{FF2B5EF4-FFF2-40B4-BE49-F238E27FC236}">
              <a16:creationId xmlns:a16="http://schemas.microsoft.com/office/drawing/2014/main" id="{EE329E01-67BE-4931-98CC-EDF0E84F804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1334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19050</xdr:colOff>
      <xdr:row>24</xdr:row>
      <xdr:rowOff>19050</xdr:rowOff>
    </xdr:to>
    <xdr:pic>
      <xdr:nvPicPr>
        <xdr:cNvPr id="79" name="Picture 22">
          <a:extLst>
            <a:ext uri="{FF2B5EF4-FFF2-40B4-BE49-F238E27FC236}">
              <a16:creationId xmlns:a16="http://schemas.microsoft.com/office/drawing/2014/main" id="{BEB92800-A34E-4224-AAB8-CE7E7DB12C6E}"/>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95300" y="37242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19050</xdr:colOff>
      <xdr:row>11</xdr:row>
      <xdr:rowOff>0</xdr:rowOff>
    </xdr:to>
    <xdr:pic>
      <xdr:nvPicPr>
        <xdr:cNvPr id="80" name="Picture 23">
          <a:extLst>
            <a:ext uri="{FF2B5EF4-FFF2-40B4-BE49-F238E27FC236}">
              <a16:creationId xmlns:a16="http://schemas.microsoft.com/office/drawing/2014/main" id="{D3C57220-9371-4AAB-BE8D-DE47F0CA4531}"/>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16192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19050</xdr:colOff>
      <xdr:row>13</xdr:row>
      <xdr:rowOff>19050</xdr:rowOff>
    </xdr:to>
    <xdr:pic>
      <xdr:nvPicPr>
        <xdr:cNvPr id="81" name="Picture 25">
          <a:extLst>
            <a:ext uri="{FF2B5EF4-FFF2-40B4-BE49-F238E27FC236}">
              <a16:creationId xmlns:a16="http://schemas.microsoft.com/office/drawing/2014/main" id="{DE459264-0F8C-4861-BDCD-9E1DCC853CCE}"/>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17811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13</xdr:row>
      <xdr:rowOff>0</xdr:rowOff>
    </xdr:from>
    <xdr:to>
      <xdr:col>0</xdr:col>
      <xdr:colOff>19050</xdr:colOff>
      <xdr:row>14</xdr:row>
      <xdr:rowOff>0</xdr:rowOff>
    </xdr:to>
    <xdr:pic>
      <xdr:nvPicPr>
        <xdr:cNvPr id="82" name="Picture 26">
          <a:extLst>
            <a:ext uri="{FF2B5EF4-FFF2-40B4-BE49-F238E27FC236}">
              <a16:creationId xmlns:a16="http://schemas.microsoft.com/office/drawing/2014/main" id="{E2190442-EC84-4C3F-9F37-42655B14F47E}"/>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19431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19050</xdr:colOff>
      <xdr:row>15</xdr:row>
      <xdr:rowOff>0</xdr:rowOff>
    </xdr:to>
    <xdr:pic>
      <xdr:nvPicPr>
        <xdr:cNvPr id="83" name="Picture 31">
          <a:extLst>
            <a:ext uri="{FF2B5EF4-FFF2-40B4-BE49-F238E27FC236}">
              <a16:creationId xmlns:a16="http://schemas.microsoft.com/office/drawing/2014/main" id="{E8825F85-3E83-4A6F-90B6-74E4DD7E292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21050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19050</xdr:colOff>
      <xdr:row>46</xdr:row>
      <xdr:rowOff>19050</xdr:rowOff>
    </xdr:to>
    <xdr:pic>
      <xdr:nvPicPr>
        <xdr:cNvPr id="84" name="Picture 32">
          <a:extLst>
            <a:ext uri="{FF2B5EF4-FFF2-40B4-BE49-F238E27FC236}">
              <a16:creationId xmlns:a16="http://schemas.microsoft.com/office/drawing/2014/main" id="{1D2FD1C2-80FD-4C6B-96D2-D38220B2CAF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5300" y="72866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19050</xdr:colOff>
      <xdr:row>16</xdr:row>
      <xdr:rowOff>0</xdr:rowOff>
    </xdr:to>
    <xdr:pic>
      <xdr:nvPicPr>
        <xdr:cNvPr id="85" name="Picture 33">
          <a:extLst>
            <a:ext uri="{FF2B5EF4-FFF2-40B4-BE49-F238E27FC236}">
              <a16:creationId xmlns:a16="http://schemas.microsoft.com/office/drawing/2014/main" id="{777D04F1-FBFD-4309-B41E-EB292211337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5300" y="22669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19050</xdr:colOff>
      <xdr:row>17</xdr:row>
      <xdr:rowOff>19050</xdr:rowOff>
    </xdr:to>
    <xdr:pic>
      <xdr:nvPicPr>
        <xdr:cNvPr id="86" name="Picture 35">
          <a:extLst>
            <a:ext uri="{FF2B5EF4-FFF2-40B4-BE49-F238E27FC236}">
              <a16:creationId xmlns:a16="http://schemas.microsoft.com/office/drawing/2014/main" id="{9DAF5EF4-2631-4C0E-A375-5AFAEA5DFAB6}"/>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495300" y="24288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17</xdr:row>
      <xdr:rowOff>0</xdr:rowOff>
    </xdr:from>
    <xdr:to>
      <xdr:col>0</xdr:col>
      <xdr:colOff>19050</xdr:colOff>
      <xdr:row>18</xdr:row>
      <xdr:rowOff>0</xdr:rowOff>
    </xdr:to>
    <xdr:pic>
      <xdr:nvPicPr>
        <xdr:cNvPr id="87" name="Picture 36">
          <a:extLst>
            <a:ext uri="{FF2B5EF4-FFF2-40B4-BE49-F238E27FC236}">
              <a16:creationId xmlns:a16="http://schemas.microsoft.com/office/drawing/2014/main" id="{7EE2BED6-6122-448A-9D10-0F362CAF353C}"/>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495300" y="25908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18</xdr:row>
      <xdr:rowOff>0</xdr:rowOff>
    </xdr:from>
    <xdr:to>
      <xdr:col>0</xdr:col>
      <xdr:colOff>19050</xdr:colOff>
      <xdr:row>19</xdr:row>
      <xdr:rowOff>0</xdr:rowOff>
    </xdr:to>
    <xdr:pic>
      <xdr:nvPicPr>
        <xdr:cNvPr id="88" name="Picture 38">
          <a:extLst>
            <a:ext uri="{FF2B5EF4-FFF2-40B4-BE49-F238E27FC236}">
              <a16:creationId xmlns:a16="http://schemas.microsoft.com/office/drawing/2014/main" id="{9151C245-3C40-4093-A9F0-96C58017C205}"/>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495300" y="27527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19050</xdr:colOff>
      <xdr:row>20</xdr:row>
      <xdr:rowOff>0</xdr:rowOff>
    </xdr:to>
    <xdr:pic>
      <xdr:nvPicPr>
        <xdr:cNvPr id="89" name="Picture 39">
          <a:extLst>
            <a:ext uri="{FF2B5EF4-FFF2-40B4-BE49-F238E27FC236}">
              <a16:creationId xmlns:a16="http://schemas.microsoft.com/office/drawing/2014/main" id="{2C3F44A8-2C76-49B6-9601-28FA91BE5A19}"/>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95300" y="29146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20</xdr:row>
      <xdr:rowOff>0</xdr:rowOff>
    </xdr:from>
    <xdr:to>
      <xdr:col>0</xdr:col>
      <xdr:colOff>19050</xdr:colOff>
      <xdr:row>21</xdr:row>
      <xdr:rowOff>0</xdr:rowOff>
    </xdr:to>
    <xdr:pic>
      <xdr:nvPicPr>
        <xdr:cNvPr id="90" name="Picture 43">
          <a:extLst>
            <a:ext uri="{FF2B5EF4-FFF2-40B4-BE49-F238E27FC236}">
              <a16:creationId xmlns:a16="http://schemas.microsoft.com/office/drawing/2014/main" id="{9E68A179-D546-4947-A7D7-4497CDA7503F}"/>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495300" y="30765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19050</xdr:colOff>
      <xdr:row>29</xdr:row>
      <xdr:rowOff>19050</xdr:rowOff>
    </xdr:to>
    <xdr:pic>
      <xdr:nvPicPr>
        <xdr:cNvPr id="91" name="Picture 49">
          <a:extLst>
            <a:ext uri="{FF2B5EF4-FFF2-40B4-BE49-F238E27FC236}">
              <a16:creationId xmlns:a16="http://schemas.microsoft.com/office/drawing/2014/main" id="{A1061141-F234-48AB-8C74-8E7360C9EEAF}"/>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95300" y="45339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19050</xdr:colOff>
      <xdr:row>22</xdr:row>
      <xdr:rowOff>0</xdr:rowOff>
    </xdr:to>
    <xdr:pic>
      <xdr:nvPicPr>
        <xdr:cNvPr id="92" name="Picture 50">
          <a:extLst>
            <a:ext uri="{FF2B5EF4-FFF2-40B4-BE49-F238E27FC236}">
              <a16:creationId xmlns:a16="http://schemas.microsoft.com/office/drawing/2014/main" id="{A386C672-2916-4A95-8B7F-CD57CF5F9C0C}"/>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495300" y="32385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19050</xdr:colOff>
      <xdr:row>33</xdr:row>
      <xdr:rowOff>19050</xdr:rowOff>
    </xdr:to>
    <xdr:pic>
      <xdr:nvPicPr>
        <xdr:cNvPr id="93" name="Picture 51">
          <a:extLst>
            <a:ext uri="{FF2B5EF4-FFF2-40B4-BE49-F238E27FC236}">
              <a16:creationId xmlns:a16="http://schemas.microsoft.com/office/drawing/2014/main" id="{15C98267-7EF1-47FB-A807-7276AEB5379F}"/>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495300" y="51816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19050</xdr:colOff>
      <xdr:row>23</xdr:row>
      <xdr:rowOff>0</xdr:rowOff>
    </xdr:to>
    <xdr:pic>
      <xdr:nvPicPr>
        <xdr:cNvPr id="94" name="Picture 52">
          <a:extLst>
            <a:ext uri="{FF2B5EF4-FFF2-40B4-BE49-F238E27FC236}">
              <a16:creationId xmlns:a16="http://schemas.microsoft.com/office/drawing/2014/main" id="{4A1F3F2F-625B-418A-9350-C160FD76BED6}"/>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495300" y="34004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447675</xdr:rowOff>
    </xdr:from>
    <xdr:to>
      <xdr:col>0</xdr:col>
      <xdr:colOff>19050</xdr:colOff>
      <xdr:row>23</xdr:row>
      <xdr:rowOff>0</xdr:rowOff>
    </xdr:to>
    <xdr:pic>
      <xdr:nvPicPr>
        <xdr:cNvPr id="95" name="Picture 53">
          <a:extLst>
            <a:ext uri="{FF2B5EF4-FFF2-40B4-BE49-F238E27FC236}">
              <a16:creationId xmlns:a16="http://schemas.microsoft.com/office/drawing/2014/main" id="{33F22DC8-AE50-4302-89DA-26FD7FDEA760}"/>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495300" y="3562350"/>
          <a:ext cx="19050" cy="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19050</xdr:colOff>
      <xdr:row>24</xdr:row>
      <xdr:rowOff>0</xdr:rowOff>
    </xdr:to>
    <xdr:pic>
      <xdr:nvPicPr>
        <xdr:cNvPr id="96" name="Picture 55">
          <a:extLst>
            <a:ext uri="{FF2B5EF4-FFF2-40B4-BE49-F238E27FC236}">
              <a16:creationId xmlns:a16="http://schemas.microsoft.com/office/drawing/2014/main" id="{5B86001F-04B5-4224-B6A8-7A5BFCEA0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35623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19050</xdr:colOff>
      <xdr:row>25</xdr:row>
      <xdr:rowOff>0</xdr:rowOff>
    </xdr:to>
    <xdr:pic>
      <xdr:nvPicPr>
        <xdr:cNvPr id="97" name="Picture 56">
          <a:extLst>
            <a:ext uri="{FF2B5EF4-FFF2-40B4-BE49-F238E27FC236}">
              <a16:creationId xmlns:a16="http://schemas.microsoft.com/office/drawing/2014/main" id="{95A7AEE2-C83F-4EB5-BD80-8649DE3330CD}"/>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95300" y="37242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19050</xdr:colOff>
      <xdr:row>50</xdr:row>
      <xdr:rowOff>19050</xdr:rowOff>
    </xdr:to>
    <xdr:pic>
      <xdr:nvPicPr>
        <xdr:cNvPr id="98" name="Picture 58">
          <a:extLst>
            <a:ext uri="{FF2B5EF4-FFF2-40B4-BE49-F238E27FC236}">
              <a16:creationId xmlns:a16="http://schemas.microsoft.com/office/drawing/2014/main" id="{EC5B298D-D4B0-4CC3-A96D-BC4522DBB061}"/>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95300" y="79343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19050</xdr:colOff>
      <xdr:row>26</xdr:row>
      <xdr:rowOff>0</xdr:rowOff>
    </xdr:to>
    <xdr:pic>
      <xdr:nvPicPr>
        <xdr:cNvPr id="99" name="Picture 59">
          <a:extLst>
            <a:ext uri="{FF2B5EF4-FFF2-40B4-BE49-F238E27FC236}">
              <a16:creationId xmlns:a16="http://schemas.microsoft.com/office/drawing/2014/main" id="{45B19396-C7EA-4EBF-9F4A-EE1A19F3753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95300" y="38862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26</xdr:row>
      <xdr:rowOff>0</xdr:rowOff>
    </xdr:from>
    <xdr:to>
      <xdr:col>0</xdr:col>
      <xdr:colOff>19050</xdr:colOff>
      <xdr:row>27</xdr:row>
      <xdr:rowOff>0</xdr:rowOff>
    </xdr:to>
    <xdr:pic>
      <xdr:nvPicPr>
        <xdr:cNvPr id="100" name="Picture 72">
          <a:extLst>
            <a:ext uri="{FF2B5EF4-FFF2-40B4-BE49-F238E27FC236}">
              <a16:creationId xmlns:a16="http://schemas.microsoft.com/office/drawing/2014/main" id="{9C974329-2E20-4B6B-8BAF-4A6A4CED8BB0}"/>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495300" y="40481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53</xdr:row>
      <xdr:rowOff>0</xdr:rowOff>
    </xdr:from>
    <xdr:to>
      <xdr:col>0</xdr:col>
      <xdr:colOff>19050</xdr:colOff>
      <xdr:row>53</xdr:row>
      <xdr:rowOff>19050</xdr:rowOff>
    </xdr:to>
    <xdr:pic>
      <xdr:nvPicPr>
        <xdr:cNvPr id="101" name="Picture 78">
          <a:extLst>
            <a:ext uri="{FF2B5EF4-FFF2-40B4-BE49-F238E27FC236}">
              <a16:creationId xmlns:a16="http://schemas.microsoft.com/office/drawing/2014/main" id="{16058799-1173-4C2A-8F58-E12923CDFF96}"/>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495300" y="8420100"/>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102" name="Picture 82">
          <a:extLst>
            <a:ext uri="{FF2B5EF4-FFF2-40B4-BE49-F238E27FC236}">
              <a16:creationId xmlns:a16="http://schemas.microsoft.com/office/drawing/2014/main" id="{6F9192C6-359C-404B-A992-D25424708BE7}"/>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19050</xdr:colOff>
      <xdr:row>28</xdr:row>
      <xdr:rowOff>0</xdr:rowOff>
    </xdr:to>
    <xdr:pic>
      <xdr:nvPicPr>
        <xdr:cNvPr id="103" name="Picture 83">
          <a:extLst>
            <a:ext uri="{FF2B5EF4-FFF2-40B4-BE49-F238E27FC236}">
              <a16:creationId xmlns:a16="http://schemas.microsoft.com/office/drawing/2014/main" id="{81EAC2D9-34A6-4B68-B7AE-052C2F8ADF19}"/>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95300" y="42100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9</xdr:row>
      <xdr:rowOff>0</xdr:rowOff>
    </xdr:from>
    <xdr:to>
      <xdr:col>0</xdr:col>
      <xdr:colOff>19050</xdr:colOff>
      <xdr:row>9</xdr:row>
      <xdr:rowOff>19050</xdr:rowOff>
    </xdr:to>
    <xdr:pic>
      <xdr:nvPicPr>
        <xdr:cNvPr id="104" name="Picture 84">
          <a:extLst>
            <a:ext uri="{FF2B5EF4-FFF2-40B4-BE49-F238E27FC236}">
              <a16:creationId xmlns:a16="http://schemas.microsoft.com/office/drawing/2014/main" id="{F800298E-86D0-4EE7-B91D-93E9C881EBDD}"/>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14573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19050</xdr:colOff>
      <xdr:row>29</xdr:row>
      <xdr:rowOff>19050</xdr:rowOff>
    </xdr:to>
    <xdr:pic>
      <xdr:nvPicPr>
        <xdr:cNvPr id="105" name="Picture 85">
          <a:extLst>
            <a:ext uri="{FF2B5EF4-FFF2-40B4-BE49-F238E27FC236}">
              <a16:creationId xmlns:a16="http://schemas.microsoft.com/office/drawing/2014/main" id="{49829F21-F766-41DF-ABDA-D70C5F5DFC2A}"/>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495300" y="4371975"/>
          <a:ext cx="19050" cy="180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447675</xdr:rowOff>
    </xdr:from>
    <xdr:to>
      <xdr:col>0</xdr:col>
      <xdr:colOff>19050</xdr:colOff>
      <xdr:row>30</xdr:row>
      <xdr:rowOff>0</xdr:rowOff>
    </xdr:to>
    <xdr:pic>
      <xdr:nvPicPr>
        <xdr:cNvPr id="106" name="Picture 86">
          <a:extLst>
            <a:ext uri="{FF2B5EF4-FFF2-40B4-BE49-F238E27FC236}">
              <a16:creationId xmlns:a16="http://schemas.microsoft.com/office/drawing/2014/main" id="{48788380-0F1D-471D-A199-9198DD85558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45339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19050</xdr:colOff>
      <xdr:row>3</xdr:row>
      <xdr:rowOff>19050</xdr:rowOff>
    </xdr:to>
    <xdr:pic>
      <xdr:nvPicPr>
        <xdr:cNvPr id="107" name="Picture 88">
          <a:extLst>
            <a:ext uri="{FF2B5EF4-FFF2-40B4-BE49-F238E27FC236}">
              <a16:creationId xmlns:a16="http://schemas.microsoft.com/office/drawing/2014/main" id="{75AFB5C7-7709-4BCD-952F-9297CB899F8C}"/>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495300" y="4857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31</xdr:row>
      <xdr:rowOff>0</xdr:rowOff>
    </xdr:to>
    <xdr:pic>
      <xdr:nvPicPr>
        <xdr:cNvPr id="108" name="Picture 92">
          <a:extLst>
            <a:ext uri="{FF2B5EF4-FFF2-40B4-BE49-F238E27FC236}">
              <a16:creationId xmlns:a16="http://schemas.microsoft.com/office/drawing/2014/main" id="{2DCF973A-2504-405E-93B6-EFA99992AAC7}"/>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495300" y="469582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19050</xdr:colOff>
      <xdr:row>28</xdr:row>
      <xdr:rowOff>19050</xdr:rowOff>
    </xdr:to>
    <xdr:pic>
      <xdr:nvPicPr>
        <xdr:cNvPr id="109" name="Picture 99">
          <a:extLst>
            <a:ext uri="{FF2B5EF4-FFF2-40B4-BE49-F238E27FC236}">
              <a16:creationId xmlns:a16="http://schemas.microsoft.com/office/drawing/2014/main" id="{93A4F3D8-C825-4FD4-803B-EB12F45D7503}"/>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95300" y="437197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19050</xdr:colOff>
      <xdr:row>38</xdr:row>
      <xdr:rowOff>19050</xdr:rowOff>
    </xdr:to>
    <xdr:pic>
      <xdr:nvPicPr>
        <xdr:cNvPr id="110" name="Picture 102">
          <a:extLst>
            <a:ext uri="{FF2B5EF4-FFF2-40B4-BE49-F238E27FC236}">
              <a16:creationId xmlns:a16="http://schemas.microsoft.com/office/drawing/2014/main" id="{34A8208F-48F7-4B91-B8A5-C96B7F138E3F}"/>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495300" y="59912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19050</xdr:colOff>
      <xdr:row>32</xdr:row>
      <xdr:rowOff>0</xdr:rowOff>
    </xdr:to>
    <xdr:pic>
      <xdr:nvPicPr>
        <xdr:cNvPr id="111" name="Picture 103">
          <a:extLst>
            <a:ext uri="{FF2B5EF4-FFF2-40B4-BE49-F238E27FC236}">
              <a16:creationId xmlns:a16="http://schemas.microsoft.com/office/drawing/2014/main" id="{F2EDEEC5-C294-43A3-81C5-53AD555CE4BA}"/>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495300" y="485775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32</xdr:row>
      <xdr:rowOff>0</xdr:rowOff>
    </xdr:from>
    <xdr:to>
      <xdr:col>0</xdr:col>
      <xdr:colOff>19050</xdr:colOff>
      <xdr:row>33</xdr:row>
      <xdr:rowOff>0</xdr:rowOff>
    </xdr:to>
    <xdr:pic>
      <xdr:nvPicPr>
        <xdr:cNvPr id="112" name="Picture 106">
          <a:extLst>
            <a:ext uri="{FF2B5EF4-FFF2-40B4-BE49-F238E27FC236}">
              <a16:creationId xmlns:a16="http://schemas.microsoft.com/office/drawing/2014/main" id="{7451B941-6B24-4948-8859-C9D1E51E8104}"/>
            </a:ext>
          </a:extLst>
        </xdr:cNvPr>
        <xdr:cNvPicPr>
          <a:picLocks noChangeAspect="1" noChangeArrowheads="1"/>
        </xdr:cNvPicPr>
      </xdr:nvPicPr>
      <xdr:blipFill>
        <a:blip xmlns:r="http://schemas.openxmlformats.org/officeDocument/2006/relationships" r:embed="rId68" cstate="print">
          <a:extLst>
            <a:ext uri="{28A0092B-C50C-407E-A947-70E740481C1C}">
              <a14:useLocalDpi xmlns:a14="http://schemas.microsoft.com/office/drawing/2010/main" val="0"/>
            </a:ext>
          </a:extLst>
        </a:blip>
        <a:srcRect/>
        <a:stretch>
          <a:fillRect/>
        </a:stretch>
      </xdr:blipFill>
      <xdr:spPr bwMode="auto">
        <a:xfrm>
          <a:off x="495300" y="5019675"/>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19050</xdr:colOff>
      <xdr:row>30</xdr:row>
      <xdr:rowOff>19050</xdr:rowOff>
    </xdr:to>
    <xdr:pic>
      <xdr:nvPicPr>
        <xdr:cNvPr id="113" name="Picture 110">
          <a:extLst>
            <a:ext uri="{FF2B5EF4-FFF2-40B4-BE49-F238E27FC236}">
              <a16:creationId xmlns:a16="http://schemas.microsoft.com/office/drawing/2014/main" id="{F35FCE65-A101-4401-A17C-BD5D4F5ECDBC}"/>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495300" y="4695825"/>
          <a:ext cx="19050" cy="19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19050</xdr:colOff>
      <xdr:row>34</xdr:row>
      <xdr:rowOff>0</xdr:rowOff>
    </xdr:to>
    <xdr:pic>
      <xdr:nvPicPr>
        <xdr:cNvPr id="114" name="Picture 115">
          <a:extLst>
            <a:ext uri="{FF2B5EF4-FFF2-40B4-BE49-F238E27FC236}">
              <a16:creationId xmlns:a16="http://schemas.microsoft.com/office/drawing/2014/main" id="{9AF6173C-6288-4B29-8FFA-007A86538B34}"/>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495300" y="5181600"/>
          <a:ext cx="1905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447675</xdr:rowOff>
    </xdr:from>
    <xdr:to>
      <xdr:col>0</xdr:col>
      <xdr:colOff>19050</xdr:colOff>
      <xdr:row>34</xdr:row>
      <xdr:rowOff>0</xdr:rowOff>
    </xdr:to>
    <xdr:pic>
      <xdr:nvPicPr>
        <xdr:cNvPr id="115" name="Picture 116">
          <a:extLst>
            <a:ext uri="{FF2B5EF4-FFF2-40B4-BE49-F238E27FC236}">
              <a16:creationId xmlns:a16="http://schemas.microsoft.com/office/drawing/2014/main" id="{B346B4B8-60EA-4A80-837C-365D35ABC15C}"/>
            </a:ext>
          </a:extLst>
        </xdr:cNvPr>
        <xdr:cNvPicPr>
          <a:picLocks noChangeAspect="1" noChangeArrowheads="1"/>
        </xdr:cNvPicPr>
      </xdr:nvPicPr>
      <xdr:blipFill>
        <a:blip xmlns:r="http://schemas.openxmlformats.org/officeDocument/2006/relationships" r:embed="rId71" cstate="print">
          <a:extLst>
            <a:ext uri="{28A0092B-C50C-407E-A947-70E740481C1C}">
              <a14:useLocalDpi xmlns:a14="http://schemas.microsoft.com/office/drawing/2010/main" val="0"/>
            </a:ext>
          </a:extLst>
        </a:blip>
        <a:srcRect/>
        <a:stretch>
          <a:fillRect/>
        </a:stretch>
      </xdr:blipFill>
      <xdr:spPr bwMode="auto">
        <a:xfrm>
          <a:off x="495300" y="5343525"/>
          <a:ext cx="19050" cy="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57</xdr:row>
      <xdr:rowOff>0</xdr:rowOff>
    </xdr:from>
    <xdr:to>
      <xdr:col>0</xdr:col>
      <xdr:colOff>19050</xdr:colOff>
      <xdr:row>57</xdr:row>
      <xdr:rowOff>9525</xdr:rowOff>
    </xdr:to>
    <xdr:pic>
      <xdr:nvPicPr>
        <xdr:cNvPr id="116" name="Picture 119">
          <a:extLst>
            <a:ext uri="{FF2B5EF4-FFF2-40B4-BE49-F238E27FC236}">
              <a16:creationId xmlns:a16="http://schemas.microsoft.com/office/drawing/2014/main" id="{B000CC92-DB26-4C55-A28B-4B8ECBEA0D08}"/>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495300" y="9067800"/>
          <a:ext cx="1905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4</xdr:row>
      <xdr:rowOff>0</xdr:rowOff>
    </xdr:to>
    <xdr:pic>
      <xdr:nvPicPr>
        <xdr:cNvPr id="117" name="Picture 7">
          <a:extLst>
            <a:ext uri="{FF2B5EF4-FFF2-40B4-BE49-F238E27FC236}">
              <a16:creationId xmlns:a16="http://schemas.microsoft.com/office/drawing/2014/main" id="{88A95387-CECD-4255-A903-D8E6B8193D56}"/>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495300" y="485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12700</xdr:colOff>
      <xdr:row>15</xdr:row>
      <xdr:rowOff>12700</xdr:rowOff>
    </xdr:to>
    <xdr:pic>
      <xdr:nvPicPr>
        <xdr:cNvPr id="118" name="Picture 9">
          <a:extLst>
            <a:ext uri="{FF2B5EF4-FFF2-40B4-BE49-F238E27FC236}">
              <a16:creationId xmlns:a16="http://schemas.microsoft.com/office/drawing/2014/main" id="{DF07DD39-899E-479C-A82D-4CD1BD8B1DEF}"/>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22669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12700</xdr:colOff>
      <xdr:row>5</xdr:row>
      <xdr:rowOff>12700</xdr:rowOff>
    </xdr:to>
    <xdr:pic>
      <xdr:nvPicPr>
        <xdr:cNvPr id="119" name="Picture 10">
          <a:extLst>
            <a:ext uri="{FF2B5EF4-FFF2-40B4-BE49-F238E27FC236}">
              <a16:creationId xmlns:a16="http://schemas.microsoft.com/office/drawing/2014/main" id="{E1D28B28-D80F-42E8-9325-0A009B72DD15}"/>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95300" y="647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6</xdr:row>
      <xdr:rowOff>0</xdr:rowOff>
    </xdr:to>
    <xdr:pic>
      <xdr:nvPicPr>
        <xdr:cNvPr id="120" name="Picture 11">
          <a:extLst>
            <a:ext uri="{FF2B5EF4-FFF2-40B4-BE49-F238E27FC236}">
              <a16:creationId xmlns:a16="http://schemas.microsoft.com/office/drawing/2014/main" id="{0F3DBD21-1AB8-453E-AA21-6C4130172EBE}"/>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495300" y="809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12700</xdr:colOff>
      <xdr:row>8</xdr:row>
      <xdr:rowOff>0</xdr:rowOff>
    </xdr:to>
    <xdr:pic>
      <xdr:nvPicPr>
        <xdr:cNvPr id="121" name="Picture 14">
          <a:extLst>
            <a:ext uri="{FF2B5EF4-FFF2-40B4-BE49-F238E27FC236}">
              <a16:creationId xmlns:a16="http://schemas.microsoft.com/office/drawing/2014/main" id="{E16448CC-0AED-459D-833B-D867234F0C6D}"/>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495300" y="11334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56</xdr:row>
      <xdr:rowOff>0</xdr:rowOff>
    </xdr:from>
    <xdr:to>
      <xdr:col>0</xdr:col>
      <xdr:colOff>12700</xdr:colOff>
      <xdr:row>56</xdr:row>
      <xdr:rowOff>12700</xdr:rowOff>
    </xdr:to>
    <xdr:pic>
      <xdr:nvPicPr>
        <xdr:cNvPr id="122" name="Picture 15">
          <a:extLst>
            <a:ext uri="{FF2B5EF4-FFF2-40B4-BE49-F238E27FC236}">
              <a16:creationId xmlns:a16="http://schemas.microsoft.com/office/drawing/2014/main" id="{573F5F55-F820-4F43-9FDF-00E4C04B33CB}"/>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495300" y="89058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12700</xdr:colOff>
      <xdr:row>24</xdr:row>
      <xdr:rowOff>12700</xdr:rowOff>
    </xdr:to>
    <xdr:pic>
      <xdr:nvPicPr>
        <xdr:cNvPr id="123" name="Picture 17">
          <a:extLst>
            <a:ext uri="{FF2B5EF4-FFF2-40B4-BE49-F238E27FC236}">
              <a16:creationId xmlns:a16="http://schemas.microsoft.com/office/drawing/2014/main" id="{2CBBBF7D-201B-4E6A-9F96-01BAA6CBFDF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37242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11</xdr:row>
      <xdr:rowOff>0</xdr:rowOff>
    </xdr:to>
    <xdr:pic>
      <xdr:nvPicPr>
        <xdr:cNvPr id="124" name="Picture 18">
          <a:extLst>
            <a:ext uri="{FF2B5EF4-FFF2-40B4-BE49-F238E27FC236}">
              <a16:creationId xmlns:a16="http://schemas.microsoft.com/office/drawing/2014/main" id="{5DE2C305-E2FA-485A-8D76-0353945B730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6192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12700</xdr:colOff>
      <xdr:row>13</xdr:row>
      <xdr:rowOff>0</xdr:rowOff>
    </xdr:to>
    <xdr:pic>
      <xdr:nvPicPr>
        <xdr:cNvPr id="125" name="Picture 19">
          <a:extLst>
            <a:ext uri="{FF2B5EF4-FFF2-40B4-BE49-F238E27FC236}">
              <a16:creationId xmlns:a16="http://schemas.microsoft.com/office/drawing/2014/main" id="{C5190B5E-D9EE-40B5-89A0-0EDADD9508D8}"/>
            </a:ext>
          </a:extLst>
        </xdr:cNvPr>
        <xdr:cNvPicPr>
          <a:picLocks noChangeAspect="1" noChangeArrowheads="1"/>
        </xdr:cNvPicPr>
      </xdr:nvPicPr>
      <xdr:blipFill>
        <a:blip xmlns:r="http://schemas.openxmlformats.org/officeDocument/2006/relationships" r:embed="rId79" cstate="print">
          <a:extLst>
            <a:ext uri="{28A0092B-C50C-407E-A947-70E740481C1C}">
              <a14:useLocalDpi xmlns:a14="http://schemas.microsoft.com/office/drawing/2010/main" val="0"/>
            </a:ext>
          </a:extLst>
        </a:blip>
        <a:srcRect/>
        <a:stretch>
          <a:fillRect/>
        </a:stretch>
      </xdr:blipFill>
      <xdr:spPr bwMode="auto">
        <a:xfrm>
          <a:off x="495300" y="1781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12700</xdr:colOff>
      <xdr:row>15</xdr:row>
      <xdr:rowOff>0</xdr:rowOff>
    </xdr:to>
    <xdr:pic>
      <xdr:nvPicPr>
        <xdr:cNvPr id="126" name="Picture 22">
          <a:extLst>
            <a:ext uri="{FF2B5EF4-FFF2-40B4-BE49-F238E27FC236}">
              <a16:creationId xmlns:a16="http://schemas.microsoft.com/office/drawing/2014/main" id="{BD91826E-03E9-4BC9-A2C6-B42306D09036}"/>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95300" y="21050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444500</xdr:rowOff>
    </xdr:from>
    <xdr:to>
      <xdr:col>0</xdr:col>
      <xdr:colOff>12700</xdr:colOff>
      <xdr:row>15</xdr:row>
      <xdr:rowOff>0</xdr:rowOff>
    </xdr:to>
    <xdr:pic>
      <xdr:nvPicPr>
        <xdr:cNvPr id="127" name="Picture 23">
          <a:extLst>
            <a:ext uri="{FF2B5EF4-FFF2-40B4-BE49-F238E27FC236}">
              <a16:creationId xmlns:a16="http://schemas.microsoft.com/office/drawing/2014/main" id="{F1620EB4-15FE-45A5-B99E-FEF2A3A76518}"/>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2263775"/>
          <a:ext cx="12700" cy="3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12700</xdr:colOff>
      <xdr:row>17</xdr:row>
      <xdr:rowOff>12700</xdr:rowOff>
    </xdr:to>
    <xdr:pic>
      <xdr:nvPicPr>
        <xdr:cNvPr id="128" name="Picture 25">
          <a:extLst>
            <a:ext uri="{FF2B5EF4-FFF2-40B4-BE49-F238E27FC236}">
              <a16:creationId xmlns:a16="http://schemas.microsoft.com/office/drawing/2014/main" id="{85335E09-531B-4990-9EA3-57DB77FA4055}"/>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24288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17</xdr:row>
      <xdr:rowOff>0</xdr:rowOff>
    </xdr:from>
    <xdr:to>
      <xdr:col>0</xdr:col>
      <xdr:colOff>12700</xdr:colOff>
      <xdr:row>18</xdr:row>
      <xdr:rowOff>0</xdr:rowOff>
    </xdr:to>
    <xdr:pic>
      <xdr:nvPicPr>
        <xdr:cNvPr id="129" name="Picture 26">
          <a:extLst>
            <a:ext uri="{FF2B5EF4-FFF2-40B4-BE49-F238E27FC236}">
              <a16:creationId xmlns:a16="http://schemas.microsoft.com/office/drawing/2014/main" id="{2E83FF19-B671-4031-BD55-1821649B3778}"/>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25908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18</xdr:row>
      <xdr:rowOff>0</xdr:rowOff>
    </xdr:from>
    <xdr:to>
      <xdr:col>0</xdr:col>
      <xdr:colOff>12700</xdr:colOff>
      <xdr:row>19</xdr:row>
      <xdr:rowOff>12700</xdr:rowOff>
    </xdr:to>
    <xdr:pic>
      <xdr:nvPicPr>
        <xdr:cNvPr id="130" name="Picture 27">
          <a:extLst>
            <a:ext uri="{FF2B5EF4-FFF2-40B4-BE49-F238E27FC236}">
              <a16:creationId xmlns:a16="http://schemas.microsoft.com/office/drawing/2014/main" id="{FBBD1C59-EE33-4480-8CB5-F905EC3DB21A}"/>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495300" y="27527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12700</xdr:colOff>
      <xdr:row>20</xdr:row>
      <xdr:rowOff>0</xdr:rowOff>
    </xdr:to>
    <xdr:pic>
      <xdr:nvPicPr>
        <xdr:cNvPr id="131" name="Picture 28">
          <a:extLst>
            <a:ext uri="{FF2B5EF4-FFF2-40B4-BE49-F238E27FC236}">
              <a16:creationId xmlns:a16="http://schemas.microsoft.com/office/drawing/2014/main" id="{8FE11AD1-6F46-4C29-9CC1-7278865DAF32}"/>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495300" y="29146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45</xdr:row>
      <xdr:rowOff>12700</xdr:rowOff>
    </xdr:to>
    <xdr:pic>
      <xdr:nvPicPr>
        <xdr:cNvPr id="132" name="Picture 29">
          <a:extLst>
            <a:ext uri="{FF2B5EF4-FFF2-40B4-BE49-F238E27FC236}">
              <a16:creationId xmlns:a16="http://schemas.microsoft.com/office/drawing/2014/main" id="{655BF752-2595-442B-A11C-A85705CBEF19}"/>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95300" y="71247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20</xdr:row>
      <xdr:rowOff>0</xdr:rowOff>
    </xdr:from>
    <xdr:to>
      <xdr:col>0</xdr:col>
      <xdr:colOff>12700</xdr:colOff>
      <xdr:row>21</xdr:row>
      <xdr:rowOff>0</xdr:rowOff>
    </xdr:to>
    <xdr:pic>
      <xdr:nvPicPr>
        <xdr:cNvPr id="133" name="Picture 30">
          <a:extLst>
            <a:ext uri="{FF2B5EF4-FFF2-40B4-BE49-F238E27FC236}">
              <a16:creationId xmlns:a16="http://schemas.microsoft.com/office/drawing/2014/main" id="{FC568BD1-1BFD-40BA-B9E0-9C19DF578015}"/>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95300" y="30765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58</xdr:row>
      <xdr:rowOff>12700</xdr:rowOff>
    </xdr:to>
    <xdr:pic>
      <xdr:nvPicPr>
        <xdr:cNvPr id="134" name="Picture 31">
          <a:extLst>
            <a:ext uri="{FF2B5EF4-FFF2-40B4-BE49-F238E27FC236}">
              <a16:creationId xmlns:a16="http://schemas.microsoft.com/office/drawing/2014/main" id="{05203435-63E6-4577-ABC8-5013A838643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92297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29</xdr:row>
      <xdr:rowOff>12700</xdr:rowOff>
    </xdr:to>
    <xdr:pic>
      <xdr:nvPicPr>
        <xdr:cNvPr id="135" name="Picture 35">
          <a:extLst>
            <a:ext uri="{FF2B5EF4-FFF2-40B4-BE49-F238E27FC236}">
              <a16:creationId xmlns:a16="http://schemas.microsoft.com/office/drawing/2014/main" id="{571995BA-D8ED-449C-8BB5-5096EDE19D27}"/>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95300" y="45339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12700</xdr:colOff>
      <xdr:row>22</xdr:row>
      <xdr:rowOff>0</xdr:rowOff>
    </xdr:to>
    <xdr:pic>
      <xdr:nvPicPr>
        <xdr:cNvPr id="136" name="Picture 36">
          <a:extLst>
            <a:ext uri="{FF2B5EF4-FFF2-40B4-BE49-F238E27FC236}">
              <a16:creationId xmlns:a16="http://schemas.microsoft.com/office/drawing/2014/main" id="{3AC1956C-9326-47C4-B03C-F79B7506C3F8}"/>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95300" y="32385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12700</xdr:colOff>
      <xdr:row>23</xdr:row>
      <xdr:rowOff>0</xdr:rowOff>
    </xdr:to>
    <xdr:pic>
      <xdr:nvPicPr>
        <xdr:cNvPr id="137" name="Picture 37">
          <a:extLst>
            <a:ext uri="{FF2B5EF4-FFF2-40B4-BE49-F238E27FC236}">
              <a16:creationId xmlns:a16="http://schemas.microsoft.com/office/drawing/2014/main" id="{D5645CA8-AE8B-4E40-B38B-F9B2462A727E}"/>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495300" y="34004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24</xdr:row>
      <xdr:rowOff>12700</xdr:rowOff>
    </xdr:to>
    <xdr:pic>
      <xdr:nvPicPr>
        <xdr:cNvPr id="138" name="Picture 39">
          <a:extLst>
            <a:ext uri="{FF2B5EF4-FFF2-40B4-BE49-F238E27FC236}">
              <a16:creationId xmlns:a16="http://schemas.microsoft.com/office/drawing/2014/main" id="{499C1C5F-EDA4-4C82-82FA-4FB241756E21}"/>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95300" y="35623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12700</xdr:colOff>
      <xdr:row>25</xdr:row>
      <xdr:rowOff>0</xdr:rowOff>
    </xdr:to>
    <xdr:pic>
      <xdr:nvPicPr>
        <xdr:cNvPr id="139" name="Picture 40">
          <a:extLst>
            <a:ext uri="{FF2B5EF4-FFF2-40B4-BE49-F238E27FC236}">
              <a16:creationId xmlns:a16="http://schemas.microsoft.com/office/drawing/2014/main" id="{745CA54B-3E6A-4C34-B8FE-8602AC2FBB2B}"/>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495300" y="37242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26</xdr:row>
      <xdr:rowOff>0</xdr:rowOff>
    </xdr:to>
    <xdr:pic>
      <xdr:nvPicPr>
        <xdr:cNvPr id="140" name="Picture 43">
          <a:extLst>
            <a:ext uri="{FF2B5EF4-FFF2-40B4-BE49-F238E27FC236}">
              <a16:creationId xmlns:a16="http://schemas.microsoft.com/office/drawing/2014/main" id="{D8007E0F-0532-4F17-AD11-3E3A91FF4234}"/>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495300" y="38862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42</xdr:row>
      <xdr:rowOff>12700</xdr:rowOff>
    </xdr:to>
    <xdr:pic>
      <xdr:nvPicPr>
        <xdr:cNvPr id="141" name="Picture 45">
          <a:extLst>
            <a:ext uri="{FF2B5EF4-FFF2-40B4-BE49-F238E27FC236}">
              <a16:creationId xmlns:a16="http://schemas.microsoft.com/office/drawing/2014/main" id="{C793DAFD-2082-47B0-B249-EE666A78E9CC}"/>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495300" y="66389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26</xdr:row>
      <xdr:rowOff>0</xdr:rowOff>
    </xdr:from>
    <xdr:to>
      <xdr:col>0</xdr:col>
      <xdr:colOff>12700</xdr:colOff>
      <xdr:row>27</xdr:row>
      <xdr:rowOff>0</xdr:rowOff>
    </xdr:to>
    <xdr:pic>
      <xdr:nvPicPr>
        <xdr:cNvPr id="142" name="Picture 53">
          <a:extLst>
            <a:ext uri="{FF2B5EF4-FFF2-40B4-BE49-F238E27FC236}">
              <a16:creationId xmlns:a16="http://schemas.microsoft.com/office/drawing/2014/main" id="{35F2C176-0094-4FC4-AF21-9B705D3782C9}"/>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495300" y="40481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53</xdr:row>
      <xdr:rowOff>0</xdr:rowOff>
    </xdr:from>
    <xdr:to>
      <xdr:col>0</xdr:col>
      <xdr:colOff>12700</xdr:colOff>
      <xdr:row>53</xdr:row>
      <xdr:rowOff>12700</xdr:rowOff>
    </xdr:to>
    <xdr:pic>
      <xdr:nvPicPr>
        <xdr:cNvPr id="143" name="Picture 57">
          <a:extLst>
            <a:ext uri="{FF2B5EF4-FFF2-40B4-BE49-F238E27FC236}">
              <a16:creationId xmlns:a16="http://schemas.microsoft.com/office/drawing/2014/main" id="{5842DC61-44FD-43A1-A70D-906F11106E2F}"/>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95300" y="84201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3</xdr:row>
      <xdr:rowOff>12700</xdr:rowOff>
    </xdr:to>
    <xdr:pic>
      <xdr:nvPicPr>
        <xdr:cNvPr id="144" name="Picture 60">
          <a:extLst>
            <a:ext uri="{FF2B5EF4-FFF2-40B4-BE49-F238E27FC236}">
              <a16:creationId xmlns:a16="http://schemas.microsoft.com/office/drawing/2014/main" id="{2B1C4AF9-93D1-43CC-B006-7EFC4FE1856A}"/>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95300" y="4857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9</xdr:row>
      <xdr:rowOff>0</xdr:rowOff>
    </xdr:from>
    <xdr:to>
      <xdr:col>0</xdr:col>
      <xdr:colOff>12700</xdr:colOff>
      <xdr:row>9</xdr:row>
      <xdr:rowOff>12700</xdr:rowOff>
    </xdr:to>
    <xdr:pic>
      <xdr:nvPicPr>
        <xdr:cNvPr id="145" name="Picture 61">
          <a:extLst>
            <a:ext uri="{FF2B5EF4-FFF2-40B4-BE49-F238E27FC236}">
              <a16:creationId xmlns:a16="http://schemas.microsoft.com/office/drawing/2014/main" id="{B80A0303-D83C-4506-B1AB-D1323A7E27E5}"/>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495300" y="14573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12700</xdr:colOff>
      <xdr:row>29</xdr:row>
      <xdr:rowOff>12700</xdr:rowOff>
    </xdr:to>
    <xdr:pic>
      <xdr:nvPicPr>
        <xdr:cNvPr id="146" name="Picture 62">
          <a:extLst>
            <a:ext uri="{FF2B5EF4-FFF2-40B4-BE49-F238E27FC236}">
              <a16:creationId xmlns:a16="http://schemas.microsoft.com/office/drawing/2014/main" id="{87053A6E-7FCA-4F27-9A35-DFB16B5466FC}"/>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495300" y="43719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30</xdr:row>
      <xdr:rowOff>0</xdr:rowOff>
    </xdr:to>
    <xdr:pic>
      <xdr:nvPicPr>
        <xdr:cNvPr id="147" name="Picture 63">
          <a:extLst>
            <a:ext uri="{FF2B5EF4-FFF2-40B4-BE49-F238E27FC236}">
              <a16:creationId xmlns:a16="http://schemas.microsoft.com/office/drawing/2014/main" id="{53C49CBA-156A-4BEB-8E59-9E9CA4EEB144}"/>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495300" y="45339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3</xdr:row>
      <xdr:rowOff>12700</xdr:rowOff>
    </xdr:to>
    <xdr:pic>
      <xdr:nvPicPr>
        <xdr:cNvPr id="148" name="Picture 64">
          <a:extLst>
            <a:ext uri="{FF2B5EF4-FFF2-40B4-BE49-F238E27FC236}">
              <a16:creationId xmlns:a16="http://schemas.microsoft.com/office/drawing/2014/main" id="{2DD6FC5F-6664-490B-A571-F076A69F82D3}"/>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95300" y="4857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12700</xdr:colOff>
      <xdr:row>31</xdr:row>
      <xdr:rowOff>0</xdr:rowOff>
    </xdr:to>
    <xdr:pic>
      <xdr:nvPicPr>
        <xdr:cNvPr id="149" name="Picture 67">
          <a:extLst>
            <a:ext uri="{FF2B5EF4-FFF2-40B4-BE49-F238E27FC236}">
              <a16:creationId xmlns:a16="http://schemas.microsoft.com/office/drawing/2014/main" id="{6764C3FB-72FC-4613-A073-4C216DE775B2}"/>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495300" y="46958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12700</xdr:colOff>
      <xdr:row>8</xdr:row>
      <xdr:rowOff>12700</xdr:rowOff>
    </xdr:to>
    <xdr:pic>
      <xdr:nvPicPr>
        <xdr:cNvPr id="150" name="Picture 74">
          <a:extLst>
            <a:ext uri="{FF2B5EF4-FFF2-40B4-BE49-F238E27FC236}">
              <a16:creationId xmlns:a16="http://schemas.microsoft.com/office/drawing/2014/main" id="{D6667B9D-1D6D-445C-85F1-FCF002F99822}"/>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495300" y="12954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38</xdr:row>
      <xdr:rowOff>12700</xdr:rowOff>
    </xdr:to>
    <xdr:pic>
      <xdr:nvPicPr>
        <xdr:cNvPr id="151" name="Picture 75">
          <a:extLst>
            <a:ext uri="{FF2B5EF4-FFF2-40B4-BE49-F238E27FC236}">
              <a16:creationId xmlns:a16="http://schemas.microsoft.com/office/drawing/2014/main" id="{1FC05E9A-1E6E-45E5-85EE-AD53F50FB33F}"/>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495300" y="59912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39</xdr:row>
      <xdr:rowOff>0</xdr:rowOff>
    </xdr:from>
    <xdr:to>
      <xdr:col>0</xdr:col>
      <xdr:colOff>12700</xdr:colOff>
      <xdr:row>39</xdr:row>
      <xdr:rowOff>12700</xdr:rowOff>
    </xdr:to>
    <xdr:pic>
      <xdr:nvPicPr>
        <xdr:cNvPr id="152" name="Picture 83">
          <a:extLst>
            <a:ext uri="{FF2B5EF4-FFF2-40B4-BE49-F238E27FC236}">
              <a16:creationId xmlns:a16="http://schemas.microsoft.com/office/drawing/2014/main" id="{9A9B0366-EF44-40E8-96CF-C9696FF4C006}"/>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95300" y="61531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12700</xdr:colOff>
      <xdr:row>34</xdr:row>
      <xdr:rowOff>0</xdr:rowOff>
    </xdr:to>
    <xdr:pic>
      <xdr:nvPicPr>
        <xdr:cNvPr id="153" name="Picture 84">
          <a:extLst>
            <a:ext uri="{FF2B5EF4-FFF2-40B4-BE49-F238E27FC236}">
              <a16:creationId xmlns:a16="http://schemas.microsoft.com/office/drawing/2014/main" id="{C308CC0B-C59C-43A5-865B-CAF33C84D1D1}"/>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95300" y="51816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5</xdr:row>
      <xdr:rowOff>12700</xdr:rowOff>
    </xdr:to>
    <xdr:pic>
      <xdr:nvPicPr>
        <xdr:cNvPr id="154" name="Picture 85">
          <a:extLst>
            <a:ext uri="{FF2B5EF4-FFF2-40B4-BE49-F238E27FC236}">
              <a16:creationId xmlns:a16="http://schemas.microsoft.com/office/drawing/2014/main" id="{CCC8036E-3AE0-4CA3-84FE-BA24CA7A83D5}"/>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495300" y="8096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34</xdr:row>
      <xdr:rowOff>0</xdr:rowOff>
    </xdr:from>
    <xdr:to>
      <xdr:col>0</xdr:col>
      <xdr:colOff>12700</xdr:colOff>
      <xdr:row>35</xdr:row>
      <xdr:rowOff>0</xdr:rowOff>
    </xdr:to>
    <xdr:pic>
      <xdr:nvPicPr>
        <xdr:cNvPr id="155" name="Picture 86">
          <a:extLst>
            <a:ext uri="{FF2B5EF4-FFF2-40B4-BE49-F238E27FC236}">
              <a16:creationId xmlns:a16="http://schemas.microsoft.com/office/drawing/2014/main" id="{202362F9-3BB7-49D6-A6A0-4C4BAD0C86B3}"/>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53435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40</xdr:row>
      <xdr:rowOff>12700</xdr:rowOff>
    </xdr:to>
    <xdr:pic>
      <xdr:nvPicPr>
        <xdr:cNvPr id="156" name="Picture 88">
          <a:extLst>
            <a:ext uri="{FF2B5EF4-FFF2-40B4-BE49-F238E27FC236}">
              <a16:creationId xmlns:a16="http://schemas.microsoft.com/office/drawing/2014/main" id="{F6C5A97B-B82F-4B7B-8191-74042ECC17C7}"/>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63150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35</xdr:row>
      <xdr:rowOff>0</xdr:rowOff>
    </xdr:from>
    <xdr:to>
      <xdr:col>0</xdr:col>
      <xdr:colOff>12700</xdr:colOff>
      <xdr:row>36</xdr:row>
      <xdr:rowOff>0</xdr:rowOff>
    </xdr:to>
    <xdr:pic>
      <xdr:nvPicPr>
        <xdr:cNvPr id="157" name="Picture 89">
          <a:extLst>
            <a:ext uri="{FF2B5EF4-FFF2-40B4-BE49-F238E27FC236}">
              <a16:creationId xmlns:a16="http://schemas.microsoft.com/office/drawing/2014/main" id="{6E37DBA2-006B-4C21-AC00-23A9BFA6B1E6}"/>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95300" y="55054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37</xdr:row>
      <xdr:rowOff>0</xdr:rowOff>
    </xdr:from>
    <xdr:to>
      <xdr:col>0</xdr:col>
      <xdr:colOff>12700</xdr:colOff>
      <xdr:row>38</xdr:row>
      <xdr:rowOff>12700</xdr:rowOff>
    </xdr:to>
    <xdr:pic>
      <xdr:nvPicPr>
        <xdr:cNvPr id="158" name="Picture 91">
          <a:extLst>
            <a:ext uri="{FF2B5EF4-FFF2-40B4-BE49-F238E27FC236}">
              <a16:creationId xmlns:a16="http://schemas.microsoft.com/office/drawing/2014/main" id="{23E247E2-4A6F-41E9-A4CA-99C01E7177F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95300" y="58293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39</xdr:row>
      <xdr:rowOff>0</xdr:rowOff>
    </xdr:to>
    <xdr:pic>
      <xdr:nvPicPr>
        <xdr:cNvPr id="159" name="Picture 92">
          <a:extLst>
            <a:ext uri="{FF2B5EF4-FFF2-40B4-BE49-F238E27FC236}">
              <a16:creationId xmlns:a16="http://schemas.microsoft.com/office/drawing/2014/main" id="{C5A10F0F-FA3F-430F-AD00-8D0896EE626B}"/>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495300" y="59912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39</xdr:row>
      <xdr:rowOff>0</xdr:rowOff>
    </xdr:from>
    <xdr:to>
      <xdr:col>0</xdr:col>
      <xdr:colOff>12700</xdr:colOff>
      <xdr:row>40</xdr:row>
      <xdr:rowOff>0</xdr:rowOff>
    </xdr:to>
    <xdr:pic>
      <xdr:nvPicPr>
        <xdr:cNvPr id="160" name="Picture 97">
          <a:extLst>
            <a:ext uri="{FF2B5EF4-FFF2-40B4-BE49-F238E27FC236}">
              <a16:creationId xmlns:a16="http://schemas.microsoft.com/office/drawing/2014/main" id="{87B2E69A-2FB9-4B20-847C-2D0572B068BC}"/>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bwMode="auto">
        <a:xfrm>
          <a:off x="495300" y="61531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41</xdr:row>
      <xdr:rowOff>12700</xdr:rowOff>
    </xdr:to>
    <xdr:pic>
      <xdr:nvPicPr>
        <xdr:cNvPr id="161" name="Picture 100">
          <a:extLst>
            <a:ext uri="{FF2B5EF4-FFF2-40B4-BE49-F238E27FC236}">
              <a16:creationId xmlns:a16="http://schemas.microsoft.com/office/drawing/2014/main" id="{DD84C0E4-E3E9-41F3-93E8-9F06F367F66F}"/>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495300" y="63150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41</xdr:row>
      <xdr:rowOff>0</xdr:rowOff>
    </xdr:from>
    <xdr:to>
      <xdr:col>0</xdr:col>
      <xdr:colOff>12700</xdr:colOff>
      <xdr:row>42</xdr:row>
      <xdr:rowOff>0</xdr:rowOff>
    </xdr:to>
    <xdr:pic>
      <xdr:nvPicPr>
        <xdr:cNvPr id="162" name="Picture 101">
          <a:extLst>
            <a:ext uri="{FF2B5EF4-FFF2-40B4-BE49-F238E27FC236}">
              <a16:creationId xmlns:a16="http://schemas.microsoft.com/office/drawing/2014/main" id="{A5331463-5904-4286-8F90-669C6AA40339}"/>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95300" y="64770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44</xdr:row>
      <xdr:rowOff>0</xdr:rowOff>
    </xdr:from>
    <xdr:to>
      <xdr:col>0</xdr:col>
      <xdr:colOff>12700</xdr:colOff>
      <xdr:row>45</xdr:row>
      <xdr:rowOff>0</xdr:rowOff>
    </xdr:to>
    <xdr:pic>
      <xdr:nvPicPr>
        <xdr:cNvPr id="163" name="Picture 104">
          <a:extLst>
            <a:ext uri="{FF2B5EF4-FFF2-40B4-BE49-F238E27FC236}">
              <a16:creationId xmlns:a16="http://schemas.microsoft.com/office/drawing/2014/main" id="{7A6BCF5C-A6C5-4FC3-8DE0-0222D5C182D3}"/>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495300" y="6962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44</xdr:row>
      <xdr:rowOff>444500</xdr:rowOff>
    </xdr:from>
    <xdr:to>
      <xdr:col>0</xdr:col>
      <xdr:colOff>12700</xdr:colOff>
      <xdr:row>45</xdr:row>
      <xdr:rowOff>12700</xdr:rowOff>
    </xdr:to>
    <xdr:pic>
      <xdr:nvPicPr>
        <xdr:cNvPr id="164" name="Picture 105">
          <a:extLst>
            <a:ext uri="{FF2B5EF4-FFF2-40B4-BE49-F238E27FC236}">
              <a16:creationId xmlns:a16="http://schemas.microsoft.com/office/drawing/2014/main" id="{99BD0EED-839D-4019-B30B-C22177D93BB8}"/>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495300" y="7121525"/>
          <a:ext cx="12700" cy="15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46</xdr:row>
      <xdr:rowOff>12700</xdr:rowOff>
    </xdr:to>
    <xdr:pic>
      <xdr:nvPicPr>
        <xdr:cNvPr id="165" name="Picture 106">
          <a:extLst>
            <a:ext uri="{FF2B5EF4-FFF2-40B4-BE49-F238E27FC236}">
              <a16:creationId xmlns:a16="http://schemas.microsoft.com/office/drawing/2014/main" id="{4FD891BB-E0BF-4E0F-8E40-84D0135FD72F}"/>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495300" y="7124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12700</xdr:colOff>
      <xdr:row>14</xdr:row>
      <xdr:rowOff>12700</xdr:rowOff>
    </xdr:to>
    <xdr:pic>
      <xdr:nvPicPr>
        <xdr:cNvPr id="166" name="Picture 111">
          <a:extLst>
            <a:ext uri="{FF2B5EF4-FFF2-40B4-BE49-F238E27FC236}">
              <a16:creationId xmlns:a16="http://schemas.microsoft.com/office/drawing/2014/main" id="{F71ED56D-3B25-4736-A963-734FE9A4F64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95300" y="21050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48</xdr:row>
      <xdr:rowOff>0</xdr:rowOff>
    </xdr:from>
    <xdr:to>
      <xdr:col>0</xdr:col>
      <xdr:colOff>12700</xdr:colOff>
      <xdr:row>49</xdr:row>
      <xdr:rowOff>12700</xdr:rowOff>
    </xdr:to>
    <xdr:pic>
      <xdr:nvPicPr>
        <xdr:cNvPr id="167" name="Picture 112">
          <a:extLst>
            <a:ext uri="{FF2B5EF4-FFF2-40B4-BE49-F238E27FC236}">
              <a16:creationId xmlns:a16="http://schemas.microsoft.com/office/drawing/2014/main" id="{B9489F30-24C6-48E4-9140-B5574E266F74}"/>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bwMode="auto">
        <a:xfrm>
          <a:off x="495300" y="76104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49</xdr:row>
      <xdr:rowOff>0</xdr:rowOff>
    </xdr:from>
    <xdr:to>
      <xdr:col>0</xdr:col>
      <xdr:colOff>12700</xdr:colOff>
      <xdr:row>50</xdr:row>
      <xdr:rowOff>12700</xdr:rowOff>
    </xdr:to>
    <xdr:pic>
      <xdr:nvPicPr>
        <xdr:cNvPr id="168" name="Picture 113">
          <a:extLst>
            <a:ext uri="{FF2B5EF4-FFF2-40B4-BE49-F238E27FC236}">
              <a16:creationId xmlns:a16="http://schemas.microsoft.com/office/drawing/2014/main" id="{2DC43A69-C0C3-4EF6-9CF4-3C4B61288431}"/>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495300" y="77724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12700</xdr:colOff>
      <xdr:row>51</xdr:row>
      <xdr:rowOff>12700</xdr:rowOff>
    </xdr:to>
    <xdr:pic>
      <xdr:nvPicPr>
        <xdr:cNvPr id="169" name="Picture 114">
          <a:extLst>
            <a:ext uri="{FF2B5EF4-FFF2-40B4-BE49-F238E27FC236}">
              <a16:creationId xmlns:a16="http://schemas.microsoft.com/office/drawing/2014/main" id="{6F26343C-0C10-4B84-980E-DA5C1C79F8F0}"/>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495300" y="79343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444500</xdr:rowOff>
    </xdr:from>
    <xdr:to>
      <xdr:col>0</xdr:col>
      <xdr:colOff>12700</xdr:colOff>
      <xdr:row>52</xdr:row>
      <xdr:rowOff>12700</xdr:rowOff>
    </xdr:to>
    <xdr:pic>
      <xdr:nvPicPr>
        <xdr:cNvPr id="170" name="Picture 115">
          <a:extLst>
            <a:ext uri="{FF2B5EF4-FFF2-40B4-BE49-F238E27FC236}">
              <a16:creationId xmlns:a16="http://schemas.microsoft.com/office/drawing/2014/main" id="{8F33902A-C9ED-4FE8-B012-DCF742B139DD}"/>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495300" y="8093075"/>
          <a:ext cx="12700" cy="177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52</xdr:row>
      <xdr:rowOff>0</xdr:rowOff>
    </xdr:from>
    <xdr:to>
      <xdr:col>0</xdr:col>
      <xdr:colOff>12700</xdr:colOff>
      <xdr:row>53</xdr:row>
      <xdr:rowOff>0</xdr:rowOff>
    </xdr:to>
    <xdr:pic>
      <xdr:nvPicPr>
        <xdr:cNvPr id="171" name="Picture 116">
          <a:extLst>
            <a:ext uri="{FF2B5EF4-FFF2-40B4-BE49-F238E27FC236}">
              <a16:creationId xmlns:a16="http://schemas.microsoft.com/office/drawing/2014/main" id="{548BE476-4B0C-45AC-8872-EC0CDA9A1DA8}"/>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495300" y="8258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55</xdr:row>
      <xdr:rowOff>0</xdr:rowOff>
    </xdr:from>
    <xdr:to>
      <xdr:col>0</xdr:col>
      <xdr:colOff>12700</xdr:colOff>
      <xdr:row>55</xdr:row>
      <xdr:rowOff>12700</xdr:rowOff>
    </xdr:to>
    <xdr:pic>
      <xdr:nvPicPr>
        <xdr:cNvPr id="172" name="Picture 118">
          <a:extLst>
            <a:ext uri="{FF2B5EF4-FFF2-40B4-BE49-F238E27FC236}">
              <a16:creationId xmlns:a16="http://schemas.microsoft.com/office/drawing/2014/main" id="{D76EAFD6-35A7-492B-AF37-180FC2555BB4}"/>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495300" y="87439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4</xdr:row>
      <xdr:rowOff>0</xdr:rowOff>
    </xdr:to>
    <xdr:pic>
      <xdr:nvPicPr>
        <xdr:cNvPr id="173" name="Picture 7">
          <a:extLst>
            <a:ext uri="{FF2B5EF4-FFF2-40B4-BE49-F238E27FC236}">
              <a16:creationId xmlns:a16="http://schemas.microsoft.com/office/drawing/2014/main" id="{D639D492-3468-4B70-A146-A23C5E9A0A1D}"/>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bwMode="auto">
        <a:xfrm>
          <a:off x="495300" y="485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12700</xdr:colOff>
      <xdr:row>15</xdr:row>
      <xdr:rowOff>12700</xdr:rowOff>
    </xdr:to>
    <xdr:pic>
      <xdr:nvPicPr>
        <xdr:cNvPr id="174" name="Picture 9">
          <a:extLst>
            <a:ext uri="{FF2B5EF4-FFF2-40B4-BE49-F238E27FC236}">
              <a16:creationId xmlns:a16="http://schemas.microsoft.com/office/drawing/2014/main" id="{744AE5B0-1808-4FAB-8D1A-2E7818DB7877}"/>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22669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12700</xdr:colOff>
      <xdr:row>5</xdr:row>
      <xdr:rowOff>12700</xdr:rowOff>
    </xdr:to>
    <xdr:pic>
      <xdr:nvPicPr>
        <xdr:cNvPr id="175" name="Picture 10">
          <a:extLst>
            <a:ext uri="{FF2B5EF4-FFF2-40B4-BE49-F238E27FC236}">
              <a16:creationId xmlns:a16="http://schemas.microsoft.com/office/drawing/2014/main" id="{0544E59E-6057-4CAB-BA63-62A86EFB3ECC}"/>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95300" y="647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6</xdr:row>
      <xdr:rowOff>0</xdr:rowOff>
    </xdr:to>
    <xdr:pic>
      <xdr:nvPicPr>
        <xdr:cNvPr id="176" name="Picture 11">
          <a:extLst>
            <a:ext uri="{FF2B5EF4-FFF2-40B4-BE49-F238E27FC236}">
              <a16:creationId xmlns:a16="http://schemas.microsoft.com/office/drawing/2014/main" id="{CC0F61F8-ACA2-41FD-9A3A-408059916425}"/>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bwMode="auto">
        <a:xfrm>
          <a:off x="495300" y="809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12700</xdr:colOff>
      <xdr:row>8</xdr:row>
      <xdr:rowOff>0</xdr:rowOff>
    </xdr:to>
    <xdr:pic>
      <xdr:nvPicPr>
        <xdr:cNvPr id="177" name="Picture 14">
          <a:extLst>
            <a:ext uri="{FF2B5EF4-FFF2-40B4-BE49-F238E27FC236}">
              <a16:creationId xmlns:a16="http://schemas.microsoft.com/office/drawing/2014/main" id="{385963F2-98BA-4FF2-8CED-111BB218ABF0}"/>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495300" y="11334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56</xdr:row>
      <xdr:rowOff>0</xdr:rowOff>
    </xdr:from>
    <xdr:to>
      <xdr:col>0</xdr:col>
      <xdr:colOff>12700</xdr:colOff>
      <xdr:row>56</xdr:row>
      <xdr:rowOff>12700</xdr:rowOff>
    </xdr:to>
    <xdr:pic>
      <xdr:nvPicPr>
        <xdr:cNvPr id="178" name="Picture 15">
          <a:extLst>
            <a:ext uri="{FF2B5EF4-FFF2-40B4-BE49-F238E27FC236}">
              <a16:creationId xmlns:a16="http://schemas.microsoft.com/office/drawing/2014/main" id="{A1704631-9149-4F79-B7AD-B82AFE3C8212}"/>
            </a:ext>
          </a:extLst>
        </xdr:cNvPr>
        <xdr:cNvPicPr>
          <a:picLocks noChangeAspect="1" noChangeArrowheads="1"/>
        </xdr:cNvPicPr>
      </xdr:nvPicPr>
      <xdr:blipFill>
        <a:blip xmlns:r="http://schemas.openxmlformats.org/officeDocument/2006/relationships" r:embed="rId78" cstate="print">
          <a:extLst>
            <a:ext uri="{28A0092B-C50C-407E-A947-70E740481C1C}">
              <a14:useLocalDpi xmlns:a14="http://schemas.microsoft.com/office/drawing/2010/main" val="0"/>
            </a:ext>
          </a:extLst>
        </a:blip>
        <a:srcRect/>
        <a:stretch>
          <a:fillRect/>
        </a:stretch>
      </xdr:blipFill>
      <xdr:spPr bwMode="auto">
        <a:xfrm>
          <a:off x="495300" y="89058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12700</xdr:colOff>
      <xdr:row>24</xdr:row>
      <xdr:rowOff>12700</xdr:rowOff>
    </xdr:to>
    <xdr:pic>
      <xdr:nvPicPr>
        <xdr:cNvPr id="179" name="Picture 17">
          <a:extLst>
            <a:ext uri="{FF2B5EF4-FFF2-40B4-BE49-F238E27FC236}">
              <a16:creationId xmlns:a16="http://schemas.microsoft.com/office/drawing/2014/main" id="{7608E51C-D06C-4BE8-B003-D898C13A941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37242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11</xdr:row>
      <xdr:rowOff>0</xdr:rowOff>
    </xdr:to>
    <xdr:pic>
      <xdr:nvPicPr>
        <xdr:cNvPr id="180" name="Picture 18">
          <a:extLst>
            <a:ext uri="{FF2B5EF4-FFF2-40B4-BE49-F238E27FC236}">
              <a16:creationId xmlns:a16="http://schemas.microsoft.com/office/drawing/2014/main" id="{08C448E7-0CAE-4B1F-80D6-5BC1EAA757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6192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12700</xdr:colOff>
      <xdr:row>13</xdr:row>
      <xdr:rowOff>0</xdr:rowOff>
    </xdr:to>
    <xdr:pic>
      <xdr:nvPicPr>
        <xdr:cNvPr id="181" name="Picture 19">
          <a:extLst>
            <a:ext uri="{FF2B5EF4-FFF2-40B4-BE49-F238E27FC236}">
              <a16:creationId xmlns:a16="http://schemas.microsoft.com/office/drawing/2014/main" id="{4FCE1210-37D4-4503-A523-A707DA09B856}"/>
            </a:ext>
          </a:extLst>
        </xdr:cNvPr>
        <xdr:cNvPicPr>
          <a:picLocks noChangeAspect="1" noChangeArrowheads="1"/>
        </xdr:cNvPicPr>
      </xdr:nvPicPr>
      <xdr:blipFill>
        <a:blip xmlns:r="http://schemas.openxmlformats.org/officeDocument/2006/relationships" r:embed="rId109" cstate="print">
          <a:extLst>
            <a:ext uri="{28A0092B-C50C-407E-A947-70E740481C1C}">
              <a14:useLocalDpi xmlns:a14="http://schemas.microsoft.com/office/drawing/2010/main" val="0"/>
            </a:ext>
          </a:extLst>
        </a:blip>
        <a:srcRect/>
        <a:stretch>
          <a:fillRect/>
        </a:stretch>
      </xdr:blipFill>
      <xdr:spPr bwMode="auto">
        <a:xfrm>
          <a:off x="495300" y="1781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12700</xdr:colOff>
      <xdr:row>15</xdr:row>
      <xdr:rowOff>0</xdr:rowOff>
    </xdr:to>
    <xdr:pic>
      <xdr:nvPicPr>
        <xdr:cNvPr id="182" name="Picture 22">
          <a:extLst>
            <a:ext uri="{FF2B5EF4-FFF2-40B4-BE49-F238E27FC236}">
              <a16:creationId xmlns:a16="http://schemas.microsoft.com/office/drawing/2014/main" id="{9970E8C9-5454-42BD-9BD2-7DA0E357FFA6}"/>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95300" y="21050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444500</xdr:rowOff>
    </xdr:from>
    <xdr:to>
      <xdr:col>0</xdr:col>
      <xdr:colOff>12700</xdr:colOff>
      <xdr:row>15</xdr:row>
      <xdr:rowOff>0</xdr:rowOff>
    </xdr:to>
    <xdr:pic>
      <xdr:nvPicPr>
        <xdr:cNvPr id="183" name="Picture 23">
          <a:extLst>
            <a:ext uri="{FF2B5EF4-FFF2-40B4-BE49-F238E27FC236}">
              <a16:creationId xmlns:a16="http://schemas.microsoft.com/office/drawing/2014/main" id="{C9BA706B-DEB2-481A-8A7A-239515399CEB}"/>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2263775"/>
          <a:ext cx="12700" cy="3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12700</xdr:colOff>
      <xdr:row>17</xdr:row>
      <xdr:rowOff>12700</xdr:rowOff>
    </xdr:to>
    <xdr:pic>
      <xdr:nvPicPr>
        <xdr:cNvPr id="184" name="Picture 25">
          <a:extLst>
            <a:ext uri="{FF2B5EF4-FFF2-40B4-BE49-F238E27FC236}">
              <a16:creationId xmlns:a16="http://schemas.microsoft.com/office/drawing/2014/main" id="{1676AF11-011C-493A-92D7-3AD508D8ECDF}"/>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24288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17</xdr:row>
      <xdr:rowOff>0</xdr:rowOff>
    </xdr:from>
    <xdr:to>
      <xdr:col>0</xdr:col>
      <xdr:colOff>12700</xdr:colOff>
      <xdr:row>18</xdr:row>
      <xdr:rowOff>0</xdr:rowOff>
    </xdr:to>
    <xdr:pic>
      <xdr:nvPicPr>
        <xdr:cNvPr id="185" name="Picture 26">
          <a:extLst>
            <a:ext uri="{FF2B5EF4-FFF2-40B4-BE49-F238E27FC236}">
              <a16:creationId xmlns:a16="http://schemas.microsoft.com/office/drawing/2014/main" id="{7011555E-97CE-4192-9406-93E6D01DC6C2}"/>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25908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18</xdr:row>
      <xdr:rowOff>0</xdr:rowOff>
    </xdr:from>
    <xdr:to>
      <xdr:col>0</xdr:col>
      <xdr:colOff>12700</xdr:colOff>
      <xdr:row>19</xdr:row>
      <xdr:rowOff>12700</xdr:rowOff>
    </xdr:to>
    <xdr:pic>
      <xdr:nvPicPr>
        <xdr:cNvPr id="186" name="Picture 27">
          <a:extLst>
            <a:ext uri="{FF2B5EF4-FFF2-40B4-BE49-F238E27FC236}">
              <a16:creationId xmlns:a16="http://schemas.microsoft.com/office/drawing/2014/main" id="{E8BDCA30-A30B-44DE-BBB6-9B0462300328}"/>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495300" y="27527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12700</xdr:colOff>
      <xdr:row>20</xdr:row>
      <xdr:rowOff>0</xdr:rowOff>
    </xdr:to>
    <xdr:pic>
      <xdr:nvPicPr>
        <xdr:cNvPr id="187" name="Picture 28">
          <a:extLst>
            <a:ext uri="{FF2B5EF4-FFF2-40B4-BE49-F238E27FC236}">
              <a16:creationId xmlns:a16="http://schemas.microsoft.com/office/drawing/2014/main" id="{2A42A5DB-DA97-44BC-BD6B-AC2E9CA52D2F}"/>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495300" y="29146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45</xdr:row>
      <xdr:rowOff>12700</xdr:rowOff>
    </xdr:to>
    <xdr:pic>
      <xdr:nvPicPr>
        <xdr:cNvPr id="188" name="Picture 29">
          <a:extLst>
            <a:ext uri="{FF2B5EF4-FFF2-40B4-BE49-F238E27FC236}">
              <a16:creationId xmlns:a16="http://schemas.microsoft.com/office/drawing/2014/main" id="{1AD9DE67-EE79-4DC5-AC39-87A1E7C1FCCF}"/>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95300" y="71247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20</xdr:row>
      <xdr:rowOff>0</xdr:rowOff>
    </xdr:from>
    <xdr:to>
      <xdr:col>0</xdr:col>
      <xdr:colOff>12700</xdr:colOff>
      <xdr:row>21</xdr:row>
      <xdr:rowOff>0</xdr:rowOff>
    </xdr:to>
    <xdr:pic>
      <xdr:nvPicPr>
        <xdr:cNvPr id="189" name="Picture 30">
          <a:extLst>
            <a:ext uri="{FF2B5EF4-FFF2-40B4-BE49-F238E27FC236}">
              <a16:creationId xmlns:a16="http://schemas.microsoft.com/office/drawing/2014/main" id="{AF6AA89E-328B-44DA-B6E1-0F63FAF2AD3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95300" y="30765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58</xdr:row>
      <xdr:rowOff>12700</xdr:rowOff>
    </xdr:to>
    <xdr:pic>
      <xdr:nvPicPr>
        <xdr:cNvPr id="190" name="Picture 31">
          <a:extLst>
            <a:ext uri="{FF2B5EF4-FFF2-40B4-BE49-F238E27FC236}">
              <a16:creationId xmlns:a16="http://schemas.microsoft.com/office/drawing/2014/main" id="{D8AFA082-F395-41B7-88F8-8584CEF7C2C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92297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29</xdr:row>
      <xdr:rowOff>12700</xdr:rowOff>
    </xdr:to>
    <xdr:pic>
      <xdr:nvPicPr>
        <xdr:cNvPr id="191" name="Picture 35">
          <a:extLst>
            <a:ext uri="{FF2B5EF4-FFF2-40B4-BE49-F238E27FC236}">
              <a16:creationId xmlns:a16="http://schemas.microsoft.com/office/drawing/2014/main" id="{54F9C7DA-B373-42F7-985F-5B83B87DCA3F}"/>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95300" y="45339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12700</xdr:colOff>
      <xdr:row>22</xdr:row>
      <xdr:rowOff>0</xdr:rowOff>
    </xdr:to>
    <xdr:pic>
      <xdr:nvPicPr>
        <xdr:cNvPr id="192" name="Picture 36">
          <a:extLst>
            <a:ext uri="{FF2B5EF4-FFF2-40B4-BE49-F238E27FC236}">
              <a16:creationId xmlns:a16="http://schemas.microsoft.com/office/drawing/2014/main" id="{010A0ED9-21D3-43E9-8D7D-08310570BE72}"/>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95300" y="32385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12700</xdr:colOff>
      <xdr:row>23</xdr:row>
      <xdr:rowOff>0</xdr:rowOff>
    </xdr:to>
    <xdr:pic>
      <xdr:nvPicPr>
        <xdr:cNvPr id="193" name="Picture 37">
          <a:extLst>
            <a:ext uri="{FF2B5EF4-FFF2-40B4-BE49-F238E27FC236}">
              <a16:creationId xmlns:a16="http://schemas.microsoft.com/office/drawing/2014/main" id="{41FC19A0-5530-4ED9-94E7-653196972F3F}"/>
            </a:ext>
          </a:extLst>
        </xdr:cNvPr>
        <xdr:cNvPicPr>
          <a:picLocks noChangeAspect="1" noChangeArrowheads="1"/>
        </xdr:cNvPicPr>
      </xdr:nvPicPr>
      <xdr:blipFill>
        <a:blip xmlns:r="http://schemas.openxmlformats.org/officeDocument/2006/relationships" r:embed="rId110" cstate="print">
          <a:extLst>
            <a:ext uri="{28A0092B-C50C-407E-A947-70E740481C1C}">
              <a14:useLocalDpi xmlns:a14="http://schemas.microsoft.com/office/drawing/2010/main" val="0"/>
            </a:ext>
          </a:extLst>
        </a:blip>
        <a:srcRect/>
        <a:stretch>
          <a:fillRect/>
        </a:stretch>
      </xdr:blipFill>
      <xdr:spPr bwMode="auto">
        <a:xfrm>
          <a:off x="495300" y="34004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24</xdr:row>
      <xdr:rowOff>12700</xdr:rowOff>
    </xdr:to>
    <xdr:pic>
      <xdr:nvPicPr>
        <xdr:cNvPr id="194" name="Picture 39">
          <a:extLst>
            <a:ext uri="{FF2B5EF4-FFF2-40B4-BE49-F238E27FC236}">
              <a16:creationId xmlns:a16="http://schemas.microsoft.com/office/drawing/2014/main" id="{9762FD02-110A-4B0B-B992-47267C9EF48F}"/>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95300" y="35623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12700</xdr:colOff>
      <xdr:row>25</xdr:row>
      <xdr:rowOff>0</xdr:rowOff>
    </xdr:to>
    <xdr:pic>
      <xdr:nvPicPr>
        <xdr:cNvPr id="195" name="Picture 40">
          <a:extLst>
            <a:ext uri="{FF2B5EF4-FFF2-40B4-BE49-F238E27FC236}">
              <a16:creationId xmlns:a16="http://schemas.microsoft.com/office/drawing/2014/main" id="{669BF77C-08FA-4EB9-B937-A3E7BD11089B}"/>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495300" y="37242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26</xdr:row>
      <xdr:rowOff>0</xdr:rowOff>
    </xdr:to>
    <xdr:pic>
      <xdr:nvPicPr>
        <xdr:cNvPr id="196" name="Picture 42">
          <a:extLst>
            <a:ext uri="{FF2B5EF4-FFF2-40B4-BE49-F238E27FC236}">
              <a16:creationId xmlns:a16="http://schemas.microsoft.com/office/drawing/2014/main" id="{E7A478A2-6AB0-4301-91B1-6F4C2CD21319}"/>
            </a:ext>
          </a:extLst>
        </xdr:cNvPr>
        <xdr:cNvPicPr>
          <a:picLocks noChangeAspect="1" noChangeArrowheads="1"/>
        </xdr:cNvPicPr>
      </xdr:nvPicPr>
      <xdr:blipFill>
        <a:blip xmlns:r="http://schemas.openxmlformats.org/officeDocument/2006/relationships" r:embed="rId111" cstate="print">
          <a:extLst>
            <a:ext uri="{28A0092B-C50C-407E-A947-70E740481C1C}">
              <a14:useLocalDpi xmlns:a14="http://schemas.microsoft.com/office/drawing/2010/main" val="0"/>
            </a:ext>
          </a:extLst>
        </a:blip>
        <a:srcRect/>
        <a:stretch>
          <a:fillRect/>
        </a:stretch>
      </xdr:blipFill>
      <xdr:spPr bwMode="auto">
        <a:xfrm>
          <a:off x="495300" y="38862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42</xdr:row>
      <xdr:rowOff>12700</xdr:rowOff>
    </xdr:to>
    <xdr:pic>
      <xdr:nvPicPr>
        <xdr:cNvPr id="197" name="Picture 44">
          <a:extLst>
            <a:ext uri="{FF2B5EF4-FFF2-40B4-BE49-F238E27FC236}">
              <a16:creationId xmlns:a16="http://schemas.microsoft.com/office/drawing/2014/main" id="{D5E00BAD-FE1F-4D92-8302-788C7864551A}"/>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495300" y="66389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26</xdr:row>
      <xdr:rowOff>0</xdr:rowOff>
    </xdr:from>
    <xdr:to>
      <xdr:col>0</xdr:col>
      <xdr:colOff>12700</xdr:colOff>
      <xdr:row>27</xdr:row>
      <xdr:rowOff>0</xdr:rowOff>
    </xdr:to>
    <xdr:pic>
      <xdr:nvPicPr>
        <xdr:cNvPr id="198" name="Picture 52">
          <a:extLst>
            <a:ext uri="{FF2B5EF4-FFF2-40B4-BE49-F238E27FC236}">
              <a16:creationId xmlns:a16="http://schemas.microsoft.com/office/drawing/2014/main" id="{0FB5B73A-1B15-4460-856F-3D91B9C21E03}"/>
            </a:ext>
          </a:extLst>
        </xdr:cNvPr>
        <xdr:cNvPicPr>
          <a:picLocks noChangeAspect="1" noChangeArrowheads="1"/>
        </xdr:cNvPicPr>
      </xdr:nvPicPr>
      <xdr:blipFill>
        <a:blip xmlns:r="http://schemas.openxmlformats.org/officeDocument/2006/relationships" r:embed="rId112" cstate="print">
          <a:extLst>
            <a:ext uri="{28A0092B-C50C-407E-A947-70E740481C1C}">
              <a14:useLocalDpi xmlns:a14="http://schemas.microsoft.com/office/drawing/2010/main" val="0"/>
            </a:ext>
          </a:extLst>
        </a:blip>
        <a:srcRect/>
        <a:stretch>
          <a:fillRect/>
        </a:stretch>
      </xdr:blipFill>
      <xdr:spPr bwMode="auto">
        <a:xfrm>
          <a:off x="495300" y="40481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3</xdr:row>
      <xdr:rowOff>12700</xdr:rowOff>
    </xdr:to>
    <xdr:pic>
      <xdr:nvPicPr>
        <xdr:cNvPr id="199" name="Picture 60">
          <a:extLst>
            <a:ext uri="{FF2B5EF4-FFF2-40B4-BE49-F238E27FC236}">
              <a16:creationId xmlns:a16="http://schemas.microsoft.com/office/drawing/2014/main" id="{217CA8C8-61AF-4073-8B1E-2EE3946D4CA6}"/>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95300" y="4857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12700</xdr:colOff>
      <xdr:row>28</xdr:row>
      <xdr:rowOff>0</xdr:rowOff>
    </xdr:to>
    <xdr:pic>
      <xdr:nvPicPr>
        <xdr:cNvPr id="200" name="Picture 61">
          <a:extLst>
            <a:ext uri="{FF2B5EF4-FFF2-40B4-BE49-F238E27FC236}">
              <a16:creationId xmlns:a16="http://schemas.microsoft.com/office/drawing/2014/main" id="{D41C2854-FF65-49E9-8591-4E7FE35015B6}"/>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95300" y="42100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12700</xdr:colOff>
      <xdr:row>29</xdr:row>
      <xdr:rowOff>12700</xdr:rowOff>
    </xdr:to>
    <xdr:pic>
      <xdr:nvPicPr>
        <xdr:cNvPr id="201" name="Picture 62">
          <a:extLst>
            <a:ext uri="{FF2B5EF4-FFF2-40B4-BE49-F238E27FC236}">
              <a16:creationId xmlns:a16="http://schemas.microsoft.com/office/drawing/2014/main" id="{191F169B-7C19-4DBB-83FA-26023A479248}"/>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495300" y="43719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30</xdr:row>
      <xdr:rowOff>0</xdr:rowOff>
    </xdr:to>
    <xdr:pic>
      <xdr:nvPicPr>
        <xdr:cNvPr id="202" name="Picture 63">
          <a:extLst>
            <a:ext uri="{FF2B5EF4-FFF2-40B4-BE49-F238E27FC236}">
              <a16:creationId xmlns:a16="http://schemas.microsoft.com/office/drawing/2014/main" id="{EED79C56-2A33-4959-ABA5-73B77DB97AD9}"/>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495300" y="45339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12700</xdr:colOff>
      <xdr:row>31</xdr:row>
      <xdr:rowOff>0</xdr:rowOff>
    </xdr:to>
    <xdr:pic>
      <xdr:nvPicPr>
        <xdr:cNvPr id="203" name="Picture 67">
          <a:extLst>
            <a:ext uri="{FF2B5EF4-FFF2-40B4-BE49-F238E27FC236}">
              <a16:creationId xmlns:a16="http://schemas.microsoft.com/office/drawing/2014/main" id="{C25668E0-153B-43D9-B5CD-1E42C2FA9ABF}"/>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46958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12700</xdr:colOff>
      <xdr:row>8</xdr:row>
      <xdr:rowOff>12700</xdr:rowOff>
    </xdr:to>
    <xdr:pic>
      <xdr:nvPicPr>
        <xdr:cNvPr id="204" name="Picture 74">
          <a:extLst>
            <a:ext uri="{FF2B5EF4-FFF2-40B4-BE49-F238E27FC236}">
              <a16:creationId xmlns:a16="http://schemas.microsoft.com/office/drawing/2014/main" id="{4E3F2E0C-4E88-4B98-90E2-379C46897D95}"/>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bwMode="auto">
        <a:xfrm>
          <a:off x="495300" y="12954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38</xdr:row>
      <xdr:rowOff>12700</xdr:rowOff>
    </xdr:to>
    <xdr:pic>
      <xdr:nvPicPr>
        <xdr:cNvPr id="205" name="Picture 75">
          <a:extLst>
            <a:ext uri="{FF2B5EF4-FFF2-40B4-BE49-F238E27FC236}">
              <a16:creationId xmlns:a16="http://schemas.microsoft.com/office/drawing/2014/main" id="{16F04F41-529F-471D-BC94-AFE00A190668}"/>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bwMode="auto">
        <a:xfrm>
          <a:off x="495300" y="59912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12700</xdr:colOff>
      <xdr:row>32</xdr:row>
      <xdr:rowOff>0</xdr:rowOff>
    </xdr:to>
    <xdr:pic>
      <xdr:nvPicPr>
        <xdr:cNvPr id="206" name="Picture 76">
          <a:extLst>
            <a:ext uri="{FF2B5EF4-FFF2-40B4-BE49-F238E27FC236}">
              <a16:creationId xmlns:a16="http://schemas.microsoft.com/office/drawing/2014/main" id="{D62819FF-5ABB-41F9-A0CB-E20AC498DF41}"/>
            </a:ext>
          </a:extLst>
        </xdr:cNvPr>
        <xdr:cNvPicPr>
          <a:picLocks noChangeAspect="1" noChangeArrowheads="1"/>
        </xdr:cNvPicPr>
      </xdr:nvPicPr>
      <xdr:blipFill>
        <a:blip xmlns:r="http://schemas.openxmlformats.org/officeDocument/2006/relationships" r:embed="rId114" cstate="print">
          <a:extLst>
            <a:ext uri="{28A0092B-C50C-407E-A947-70E740481C1C}">
              <a14:useLocalDpi xmlns:a14="http://schemas.microsoft.com/office/drawing/2010/main" val="0"/>
            </a:ext>
          </a:extLst>
        </a:blip>
        <a:srcRect/>
        <a:stretch>
          <a:fillRect/>
        </a:stretch>
      </xdr:blipFill>
      <xdr:spPr bwMode="auto">
        <a:xfrm>
          <a:off x="495300" y="48577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32</xdr:row>
      <xdr:rowOff>0</xdr:rowOff>
    </xdr:from>
    <xdr:to>
      <xdr:col>0</xdr:col>
      <xdr:colOff>12700</xdr:colOff>
      <xdr:row>33</xdr:row>
      <xdr:rowOff>0</xdr:rowOff>
    </xdr:to>
    <xdr:pic>
      <xdr:nvPicPr>
        <xdr:cNvPr id="207" name="Picture 78">
          <a:extLst>
            <a:ext uri="{FF2B5EF4-FFF2-40B4-BE49-F238E27FC236}">
              <a16:creationId xmlns:a16="http://schemas.microsoft.com/office/drawing/2014/main" id="{7F5D15D2-A58A-4A76-BE6A-34773DA1134C}"/>
            </a:ext>
          </a:extLst>
        </xdr:cNvPr>
        <xdr:cNvPicPr>
          <a:picLocks noChangeAspect="1" noChangeArrowheads="1"/>
        </xdr:cNvPicPr>
      </xdr:nvPicPr>
      <xdr:blipFill>
        <a:blip xmlns:r="http://schemas.openxmlformats.org/officeDocument/2006/relationships" r:embed="rId115" cstate="print">
          <a:extLst>
            <a:ext uri="{28A0092B-C50C-407E-A947-70E740481C1C}">
              <a14:useLocalDpi xmlns:a14="http://schemas.microsoft.com/office/drawing/2010/main" val="0"/>
            </a:ext>
          </a:extLst>
        </a:blip>
        <a:srcRect/>
        <a:stretch>
          <a:fillRect/>
        </a:stretch>
      </xdr:blipFill>
      <xdr:spPr bwMode="auto">
        <a:xfrm>
          <a:off x="495300" y="50196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39</xdr:row>
      <xdr:rowOff>0</xdr:rowOff>
    </xdr:from>
    <xdr:to>
      <xdr:col>0</xdr:col>
      <xdr:colOff>12700</xdr:colOff>
      <xdr:row>39</xdr:row>
      <xdr:rowOff>12700</xdr:rowOff>
    </xdr:to>
    <xdr:pic>
      <xdr:nvPicPr>
        <xdr:cNvPr id="208" name="Picture 83">
          <a:extLst>
            <a:ext uri="{FF2B5EF4-FFF2-40B4-BE49-F238E27FC236}">
              <a16:creationId xmlns:a16="http://schemas.microsoft.com/office/drawing/2014/main" id="{886108CB-7574-4700-A29D-1471BDB4AF01}"/>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bwMode="auto">
        <a:xfrm>
          <a:off x="495300" y="61531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12700</xdr:colOff>
      <xdr:row>34</xdr:row>
      <xdr:rowOff>0</xdr:rowOff>
    </xdr:to>
    <xdr:pic>
      <xdr:nvPicPr>
        <xdr:cNvPr id="209" name="Picture 84">
          <a:extLst>
            <a:ext uri="{FF2B5EF4-FFF2-40B4-BE49-F238E27FC236}">
              <a16:creationId xmlns:a16="http://schemas.microsoft.com/office/drawing/2014/main" id="{88756934-6B74-44FD-A401-AD7C844048C2}"/>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95300" y="51816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5</xdr:row>
      <xdr:rowOff>12700</xdr:rowOff>
    </xdr:to>
    <xdr:pic>
      <xdr:nvPicPr>
        <xdr:cNvPr id="210" name="Picture 85">
          <a:extLst>
            <a:ext uri="{FF2B5EF4-FFF2-40B4-BE49-F238E27FC236}">
              <a16:creationId xmlns:a16="http://schemas.microsoft.com/office/drawing/2014/main" id="{42156C59-A0FC-4B9D-A9FD-07B0B7C639BB}"/>
            </a:ext>
          </a:extLst>
        </xdr:cNvPr>
        <xdr:cNvPicPr>
          <a:picLocks noChangeAspect="1" noChangeArrowheads="1"/>
        </xdr:cNvPicPr>
      </xdr:nvPicPr>
      <xdr:blipFill>
        <a:blip xmlns:r="http://schemas.openxmlformats.org/officeDocument/2006/relationships" r:embed="rId117" cstate="print">
          <a:extLst>
            <a:ext uri="{28A0092B-C50C-407E-A947-70E740481C1C}">
              <a14:useLocalDpi xmlns:a14="http://schemas.microsoft.com/office/drawing/2010/main" val="0"/>
            </a:ext>
          </a:extLst>
        </a:blip>
        <a:srcRect/>
        <a:stretch>
          <a:fillRect/>
        </a:stretch>
      </xdr:blipFill>
      <xdr:spPr bwMode="auto">
        <a:xfrm>
          <a:off x="495300" y="8096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34</xdr:row>
      <xdr:rowOff>0</xdr:rowOff>
    </xdr:from>
    <xdr:to>
      <xdr:col>0</xdr:col>
      <xdr:colOff>12700</xdr:colOff>
      <xdr:row>35</xdr:row>
      <xdr:rowOff>0</xdr:rowOff>
    </xdr:to>
    <xdr:pic>
      <xdr:nvPicPr>
        <xdr:cNvPr id="211" name="Picture 86">
          <a:extLst>
            <a:ext uri="{FF2B5EF4-FFF2-40B4-BE49-F238E27FC236}">
              <a16:creationId xmlns:a16="http://schemas.microsoft.com/office/drawing/2014/main" id="{56D9CB9F-ECD0-4517-B595-9154DA4F3A97}"/>
            </a:ext>
          </a:extLst>
        </xdr:cNvPr>
        <xdr:cNvPicPr>
          <a:picLocks noChangeAspect="1" noChangeArrowheads="1"/>
        </xdr:cNvPicPr>
      </xdr:nvPicPr>
      <xdr:blipFill>
        <a:blip xmlns:r="http://schemas.openxmlformats.org/officeDocument/2006/relationships" r:embed="rId118" cstate="print">
          <a:extLst>
            <a:ext uri="{28A0092B-C50C-407E-A947-70E740481C1C}">
              <a14:useLocalDpi xmlns:a14="http://schemas.microsoft.com/office/drawing/2010/main" val="0"/>
            </a:ext>
          </a:extLst>
        </a:blip>
        <a:srcRect/>
        <a:stretch>
          <a:fillRect/>
        </a:stretch>
      </xdr:blipFill>
      <xdr:spPr bwMode="auto">
        <a:xfrm>
          <a:off x="495300" y="53435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40</xdr:row>
      <xdr:rowOff>12700</xdr:rowOff>
    </xdr:to>
    <xdr:pic>
      <xdr:nvPicPr>
        <xdr:cNvPr id="212" name="Picture 88">
          <a:extLst>
            <a:ext uri="{FF2B5EF4-FFF2-40B4-BE49-F238E27FC236}">
              <a16:creationId xmlns:a16="http://schemas.microsoft.com/office/drawing/2014/main" id="{DAD800C6-0197-4CB3-8689-0A1CBDE56C7C}"/>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bwMode="auto">
        <a:xfrm>
          <a:off x="495300" y="63150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35</xdr:row>
      <xdr:rowOff>0</xdr:rowOff>
    </xdr:from>
    <xdr:to>
      <xdr:col>0</xdr:col>
      <xdr:colOff>12700</xdr:colOff>
      <xdr:row>36</xdr:row>
      <xdr:rowOff>12700</xdr:rowOff>
    </xdr:to>
    <xdr:pic>
      <xdr:nvPicPr>
        <xdr:cNvPr id="213" name="Picture 89">
          <a:extLst>
            <a:ext uri="{FF2B5EF4-FFF2-40B4-BE49-F238E27FC236}">
              <a16:creationId xmlns:a16="http://schemas.microsoft.com/office/drawing/2014/main" id="{C6995046-6377-4A1A-B27D-6103FA56B368}"/>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55054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36</xdr:row>
      <xdr:rowOff>0</xdr:rowOff>
    </xdr:from>
    <xdr:to>
      <xdr:col>0</xdr:col>
      <xdr:colOff>12700</xdr:colOff>
      <xdr:row>37</xdr:row>
      <xdr:rowOff>0</xdr:rowOff>
    </xdr:to>
    <xdr:pic>
      <xdr:nvPicPr>
        <xdr:cNvPr id="214" name="Picture 90">
          <a:extLst>
            <a:ext uri="{FF2B5EF4-FFF2-40B4-BE49-F238E27FC236}">
              <a16:creationId xmlns:a16="http://schemas.microsoft.com/office/drawing/2014/main" id="{4D172DF0-72AD-43DE-9A6E-B10680511D62}"/>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95300" y="56673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37</xdr:row>
      <xdr:rowOff>0</xdr:rowOff>
    </xdr:from>
    <xdr:to>
      <xdr:col>0</xdr:col>
      <xdr:colOff>12700</xdr:colOff>
      <xdr:row>38</xdr:row>
      <xdr:rowOff>12700</xdr:rowOff>
    </xdr:to>
    <xdr:pic>
      <xdr:nvPicPr>
        <xdr:cNvPr id="215" name="Picture 91">
          <a:extLst>
            <a:ext uri="{FF2B5EF4-FFF2-40B4-BE49-F238E27FC236}">
              <a16:creationId xmlns:a16="http://schemas.microsoft.com/office/drawing/2014/main" id="{B4091E47-B779-4F82-B84F-232525B97F61}"/>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bwMode="auto">
        <a:xfrm>
          <a:off x="495300" y="58293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39</xdr:row>
      <xdr:rowOff>0</xdr:rowOff>
    </xdr:to>
    <xdr:pic>
      <xdr:nvPicPr>
        <xdr:cNvPr id="216" name="Picture 92">
          <a:extLst>
            <a:ext uri="{FF2B5EF4-FFF2-40B4-BE49-F238E27FC236}">
              <a16:creationId xmlns:a16="http://schemas.microsoft.com/office/drawing/2014/main" id="{18DD8FF9-9282-40A2-9D05-DD3ACC448551}"/>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495300" y="59912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39</xdr:row>
      <xdr:rowOff>0</xdr:rowOff>
    </xdr:from>
    <xdr:to>
      <xdr:col>0</xdr:col>
      <xdr:colOff>12700</xdr:colOff>
      <xdr:row>40</xdr:row>
      <xdr:rowOff>0</xdr:rowOff>
    </xdr:to>
    <xdr:pic>
      <xdr:nvPicPr>
        <xdr:cNvPr id="217" name="Picture 97">
          <a:extLst>
            <a:ext uri="{FF2B5EF4-FFF2-40B4-BE49-F238E27FC236}">
              <a16:creationId xmlns:a16="http://schemas.microsoft.com/office/drawing/2014/main" id="{843F69B6-A76D-485D-8FDB-F6EFF55D5E0D}"/>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95300" y="61531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41</xdr:row>
      <xdr:rowOff>0</xdr:rowOff>
    </xdr:from>
    <xdr:to>
      <xdr:col>0</xdr:col>
      <xdr:colOff>12700</xdr:colOff>
      <xdr:row>42</xdr:row>
      <xdr:rowOff>0</xdr:rowOff>
    </xdr:to>
    <xdr:pic>
      <xdr:nvPicPr>
        <xdr:cNvPr id="218" name="Picture 101">
          <a:extLst>
            <a:ext uri="{FF2B5EF4-FFF2-40B4-BE49-F238E27FC236}">
              <a16:creationId xmlns:a16="http://schemas.microsoft.com/office/drawing/2014/main" id="{9A8619A8-AA56-4463-A5A1-F8424C60639D}"/>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bwMode="auto">
        <a:xfrm>
          <a:off x="495300" y="64770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45</xdr:row>
      <xdr:rowOff>12700</xdr:rowOff>
    </xdr:to>
    <xdr:pic>
      <xdr:nvPicPr>
        <xdr:cNvPr id="219" name="Picture 102">
          <a:extLst>
            <a:ext uri="{FF2B5EF4-FFF2-40B4-BE49-F238E27FC236}">
              <a16:creationId xmlns:a16="http://schemas.microsoft.com/office/drawing/2014/main" id="{FEAE3B71-67D6-4EF9-8B67-9527881F7994}"/>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95300" y="71247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43</xdr:row>
      <xdr:rowOff>0</xdr:rowOff>
    </xdr:to>
    <xdr:pic>
      <xdr:nvPicPr>
        <xdr:cNvPr id="220" name="Picture 103">
          <a:extLst>
            <a:ext uri="{FF2B5EF4-FFF2-40B4-BE49-F238E27FC236}">
              <a16:creationId xmlns:a16="http://schemas.microsoft.com/office/drawing/2014/main" id="{850ACB84-4994-4081-A12C-99A74A9F35DB}"/>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495300" y="66389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43</xdr:row>
      <xdr:rowOff>0</xdr:rowOff>
    </xdr:from>
    <xdr:to>
      <xdr:col>0</xdr:col>
      <xdr:colOff>12700</xdr:colOff>
      <xdr:row>44</xdr:row>
      <xdr:rowOff>12700</xdr:rowOff>
    </xdr:to>
    <xdr:pic>
      <xdr:nvPicPr>
        <xdr:cNvPr id="221" name="Picture 104">
          <a:extLst>
            <a:ext uri="{FF2B5EF4-FFF2-40B4-BE49-F238E27FC236}">
              <a16:creationId xmlns:a16="http://schemas.microsoft.com/office/drawing/2014/main" id="{0E649D7A-1B4E-44BA-BAB0-C74C513407D0}"/>
            </a:ext>
          </a:extLst>
        </xdr:cNvPr>
        <xdr:cNvPicPr>
          <a:picLocks noChangeAspect="1" noChangeArrowheads="1"/>
        </xdr:cNvPicPr>
      </xdr:nvPicPr>
      <xdr:blipFill>
        <a:blip xmlns:r="http://schemas.openxmlformats.org/officeDocument/2006/relationships" r:embed="rId122" cstate="print">
          <a:extLst>
            <a:ext uri="{28A0092B-C50C-407E-A947-70E740481C1C}">
              <a14:useLocalDpi xmlns:a14="http://schemas.microsoft.com/office/drawing/2010/main" val="0"/>
            </a:ext>
          </a:extLst>
        </a:blip>
        <a:srcRect/>
        <a:stretch>
          <a:fillRect/>
        </a:stretch>
      </xdr:blipFill>
      <xdr:spPr bwMode="auto">
        <a:xfrm>
          <a:off x="495300" y="68008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44</xdr:row>
      <xdr:rowOff>165100</xdr:rowOff>
    </xdr:from>
    <xdr:to>
      <xdr:col>0</xdr:col>
      <xdr:colOff>12700</xdr:colOff>
      <xdr:row>45</xdr:row>
      <xdr:rowOff>12700</xdr:rowOff>
    </xdr:to>
    <xdr:pic>
      <xdr:nvPicPr>
        <xdr:cNvPr id="222" name="Picture 105">
          <a:extLst>
            <a:ext uri="{FF2B5EF4-FFF2-40B4-BE49-F238E27FC236}">
              <a16:creationId xmlns:a16="http://schemas.microsoft.com/office/drawing/2014/main" id="{91E9F7FF-77CA-4635-AA9C-86C8187085E6}"/>
            </a:ext>
          </a:extLst>
        </xdr:cNvPr>
        <xdr:cNvPicPr>
          <a:picLocks noChangeAspect="1" noChangeArrowheads="1"/>
        </xdr:cNvPicPr>
      </xdr:nvPicPr>
      <xdr:blipFill>
        <a:blip xmlns:r="http://schemas.openxmlformats.org/officeDocument/2006/relationships" r:embed="rId123" cstate="print">
          <a:extLst>
            <a:ext uri="{28A0092B-C50C-407E-A947-70E740481C1C}">
              <a14:useLocalDpi xmlns:a14="http://schemas.microsoft.com/office/drawing/2010/main" val="0"/>
            </a:ext>
          </a:extLst>
        </a:blip>
        <a:srcRect/>
        <a:stretch>
          <a:fillRect/>
        </a:stretch>
      </xdr:blipFill>
      <xdr:spPr bwMode="auto">
        <a:xfrm>
          <a:off x="495300" y="7127875"/>
          <a:ext cx="1270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46</xdr:row>
      <xdr:rowOff>12700</xdr:rowOff>
    </xdr:to>
    <xdr:pic>
      <xdr:nvPicPr>
        <xdr:cNvPr id="223" name="Picture 106">
          <a:extLst>
            <a:ext uri="{FF2B5EF4-FFF2-40B4-BE49-F238E27FC236}">
              <a16:creationId xmlns:a16="http://schemas.microsoft.com/office/drawing/2014/main" id="{B0607573-B787-4EA3-8DE6-CABA7B2E8206}"/>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495300" y="7124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12700</xdr:colOff>
      <xdr:row>47</xdr:row>
      <xdr:rowOff>0</xdr:rowOff>
    </xdr:to>
    <xdr:pic>
      <xdr:nvPicPr>
        <xdr:cNvPr id="224" name="Picture 107">
          <a:extLst>
            <a:ext uri="{FF2B5EF4-FFF2-40B4-BE49-F238E27FC236}">
              <a16:creationId xmlns:a16="http://schemas.microsoft.com/office/drawing/2014/main" id="{9F7C8A7A-7F5E-4DD2-8E2B-4C94EA2198A0}"/>
            </a:ext>
          </a:extLst>
        </xdr:cNvPr>
        <xdr:cNvPicPr>
          <a:picLocks noChangeAspect="1" noChangeArrowheads="1"/>
        </xdr:cNvPicPr>
      </xdr:nvPicPr>
      <xdr:blipFill>
        <a:blip xmlns:r="http://schemas.openxmlformats.org/officeDocument/2006/relationships" r:embed="rId124" cstate="print">
          <a:extLst>
            <a:ext uri="{28A0092B-C50C-407E-A947-70E740481C1C}">
              <a14:useLocalDpi xmlns:a14="http://schemas.microsoft.com/office/drawing/2010/main" val="0"/>
            </a:ext>
          </a:extLst>
        </a:blip>
        <a:srcRect/>
        <a:stretch>
          <a:fillRect/>
        </a:stretch>
      </xdr:blipFill>
      <xdr:spPr bwMode="auto">
        <a:xfrm>
          <a:off x="495300" y="7286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12700</xdr:colOff>
      <xdr:row>14</xdr:row>
      <xdr:rowOff>12700</xdr:rowOff>
    </xdr:to>
    <xdr:pic>
      <xdr:nvPicPr>
        <xdr:cNvPr id="225" name="Picture 111">
          <a:extLst>
            <a:ext uri="{FF2B5EF4-FFF2-40B4-BE49-F238E27FC236}">
              <a16:creationId xmlns:a16="http://schemas.microsoft.com/office/drawing/2014/main" id="{71DABEAA-BEAC-4D8A-B9CB-A898E124D497}"/>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bwMode="auto">
        <a:xfrm>
          <a:off x="495300" y="21050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48</xdr:row>
      <xdr:rowOff>0</xdr:rowOff>
    </xdr:from>
    <xdr:to>
      <xdr:col>0</xdr:col>
      <xdr:colOff>12700</xdr:colOff>
      <xdr:row>49</xdr:row>
      <xdr:rowOff>12700</xdr:rowOff>
    </xdr:to>
    <xdr:pic>
      <xdr:nvPicPr>
        <xdr:cNvPr id="226" name="Picture 112">
          <a:extLst>
            <a:ext uri="{FF2B5EF4-FFF2-40B4-BE49-F238E27FC236}">
              <a16:creationId xmlns:a16="http://schemas.microsoft.com/office/drawing/2014/main" id="{85A3C098-A43F-4645-96E5-6D7A890AD14E}"/>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bwMode="auto">
        <a:xfrm>
          <a:off x="495300" y="76104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49</xdr:row>
      <xdr:rowOff>0</xdr:rowOff>
    </xdr:from>
    <xdr:to>
      <xdr:col>0</xdr:col>
      <xdr:colOff>12700</xdr:colOff>
      <xdr:row>50</xdr:row>
      <xdr:rowOff>12700</xdr:rowOff>
    </xdr:to>
    <xdr:pic>
      <xdr:nvPicPr>
        <xdr:cNvPr id="227" name="Picture 113">
          <a:extLst>
            <a:ext uri="{FF2B5EF4-FFF2-40B4-BE49-F238E27FC236}">
              <a16:creationId xmlns:a16="http://schemas.microsoft.com/office/drawing/2014/main" id="{AF390703-29F6-40ED-9F6E-F0D197CE260E}"/>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495300" y="77724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12700</xdr:colOff>
      <xdr:row>51</xdr:row>
      <xdr:rowOff>12700</xdr:rowOff>
    </xdr:to>
    <xdr:pic>
      <xdr:nvPicPr>
        <xdr:cNvPr id="228" name="Picture 114">
          <a:extLst>
            <a:ext uri="{FF2B5EF4-FFF2-40B4-BE49-F238E27FC236}">
              <a16:creationId xmlns:a16="http://schemas.microsoft.com/office/drawing/2014/main" id="{ADD395FD-3210-4A44-96ED-617DA0002F99}"/>
            </a:ext>
          </a:extLst>
        </xdr:cNvPr>
        <xdr:cNvPicPr>
          <a:picLocks noChangeAspect="1" noChangeArrowheads="1"/>
        </xdr:cNvPicPr>
      </xdr:nvPicPr>
      <xdr:blipFill>
        <a:blip xmlns:r="http://schemas.openxmlformats.org/officeDocument/2006/relationships" r:embed="rId126" cstate="print">
          <a:extLst>
            <a:ext uri="{28A0092B-C50C-407E-A947-70E740481C1C}">
              <a14:useLocalDpi xmlns:a14="http://schemas.microsoft.com/office/drawing/2010/main" val="0"/>
            </a:ext>
          </a:extLst>
        </a:blip>
        <a:srcRect/>
        <a:stretch>
          <a:fillRect/>
        </a:stretch>
      </xdr:blipFill>
      <xdr:spPr bwMode="auto">
        <a:xfrm>
          <a:off x="495300" y="79343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444500</xdr:rowOff>
    </xdr:from>
    <xdr:to>
      <xdr:col>0</xdr:col>
      <xdr:colOff>12700</xdr:colOff>
      <xdr:row>52</xdr:row>
      <xdr:rowOff>12700</xdr:rowOff>
    </xdr:to>
    <xdr:pic>
      <xdr:nvPicPr>
        <xdr:cNvPr id="229" name="Picture 115">
          <a:extLst>
            <a:ext uri="{FF2B5EF4-FFF2-40B4-BE49-F238E27FC236}">
              <a16:creationId xmlns:a16="http://schemas.microsoft.com/office/drawing/2014/main" id="{7C328408-7110-48DE-AFEE-6CA8D08DC81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495300" y="8093075"/>
          <a:ext cx="12700" cy="177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52</xdr:row>
      <xdr:rowOff>0</xdr:rowOff>
    </xdr:from>
    <xdr:to>
      <xdr:col>0</xdr:col>
      <xdr:colOff>12700</xdr:colOff>
      <xdr:row>53</xdr:row>
      <xdr:rowOff>0</xdr:rowOff>
    </xdr:to>
    <xdr:pic>
      <xdr:nvPicPr>
        <xdr:cNvPr id="230" name="Picture 116">
          <a:extLst>
            <a:ext uri="{FF2B5EF4-FFF2-40B4-BE49-F238E27FC236}">
              <a16:creationId xmlns:a16="http://schemas.microsoft.com/office/drawing/2014/main" id="{2E8E07AA-2761-47A2-B78D-8E428077E12F}"/>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bwMode="auto">
        <a:xfrm>
          <a:off x="495300" y="8258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25</xdr:row>
      <xdr:rowOff>12700</xdr:rowOff>
    </xdr:to>
    <xdr:pic>
      <xdr:nvPicPr>
        <xdr:cNvPr id="231" name="Picture 118">
          <a:extLst>
            <a:ext uri="{FF2B5EF4-FFF2-40B4-BE49-F238E27FC236}">
              <a16:creationId xmlns:a16="http://schemas.microsoft.com/office/drawing/2014/main" id="{A952EA30-8EA3-46FB-A167-D855130A62E4}"/>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bwMode="auto">
        <a:xfrm>
          <a:off x="495300" y="38862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53</xdr:row>
      <xdr:rowOff>0</xdr:rowOff>
    </xdr:from>
    <xdr:to>
      <xdr:col>0</xdr:col>
      <xdr:colOff>12700</xdr:colOff>
      <xdr:row>54</xdr:row>
      <xdr:rowOff>0</xdr:rowOff>
    </xdr:to>
    <xdr:pic>
      <xdr:nvPicPr>
        <xdr:cNvPr id="232" name="Picture 119">
          <a:extLst>
            <a:ext uri="{FF2B5EF4-FFF2-40B4-BE49-F238E27FC236}">
              <a16:creationId xmlns:a16="http://schemas.microsoft.com/office/drawing/2014/main" id="{1978E516-32DC-442B-A712-474EFB93B1E6}"/>
            </a:ext>
          </a:extLst>
        </xdr:cNvPr>
        <xdr:cNvPicPr>
          <a:picLocks noChangeAspect="1" noChangeArrowheads="1"/>
        </xdr:cNvPicPr>
      </xdr:nvPicPr>
      <xdr:blipFill>
        <a:blip xmlns:r="http://schemas.openxmlformats.org/officeDocument/2006/relationships" r:embed="rId127" cstate="print">
          <a:extLst>
            <a:ext uri="{28A0092B-C50C-407E-A947-70E740481C1C}">
              <a14:useLocalDpi xmlns:a14="http://schemas.microsoft.com/office/drawing/2010/main" val="0"/>
            </a:ext>
          </a:extLst>
        </a:blip>
        <a:srcRect/>
        <a:stretch>
          <a:fillRect/>
        </a:stretch>
      </xdr:blipFill>
      <xdr:spPr bwMode="auto">
        <a:xfrm>
          <a:off x="495300" y="84201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54</xdr:row>
      <xdr:rowOff>0</xdr:rowOff>
    </xdr:from>
    <xdr:to>
      <xdr:col>0</xdr:col>
      <xdr:colOff>12700</xdr:colOff>
      <xdr:row>55</xdr:row>
      <xdr:rowOff>0</xdr:rowOff>
    </xdr:to>
    <xdr:pic>
      <xdr:nvPicPr>
        <xdr:cNvPr id="233" name="Picture 121">
          <a:extLst>
            <a:ext uri="{FF2B5EF4-FFF2-40B4-BE49-F238E27FC236}">
              <a16:creationId xmlns:a16="http://schemas.microsoft.com/office/drawing/2014/main" id="{BEB0F6B3-9FBB-4F60-9F98-0DB7300011BD}"/>
            </a:ext>
          </a:extLst>
        </xdr:cNvPr>
        <xdr:cNvPicPr>
          <a:picLocks noChangeAspect="1" noChangeArrowheads="1"/>
        </xdr:cNvPicPr>
      </xdr:nvPicPr>
      <xdr:blipFill>
        <a:blip xmlns:r="http://schemas.openxmlformats.org/officeDocument/2006/relationships" r:embed="rId128" cstate="print">
          <a:extLst>
            <a:ext uri="{28A0092B-C50C-407E-A947-70E740481C1C}">
              <a14:useLocalDpi xmlns:a14="http://schemas.microsoft.com/office/drawing/2010/main" val="0"/>
            </a:ext>
          </a:extLst>
        </a:blip>
        <a:srcRect/>
        <a:stretch>
          <a:fillRect/>
        </a:stretch>
      </xdr:blipFill>
      <xdr:spPr bwMode="auto">
        <a:xfrm>
          <a:off x="495300" y="85820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4</xdr:row>
      <xdr:rowOff>0</xdr:rowOff>
    </xdr:to>
    <xdr:pic>
      <xdr:nvPicPr>
        <xdr:cNvPr id="234" name="Picture 7">
          <a:extLst>
            <a:ext uri="{FF2B5EF4-FFF2-40B4-BE49-F238E27FC236}">
              <a16:creationId xmlns:a16="http://schemas.microsoft.com/office/drawing/2014/main" id="{5F5D9CD8-6F2D-4753-BA04-939AC04C03E5}"/>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495300" y="485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12700</xdr:colOff>
      <xdr:row>15</xdr:row>
      <xdr:rowOff>12700</xdr:rowOff>
    </xdr:to>
    <xdr:pic>
      <xdr:nvPicPr>
        <xdr:cNvPr id="235" name="Picture 9">
          <a:extLst>
            <a:ext uri="{FF2B5EF4-FFF2-40B4-BE49-F238E27FC236}">
              <a16:creationId xmlns:a16="http://schemas.microsoft.com/office/drawing/2014/main" id="{03733ED1-BDB3-4DD2-97C5-78BF3F8D81B0}"/>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22669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12700</xdr:colOff>
      <xdr:row>5</xdr:row>
      <xdr:rowOff>12700</xdr:rowOff>
    </xdr:to>
    <xdr:pic>
      <xdr:nvPicPr>
        <xdr:cNvPr id="236" name="Picture 10">
          <a:extLst>
            <a:ext uri="{FF2B5EF4-FFF2-40B4-BE49-F238E27FC236}">
              <a16:creationId xmlns:a16="http://schemas.microsoft.com/office/drawing/2014/main" id="{BBE4D9CB-D170-4D27-8DCE-BCF3DEDB5A51}"/>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95300" y="647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6</xdr:row>
      <xdr:rowOff>0</xdr:rowOff>
    </xdr:to>
    <xdr:pic>
      <xdr:nvPicPr>
        <xdr:cNvPr id="237" name="Picture 11">
          <a:extLst>
            <a:ext uri="{FF2B5EF4-FFF2-40B4-BE49-F238E27FC236}">
              <a16:creationId xmlns:a16="http://schemas.microsoft.com/office/drawing/2014/main" id="{50F9EC9C-648D-43A0-8B08-1E6A1DCEE7CB}"/>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495300" y="809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5</xdr:row>
      <xdr:rowOff>12700</xdr:rowOff>
    </xdr:to>
    <xdr:pic>
      <xdr:nvPicPr>
        <xdr:cNvPr id="238" name="Picture 12">
          <a:extLst>
            <a:ext uri="{FF2B5EF4-FFF2-40B4-BE49-F238E27FC236}">
              <a16:creationId xmlns:a16="http://schemas.microsoft.com/office/drawing/2014/main" id="{20BD991E-CB31-48D1-ACBF-EE4A4E88C0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 y="8096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xdr:row>
      <xdr:rowOff>0</xdr:rowOff>
    </xdr:from>
    <xdr:to>
      <xdr:col>0</xdr:col>
      <xdr:colOff>12700</xdr:colOff>
      <xdr:row>7</xdr:row>
      <xdr:rowOff>0</xdr:rowOff>
    </xdr:to>
    <xdr:pic>
      <xdr:nvPicPr>
        <xdr:cNvPr id="239" name="Picture 13">
          <a:extLst>
            <a:ext uri="{FF2B5EF4-FFF2-40B4-BE49-F238E27FC236}">
              <a16:creationId xmlns:a16="http://schemas.microsoft.com/office/drawing/2014/main" id="{766FADC9-13A9-41DB-90EC-101E4B7F207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9715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56</xdr:row>
      <xdr:rowOff>0</xdr:rowOff>
    </xdr:from>
    <xdr:to>
      <xdr:col>0</xdr:col>
      <xdr:colOff>12700</xdr:colOff>
      <xdr:row>56</xdr:row>
      <xdr:rowOff>12700</xdr:rowOff>
    </xdr:to>
    <xdr:pic>
      <xdr:nvPicPr>
        <xdr:cNvPr id="240" name="Picture 14">
          <a:extLst>
            <a:ext uri="{FF2B5EF4-FFF2-40B4-BE49-F238E27FC236}">
              <a16:creationId xmlns:a16="http://schemas.microsoft.com/office/drawing/2014/main" id="{88597717-8BBD-4052-BD66-2AEB5D034F83}"/>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val="0"/>
            </a:ext>
          </a:extLst>
        </a:blip>
        <a:srcRect/>
        <a:stretch>
          <a:fillRect/>
        </a:stretch>
      </xdr:blipFill>
      <xdr:spPr bwMode="auto">
        <a:xfrm>
          <a:off x="495300" y="89058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24</xdr:row>
      <xdr:rowOff>0</xdr:rowOff>
    </xdr:from>
    <xdr:to>
      <xdr:col>0</xdr:col>
      <xdr:colOff>12700</xdr:colOff>
      <xdr:row>24</xdr:row>
      <xdr:rowOff>12700</xdr:rowOff>
    </xdr:to>
    <xdr:pic>
      <xdr:nvPicPr>
        <xdr:cNvPr id="241" name="Picture 16">
          <a:extLst>
            <a:ext uri="{FF2B5EF4-FFF2-40B4-BE49-F238E27FC236}">
              <a16:creationId xmlns:a16="http://schemas.microsoft.com/office/drawing/2014/main" id="{F57C3809-795B-48F7-A3FD-11C9554E6DC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37242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12</xdr:row>
      <xdr:rowOff>12700</xdr:rowOff>
    </xdr:to>
    <xdr:pic>
      <xdr:nvPicPr>
        <xdr:cNvPr id="242" name="Picture 17">
          <a:extLst>
            <a:ext uri="{FF2B5EF4-FFF2-40B4-BE49-F238E27FC236}">
              <a16:creationId xmlns:a16="http://schemas.microsoft.com/office/drawing/2014/main" id="{1D2876A1-5AC5-4B90-BB4C-5531A50EDF2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16192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12700</xdr:colOff>
      <xdr:row>13</xdr:row>
      <xdr:rowOff>0</xdr:rowOff>
    </xdr:to>
    <xdr:pic>
      <xdr:nvPicPr>
        <xdr:cNvPr id="243" name="Picture 18">
          <a:extLst>
            <a:ext uri="{FF2B5EF4-FFF2-40B4-BE49-F238E27FC236}">
              <a16:creationId xmlns:a16="http://schemas.microsoft.com/office/drawing/2014/main" id="{C12DF120-1C4C-4722-83BF-85C66C6ABDF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781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12700</xdr:colOff>
      <xdr:row>17</xdr:row>
      <xdr:rowOff>0</xdr:rowOff>
    </xdr:to>
    <xdr:pic>
      <xdr:nvPicPr>
        <xdr:cNvPr id="244" name="Picture 23">
          <a:extLst>
            <a:ext uri="{FF2B5EF4-FFF2-40B4-BE49-F238E27FC236}">
              <a16:creationId xmlns:a16="http://schemas.microsoft.com/office/drawing/2014/main" id="{A0876BB3-8257-4B8D-BC0B-EAA0ECC24C98}"/>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24288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18</xdr:row>
      <xdr:rowOff>0</xdr:rowOff>
    </xdr:from>
    <xdr:to>
      <xdr:col>0</xdr:col>
      <xdr:colOff>12700</xdr:colOff>
      <xdr:row>19</xdr:row>
      <xdr:rowOff>12700</xdr:rowOff>
    </xdr:to>
    <xdr:pic>
      <xdr:nvPicPr>
        <xdr:cNvPr id="245" name="Picture 25">
          <a:extLst>
            <a:ext uri="{FF2B5EF4-FFF2-40B4-BE49-F238E27FC236}">
              <a16:creationId xmlns:a16="http://schemas.microsoft.com/office/drawing/2014/main" id="{5070D9F9-7DD5-4A8B-A033-5596145171C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27527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12700</xdr:colOff>
      <xdr:row>20</xdr:row>
      <xdr:rowOff>12700</xdr:rowOff>
    </xdr:to>
    <xdr:pic>
      <xdr:nvPicPr>
        <xdr:cNvPr id="246" name="Picture 26">
          <a:extLst>
            <a:ext uri="{FF2B5EF4-FFF2-40B4-BE49-F238E27FC236}">
              <a16:creationId xmlns:a16="http://schemas.microsoft.com/office/drawing/2014/main" id="{5A47221B-D3DC-4C72-A5F4-DAFDD8996DFB}"/>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29146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58</xdr:row>
      <xdr:rowOff>12700</xdr:rowOff>
    </xdr:to>
    <xdr:pic>
      <xdr:nvPicPr>
        <xdr:cNvPr id="247" name="Picture 27">
          <a:extLst>
            <a:ext uri="{FF2B5EF4-FFF2-40B4-BE49-F238E27FC236}">
              <a16:creationId xmlns:a16="http://schemas.microsoft.com/office/drawing/2014/main" id="{7BF477A7-D653-4A2F-8048-AE8E87A799DC}"/>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495300" y="92297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29</xdr:row>
      <xdr:rowOff>12700</xdr:rowOff>
    </xdr:to>
    <xdr:pic>
      <xdr:nvPicPr>
        <xdr:cNvPr id="248" name="Picture 29">
          <a:extLst>
            <a:ext uri="{FF2B5EF4-FFF2-40B4-BE49-F238E27FC236}">
              <a16:creationId xmlns:a16="http://schemas.microsoft.com/office/drawing/2014/main" id="{5CFAEE75-EAD7-4870-9277-D7D44FD20318}"/>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95300" y="45339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12700</xdr:colOff>
      <xdr:row>22</xdr:row>
      <xdr:rowOff>12700</xdr:rowOff>
    </xdr:to>
    <xdr:pic>
      <xdr:nvPicPr>
        <xdr:cNvPr id="249" name="Picture 30">
          <a:extLst>
            <a:ext uri="{FF2B5EF4-FFF2-40B4-BE49-F238E27FC236}">
              <a16:creationId xmlns:a16="http://schemas.microsoft.com/office/drawing/2014/main" id="{680D5C6A-22F8-43DD-B1E0-4E51B3A75824}"/>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95300" y="32385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12700</xdr:colOff>
      <xdr:row>23</xdr:row>
      <xdr:rowOff>0</xdr:rowOff>
    </xdr:to>
    <xdr:pic>
      <xdr:nvPicPr>
        <xdr:cNvPr id="250" name="Picture 31">
          <a:extLst>
            <a:ext uri="{FF2B5EF4-FFF2-40B4-BE49-F238E27FC236}">
              <a16:creationId xmlns:a16="http://schemas.microsoft.com/office/drawing/2014/main" id="{30A9A8B3-2A58-4634-981B-8A938D97A4D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34004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12700</xdr:colOff>
      <xdr:row>31</xdr:row>
      <xdr:rowOff>12700</xdr:rowOff>
    </xdr:to>
    <xdr:pic>
      <xdr:nvPicPr>
        <xdr:cNvPr id="251" name="Picture 32">
          <a:extLst>
            <a:ext uri="{FF2B5EF4-FFF2-40B4-BE49-F238E27FC236}">
              <a16:creationId xmlns:a16="http://schemas.microsoft.com/office/drawing/2014/main" id="{5E173445-5D2A-4325-8ACD-D44C7864ED7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5300" y="48577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24</xdr:row>
      <xdr:rowOff>12700</xdr:rowOff>
    </xdr:to>
    <xdr:pic>
      <xdr:nvPicPr>
        <xdr:cNvPr id="252" name="Picture 33">
          <a:extLst>
            <a:ext uri="{FF2B5EF4-FFF2-40B4-BE49-F238E27FC236}">
              <a16:creationId xmlns:a16="http://schemas.microsoft.com/office/drawing/2014/main" id="{C6373ECB-BB77-4618-BA78-EC23CE6897C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5300" y="35623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12700</xdr:colOff>
      <xdr:row>50</xdr:row>
      <xdr:rowOff>12700</xdr:rowOff>
    </xdr:to>
    <xdr:pic>
      <xdr:nvPicPr>
        <xdr:cNvPr id="253" name="Picture 34">
          <a:extLst>
            <a:ext uri="{FF2B5EF4-FFF2-40B4-BE49-F238E27FC236}">
              <a16:creationId xmlns:a16="http://schemas.microsoft.com/office/drawing/2014/main" id="{1EEE301B-6181-4AD6-B0CF-1CBB157113F1}"/>
            </a:ext>
          </a:extLst>
        </xdr:cNvPr>
        <xdr:cNvPicPr>
          <a:picLocks noChangeAspect="1" noChangeArrowheads="1"/>
        </xdr:cNvPicPr>
      </xdr:nvPicPr>
      <xdr:blipFill>
        <a:blip xmlns:r="http://schemas.openxmlformats.org/officeDocument/2006/relationships" r:embed="rId129" cstate="print">
          <a:extLst>
            <a:ext uri="{28A0092B-C50C-407E-A947-70E740481C1C}">
              <a14:useLocalDpi xmlns:a14="http://schemas.microsoft.com/office/drawing/2010/main" val="0"/>
            </a:ext>
          </a:extLst>
        </a:blip>
        <a:srcRect/>
        <a:stretch>
          <a:fillRect/>
        </a:stretch>
      </xdr:blipFill>
      <xdr:spPr bwMode="auto">
        <a:xfrm>
          <a:off x="495300" y="79343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26</xdr:row>
      <xdr:rowOff>0</xdr:rowOff>
    </xdr:to>
    <xdr:pic>
      <xdr:nvPicPr>
        <xdr:cNvPr id="254" name="Picture 35">
          <a:extLst>
            <a:ext uri="{FF2B5EF4-FFF2-40B4-BE49-F238E27FC236}">
              <a16:creationId xmlns:a16="http://schemas.microsoft.com/office/drawing/2014/main" id="{E2B522C0-304D-4915-ABC8-C687B722E316}"/>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495300" y="38862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26</xdr:row>
      <xdr:rowOff>0</xdr:rowOff>
    </xdr:from>
    <xdr:to>
      <xdr:col>0</xdr:col>
      <xdr:colOff>12700</xdr:colOff>
      <xdr:row>27</xdr:row>
      <xdr:rowOff>0</xdr:rowOff>
    </xdr:to>
    <xdr:pic>
      <xdr:nvPicPr>
        <xdr:cNvPr id="255" name="Picture 42">
          <a:extLst>
            <a:ext uri="{FF2B5EF4-FFF2-40B4-BE49-F238E27FC236}">
              <a16:creationId xmlns:a16="http://schemas.microsoft.com/office/drawing/2014/main" id="{E26400A6-FCFB-4C14-A645-6D03EFBCB0D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95300" y="40481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3</xdr:row>
      <xdr:rowOff>12700</xdr:rowOff>
    </xdr:to>
    <xdr:pic>
      <xdr:nvPicPr>
        <xdr:cNvPr id="256" name="Picture 46">
          <a:extLst>
            <a:ext uri="{FF2B5EF4-FFF2-40B4-BE49-F238E27FC236}">
              <a16:creationId xmlns:a16="http://schemas.microsoft.com/office/drawing/2014/main" id="{3B22EF9F-EB3E-4BEB-82EC-46BB0C99F15F}"/>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95300" y="4857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12700</xdr:colOff>
      <xdr:row>28</xdr:row>
      <xdr:rowOff>12700</xdr:rowOff>
    </xdr:to>
    <xdr:pic>
      <xdr:nvPicPr>
        <xdr:cNvPr id="257" name="Picture 47">
          <a:extLst>
            <a:ext uri="{FF2B5EF4-FFF2-40B4-BE49-F238E27FC236}">
              <a16:creationId xmlns:a16="http://schemas.microsoft.com/office/drawing/2014/main" id="{4CB0F764-884D-4228-B395-7E59D06E3349}"/>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bwMode="auto">
        <a:xfrm>
          <a:off x="495300" y="42100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12700</xdr:colOff>
      <xdr:row>29</xdr:row>
      <xdr:rowOff>0</xdr:rowOff>
    </xdr:to>
    <xdr:pic>
      <xdr:nvPicPr>
        <xdr:cNvPr id="258" name="Picture 48">
          <a:extLst>
            <a:ext uri="{FF2B5EF4-FFF2-40B4-BE49-F238E27FC236}">
              <a16:creationId xmlns:a16="http://schemas.microsoft.com/office/drawing/2014/main" id="{4AEFF221-0439-45D0-B5F0-A689054B1022}"/>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495300" y="43719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37</xdr:row>
      <xdr:rowOff>0</xdr:rowOff>
    </xdr:from>
    <xdr:to>
      <xdr:col>0</xdr:col>
      <xdr:colOff>12700</xdr:colOff>
      <xdr:row>37</xdr:row>
      <xdr:rowOff>12700</xdr:rowOff>
    </xdr:to>
    <xdr:pic>
      <xdr:nvPicPr>
        <xdr:cNvPr id="259" name="Picture 51">
          <a:extLst>
            <a:ext uri="{FF2B5EF4-FFF2-40B4-BE49-F238E27FC236}">
              <a16:creationId xmlns:a16="http://schemas.microsoft.com/office/drawing/2014/main" id="{8DB908DB-49CC-490F-8C9B-54FDAAA3C97C}"/>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495300" y="58293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12700</xdr:colOff>
      <xdr:row>31</xdr:row>
      <xdr:rowOff>0</xdr:rowOff>
    </xdr:to>
    <xdr:pic>
      <xdr:nvPicPr>
        <xdr:cNvPr id="260" name="Picture 52">
          <a:extLst>
            <a:ext uri="{FF2B5EF4-FFF2-40B4-BE49-F238E27FC236}">
              <a16:creationId xmlns:a16="http://schemas.microsoft.com/office/drawing/2014/main" id="{E4631308-8C3A-4E80-A015-2561423E50C0}"/>
            </a:ext>
          </a:extLst>
        </xdr:cNvPr>
        <xdr:cNvPicPr>
          <a:picLocks noChangeAspect="1" noChangeArrowheads="1"/>
        </xdr:cNvPicPr>
      </xdr:nvPicPr>
      <xdr:blipFill>
        <a:blip xmlns:r="http://schemas.openxmlformats.org/officeDocument/2006/relationships" r:embed="rId131" cstate="print">
          <a:extLst>
            <a:ext uri="{28A0092B-C50C-407E-A947-70E740481C1C}">
              <a14:useLocalDpi xmlns:a14="http://schemas.microsoft.com/office/drawing/2010/main" val="0"/>
            </a:ext>
          </a:extLst>
        </a:blip>
        <a:srcRect/>
        <a:stretch>
          <a:fillRect/>
        </a:stretch>
      </xdr:blipFill>
      <xdr:spPr bwMode="auto">
        <a:xfrm>
          <a:off x="495300" y="46958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38</xdr:row>
      <xdr:rowOff>12700</xdr:rowOff>
    </xdr:to>
    <xdr:pic>
      <xdr:nvPicPr>
        <xdr:cNvPr id="261" name="Picture 58">
          <a:extLst>
            <a:ext uri="{FF2B5EF4-FFF2-40B4-BE49-F238E27FC236}">
              <a16:creationId xmlns:a16="http://schemas.microsoft.com/office/drawing/2014/main" id="{9C857F3B-573A-420A-8CFF-DEC237B92DBB}"/>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95300" y="59912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12700</xdr:colOff>
      <xdr:row>32</xdr:row>
      <xdr:rowOff>0</xdr:rowOff>
    </xdr:to>
    <xdr:pic>
      <xdr:nvPicPr>
        <xdr:cNvPr id="262" name="Picture 59">
          <a:extLst>
            <a:ext uri="{FF2B5EF4-FFF2-40B4-BE49-F238E27FC236}">
              <a16:creationId xmlns:a16="http://schemas.microsoft.com/office/drawing/2014/main" id="{D46FA83D-5AEF-4762-BD1F-4C1FB6915471}"/>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495300" y="48577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32</xdr:row>
      <xdr:rowOff>0</xdr:rowOff>
    </xdr:from>
    <xdr:to>
      <xdr:col>0</xdr:col>
      <xdr:colOff>12700</xdr:colOff>
      <xdr:row>33</xdr:row>
      <xdr:rowOff>0</xdr:rowOff>
    </xdr:to>
    <xdr:pic>
      <xdr:nvPicPr>
        <xdr:cNvPr id="263" name="Picture 60">
          <a:extLst>
            <a:ext uri="{FF2B5EF4-FFF2-40B4-BE49-F238E27FC236}">
              <a16:creationId xmlns:a16="http://schemas.microsoft.com/office/drawing/2014/main" id="{37E2BB00-3729-4F23-BD95-9F1B5F475326}"/>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495300" y="50196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39</xdr:row>
      <xdr:rowOff>0</xdr:rowOff>
    </xdr:from>
    <xdr:to>
      <xdr:col>0</xdr:col>
      <xdr:colOff>12700</xdr:colOff>
      <xdr:row>39</xdr:row>
      <xdr:rowOff>12700</xdr:rowOff>
    </xdr:to>
    <xdr:pic>
      <xdr:nvPicPr>
        <xdr:cNvPr id="264" name="Picture 65">
          <a:extLst>
            <a:ext uri="{FF2B5EF4-FFF2-40B4-BE49-F238E27FC236}">
              <a16:creationId xmlns:a16="http://schemas.microsoft.com/office/drawing/2014/main" id="{21CD3FE4-B6D0-41C9-888E-C18E406F6F4C}"/>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61531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12700</xdr:colOff>
      <xdr:row>34</xdr:row>
      <xdr:rowOff>0</xdr:rowOff>
    </xdr:to>
    <xdr:pic>
      <xdr:nvPicPr>
        <xdr:cNvPr id="265" name="Picture 66">
          <a:extLst>
            <a:ext uri="{FF2B5EF4-FFF2-40B4-BE49-F238E27FC236}">
              <a16:creationId xmlns:a16="http://schemas.microsoft.com/office/drawing/2014/main" id="{5B6B5A35-3B91-4D8E-B834-563FF1E99B52}"/>
            </a:ext>
          </a:extLst>
        </xdr:cNvPr>
        <xdr:cNvPicPr>
          <a:picLocks noChangeAspect="1" noChangeArrowheads="1"/>
        </xdr:cNvPicPr>
      </xdr:nvPicPr>
      <xdr:blipFill>
        <a:blip xmlns:r="http://schemas.openxmlformats.org/officeDocument/2006/relationships" r:embed="rId132" cstate="print">
          <a:extLst>
            <a:ext uri="{28A0092B-C50C-407E-A947-70E740481C1C}">
              <a14:useLocalDpi xmlns:a14="http://schemas.microsoft.com/office/drawing/2010/main" val="0"/>
            </a:ext>
          </a:extLst>
        </a:blip>
        <a:srcRect/>
        <a:stretch>
          <a:fillRect/>
        </a:stretch>
      </xdr:blipFill>
      <xdr:spPr bwMode="auto">
        <a:xfrm>
          <a:off x="495300" y="51816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40</xdr:row>
      <xdr:rowOff>12700</xdr:rowOff>
    </xdr:to>
    <xdr:pic>
      <xdr:nvPicPr>
        <xdr:cNvPr id="266" name="Picture 69">
          <a:extLst>
            <a:ext uri="{FF2B5EF4-FFF2-40B4-BE49-F238E27FC236}">
              <a16:creationId xmlns:a16="http://schemas.microsoft.com/office/drawing/2014/main" id="{607FF405-A9FE-44C6-84AB-B828EFED14A1}"/>
            </a:ext>
          </a:extLst>
        </xdr:cNvPr>
        <xdr:cNvPicPr>
          <a:picLocks noChangeAspect="1" noChangeArrowheads="1"/>
        </xdr:cNvPicPr>
      </xdr:nvPicPr>
      <xdr:blipFill>
        <a:blip xmlns:r="http://schemas.openxmlformats.org/officeDocument/2006/relationships" r:embed="rId133" cstate="print">
          <a:extLst>
            <a:ext uri="{28A0092B-C50C-407E-A947-70E740481C1C}">
              <a14:useLocalDpi xmlns:a14="http://schemas.microsoft.com/office/drawing/2010/main" val="0"/>
            </a:ext>
          </a:extLst>
        </a:blip>
        <a:srcRect/>
        <a:stretch>
          <a:fillRect/>
        </a:stretch>
      </xdr:blipFill>
      <xdr:spPr bwMode="auto">
        <a:xfrm>
          <a:off x="495300" y="63150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35</xdr:row>
      <xdr:rowOff>0</xdr:rowOff>
    </xdr:from>
    <xdr:to>
      <xdr:col>0</xdr:col>
      <xdr:colOff>12700</xdr:colOff>
      <xdr:row>36</xdr:row>
      <xdr:rowOff>0</xdr:rowOff>
    </xdr:to>
    <xdr:pic>
      <xdr:nvPicPr>
        <xdr:cNvPr id="267" name="Picture 70">
          <a:extLst>
            <a:ext uri="{FF2B5EF4-FFF2-40B4-BE49-F238E27FC236}">
              <a16:creationId xmlns:a16="http://schemas.microsoft.com/office/drawing/2014/main" id="{0B363C64-541F-41C0-A8E5-9DA31ABECAED}"/>
            </a:ext>
          </a:extLst>
        </xdr:cNvPr>
        <xdr:cNvPicPr>
          <a:picLocks noChangeAspect="1" noChangeArrowheads="1"/>
        </xdr:cNvPicPr>
      </xdr:nvPicPr>
      <xdr:blipFill>
        <a:blip xmlns:r="http://schemas.openxmlformats.org/officeDocument/2006/relationships" r:embed="rId134" cstate="print">
          <a:extLst>
            <a:ext uri="{28A0092B-C50C-407E-A947-70E740481C1C}">
              <a14:useLocalDpi xmlns:a14="http://schemas.microsoft.com/office/drawing/2010/main" val="0"/>
            </a:ext>
          </a:extLst>
        </a:blip>
        <a:srcRect/>
        <a:stretch>
          <a:fillRect/>
        </a:stretch>
      </xdr:blipFill>
      <xdr:spPr bwMode="auto">
        <a:xfrm>
          <a:off x="495300" y="55054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37</xdr:row>
      <xdr:rowOff>0</xdr:rowOff>
    </xdr:from>
    <xdr:to>
      <xdr:col>0</xdr:col>
      <xdr:colOff>12700</xdr:colOff>
      <xdr:row>38</xdr:row>
      <xdr:rowOff>12700</xdr:rowOff>
    </xdr:to>
    <xdr:pic>
      <xdr:nvPicPr>
        <xdr:cNvPr id="268" name="Picture 72">
          <a:extLst>
            <a:ext uri="{FF2B5EF4-FFF2-40B4-BE49-F238E27FC236}">
              <a16:creationId xmlns:a16="http://schemas.microsoft.com/office/drawing/2014/main" id="{21BEA502-69D9-42D5-8708-E7E4E161F48A}"/>
            </a:ext>
          </a:extLst>
        </xdr:cNvPr>
        <xdr:cNvPicPr>
          <a:picLocks noChangeAspect="1" noChangeArrowheads="1"/>
        </xdr:cNvPicPr>
      </xdr:nvPicPr>
      <xdr:blipFill>
        <a:blip xmlns:r="http://schemas.openxmlformats.org/officeDocument/2006/relationships" r:embed="rId135" cstate="print">
          <a:extLst>
            <a:ext uri="{28A0092B-C50C-407E-A947-70E740481C1C}">
              <a14:useLocalDpi xmlns:a14="http://schemas.microsoft.com/office/drawing/2010/main" val="0"/>
            </a:ext>
          </a:extLst>
        </a:blip>
        <a:srcRect/>
        <a:stretch>
          <a:fillRect/>
        </a:stretch>
      </xdr:blipFill>
      <xdr:spPr bwMode="auto">
        <a:xfrm>
          <a:off x="495300" y="58293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39</xdr:row>
      <xdr:rowOff>0</xdr:rowOff>
    </xdr:to>
    <xdr:pic>
      <xdr:nvPicPr>
        <xdr:cNvPr id="269" name="Picture 73">
          <a:extLst>
            <a:ext uri="{FF2B5EF4-FFF2-40B4-BE49-F238E27FC236}">
              <a16:creationId xmlns:a16="http://schemas.microsoft.com/office/drawing/2014/main" id="{37A87673-1DE8-44BD-AFFF-164D5C5DE310}"/>
            </a:ext>
          </a:extLst>
        </xdr:cNvPr>
        <xdr:cNvPicPr>
          <a:picLocks noChangeAspect="1" noChangeArrowheads="1"/>
        </xdr:cNvPicPr>
      </xdr:nvPicPr>
      <xdr:blipFill>
        <a:blip xmlns:r="http://schemas.openxmlformats.org/officeDocument/2006/relationships" r:embed="rId136" cstate="print">
          <a:extLst>
            <a:ext uri="{28A0092B-C50C-407E-A947-70E740481C1C}">
              <a14:useLocalDpi xmlns:a14="http://schemas.microsoft.com/office/drawing/2010/main" val="0"/>
            </a:ext>
          </a:extLst>
        </a:blip>
        <a:srcRect/>
        <a:stretch>
          <a:fillRect/>
        </a:stretch>
      </xdr:blipFill>
      <xdr:spPr bwMode="auto">
        <a:xfrm>
          <a:off x="495300" y="59912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40</xdr:row>
      <xdr:rowOff>12700</xdr:rowOff>
    </xdr:to>
    <xdr:pic>
      <xdr:nvPicPr>
        <xdr:cNvPr id="270" name="Picture 74">
          <a:extLst>
            <a:ext uri="{FF2B5EF4-FFF2-40B4-BE49-F238E27FC236}">
              <a16:creationId xmlns:a16="http://schemas.microsoft.com/office/drawing/2014/main" id="{3CEC151E-A472-4DA9-80EE-ECF68352B1D0}"/>
            </a:ext>
          </a:extLst>
        </xdr:cNvPr>
        <xdr:cNvPicPr>
          <a:picLocks noChangeAspect="1" noChangeArrowheads="1"/>
        </xdr:cNvPicPr>
      </xdr:nvPicPr>
      <xdr:blipFill>
        <a:blip xmlns:r="http://schemas.openxmlformats.org/officeDocument/2006/relationships" r:embed="rId137" cstate="print">
          <a:extLst>
            <a:ext uri="{28A0092B-C50C-407E-A947-70E740481C1C}">
              <a14:useLocalDpi xmlns:a14="http://schemas.microsoft.com/office/drawing/2010/main" val="0"/>
            </a:ext>
          </a:extLst>
        </a:blip>
        <a:srcRect/>
        <a:stretch>
          <a:fillRect/>
        </a:stretch>
      </xdr:blipFill>
      <xdr:spPr bwMode="auto">
        <a:xfrm>
          <a:off x="495300" y="63150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23</xdr:row>
      <xdr:rowOff>12700</xdr:rowOff>
    </xdr:to>
    <xdr:pic>
      <xdr:nvPicPr>
        <xdr:cNvPr id="271" name="Picture 78">
          <a:extLst>
            <a:ext uri="{FF2B5EF4-FFF2-40B4-BE49-F238E27FC236}">
              <a16:creationId xmlns:a16="http://schemas.microsoft.com/office/drawing/2014/main" id="{36FD0D5F-BCA4-423C-91EE-DE9AABD27764}"/>
            </a:ext>
          </a:extLst>
        </xdr:cNvPr>
        <xdr:cNvPicPr>
          <a:picLocks noChangeAspect="1" noChangeArrowheads="1"/>
        </xdr:cNvPicPr>
      </xdr:nvPicPr>
      <xdr:blipFill>
        <a:blip xmlns:r="http://schemas.openxmlformats.org/officeDocument/2006/relationships" r:embed="rId138" cstate="print">
          <a:extLst>
            <a:ext uri="{28A0092B-C50C-407E-A947-70E740481C1C}">
              <a14:useLocalDpi xmlns:a14="http://schemas.microsoft.com/office/drawing/2010/main" val="0"/>
            </a:ext>
          </a:extLst>
        </a:blip>
        <a:srcRect/>
        <a:stretch>
          <a:fillRect/>
        </a:stretch>
      </xdr:blipFill>
      <xdr:spPr bwMode="auto">
        <a:xfrm>
          <a:off x="495300" y="35623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40</xdr:row>
      <xdr:rowOff>0</xdr:rowOff>
    </xdr:from>
    <xdr:to>
      <xdr:col>0</xdr:col>
      <xdr:colOff>12700</xdr:colOff>
      <xdr:row>41</xdr:row>
      <xdr:rowOff>12700</xdr:rowOff>
    </xdr:to>
    <xdr:pic>
      <xdr:nvPicPr>
        <xdr:cNvPr id="272" name="Picture 79">
          <a:extLst>
            <a:ext uri="{FF2B5EF4-FFF2-40B4-BE49-F238E27FC236}">
              <a16:creationId xmlns:a16="http://schemas.microsoft.com/office/drawing/2014/main" id="{B4C1147B-9DAE-4466-B126-5F7F02EF09DC}"/>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95300" y="63150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41</xdr:row>
      <xdr:rowOff>0</xdr:rowOff>
    </xdr:from>
    <xdr:to>
      <xdr:col>0</xdr:col>
      <xdr:colOff>12700</xdr:colOff>
      <xdr:row>42</xdr:row>
      <xdr:rowOff>0</xdr:rowOff>
    </xdr:to>
    <xdr:pic>
      <xdr:nvPicPr>
        <xdr:cNvPr id="273" name="Picture 80">
          <a:extLst>
            <a:ext uri="{FF2B5EF4-FFF2-40B4-BE49-F238E27FC236}">
              <a16:creationId xmlns:a16="http://schemas.microsoft.com/office/drawing/2014/main" id="{D6DC5457-30DD-435B-858E-75EE02A9B3C7}"/>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bwMode="auto">
        <a:xfrm>
          <a:off x="495300" y="64770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45</xdr:row>
      <xdr:rowOff>12700</xdr:rowOff>
    </xdr:to>
    <xdr:pic>
      <xdr:nvPicPr>
        <xdr:cNvPr id="274" name="Picture 81">
          <a:extLst>
            <a:ext uri="{FF2B5EF4-FFF2-40B4-BE49-F238E27FC236}">
              <a16:creationId xmlns:a16="http://schemas.microsoft.com/office/drawing/2014/main" id="{EF8433DA-10BF-4A4D-A8B9-604A88FB5859}"/>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95300" y="71247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43</xdr:row>
      <xdr:rowOff>0</xdr:rowOff>
    </xdr:to>
    <xdr:pic>
      <xdr:nvPicPr>
        <xdr:cNvPr id="275" name="Picture 82">
          <a:extLst>
            <a:ext uri="{FF2B5EF4-FFF2-40B4-BE49-F238E27FC236}">
              <a16:creationId xmlns:a16="http://schemas.microsoft.com/office/drawing/2014/main" id="{424437D5-C4DB-404E-AD02-5932313AEA40}"/>
            </a:ext>
          </a:extLst>
        </xdr:cNvPr>
        <xdr:cNvPicPr>
          <a:picLocks noChangeAspect="1" noChangeArrowheads="1"/>
        </xdr:cNvPicPr>
      </xdr:nvPicPr>
      <xdr:blipFill>
        <a:blip xmlns:r="http://schemas.openxmlformats.org/officeDocument/2006/relationships" r:embed="rId140" cstate="print">
          <a:extLst>
            <a:ext uri="{28A0092B-C50C-407E-A947-70E740481C1C}">
              <a14:useLocalDpi xmlns:a14="http://schemas.microsoft.com/office/drawing/2010/main" val="0"/>
            </a:ext>
          </a:extLst>
        </a:blip>
        <a:srcRect/>
        <a:stretch>
          <a:fillRect/>
        </a:stretch>
      </xdr:blipFill>
      <xdr:spPr bwMode="auto">
        <a:xfrm>
          <a:off x="495300" y="66389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12700</xdr:colOff>
      <xdr:row>46</xdr:row>
      <xdr:rowOff>12700</xdr:rowOff>
    </xdr:to>
    <xdr:pic>
      <xdr:nvPicPr>
        <xdr:cNvPr id="276" name="Picture 83">
          <a:extLst>
            <a:ext uri="{FF2B5EF4-FFF2-40B4-BE49-F238E27FC236}">
              <a16:creationId xmlns:a16="http://schemas.microsoft.com/office/drawing/2014/main" id="{F4B7E255-0341-4B7B-A9A9-7992EDA10A5F}"/>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95300" y="72866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43</xdr:row>
      <xdr:rowOff>0</xdr:rowOff>
    </xdr:from>
    <xdr:to>
      <xdr:col>0</xdr:col>
      <xdr:colOff>12700</xdr:colOff>
      <xdr:row>44</xdr:row>
      <xdr:rowOff>12700</xdr:rowOff>
    </xdr:to>
    <xdr:pic>
      <xdr:nvPicPr>
        <xdr:cNvPr id="277" name="Picture 84">
          <a:extLst>
            <a:ext uri="{FF2B5EF4-FFF2-40B4-BE49-F238E27FC236}">
              <a16:creationId xmlns:a16="http://schemas.microsoft.com/office/drawing/2014/main" id="{CDB4314C-8FF7-487A-93E2-8303986FE447}"/>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68008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43</xdr:row>
      <xdr:rowOff>444500</xdr:rowOff>
    </xdr:from>
    <xdr:to>
      <xdr:col>0</xdr:col>
      <xdr:colOff>12700</xdr:colOff>
      <xdr:row>45</xdr:row>
      <xdr:rowOff>0</xdr:rowOff>
    </xdr:to>
    <xdr:pic>
      <xdr:nvPicPr>
        <xdr:cNvPr id="278" name="Picture 85">
          <a:extLst>
            <a:ext uri="{FF2B5EF4-FFF2-40B4-BE49-F238E27FC236}">
              <a16:creationId xmlns:a16="http://schemas.microsoft.com/office/drawing/2014/main" id="{896688E4-DABE-4508-9DE4-9F0F2381D9B3}"/>
            </a:ext>
          </a:extLst>
        </xdr:cNvPr>
        <xdr:cNvPicPr>
          <a:picLocks noChangeAspect="1" noChangeArrowheads="1"/>
        </xdr:cNvPicPr>
      </xdr:nvPicPr>
      <xdr:blipFill>
        <a:blip xmlns:r="http://schemas.openxmlformats.org/officeDocument/2006/relationships" r:embed="rId141" cstate="print">
          <a:extLst>
            <a:ext uri="{28A0092B-C50C-407E-A947-70E740481C1C}">
              <a14:useLocalDpi xmlns:a14="http://schemas.microsoft.com/office/drawing/2010/main" val="0"/>
            </a:ext>
          </a:extLst>
        </a:blip>
        <a:srcRect/>
        <a:stretch>
          <a:fillRect/>
        </a:stretch>
      </xdr:blipFill>
      <xdr:spPr bwMode="auto">
        <a:xfrm>
          <a:off x="495300" y="6959600"/>
          <a:ext cx="12700" cy="165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12700</xdr:colOff>
      <xdr:row>8</xdr:row>
      <xdr:rowOff>12700</xdr:rowOff>
    </xdr:to>
    <xdr:pic>
      <xdr:nvPicPr>
        <xdr:cNvPr id="279" name="Picture 86">
          <a:extLst>
            <a:ext uri="{FF2B5EF4-FFF2-40B4-BE49-F238E27FC236}">
              <a16:creationId xmlns:a16="http://schemas.microsoft.com/office/drawing/2014/main" id="{0F6BDA6A-BDFD-4A90-B6A7-37E1B9914B85}"/>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12954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46</xdr:row>
      <xdr:rowOff>0</xdr:rowOff>
    </xdr:to>
    <xdr:pic>
      <xdr:nvPicPr>
        <xdr:cNvPr id="280" name="Picture 87">
          <a:extLst>
            <a:ext uri="{FF2B5EF4-FFF2-40B4-BE49-F238E27FC236}">
              <a16:creationId xmlns:a16="http://schemas.microsoft.com/office/drawing/2014/main" id="{E3321DCA-8E82-44FB-A86D-3A83CDD67B0B}"/>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95300" y="71247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47</xdr:row>
      <xdr:rowOff>165100</xdr:rowOff>
    </xdr:from>
    <xdr:to>
      <xdr:col>0</xdr:col>
      <xdr:colOff>12700</xdr:colOff>
      <xdr:row>48</xdr:row>
      <xdr:rowOff>12700</xdr:rowOff>
    </xdr:to>
    <xdr:pic>
      <xdr:nvPicPr>
        <xdr:cNvPr id="281" name="Picture 92">
          <a:extLst>
            <a:ext uri="{FF2B5EF4-FFF2-40B4-BE49-F238E27FC236}">
              <a16:creationId xmlns:a16="http://schemas.microsoft.com/office/drawing/2014/main" id="{101D453C-0836-4362-87CC-434091CE5772}"/>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495300" y="7613650"/>
          <a:ext cx="1270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48</xdr:row>
      <xdr:rowOff>0</xdr:rowOff>
    </xdr:from>
    <xdr:to>
      <xdr:col>0</xdr:col>
      <xdr:colOff>12700</xdr:colOff>
      <xdr:row>49</xdr:row>
      <xdr:rowOff>12700</xdr:rowOff>
    </xdr:to>
    <xdr:pic>
      <xdr:nvPicPr>
        <xdr:cNvPr id="282" name="Picture 93">
          <a:extLst>
            <a:ext uri="{FF2B5EF4-FFF2-40B4-BE49-F238E27FC236}">
              <a16:creationId xmlns:a16="http://schemas.microsoft.com/office/drawing/2014/main" id="{F5A33FEF-5DA7-474B-B0BE-BA2A54683531}"/>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95300" y="76104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49</xdr:row>
      <xdr:rowOff>0</xdr:rowOff>
    </xdr:from>
    <xdr:to>
      <xdr:col>0</xdr:col>
      <xdr:colOff>12700</xdr:colOff>
      <xdr:row>50</xdr:row>
      <xdr:rowOff>12700</xdr:rowOff>
    </xdr:to>
    <xdr:pic>
      <xdr:nvPicPr>
        <xdr:cNvPr id="283" name="Picture 94">
          <a:extLst>
            <a:ext uri="{FF2B5EF4-FFF2-40B4-BE49-F238E27FC236}">
              <a16:creationId xmlns:a16="http://schemas.microsoft.com/office/drawing/2014/main" id="{0DCD89ED-5794-44BA-8907-CCB3EA2BED69}"/>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95300" y="77724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12700</xdr:colOff>
      <xdr:row>51</xdr:row>
      <xdr:rowOff>12700</xdr:rowOff>
    </xdr:to>
    <xdr:pic>
      <xdr:nvPicPr>
        <xdr:cNvPr id="284" name="Picture 95">
          <a:extLst>
            <a:ext uri="{FF2B5EF4-FFF2-40B4-BE49-F238E27FC236}">
              <a16:creationId xmlns:a16="http://schemas.microsoft.com/office/drawing/2014/main" id="{DF3AC62F-D384-4EB6-AB3B-8703F921179F}"/>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bwMode="auto">
        <a:xfrm>
          <a:off x="495300" y="79343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51</xdr:row>
      <xdr:rowOff>0</xdr:rowOff>
    </xdr:from>
    <xdr:to>
      <xdr:col>0</xdr:col>
      <xdr:colOff>12700</xdr:colOff>
      <xdr:row>52</xdr:row>
      <xdr:rowOff>12700</xdr:rowOff>
    </xdr:to>
    <xdr:pic>
      <xdr:nvPicPr>
        <xdr:cNvPr id="285" name="Picture 96">
          <a:extLst>
            <a:ext uri="{FF2B5EF4-FFF2-40B4-BE49-F238E27FC236}">
              <a16:creationId xmlns:a16="http://schemas.microsoft.com/office/drawing/2014/main" id="{69A62160-ADE3-4AD4-91D6-639E5D570F79}"/>
            </a:ext>
          </a:extLst>
        </xdr:cNvPr>
        <xdr:cNvPicPr>
          <a:picLocks noChangeAspect="1" noChangeArrowheads="1"/>
        </xdr:cNvPicPr>
      </xdr:nvPicPr>
      <xdr:blipFill>
        <a:blip xmlns:r="http://schemas.openxmlformats.org/officeDocument/2006/relationships" r:embed="rId142" cstate="print">
          <a:extLst>
            <a:ext uri="{28A0092B-C50C-407E-A947-70E740481C1C}">
              <a14:useLocalDpi xmlns:a14="http://schemas.microsoft.com/office/drawing/2010/main" val="0"/>
            </a:ext>
          </a:extLst>
        </a:blip>
        <a:srcRect/>
        <a:stretch>
          <a:fillRect/>
        </a:stretch>
      </xdr:blipFill>
      <xdr:spPr bwMode="auto">
        <a:xfrm>
          <a:off x="495300" y="80962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52</xdr:row>
      <xdr:rowOff>0</xdr:rowOff>
    </xdr:from>
    <xdr:to>
      <xdr:col>0</xdr:col>
      <xdr:colOff>12700</xdr:colOff>
      <xdr:row>53</xdr:row>
      <xdr:rowOff>0</xdr:rowOff>
    </xdr:to>
    <xdr:pic>
      <xdr:nvPicPr>
        <xdr:cNvPr id="286" name="Picture 97">
          <a:extLst>
            <a:ext uri="{FF2B5EF4-FFF2-40B4-BE49-F238E27FC236}">
              <a16:creationId xmlns:a16="http://schemas.microsoft.com/office/drawing/2014/main" id="{435502B6-0F79-47E3-BF8A-CCCC96EED70D}"/>
            </a:ext>
          </a:extLst>
        </xdr:cNvPr>
        <xdr:cNvPicPr>
          <a:picLocks noChangeAspect="1" noChangeArrowheads="1"/>
        </xdr:cNvPicPr>
      </xdr:nvPicPr>
      <xdr:blipFill>
        <a:blip xmlns:r="http://schemas.openxmlformats.org/officeDocument/2006/relationships" r:embed="rId143" cstate="print">
          <a:extLst>
            <a:ext uri="{28A0092B-C50C-407E-A947-70E740481C1C}">
              <a14:useLocalDpi xmlns:a14="http://schemas.microsoft.com/office/drawing/2010/main" val="0"/>
            </a:ext>
          </a:extLst>
        </a:blip>
        <a:srcRect/>
        <a:stretch>
          <a:fillRect/>
        </a:stretch>
      </xdr:blipFill>
      <xdr:spPr bwMode="auto">
        <a:xfrm>
          <a:off x="495300" y="8258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25</xdr:row>
      <xdr:rowOff>12700</xdr:rowOff>
    </xdr:to>
    <xdr:pic>
      <xdr:nvPicPr>
        <xdr:cNvPr id="287" name="Picture 98">
          <a:extLst>
            <a:ext uri="{FF2B5EF4-FFF2-40B4-BE49-F238E27FC236}">
              <a16:creationId xmlns:a16="http://schemas.microsoft.com/office/drawing/2014/main" id="{10E709F1-8ECD-49AF-B009-67A96183ED5F}"/>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495300" y="38862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56</xdr:row>
      <xdr:rowOff>0</xdr:rowOff>
    </xdr:from>
    <xdr:to>
      <xdr:col>0</xdr:col>
      <xdr:colOff>12700</xdr:colOff>
      <xdr:row>57</xdr:row>
      <xdr:rowOff>0</xdr:rowOff>
    </xdr:to>
    <xdr:pic>
      <xdr:nvPicPr>
        <xdr:cNvPr id="288" name="Picture 105">
          <a:extLst>
            <a:ext uri="{FF2B5EF4-FFF2-40B4-BE49-F238E27FC236}">
              <a16:creationId xmlns:a16="http://schemas.microsoft.com/office/drawing/2014/main" id="{4982A973-1335-4687-A00E-4158D91EA727}"/>
            </a:ext>
          </a:extLst>
        </xdr:cNvPr>
        <xdr:cNvPicPr>
          <a:picLocks noChangeAspect="1" noChangeArrowheads="1"/>
        </xdr:cNvPicPr>
      </xdr:nvPicPr>
      <xdr:blipFill>
        <a:blip xmlns:r="http://schemas.openxmlformats.org/officeDocument/2006/relationships" r:embed="rId144" cstate="print">
          <a:extLst>
            <a:ext uri="{28A0092B-C50C-407E-A947-70E740481C1C}">
              <a14:useLocalDpi xmlns:a14="http://schemas.microsoft.com/office/drawing/2010/main" val="0"/>
            </a:ext>
          </a:extLst>
        </a:blip>
        <a:srcRect/>
        <a:stretch>
          <a:fillRect/>
        </a:stretch>
      </xdr:blipFill>
      <xdr:spPr bwMode="auto">
        <a:xfrm>
          <a:off x="495300" y="89058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58</xdr:row>
      <xdr:rowOff>12700</xdr:rowOff>
    </xdr:to>
    <xdr:pic>
      <xdr:nvPicPr>
        <xdr:cNvPr id="289" name="Picture 109">
          <a:extLst>
            <a:ext uri="{FF2B5EF4-FFF2-40B4-BE49-F238E27FC236}">
              <a16:creationId xmlns:a16="http://schemas.microsoft.com/office/drawing/2014/main" id="{740DEAD3-0C80-47CE-9F38-F9FC952EF5FF}"/>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bwMode="auto">
        <a:xfrm>
          <a:off x="495300" y="92297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57</xdr:row>
      <xdr:rowOff>0</xdr:rowOff>
    </xdr:from>
    <xdr:to>
      <xdr:col>0</xdr:col>
      <xdr:colOff>12700</xdr:colOff>
      <xdr:row>58</xdr:row>
      <xdr:rowOff>12700</xdr:rowOff>
    </xdr:to>
    <xdr:pic>
      <xdr:nvPicPr>
        <xdr:cNvPr id="290" name="Picture 110">
          <a:extLst>
            <a:ext uri="{FF2B5EF4-FFF2-40B4-BE49-F238E27FC236}">
              <a16:creationId xmlns:a16="http://schemas.microsoft.com/office/drawing/2014/main" id="{E237AD42-C446-4D52-8300-FF7BBBB0262C}"/>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495300" y="90678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59</xdr:row>
      <xdr:rowOff>0</xdr:rowOff>
    </xdr:to>
    <xdr:pic>
      <xdr:nvPicPr>
        <xdr:cNvPr id="291" name="Picture 111">
          <a:extLst>
            <a:ext uri="{FF2B5EF4-FFF2-40B4-BE49-F238E27FC236}">
              <a16:creationId xmlns:a16="http://schemas.microsoft.com/office/drawing/2014/main" id="{B3CD9550-B90B-4146-AD84-0BE3DD39019E}"/>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bwMode="auto">
        <a:xfrm>
          <a:off x="495300" y="92297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61</xdr:row>
      <xdr:rowOff>165100</xdr:rowOff>
    </xdr:from>
    <xdr:to>
      <xdr:col>0</xdr:col>
      <xdr:colOff>12700</xdr:colOff>
      <xdr:row>62</xdr:row>
      <xdr:rowOff>12700</xdr:rowOff>
    </xdr:to>
    <xdr:pic>
      <xdr:nvPicPr>
        <xdr:cNvPr id="292" name="Picture 119">
          <a:extLst>
            <a:ext uri="{FF2B5EF4-FFF2-40B4-BE49-F238E27FC236}">
              <a16:creationId xmlns:a16="http://schemas.microsoft.com/office/drawing/2014/main" id="{19DA8C93-5A9C-41E7-8B0C-66966A99FF73}"/>
            </a:ext>
          </a:extLst>
        </xdr:cNvPr>
        <xdr:cNvPicPr>
          <a:picLocks noChangeAspect="1" noChangeArrowheads="1"/>
        </xdr:cNvPicPr>
      </xdr:nvPicPr>
      <xdr:blipFill>
        <a:blip xmlns:r="http://schemas.openxmlformats.org/officeDocument/2006/relationships" r:embed="rId145" cstate="print">
          <a:extLst>
            <a:ext uri="{28A0092B-C50C-407E-A947-70E740481C1C}">
              <a14:useLocalDpi xmlns:a14="http://schemas.microsoft.com/office/drawing/2010/main" val="0"/>
            </a:ext>
          </a:extLst>
        </a:blip>
        <a:srcRect/>
        <a:stretch>
          <a:fillRect/>
        </a:stretch>
      </xdr:blipFill>
      <xdr:spPr bwMode="auto">
        <a:xfrm>
          <a:off x="495300" y="9880600"/>
          <a:ext cx="12700" cy="9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4</xdr:row>
      <xdr:rowOff>0</xdr:rowOff>
    </xdr:to>
    <xdr:pic>
      <xdr:nvPicPr>
        <xdr:cNvPr id="293" name="Picture 7">
          <a:extLst>
            <a:ext uri="{FF2B5EF4-FFF2-40B4-BE49-F238E27FC236}">
              <a16:creationId xmlns:a16="http://schemas.microsoft.com/office/drawing/2014/main" id="{7C57C374-1C6B-48DB-BF93-D0697659EFA9}"/>
            </a:ext>
          </a:extLst>
        </xdr:cNvPr>
        <xdr:cNvPicPr>
          <a:picLocks noChangeAspect="1" noChangeArrowheads="1"/>
        </xdr:cNvPicPr>
      </xdr:nvPicPr>
      <xdr:blipFill>
        <a:blip xmlns:r="http://schemas.openxmlformats.org/officeDocument/2006/relationships" r:embed="rId146" cstate="print">
          <a:extLst>
            <a:ext uri="{28A0092B-C50C-407E-A947-70E740481C1C}">
              <a14:useLocalDpi xmlns:a14="http://schemas.microsoft.com/office/drawing/2010/main" val="0"/>
            </a:ext>
          </a:extLst>
        </a:blip>
        <a:srcRect/>
        <a:stretch>
          <a:fillRect/>
        </a:stretch>
      </xdr:blipFill>
      <xdr:spPr bwMode="auto">
        <a:xfrm>
          <a:off x="495300" y="485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xdr:row>
      <xdr:rowOff>0</xdr:rowOff>
    </xdr:from>
    <xdr:to>
      <xdr:col>0</xdr:col>
      <xdr:colOff>12700</xdr:colOff>
      <xdr:row>5</xdr:row>
      <xdr:rowOff>12700</xdr:rowOff>
    </xdr:to>
    <xdr:pic>
      <xdr:nvPicPr>
        <xdr:cNvPr id="294" name="Picture 11">
          <a:extLst>
            <a:ext uri="{FF2B5EF4-FFF2-40B4-BE49-F238E27FC236}">
              <a16:creationId xmlns:a16="http://schemas.microsoft.com/office/drawing/2014/main" id="{47EB60C6-ACE6-4FFE-A54C-5138584ED7C9}"/>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647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6</xdr:row>
      <xdr:rowOff>0</xdr:rowOff>
    </xdr:to>
    <xdr:pic>
      <xdr:nvPicPr>
        <xdr:cNvPr id="295" name="Picture 12">
          <a:extLst>
            <a:ext uri="{FF2B5EF4-FFF2-40B4-BE49-F238E27FC236}">
              <a16:creationId xmlns:a16="http://schemas.microsoft.com/office/drawing/2014/main" id="{FFA247F6-5B2D-45E6-81DC-FCF03FAB045D}"/>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495300" y="809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444500</xdr:rowOff>
    </xdr:from>
    <xdr:to>
      <xdr:col>0</xdr:col>
      <xdr:colOff>12700</xdr:colOff>
      <xdr:row>6</xdr:row>
      <xdr:rowOff>0</xdr:rowOff>
    </xdr:to>
    <xdr:pic>
      <xdr:nvPicPr>
        <xdr:cNvPr id="296" name="Picture 13">
          <a:extLst>
            <a:ext uri="{FF2B5EF4-FFF2-40B4-BE49-F238E27FC236}">
              <a16:creationId xmlns:a16="http://schemas.microsoft.com/office/drawing/2014/main" id="{64E7CD6C-5012-4F80-99F0-EBE6347B2AF8}"/>
            </a:ext>
          </a:extLst>
        </xdr:cNvPr>
        <xdr:cNvPicPr>
          <a:picLocks noChangeAspect="1" noChangeArrowheads="1"/>
        </xdr:cNvPicPr>
      </xdr:nvPicPr>
      <xdr:blipFill>
        <a:blip xmlns:r="http://schemas.openxmlformats.org/officeDocument/2006/relationships" r:embed="rId147" cstate="print">
          <a:extLst>
            <a:ext uri="{28A0092B-C50C-407E-A947-70E740481C1C}">
              <a14:useLocalDpi xmlns:a14="http://schemas.microsoft.com/office/drawing/2010/main" val="0"/>
            </a:ext>
          </a:extLst>
        </a:blip>
        <a:srcRect/>
        <a:stretch>
          <a:fillRect/>
        </a:stretch>
      </xdr:blipFill>
      <xdr:spPr bwMode="auto">
        <a:xfrm>
          <a:off x="495300" y="968375"/>
          <a:ext cx="12700" cy="3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xdr:row>
      <xdr:rowOff>0</xdr:rowOff>
    </xdr:from>
    <xdr:to>
      <xdr:col>0</xdr:col>
      <xdr:colOff>12700</xdr:colOff>
      <xdr:row>7</xdr:row>
      <xdr:rowOff>12700</xdr:rowOff>
    </xdr:to>
    <xdr:pic>
      <xdr:nvPicPr>
        <xdr:cNvPr id="297" name="Picture 14">
          <a:extLst>
            <a:ext uri="{FF2B5EF4-FFF2-40B4-BE49-F238E27FC236}">
              <a16:creationId xmlns:a16="http://schemas.microsoft.com/office/drawing/2014/main" id="{46E995FB-AEB9-438B-A30F-D4EC6E6AF4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 y="9715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7</xdr:row>
      <xdr:rowOff>0</xdr:rowOff>
    </xdr:from>
    <xdr:to>
      <xdr:col>0</xdr:col>
      <xdr:colOff>12700</xdr:colOff>
      <xdr:row>8</xdr:row>
      <xdr:rowOff>0</xdr:rowOff>
    </xdr:to>
    <xdr:pic>
      <xdr:nvPicPr>
        <xdr:cNvPr id="298" name="Picture 15">
          <a:extLst>
            <a:ext uri="{FF2B5EF4-FFF2-40B4-BE49-F238E27FC236}">
              <a16:creationId xmlns:a16="http://schemas.microsoft.com/office/drawing/2014/main" id="{BF25A326-0440-4ECB-BD2E-240B4AA375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5300" y="11334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12</xdr:row>
      <xdr:rowOff>12700</xdr:rowOff>
    </xdr:to>
    <xdr:pic>
      <xdr:nvPicPr>
        <xdr:cNvPr id="299" name="Picture 18">
          <a:extLst>
            <a:ext uri="{FF2B5EF4-FFF2-40B4-BE49-F238E27FC236}">
              <a16:creationId xmlns:a16="http://schemas.microsoft.com/office/drawing/2014/main" id="{852F463E-1930-4D17-AF33-F486ED6FFC1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16192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12</xdr:row>
      <xdr:rowOff>0</xdr:rowOff>
    </xdr:from>
    <xdr:to>
      <xdr:col>0</xdr:col>
      <xdr:colOff>12700</xdr:colOff>
      <xdr:row>13</xdr:row>
      <xdr:rowOff>12700</xdr:rowOff>
    </xdr:to>
    <xdr:pic>
      <xdr:nvPicPr>
        <xdr:cNvPr id="300" name="Picture 19">
          <a:extLst>
            <a:ext uri="{FF2B5EF4-FFF2-40B4-BE49-F238E27FC236}">
              <a16:creationId xmlns:a16="http://schemas.microsoft.com/office/drawing/2014/main" id="{9250E509-5B84-4A95-B249-0C60DACE927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95300" y="17811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13</xdr:row>
      <xdr:rowOff>0</xdr:rowOff>
    </xdr:from>
    <xdr:to>
      <xdr:col>0</xdr:col>
      <xdr:colOff>12700</xdr:colOff>
      <xdr:row>14</xdr:row>
      <xdr:rowOff>0</xdr:rowOff>
    </xdr:to>
    <xdr:pic>
      <xdr:nvPicPr>
        <xdr:cNvPr id="301" name="Picture 20">
          <a:extLst>
            <a:ext uri="{FF2B5EF4-FFF2-40B4-BE49-F238E27FC236}">
              <a16:creationId xmlns:a16="http://schemas.microsoft.com/office/drawing/2014/main" id="{3A807303-5195-45F5-A1CC-402699DD740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19431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14</xdr:row>
      <xdr:rowOff>0</xdr:rowOff>
    </xdr:from>
    <xdr:to>
      <xdr:col>0</xdr:col>
      <xdr:colOff>12700</xdr:colOff>
      <xdr:row>15</xdr:row>
      <xdr:rowOff>0</xdr:rowOff>
    </xdr:to>
    <xdr:pic>
      <xdr:nvPicPr>
        <xdr:cNvPr id="302" name="Picture 22">
          <a:extLst>
            <a:ext uri="{FF2B5EF4-FFF2-40B4-BE49-F238E27FC236}">
              <a16:creationId xmlns:a16="http://schemas.microsoft.com/office/drawing/2014/main" id="{A7A4F113-9776-4D75-9839-F13CF9E28182}"/>
            </a:ext>
          </a:extLst>
        </xdr:cNvPr>
        <xdr:cNvPicPr>
          <a:picLocks noChangeAspect="1" noChangeArrowheads="1"/>
        </xdr:cNvPicPr>
      </xdr:nvPicPr>
      <xdr:blipFill>
        <a:blip xmlns:r="http://schemas.openxmlformats.org/officeDocument/2006/relationships" r:embed="rId148" cstate="print">
          <a:extLst>
            <a:ext uri="{28A0092B-C50C-407E-A947-70E740481C1C}">
              <a14:useLocalDpi xmlns:a14="http://schemas.microsoft.com/office/drawing/2010/main" val="0"/>
            </a:ext>
          </a:extLst>
        </a:blip>
        <a:srcRect/>
        <a:stretch>
          <a:fillRect/>
        </a:stretch>
      </xdr:blipFill>
      <xdr:spPr bwMode="auto">
        <a:xfrm>
          <a:off x="495300" y="21050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15</xdr:row>
      <xdr:rowOff>0</xdr:rowOff>
    </xdr:from>
    <xdr:to>
      <xdr:col>0</xdr:col>
      <xdr:colOff>12700</xdr:colOff>
      <xdr:row>16</xdr:row>
      <xdr:rowOff>0</xdr:rowOff>
    </xdr:to>
    <xdr:pic>
      <xdr:nvPicPr>
        <xdr:cNvPr id="303" name="Picture 23">
          <a:extLst>
            <a:ext uri="{FF2B5EF4-FFF2-40B4-BE49-F238E27FC236}">
              <a16:creationId xmlns:a16="http://schemas.microsoft.com/office/drawing/2014/main" id="{BEBD3B40-34B4-4D61-8C45-123D2134CE45}"/>
            </a:ext>
          </a:extLst>
        </xdr:cNvPr>
        <xdr:cNvPicPr>
          <a:picLocks noChangeAspect="1" noChangeArrowheads="1"/>
        </xdr:cNvPicPr>
      </xdr:nvPicPr>
      <xdr:blipFill>
        <a:blip xmlns:r="http://schemas.openxmlformats.org/officeDocument/2006/relationships" r:embed="rId149" cstate="print">
          <a:extLst>
            <a:ext uri="{28A0092B-C50C-407E-A947-70E740481C1C}">
              <a14:useLocalDpi xmlns:a14="http://schemas.microsoft.com/office/drawing/2010/main" val="0"/>
            </a:ext>
          </a:extLst>
        </a:blip>
        <a:srcRect/>
        <a:stretch>
          <a:fillRect/>
        </a:stretch>
      </xdr:blipFill>
      <xdr:spPr bwMode="auto">
        <a:xfrm>
          <a:off x="495300" y="22669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16</xdr:row>
      <xdr:rowOff>0</xdr:rowOff>
    </xdr:from>
    <xdr:to>
      <xdr:col>0</xdr:col>
      <xdr:colOff>12700</xdr:colOff>
      <xdr:row>17</xdr:row>
      <xdr:rowOff>12700</xdr:rowOff>
    </xdr:to>
    <xdr:pic>
      <xdr:nvPicPr>
        <xdr:cNvPr id="304" name="Picture 24">
          <a:extLst>
            <a:ext uri="{FF2B5EF4-FFF2-40B4-BE49-F238E27FC236}">
              <a16:creationId xmlns:a16="http://schemas.microsoft.com/office/drawing/2014/main" id="{B4FC0973-0967-46DA-8640-EC9C43311B84}"/>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495300" y="24288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17</xdr:row>
      <xdr:rowOff>0</xdr:rowOff>
    </xdr:from>
    <xdr:to>
      <xdr:col>0</xdr:col>
      <xdr:colOff>12700</xdr:colOff>
      <xdr:row>18</xdr:row>
      <xdr:rowOff>0</xdr:rowOff>
    </xdr:to>
    <xdr:pic>
      <xdr:nvPicPr>
        <xdr:cNvPr id="305" name="Picture 25">
          <a:extLst>
            <a:ext uri="{FF2B5EF4-FFF2-40B4-BE49-F238E27FC236}">
              <a16:creationId xmlns:a16="http://schemas.microsoft.com/office/drawing/2014/main" id="{23670409-9CE1-447B-B625-1A81D6D1631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495300" y="25908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18</xdr:row>
      <xdr:rowOff>0</xdr:rowOff>
    </xdr:from>
    <xdr:to>
      <xdr:col>0</xdr:col>
      <xdr:colOff>12700</xdr:colOff>
      <xdr:row>19</xdr:row>
      <xdr:rowOff>12700</xdr:rowOff>
    </xdr:to>
    <xdr:pic>
      <xdr:nvPicPr>
        <xdr:cNvPr id="306" name="Picture 26">
          <a:extLst>
            <a:ext uri="{FF2B5EF4-FFF2-40B4-BE49-F238E27FC236}">
              <a16:creationId xmlns:a16="http://schemas.microsoft.com/office/drawing/2014/main" id="{D4074288-2466-4284-B228-70AC21835F4F}"/>
            </a:ext>
          </a:extLst>
        </xdr:cNvPr>
        <xdr:cNvPicPr>
          <a:picLocks noChangeAspect="1" noChangeArrowheads="1"/>
        </xdr:cNvPicPr>
      </xdr:nvPicPr>
      <xdr:blipFill>
        <a:blip xmlns:r="http://schemas.openxmlformats.org/officeDocument/2006/relationships" r:embed="rId150" cstate="print">
          <a:extLst>
            <a:ext uri="{28A0092B-C50C-407E-A947-70E740481C1C}">
              <a14:useLocalDpi xmlns:a14="http://schemas.microsoft.com/office/drawing/2010/main" val="0"/>
            </a:ext>
          </a:extLst>
        </a:blip>
        <a:srcRect/>
        <a:stretch>
          <a:fillRect/>
        </a:stretch>
      </xdr:blipFill>
      <xdr:spPr bwMode="auto">
        <a:xfrm>
          <a:off x="495300" y="27527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19</xdr:row>
      <xdr:rowOff>0</xdr:rowOff>
    </xdr:from>
    <xdr:to>
      <xdr:col>0</xdr:col>
      <xdr:colOff>12700</xdr:colOff>
      <xdr:row>20</xdr:row>
      <xdr:rowOff>12700</xdr:rowOff>
    </xdr:to>
    <xdr:pic>
      <xdr:nvPicPr>
        <xdr:cNvPr id="307" name="Picture 27">
          <a:extLst>
            <a:ext uri="{FF2B5EF4-FFF2-40B4-BE49-F238E27FC236}">
              <a16:creationId xmlns:a16="http://schemas.microsoft.com/office/drawing/2014/main" id="{5ECFDF37-77C5-46C9-83D3-842DB29902D1}"/>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495300" y="29146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20</xdr:row>
      <xdr:rowOff>0</xdr:rowOff>
    </xdr:from>
    <xdr:to>
      <xdr:col>0</xdr:col>
      <xdr:colOff>12700</xdr:colOff>
      <xdr:row>21</xdr:row>
      <xdr:rowOff>0</xdr:rowOff>
    </xdr:to>
    <xdr:pic>
      <xdr:nvPicPr>
        <xdr:cNvPr id="308" name="Picture 28">
          <a:extLst>
            <a:ext uri="{FF2B5EF4-FFF2-40B4-BE49-F238E27FC236}">
              <a16:creationId xmlns:a16="http://schemas.microsoft.com/office/drawing/2014/main" id="{021D4247-138F-4050-84E3-AC7042EC3C79}"/>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495300" y="30765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21</xdr:row>
      <xdr:rowOff>0</xdr:rowOff>
    </xdr:from>
    <xdr:to>
      <xdr:col>0</xdr:col>
      <xdr:colOff>12700</xdr:colOff>
      <xdr:row>22</xdr:row>
      <xdr:rowOff>12700</xdr:rowOff>
    </xdr:to>
    <xdr:pic>
      <xdr:nvPicPr>
        <xdr:cNvPr id="309" name="Picture 31">
          <a:extLst>
            <a:ext uri="{FF2B5EF4-FFF2-40B4-BE49-F238E27FC236}">
              <a16:creationId xmlns:a16="http://schemas.microsoft.com/office/drawing/2014/main" id="{8F66A64E-1FA5-4DAB-8513-9EA4913AE1DB}"/>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495300" y="32385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22</xdr:row>
      <xdr:rowOff>0</xdr:rowOff>
    </xdr:from>
    <xdr:to>
      <xdr:col>0</xdr:col>
      <xdr:colOff>12700</xdr:colOff>
      <xdr:row>23</xdr:row>
      <xdr:rowOff>0</xdr:rowOff>
    </xdr:to>
    <xdr:pic>
      <xdr:nvPicPr>
        <xdr:cNvPr id="310" name="Picture 32">
          <a:extLst>
            <a:ext uri="{FF2B5EF4-FFF2-40B4-BE49-F238E27FC236}">
              <a16:creationId xmlns:a16="http://schemas.microsoft.com/office/drawing/2014/main" id="{54786A23-0B58-4C38-BA85-51897F15CA08}"/>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495300" y="34004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12700</xdr:colOff>
      <xdr:row>31</xdr:row>
      <xdr:rowOff>12700</xdr:rowOff>
    </xdr:to>
    <xdr:pic>
      <xdr:nvPicPr>
        <xdr:cNvPr id="311" name="Picture 33">
          <a:extLst>
            <a:ext uri="{FF2B5EF4-FFF2-40B4-BE49-F238E27FC236}">
              <a16:creationId xmlns:a16="http://schemas.microsoft.com/office/drawing/2014/main" id="{3A3AFAB3-F608-4EF5-9A37-DEBB68DA76F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5300" y="48577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24</xdr:row>
      <xdr:rowOff>12700</xdr:rowOff>
    </xdr:to>
    <xdr:pic>
      <xdr:nvPicPr>
        <xdr:cNvPr id="312" name="Picture 34">
          <a:extLst>
            <a:ext uri="{FF2B5EF4-FFF2-40B4-BE49-F238E27FC236}">
              <a16:creationId xmlns:a16="http://schemas.microsoft.com/office/drawing/2014/main" id="{78630274-04CE-4C42-A066-87927C63624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5300" y="35623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444500</xdr:rowOff>
    </xdr:from>
    <xdr:to>
      <xdr:col>0</xdr:col>
      <xdr:colOff>12700</xdr:colOff>
      <xdr:row>25</xdr:row>
      <xdr:rowOff>0</xdr:rowOff>
    </xdr:to>
    <xdr:pic>
      <xdr:nvPicPr>
        <xdr:cNvPr id="313" name="Picture 35">
          <a:extLst>
            <a:ext uri="{FF2B5EF4-FFF2-40B4-BE49-F238E27FC236}">
              <a16:creationId xmlns:a16="http://schemas.microsoft.com/office/drawing/2014/main" id="{90653B5C-5235-49CC-BC81-C8FDEC39D03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95300" y="3721100"/>
          <a:ext cx="12700" cy="165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25</xdr:row>
      <xdr:rowOff>0</xdr:rowOff>
    </xdr:from>
    <xdr:to>
      <xdr:col>0</xdr:col>
      <xdr:colOff>12700</xdr:colOff>
      <xdr:row>26</xdr:row>
      <xdr:rowOff>0</xdr:rowOff>
    </xdr:to>
    <xdr:pic>
      <xdr:nvPicPr>
        <xdr:cNvPr id="314" name="Picture 36">
          <a:extLst>
            <a:ext uri="{FF2B5EF4-FFF2-40B4-BE49-F238E27FC236}">
              <a16:creationId xmlns:a16="http://schemas.microsoft.com/office/drawing/2014/main" id="{EF7540B1-AC39-4CC3-8110-2C240D6991B2}"/>
            </a:ext>
          </a:extLst>
        </xdr:cNvPr>
        <xdr:cNvPicPr>
          <a:picLocks noChangeAspect="1" noChangeArrowheads="1"/>
        </xdr:cNvPicPr>
      </xdr:nvPicPr>
      <xdr:blipFill>
        <a:blip xmlns:r="http://schemas.openxmlformats.org/officeDocument/2006/relationships" r:embed="rId129" cstate="print">
          <a:extLst>
            <a:ext uri="{28A0092B-C50C-407E-A947-70E740481C1C}">
              <a14:useLocalDpi xmlns:a14="http://schemas.microsoft.com/office/drawing/2010/main" val="0"/>
            </a:ext>
          </a:extLst>
        </a:blip>
        <a:srcRect/>
        <a:stretch>
          <a:fillRect/>
        </a:stretch>
      </xdr:blipFill>
      <xdr:spPr bwMode="auto">
        <a:xfrm>
          <a:off x="495300" y="38862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42</xdr:row>
      <xdr:rowOff>12700</xdr:rowOff>
    </xdr:to>
    <xdr:pic>
      <xdr:nvPicPr>
        <xdr:cNvPr id="315" name="Picture 38">
          <a:extLst>
            <a:ext uri="{FF2B5EF4-FFF2-40B4-BE49-F238E27FC236}">
              <a16:creationId xmlns:a16="http://schemas.microsoft.com/office/drawing/2014/main" id="{57ED1658-8DF8-4ABD-960B-71DADEC0037B}"/>
            </a:ext>
          </a:extLst>
        </xdr:cNvPr>
        <xdr:cNvPicPr>
          <a:picLocks noChangeAspect="1" noChangeArrowheads="1"/>
        </xdr:cNvPicPr>
      </xdr:nvPicPr>
      <xdr:blipFill>
        <a:blip xmlns:r="http://schemas.openxmlformats.org/officeDocument/2006/relationships" r:embed="rId151" cstate="print">
          <a:extLst>
            <a:ext uri="{28A0092B-C50C-407E-A947-70E740481C1C}">
              <a14:useLocalDpi xmlns:a14="http://schemas.microsoft.com/office/drawing/2010/main" val="0"/>
            </a:ext>
          </a:extLst>
        </a:blip>
        <a:srcRect/>
        <a:stretch>
          <a:fillRect/>
        </a:stretch>
      </xdr:blipFill>
      <xdr:spPr bwMode="auto">
        <a:xfrm>
          <a:off x="495300" y="66389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xdr:row>
      <xdr:rowOff>0</xdr:rowOff>
    </xdr:from>
    <xdr:to>
      <xdr:col>0</xdr:col>
      <xdr:colOff>12700</xdr:colOff>
      <xdr:row>3</xdr:row>
      <xdr:rowOff>12700</xdr:rowOff>
    </xdr:to>
    <xdr:pic>
      <xdr:nvPicPr>
        <xdr:cNvPr id="316" name="Picture 47">
          <a:extLst>
            <a:ext uri="{FF2B5EF4-FFF2-40B4-BE49-F238E27FC236}">
              <a16:creationId xmlns:a16="http://schemas.microsoft.com/office/drawing/2014/main" id="{B0329A02-5E01-49FA-AEEE-C5599AB44E1C}"/>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495300" y="48577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27</xdr:row>
      <xdr:rowOff>0</xdr:rowOff>
    </xdr:from>
    <xdr:to>
      <xdr:col>0</xdr:col>
      <xdr:colOff>12700</xdr:colOff>
      <xdr:row>28</xdr:row>
      <xdr:rowOff>12700</xdr:rowOff>
    </xdr:to>
    <xdr:pic>
      <xdr:nvPicPr>
        <xdr:cNvPr id="317" name="Picture 48">
          <a:extLst>
            <a:ext uri="{FF2B5EF4-FFF2-40B4-BE49-F238E27FC236}">
              <a16:creationId xmlns:a16="http://schemas.microsoft.com/office/drawing/2014/main" id="{D4575A95-711E-44B7-8C19-4A068B573C44}"/>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495300" y="42100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28</xdr:row>
      <xdr:rowOff>0</xdr:rowOff>
    </xdr:from>
    <xdr:to>
      <xdr:col>0</xdr:col>
      <xdr:colOff>12700</xdr:colOff>
      <xdr:row>29</xdr:row>
      <xdr:rowOff>12700</xdr:rowOff>
    </xdr:to>
    <xdr:pic>
      <xdr:nvPicPr>
        <xdr:cNvPr id="318" name="Picture 49">
          <a:extLst>
            <a:ext uri="{FF2B5EF4-FFF2-40B4-BE49-F238E27FC236}">
              <a16:creationId xmlns:a16="http://schemas.microsoft.com/office/drawing/2014/main" id="{5850444A-57E2-4E17-9AB1-572B4DF724D2}"/>
            </a:ext>
          </a:extLst>
        </xdr:cNvPr>
        <xdr:cNvPicPr>
          <a:picLocks noChangeAspect="1" noChangeArrowheads="1"/>
        </xdr:cNvPicPr>
      </xdr:nvPicPr>
      <xdr:blipFill>
        <a:blip xmlns:r="http://schemas.openxmlformats.org/officeDocument/2006/relationships" r:embed="rId152" cstate="print">
          <a:extLst>
            <a:ext uri="{28A0092B-C50C-407E-A947-70E740481C1C}">
              <a14:useLocalDpi xmlns:a14="http://schemas.microsoft.com/office/drawing/2010/main" val="0"/>
            </a:ext>
          </a:extLst>
        </a:blip>
        <a:srcRect/>
        <a:stretch>
          <a:fillRect/>
        </a:stretch>
      </xdr:blipFill>
      <xdr:spPr bwMode="auto">
        <a:xfrm>
          <a:off x="495300" y="437197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29</xdr:row>
      <xdr:rowOff>0</xdr:rowOff>
    </xdr:from>
    <xdr:to>
      <xdr:col>0</xdr:col>
      <xdr:colOff>12700</xdr:colOff>
      <xdr:row>30</xdr:row>
      <xdr:rowOff>0</xdr:rowOff>
    </xdr:to>
    <xdr:pic>
      <xdr:nvPicPr>
        <xdr:cNvPr id="319" name="Picture 51">
          <a:extLst>
            <a:ext uri="{FF2B5EF4-FFF2-40B4-BE49-F238E27FC236}">
              <a16:creationId xmlns:a16="http://schemas.microsoft.com/office/drawing/2014/main" id="{6E251240-23EA-419A-8539-1C4ADA7C754C}"/>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bwMode="auto">
        <a:xfrm>
          <a:off x="495300" y="45339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37</xdr:row>
      <xdr:rowOff>0</xdr:rowOff>
    </xdr:from>
    <xdr:to>
      <xdr:col>0</xdr:col>
      <xdr:colOff>12700</xdr:colOff>
      <xdr:row>37</xdr:row>
      <xdr:rowOff>12700</xdr:rowOff>
    </xdr:to>
    <xdr:pic>
      <xdr:nvPicPr>
        <xdr:cNvPr id="320" name="Picture 53">
          <a:extLst>
            <a:ext uri="{FF2B5EF4-FFF2-40B4-BE49-F238E27FC236}">
              <a16:creationId xmlns:a16="http://schemas.microsoft.com/office/drawing/2014/main" id="{7495D636-17A3-481F-B369-F6A11F96AF05}"/>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495300" y="58293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30</xdr:row>
      <xdr:rowOff>0</xdr:rowOff>
    </xdr:from>
    <xdr:to>
      <xdr:col>0</xdr:col>
      <xdr:colOff>12700</xdr:colOff>
      <xdr:row>31</xdr:row>
      <xdr:rowOff>0</xdr:rowOff>
    </xdr:to>
    <xdr:pic>
      <xdr:nvPicPr>
        <xdr:cNvPr id="321" name="Picture 54">
          <a:extLst>
            <a:ext uri="{FF2B5EF4-FFF2-40B4-BE49-F238E27FC236}">
              <a16:creationId xmlns:a16="http://schemas.microsoft.com/office/drawing/2014/main" id="{0DA587E0-6242-4CFE-9609-68CF55D1D3E0}"/>
            </a:ext>
          </a:extLst>
        </xdr:cNvPr>
        <xdr:cNvPicPr>
          <a:picLocks noChangeAspect="1" noChangeArrowheads="1"/>
        </xdr:cNvPicPr>
      </xdr:nvPicPr>
      <xdr:blipFill>
        <a:blip xmlns:r="http://schemas.openxmlformats.org/officeDocument/2006/relationships" r:embed="rId153" cstate="print">
          <a:extLst>
            <a:ext uri="{28A0092B-C50C-407E-A947-70E740481C1C}">
              <a14:useLocalDpi xmlns:a14="http://schemas.microsoft.com/office/drawing/2010/main" val="0"/>
            </a:ext>
          </a:extLst>
        </a:blip>
        <a:srcRect/>
        <a:stretch>
          <a:fillRect/>
        </a:stretch>
      </xdr:blipFill>
      <xdr:spPr bwMode="auto">
        <a:xfrm>
          <a:off x="495300" y="46958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31</xdr:row>
      <xdr:rowOff>0</xdr:rowOff>
    </xdr:from>
    <xdr:to>
      <xdr:col>0</xdr:col>
      <xdr:colOff>12700</xdr:colOff>
      <xdr:row>32</xdr:row>
      <xdr:rowOff>0</xdr:rowOff>
    </xdr:to>
    <xdr:pic>
      <xdr:nvPicPr>
        <xdr:cNvPr id="322" name="Picture 61">
          <a:extLst>
            <a:ext uri="{FF2B5EF4-FFF2-40B4-BE49-F238E27FC236}">
              <a16:creationId xmlns:a16="http://schemas.microsoft.com/office/drawing/2014/main" id="{62C4A6F7-602E-4B2B-A2F3-ECA617C60FB8}"/>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495300" y="485775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33</xdr:row>
      <xdr:rowOff>0</xdr:rowOff>
    </xdr:from>
    <xdr:to>
      <xdr:col>0</xdr:col>
      <xdr:colOff>12700</xdr:colOff>
      <xdr:row>34</xdr:row>
      <xdr:rowOff>0</xdr:rowOff>
    </xdr:to>
    <xdr:pic>
      <xdr:nvPicPr>
        <xdr:cNvPr id="323" name="Picture 68">
          <a:extLst>
            <a:ext uri="{FF2B5EF4-FFF2-40B4-BE49-F238E27FC236}">
              <a16:creationId xmlns:a16="http://schemas.microsoft.com/office/drawing/2014/main" id="{DF134927-C5F7-4DC1-B7E0-FE3791598B74}"/>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val="0"/>
            </a:ext>
          </a:extLst>
        </a:blip>
        <a:srcRect/>
        <a:stretch>
          <a:fillRect/>
        </a:stretch>
      </xdr:blipFill>
      <xdr:spPr bwMode="auto">
        <a:xfrm>
          <a:off x="495300" y="51816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xdr:row>
      <xdr:rowOff>0</xdr:rowOff>
    </xdr:from>
    <xdr:to>
      <xdr:col>0</xdr:col>
      <xdr:colOff>12700</xdr:colOff>
      <xdr:row>5</xdr:row>
      <xdr:rowOff>12700</xdr:rowOff>
    </xdr:to>
    <xdr:pic>
      <xdr:nvPicPr>
        <xdr:cNvPr id="324" name="Picture 69">
          <a:extLst>
            <a:ext uri="{FF2B5EF4-FFF2-40B4-BE49-F238E27FC236}">
              <a16:creationId xmlns:a16="http://schemas.microsoft.com/office/drawing/2014/main" id="{DECA9E24-0E69-4904-8760-EEDBC13271A6}"/>
            </a:ext>
          </a:extLst>
        </xdr:cNvPr>
        <xdr:cNvPicPr>
          <a:picLocks noChangeAspect="1" noChangeArrowheads="1"/>
        </xdr:cNvPicPr>
      </xdr:nvPicPr>
      <xdr:blipFill>
        <a:blip xmlns:r="http://schemas.openxmlformats.org/officeDocument/2006/relationships" r:embed="rId154" cstate="print">
          <a:extLst>
            <a:ext uri="{28A0092B-C50C-407E-A947-70E740481C1C}">
              <a14:useLocalDpi xmlns:a14="http://schemas.microsoft.com/office/drawing/2010/main" val="0"/>
            </a:ext>
          </a:extLst>
        </a:blip>
        <a:srcRect/>
        <a:stretch>
          <a:fillRect/>
        </a:stretch>
      </xdr:blipFill>
      <xdr:spPr bwMode="auto">
        <a:xfrm>
          <a:off x="495300" y="8096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34</xdr:row>
      <xdr:rowOff>0</xdr:rowOff>
    </xdr:from>
    <xdr:to>
      <xdr:col>0</xdr:col>
      <xdr:colOff>12700</xdr:colOff>
      <xdr:row>35</xdr:row>
      <xdr:rowOff>0</xdr:rowOff>
    </xdr:to>
    <xdr:pic>
      <xdr:nvPicPr>
        <xdr:cNvPr id="325" name="Picture 70">
          <a:extLst>
            <a:ext uri="{FF2B5EF4-FFF2-40B4-BE49-F238E27FC236}">
              <a16:creationId xmlns:a16="http://schemas.microsoft.com/office/drawing/2014/main" id="{FE26F55E-801F-44FC-983C-135C84C9616C}"/>
            </a:ext>
          </a:extLst>
        </xdr:cNvPr>
        <xdr:cNvPicPr>
          <a:picLocks noChangeAspect="1" noChangeArrowheads="1"/>
        </xdr:cNvPicPr>
      </xdr:nvPicPr>
      <xdr:blipFill>
        <a:blip xmlns:r="http://schemas.openxmlformats.org/officeDocument/2006/relationships" r:embed="rId155" cstate="print">
          <a:extLst>
            <a:ext uri="{28A0092B-C50C-407E-A947-70E740481C1C}">
              <a14:useLocalDpi xmlns:a14="http://schemas.microsoft.com/office/drawing/2010/main" val="0"/>
            </a:ext>
          </a:extLst>
        </a:blip>
        <a:srcRect/>
        <a:stretch>
          <a:fillRect/>
        </a:stretch>
      </xdr:blipFill>
      <xdr:spPr bwMode="auto">
        <a:xfrm>
          <a:off x="495300" y="53435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35</xdr:row>
      <xdr:rowOff>0</xdr:rowOff>
    </xdr:from>
    <xdr:to>
      <xdr:col>0</xdr:col>
      <xdr:colOff>12700</xdr:colOff>
      <xdr:row>36</xdr:row>
      <xdr:rowOff>12700</xdr:rowOff>
    </xdr:to>
    <xdr:pic>
      <xdr:nvPicPr>
        <xdr:cNvPr id="326" name="Picture 72">
          <a:extLst>
            <a:ext uri="{FF2B5EF4-FFF2-40B4-BE49-F238E27FC236}">
              <a16:creationId xmlns:a16="http://schemas.microsoft.com/office/drawing/2014/main" id="{E635410C-9E28-4EBF-8816-0CF0AD461724}"/>
            </a:ext>
          </a:extLst>
        </xdr:cNvPr>
        <xdr:cNvPicPr>
          <a:picLocks noChangeAspect="1" noChangeArrowheads="1"/>
        </xdr:cNvPicPr>
      </xdr:nvPicPr>
      <xdr:blipFill>
        <a:blip xmlns:r="http://schemas.openxmlformats.org/officeDocument/2006/relationships" r:embed="rId156" cstate="print">
          <a:extLst>
            <a:ext uri="{28A0092B-C50C-407E-A947-70E740481C1C}">
              <a14:useLocalDpi xmlns:a14="http://schemas.microsoft.com/office/drawing/2010/main" val="0"/>
            </a:ext>
          </a:extLst>
        </a:blip>
        <a:srcRect/>
        <a:stretch>
          <a:fillRect/>
        </a:stretch>
      </xdr:blipFill>
      <xdr:spPr bwMode="auto">
        <a:xfrm>
          <a:off x="495300" y="55054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36</xdr:row>
      <xdr:rowOff>0</xdr:rowOff>
    </xdr:from>
    <xdr:to>
      <xdr:col>0</xdr:col>
      <xdr:colOff>12700</xdr:colOff>
      <xdr:row>37</xdr:row>
      <xdr:rowOff>0</xdr:rowOff>
    </xdr:to>
    <xdr:pic>
      <xdr:nvPicPr>
        <xdr:cNvPr id="327" name="Picture 73">
          <a:extLst>
            <a:ext uri="{FF2B5EF4-FFF2-40B4-BE49-F238E27FC236}">
              <a16:creationId xmlns:a16="http://schemas.microsoft.com/office/drawing/2014/main" id="{22514293-8B41-4BD8-91FF-8154FEC6BCE6}"/>
            </a:ext>
          </a:extLst>
        </xdr:cNvPr>
        <xdr:cNvPicPr>
          <a:picLocks noChangeAspect="1" noChangeArrowheads="1"/>
        </xdr:cNvPicPr>
      </xdr:nvPicPr>
      <xdr:blipFill>
        <a:blip xmlns:r="http://schemas.openxmlformats.org/officeDocument/2006/relationships" r:embed="rId133" cstate="print">
          <a:extLst>
            <a:ext uri="{28A0092B-C50C-407E-A947-70E740481C1C}">
              <a14:useLocalDpi xmlns:a14="http://schemas.microsoft.com/office/drawing/2010/main" val="0"/>
            </a:ext>
          </a:extLst>
        </a:blip>
        <a:srcRect/>
        <a:stretch>
          <a:fillRect/>
        </a:stretch>
      </xdr:blipFill>
      <xdr:spPr bwMode="auto">
        <a:xfrm>
          <a:off x="495300" y="56673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38</xdr:row>
      <xdr:rowOff>0</xdr:rowOff>
    </xdr:from>
    <xdr:to>
      <xdr:col>0</xdr:col>
      <xdr:colOff>12700</xdr:colOff>
      <xdr:row>39</xdr:row>
      <xdr:rowOff>0</xdr:rowOff>
    </xdr:to>
    <xdr:pic>
      <xdr:nvPicPr>
        <xdr:cNvPr id="328" name="Picture 75">
          <a:extLst>
            <a:ext uri="{FF2B5EF4-FFF2-40B4-BE49-F238E27FC236}">
              <a16:creationId xmlns:a16="http://schemas.microsoft.com/office/drawing/2014/main" id="{D5BF4772-E53A-4012-8956-86C22B4C2E26}"/>
            </a:ext>
          </a:extLst>
        </xdr:cNvPr>
        <xdr:cNvPicPr>
          <a:picLocks noChangeAspect="1" noChangeArrowheads="1"/>
        </xdr:cNvPicPr>
      </xdr:nvPicPr>
      <xdr:blipFill>
        <a:blip xmlns:r="http://schemas.openxmlformats.org/officeDocument/2006/relationships" r:embed="rId157" cstate="print">
          <a:extLst>
            <a:ext uri="{28A0092B-C50C-407E-A947-70E740481C1C}">
              <a14:useLocalDpi xmlns:a14="http://schemas.microsoft.com/office/drawing/2010/main" val="0"/>
            </a:ext>
          </a:extLst>
        </a:blip>
        <a:srcRect/>
        <a:stretch>
          <a:fillRect/>
        </a:stretch>
      </xdr:blipFill>
      <xdr:spPr bwMode="auto">
        <a:xfrm>
          <a:off x="495300" y="59912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23</xdr:row>
      <xdr:rowOff>0</xdr:rowOff>
    </xdr:from>
    <xdr:to>
      <xdr:col>0</xdr:col>
      <xdr:colOff>12700</xdr:colOff>
      <xdr:row>23</xdr:row>
      <xdr:rowOff>12700</xdr:rowOff>
    </xdr:to>
    <xdr:pic>
      <xdr:nvPicPr>
        <xdr:cNvPr id="329" name="Picture 81">
          <a:extLst>
            <a:ext uri="{FF2B5EF4-FFF2-40B4-BE49-F238E27FC236}">
              <a16:creationId xmlns:a16="http://schemas.microsoft.com/office/drawing/2014/main" id="{DF7662E3-78FF-4772-BFD1-4401DA7CE9E3}"/>
            </a:ext>
          </a:extLst>
        </xdr:cNvPr>
        <xdr:cNvPicPr>
          <a:picLocks noChangeAspect="1" noChangeArrowheads="1"/>
        </xdr:cNvPicPr>
      </xdr:nvPicPr>
      <xdr:blipFill>
        <a:blip xmlns:r="http://schemas.openxmlformats.org/officeDocument/2006/relationships" r:embed="rId158" cstate="print">
          <a:extLst>
            <a:ext uri="{28A0092B-C50C-407E-A947-70E740481C1C}">
              <a14:useLocalDpi xmlns:a14="http://schemas.microsoft.com/office/drawing/2010/main" val="0"/>
            </a:ext>
          </a:extLst>
        </a:blip>
        <a:srcRect/>
        <a:stretch>
          <a:fillRect/>
        </a:stretch>
      </xdr:blipFill>
      <xdr:spPr bwMode="auto">
        <a:xfrm>
          <a:off x="495300" y="356235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41</xdr:row>
      <xdr:rowOff>0</xdr:rowOff>
    </xdr:from>
    <xdr:to>
      <xdr:col>0</xdr:col>
      <xdr:colOff>12700</xdr:colOff>
      <xdr:row>42</xdr:row>
      <xdr:rowOff>0</xdr:rowOff>
    </xdr:to>
    <xdr:pic>
      <xdr:nvPicPr>
        <xdr:cNvPr id="330" name="Picture 82">
          <a:extLst>
            <a:ext uri="{FF2B5EF4-FFF2-40B4-BE49-F238E27FC236}">
              <a16:creationId xmlns:a16="http://schemas.microsoft.com/office/drawing/2014/main" id="{205F5145-6EE1-4A16-82CD-BF95A6009F89}"/>
            </a:ext>
          </a:extLst>
        </xdr:cNvPr>
        <xdr:cNvPicPr>
          <a:picLocks noChangeAspect="1" noChangeArrowheads="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a:fillRect/>
        </a:stretch>
      </xdr:blipFill>
      <xdr:spPr bwMode="auto">
        <a:xfrm>
          <a:off x="495300" y="6477000"/>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45</xdr:row>
      <xdr:rowOff>12700</xdr:rowOff>
    </xdr:to>
    <xdr:pic>
      <xdr:nvPicPr>
        <xdr:cNvPr id="331" name="Picture 83">
          <a:extLst>
            <a:ext uri="{FF2B5EF4-FFF2-40B4-BE49-F238E27FC236}">
              <a16:creationId xmlns:a16="http://schemas.microsoft.com/office/drawing/2014/main" id="{40AF7013-EEE5-4049-A515-C67FC249218E}"/>
            </a:ext>
          </a:extLst>
        </xdr:cNvPr>
        <xdr:cNvPicPr>
          <a:picLocks noChangeAspect="1" noChangeArrowheads="1"/>
        </xdr:cNvPicPr>
      </xdr:nvPicPr>
      <xdr:blipFill>
        <a:blip xmlns:r="http://schemas.openxmlformats.org/officeDocument/2006/relationships" r:embed="rId160" cstate="print">
          <a:extLst>
            <a:ext uri="{28A0092B-C50C-407E-A947-70E740481C1C}">
              <a14:useLocalDpi xmlns:a14="http://schemas.microsoft.com/office/drawing/2010/main" val="0"/>
            </a:ext>
          </a:extLst>
        </a:blip>
        <a:srcRect/>
        <a:stretch>
          <a:fillRect/>
        </a:stretch>
      </xdr:blipFill>
      <xdr:spPr bwMode="auto">
        <a:xfrm>
          <a:off x="495300" y="71247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0</xdr:rowOff>
    </xdr:from>
    <xdr:to>
      <xdr:col>0</xdr:col>
      <xdr:colOff>12700</xdr:colOff>
      <xdr:row>43</xdr:row>
      <xdr:rowOff>0</xdr:rowOff>
    </xdr:to>
    <xdr:pic>
      <xdr:nvPicPr>
        <xdr:cNvPr id="332" name="Picture 84">
          <a:extLst>
            <a:ext uri="{FF2B5EF4-FFF2-40B4-BE49-F238E27FC236}">
              <a16:creationId xmlns:a16="http://schemas.microsoft.com/office/drawing/2014/main" id="{1857AD57-73F6-47A1-AE2F-49AB90659F03}"/>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95300" y="66389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42</xdr:row>
      <xdr:rowOff>444500</xdr:rowOff>
    </xdr:from>
    <xdr:to>
      <xdr:col>0</xdr:col>
      <xdr:colOff>12700</xdr:colOff>
      <xdr:row>43</xdr:row>
      <xdr:rowOff>12700</xdr:rowOff>
    </xdr:to>
    <xdr:pic>
      <xdr:nvPicPr>
        <xdr:cNvPr id="333" name="Picture 85">
          <a:extLst>
            <a:ext uri="{FF2B5EF4-FFF2-40B4-BE49-F238E27FC236}">
              <a16:creationId xmlns:a16="http://schemas.microsoft.com/office/drawing/2014/main" id="{4BDD6CCD-7E3E-4BB6-95D7-7F303679A96A}"/>
            </a:ext>
          </a:extLst>
        </xdr:cNvPr>
        <xdr:cNvPicPr>
          <a:picLocks noChangeAspect="1" noChangeArrowheads="1"/>
        </xdr:cNvPicPr>
      </xdr:nvPicPr>
      <xdr:blipFill>
        <a:blip xmlns:r="http://schemas.openxmlformats.org/officeDocument/2006/relationships" r:embed="rId161" cstate="print">
          <a:extLst>
            <a:ext uri="{28A0092B-C50C-407E-A947-70E740481C1C}">
              <a14:useLocalDpi xmlns:a14="http://schemas.microsoft.com/office/drawing/2010/main" val="0"/>
            </a:ext>
          </a:extLst>
        </a:blip>
        <a:srcRect/>
        <a:stretch>
          <a:fillRect/>
        </a:stretch>
      </xdr:blipFill>
      <xdr:spPr bwMode="auto">
        <a:xfrm>
          <a:off x="495300" y="6797675"/>
          <a:ext cx="12700" cy="15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43</xdr:row>
      <xdr:rowOff>0</xdr:rowOff>
    </xdr:from>
    <xdr:to>
      <xdr:col>0</xdr:col>
      <xdr:colOff>12700</xdr:colOff>
      <xdr:row>44</xdr:row>
      <xdr:rowOff>12700</xdr:rowOff>
    </xdr:to>
    <xdr:pic>
      <xdr:nvPicPr>
        <xdr:cNvPr id="334" name="Picture 86">
          <a:extLst>
            <a:ext uri="{FF2B5EF4-FFF2-40B4-BE49-F238E27FC236}">
              <a16:creationId xmlns:a16="http://schemas.microsoft.com/office/drawing/2014/main" id="{37A23A7B-9F75-4912-8214-50A854E3ADDF}"/>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495300" y="68008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44</xdr:row>
      <xdr:rowOff>0</xdr:rowOff>
    </xdr:from>
    <xdr:to>
      <xdr:col>0</xdr:col>
      <xdr:colOff>12700</xdr:colOff>
      <xdr:row>45</xdr:row>
      <xdr:rowOff>0</xdr:rowOff>
    </xdr:to>
    <xdr:pic>
      <xdr:nvPicPr>
        <xdr:cNvPr id="335" name="Picture 87">
          <a:extLst>
            <a:ext uri="{FF2B5EF4-FFF2-40B4-BE49-F238E27FC236}">
              <a16:creationId xmlns:a16="http://schemas.microsoft.com/office/drawing/2014/main" id="{DF881A92-260C-43FE-9C9B-74948387C474}"/>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495300" y="69627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8</xdr:row>
      <xdr:rowOff>0</xdr:rowOff>
    </xdr:from>
    <xdr:to>
      <xdr:col>0</xdr:col>
      <xdr:colOff>12700</xdr:colOff>
      <xdr:row>8</xdr:row>
      <xdr:rowOff>12700</xdr:rowOff>
    </xdr:to>
    <xdr:pic>
      <xdr:nvPicPr>
        <xdr:cNvPr id="336" name="Picture 88">
          <a:extLst>
            <a:ext uri="{FF2B5EF4-FFF2-40B4-BE49-F238E27FC236}">
              <a16:creationId xmlns:a16="http://schemas.microsoft.com/office/drawing/2014/main" id="{CC7F50F7-BFEC-4053-935A-C9F13FC58FA2}"/>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495300" y="1295400"/>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45</xdr:row>
      <xdr:rowOff>0</xdr:rowOff>
    </xdr:from>
    <xdr:to>
      <xdr:col>0</xdr:col>
      <xdr:colOff>12700</xdr:colOff>
      <xdr:row>46</xdr:row>
      <xdr:rowOff>12700</xdr:rowOff>
    </xdr:to>
    <xdr:pic>
      <xdr:nvPicPr>
        <xdr:cNvPr id="337" name="Picture 89">
          <a:extLst>
            <a:ext uri="{FF2B5EF4-FFF2-40B4-BE49-F238E27FC236}">
              <a16:creationId xmlns:a16="http://schemas.microsoft.com/office/drawing/2014/main" id="{CB0A2388-C062-4485-B4B2-862EB30BCF1E}"/>
            </a:ext>
          </a:extLst>
        </xdr:cNvPr>
        <xdr:cNvPicPr>
          <a:picLocks noChangeAspect="1" noChangeArrowheads="1"/>
        </xdr:cNvPicPr>
      </xdr:nvPicPr>
      <xdr:blipFill>
        <a:blip xmlns:r="http://schemas.openxmlformats.org/officeDocument/2006/relationships" r:embed="rId162" cstate="print">
          <a:extLst>
            <a:ext uri="{28A0092B-C50C-407E-A947-70E740481C1C}">
              <a14:useLocalDpi xmlns:a14="http://schemas.microsoft.com/office/drawing/2010/main" val="0"/>
            </a:ext>
          </a:extLst>
        </a:blip>
        <a:srcRect/>
        <a:stretch>
          <a:fillRect/>
        </a:stretch>
      </xdr:blipFill>
      <xdr:spPr bwMode="auto">
        <a:xfrm>
          <a:off x="495300" y="71247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46</xdr:row>
      <xdr:rowOff>0</xdr:rowOff>
    </xdr:from>
    <xdr:to>
      <xdr:col>0</xdr:col>
      <xdr:colOff>12700</xdr:colOff>
      <xdr:row>47</xdr:row>
      <xdr:rowOff>0</xdr:rowOff>
    </xdr:to>
    <xdr:pic>
      <xdr:nvPicPr>
        <xdr:cNvPr id="338" name="Picture 90">
          <a:extLst>
            <a:ext uri="{FF2B5EF4-FFF2-40B4-BE49-F238E27FC236}">
              <a16:creationId xmlns:a16="http://schemas.microsoft.com/office/drawing/2014/main" id="{E4AC1F94-C495-4B8F-B438-15F7223D669B}"/>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495300" y="72866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49</xdr:row>
      <xdr:rowOff>0</xdr:rowOff>
    </xdr:from>
    <xdr:to>
      <xdr:col>0</xdr:col>
      <xdr:colOff>12700</xdr:colOff>
      <xdr:row>50</xdr:row>
      <xdr:rowOff>12700</xdr:rowOff>
    </xdr:to>
    <xdr:pic>
      <xdr:nvPicPr>
        <xdr:cNvPr id="339" name="Picture 96">
          <a:extLst>
            <a:ext uri="{FF2B5EF4-FFF2-40B4-BE49-F238E27FC236}">
              <a16:creationId xmlns:a16="http://schemas.microsoft.com/office/drawing/2014/main" id="{D6E2A0EF-F301-42A7-AE72-6C1B3BB8C17D}"/>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495300" y="77724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50</xdr:row>
      <xdr:rowOff>0</xdr:rowOff>
    </xdr:from>
    <xdr:to>
      <xdr:col>0</xdr:col>
      <xdr:colOff>12700</xdr:colOff>
      <xdr:row>51</xdr:row>
      <xdr:rowOff>12700</xdr:rowOff>
    </xdr:to>
    <xdr:pic>
      <xdr:nvPicPr>
        <xdr:cNvPr id="340" name="Picture 97">
          <a:extLst>
            <a:ext uri="{FF2B5EF4-FFF2-40B4-BE49-F238E27FC236}">
              <a16:creationId xmlns:a16="http://schemas.microsoft.com/office/drawing/2014/main" id="{3DB73760-37D0-4CC2-B1A2-619982B956BF}"/>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495300" y="7934325"/>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51</xdr:row>
      <xdr:rowOff>0</xdr:rowOff>
    </xdr:from>
    <xdr:to>
      <xdr:col>0</xdr:col>
      <xdr:colOff>12700</xdr:colOff>
      <xdr:row>52</xdr:row>
      <xdr:rowOff>12700</xdr:rowOff>
    </xdr:to>
    <xdr:pic>
      <xdr:nvPicPr>
        <xdr:cNvPr id="341" name="Picture 98">
          <a:extLst>
            <a:ext uri="{FF2B5EF4-FFF2-40B4-BE49-F238E27FC236}">
              <a16:creationId xmlns:a16="http://schemas.microsoft.com/office/drawing/2014/main" id="{71D3F31A-F4EC-4F67-84A4-6AF77C696217}"/>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95300" y="809625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52</xdr:row>
      <xdr:rowOff>0</xdr:rowOff>
    </xdr:from>
    <xdr:to>
      <xdr:col>0</xdr:col>
      <xdr:colOff>12700</xdr:colOff>
      <xdr:row>53</xdr:row>
      <xdr:rowOff>0</xdr:rowOff>
    </xdr:to>
    <xdr:pic>
      <xdr:nvPicPr>
        <xdr:cNvPr id="342" name="Picture 99">
          <a:extLst>
            <a:ext uri="{FF2B5EF4-FFF2-40B4-BE49-F238E27FC236}">
              <a16:creationId xmlns:a16="http://schemas.microsoft.com/office/drawing/2014/main" id="{C88BB1F7-E36C-4BC9-B438-86FB4FDE5B92}"/>
            </a:ext>
          </a:extLst>
        </xdr:cNvPr>
        <xdr:cNvPicPr>
          <a:picLocks noChangeAspect="1" noChangeArrowheads="1"/>
        </xdr:cNvPicPr>
      </xdr:nvPicPr>
      <xdr:blipFill>
        <a:blip xmlns:r="http://schemas.openxmlformats.org/officeDocument/2006/relationships" r:embed="rId163" cstate="print">
          <a:extLst>
            <a:ext uri="{28A0092B-C50C-407E-A947-70E740481C1C}">
              <a14:useLocalDpi xmlns:a14="http://schemas.microsoft.com/office/drawing/2010/main" val="0"/>
            </a:ext>
          </a:extLst>
        </a:blip>
        <a:srcRect/>
        <a:stretch>
          <a:fillRect/>
        </a:stretch>
      </xdr:blipFill>
      <xdr:spPr bwMode="auto">
        <a:xfrm>
          <a:off x="495300" y="82581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54</xdr:row>
      <xdr:rowOff>0</xdr:rowOff>
    </xdr:from>
    <xdr:to>
      <xdr:col>0</xdr:col>
      <xdr:colOff>12700</xdr:colOff>
      <xdr:row>55</xdr:row>
      <xdr:rowOff>0</xdr:rowOff>
    </xdr:to>
    <xdr:pic>
      <xdr:nvPicPr>
        <xdr:cNvPr id="343" name="Picture 103">
          <a:extLst>
            <a:ext uri="{FF2B5EF4-FFF2-40B4-BE49-F238E27FC236}">
              <a16:creationId xmlns:a16="http://schemas.microsoft.com/office/drawing/2014/main" id="{73FAC7F0-FCCB-414E-8ECF-79E4D158505F}"/>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495300" y="85820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56</xdr:row>
      <xdr:rowOff>0</xdr:rowOff>
    </xdr:from>
    <xdr:to>
      <xdr:col>0</xdr:col>
      <xdr:colOff>12700</xdr:colOff>
      <xdr:row>57</xdr:row>
      <xdr:rowOff>0</xdr:rowOff>
    </xdr:to>
    <xdr:pic>
      <xdr:nvPicPr>
        <xdr:cNvPr id="344" name="Picture 108">
          <a:extLst>
            <a:ext uri="{FF2B5EF4-FFF2-40B4-BE49-F238E27FC236}">
              <a16:creationId xmlns:a16="http://schemas.microsoft.com/office/drawing/2014/main" id="{01CE022A-179B-40E1-9A64-9FE39E4DDF6D}"/>
            </a:ext>
          </a:extLst>
        </xdr:cNvPr>
        <xdr:cNvPicPr>
          <a:picLocks noChangeAspect="1" noChangeArrowheads="1"/>
        </xdr:cNvPicPr>
      </xdr:nvPicPr>
      <xdr:blipFill>
        <a:blip xmlns:r="http://schemas.openxmlformats.org/officeDocument/2006/relationships" r:embed="rId164" cstate="print">
          <a:extLst>
            <a:ext uri="{28A0092B-C50C-407E-A947-70E740481C1C}">
              <a14:useLocalDpi xmlns:a14="http://schemas.microsoft.com/office/drawing/2010/main" val="0"/>
            </a:ext>
          </a:extLst>
        </a:blip>
        <a:srcRect/>
        <a:stretch>
          <a:fillRect/>
        </a:stretch>
      </xdr:blipFill>
      <xdr:spPr bwMode="auto">
        <a:xfrm>
          <a:off x="495300" y="890587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58</xdr:row>
      <xdr:rowOff>12700</xdr:rowOff>
    </xdr:to>
    <xdr:pic>
      <xdr:nvPicPr>
        <xdr:cNvPr id="345" name="Picture 112">
          <a:extLst>
            <a:ext uri="{FF2B5EF4-FFF2-40B4-BE49-F238E27FC236}">
              <a16:creationId xmlns:a16="http://schemas.microsoft.com/office/drawing/2014/main" id="{B7FC7FFE-370C-4F19-9043-7A4ABCA022C7}"/>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bwMode="auto">
        <a:xfrm>
          <a:off x="495300" y="92297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57</xdr:row>
      <xdr:rowOff>0</xdr:rowOff>
    </xdr:from>
    <xdr:to>
      <xdr:col>0</xdr:col>
      <xdr:colOff>12700</xdr:colOff>
      <xdr:row>58</xdr:row>
      <xdr:rowOff>12700</xdr:rowOff>
    </xdr:to>
    <xdr:pic>
      <xdr:nvPicPr>
        <xdr:cNvPr id="346" name="Picture 113">
          <a:extLst>
            <a:ext uri="{FF2B5EF4-FFF2-40B4-BE49-F238E27FC236}">
              <a16:creationId xmlns:a16="http://schemas.microsoft.com/office/drawing/2014/main" id="{91726958-08B8-45D1-8BAC-EB8B0C851210}"/>
            </a:ext>
          </a:extLst>
        </xdr:cNvPr>
        <xdr:cNvPicPr>
          <a:picLocks noChangeAspect="1" noChangeArrowheads="1"/>
        </xdr:cNvPicPr>
      </xdr:nvPicPr>
      <xdr:blipFill>
        <a:blip xmlns:r="http://schemas.openxmlformats.org/officeDocument/2006/relationships" r:embed="rId165" cstate="print">
          <a:extLst>
            <a:ext uri="{28A0092B-C50C-407E-A947-70E740481C1C}">
              <a14:useLocalDpi xmlns:a14="http://schemas.microsoft.com/office/drawing/2010/main" val="0"/>
            </a:ext>
          </a:extLst>
        </a:blip>
        <a:srcRect/>
        <a:stretch>
          <a:fillRect/>
        </a:stretch>
      </xdr:blipFill>
      <xdr:spPr bwMode="auto">
        <a:xfrm>
          <a:off x="495300" y="9067800"/>
          <a:ext cx="12700" cy="17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58</xdr:row>
      <xdr:rowOff>0</xdr:rowOff>
    </xdr:from>
    <xdr:to>
      <xdr:col>0</xdr:col>
      <xdr:colOff>12700</xdr:colOff>
      <xdr:row>59</xdr:row>
      <xdr:rowOff>0</xdr:rowOff>
    </xdr:to>
    <xdr:pic>
      <xdr:nvPicPr>
        <xdr:cNvPr id="347" name="Picture 114">
          <a:extLst>
            <a:ext uri="{FF2B5EF4-FFF2-40B4-BE49-F238E27FC236}">
              <a16:creationId xmlns:a16="http://schemas.microsoft.com/office/drawing/2014/main" id="{3B05EDA7-FEEF-41C8-A253-C1A0E6B6356F}"/>
            </a:ext>
          </a:extLst>
        </xdr:cNvPr>
        <xdr:cNvPicPr>
          <a:picLocks noChangeAspect="1" noChangeArrowheads="1"/>
        </xdr:cNvPicPr>
      </xdr:nvPicPr>
      <xdr:blipFill>
        <a:blip xmlns:r="http://schemas.openxmlformats.org/officeDocument/2006/relationships" r:embed="rId166" cstate="print">
          <a:extLst>
            <a:ext uri="{28A0092B-C50C-407E-A947-70E740481C1C}">
              <a14:useLocalDpi xmlns:a14="http://schemas.microsoft.com/office/drawing/2010/main" val="0"/>
            </a:ext>
          </a:extLst>
        </a:blip>
        <a:srcRect/>
        <a:stretch>
          <a:fillRect/>
        </a:stretch>
      </xdr:blipFill>
      <xdr:spPr bwMode="auto">
        <a:xfrm>
          <a:off x="495300" y="9229725"/>
          <a:ext cx="12700" cy="161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62</xdr:row>
      <xdr:rowOff>0</xdr:rowOff>
    </xdr:from>
    <xdr:to>
      <xdr:col>0</xdr:col>
      <xdr:colOff>12700</xdr:colOff>
      <xdr:row>62</xdr:row>
      <xdr:rowOff>12700</xdr:rowOff>
    </xdr:to>
    <xdr:pic>
      <xdr:nvPicPr>
        <xdr:cNvPr id="348" name="Picture 122">
          <a:extLst>
            <a:ext uri="{FF2B5EF4-FFF2-40B4-BE49-F238E27FC236}">
              <a16:creationId xmlns:a16="http://schemas.microsoft.com/office/drawing/2014/main" id="{624A000D-B869-4D68-A656-5B5EFAD0DFF7}"/>
            </a:ext>
          </a:extLst>
        </xdr:cNvPr>
        <xdr:cNvPicPr>
          <a:picLocks noChangeAspect="1" noChangeArrowheads="1"/>
        </xdr:cNvPicPr>
      </xdr:nvPicPr>
      <xdr:blipFill>
        <a:blip xmlns:r="http://schemas.openxmlformats.org/officeDocument/2006/relationships" r:embed="rId167" cstate="print">
          <a:extLst>
            <a:ext uri="{28A0092B-C50C-407E-A947-70E740481C1C}">
              <a14:useLocalDpi xmlns:a14="http://schemas.microsoft.com/office/drawing/2010/main" val="0"/>
            </a:ext>
          </a:extLst>
        </a:blip>
        <a:srcRect/>
        <a:stretch>
          <a:fillRect/>
        </a:stretch>
      </xdr:blipFill>
      <xdr:spPr bwMode="auto">
        <a:xfrm>
          <a:off x="495300" y="9877425"/>
          <a:ext cx="12700" cy="12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12</xdr:row>
      <xdr:rowOff>12700</xdr:rowOff>
    </xdr:to>
    <xdr:pic>
      <xdr:nvPicPr>
        <xdr:cNvPr id="349" name="Picture 17">
          <a:extLst>
            <a:ext uri="{FF2B5EF4-FFF2-40B4-BE49-F238E27FC236}">
              <a16:creationId xmlns:a16="http://schemas.microsoft.com/office/drawing/2014/main" id="{AB697E88-8AEB-470D-A9D3-CEC24CDDD6F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300" y="1619250"/>
          <a:ext cx="12700" cy="336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10</xdr:row>
      <xdr:rowOff>0</xdr:rowOff>
    </xdr:from>
    <xdr:to>
      <xdr:col>0</xdr:col>
      <xdr:colOff>12700</xdr:colOff>
      <xdr:row>12</xdr:row>
      <xdr:rowOff>12700</xdr:rowOff>
    </xdr:to>
    <xdr:pic>
      <xdr:nvPicPr>
        <xdr:cNvPr id="350" name="Picture 18">
          <a:extLst>
            <a:ext uri="{FF2B5EF4-FFF2-40B4-BE49-F238E27FC236}">
              <a16:creationId xmlns:a16="http://schemas.microsoft.com/office/drawing/2014/main" id="{7BAE9C76-78B7-4D32-A4B6-5D4ADAC1BB8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300" y="1619250"/>
          <a:ext cx="12700" cy="336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797719</xdr:colOff>
      <xdr:row>78</xdr:row>
      <xdr:rowOff>0</xdr:rowOff>
    </xdr:from>
    <xdr:to>
      <xdr:col>0</xdr:col>
      <xdr:colOff>797719</xdr:colOff>
      <xdr:row>81</xdr:row>
      <xdr:rowOff>28460</xdr:rowOff>
    </xdr:to>
    <xdr:pic>
      <xdr:nvPicPr>
        <xdr:cNvPr id="2" name="26 Imagen">
          <a:extLst>
            <a:ext uri="{FF2B5EF4-FFF2-40B4-BE49-F238E27FC236}">
              <a16:creationId xmlns:a16="http://schemas.microsoft.com/office/drawing/2014/main" id="{8A3B68B6-F44A-49F9-8B87-6C173AD9608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435894" y="14535150"/>
          <a:ext cx="0" cy="933336"/>
        </a:xfrm>
        <a:prstGeom prst="rect">
          <a:avLst/>
        </a:prstGeom>
      </xdr:spPr>
    </xdr:pic>
    <xdr:clientData/>
  </xdr:twoCellAnchor>
  <xdr:twoCellAnchor editAs="oneCell">
    <xdr:from>
      <xdr:col>0</xdr:col>
      <xdr:colOff>484880</xdr:colOff>
      <xdr:row>78</xdr:row>
      <xdr:rowOff>0</xdr:rowOff>
    </xdr:from>
    <xdr:to>
      <xdr:col>0</xdr:col>
      <xdr:colOff>484880</xdr:colOff>
      <xdr:row>80</xdr:row>
      <xdr:rowOff>288723</xdr:rowOff>
    </xdr:to>
    <xdr:pic>
      <xdr:nvPicPr>
        <xdr:cNvPr id="3" name="Imagen 2">
          <a:extLst>
            <a:ext uri="{FF2B5EF4-FFF2-40B4-BE49-F238E27FC236}">
              <a16:creationId xmlns:a16="http://schemas.microsoft.com/office/drawing/2014/main" id="{93398BC4-A90C-41D7-8F48-8DEA6FD6D9EE}"/>
            </a:ext>
          </a:extLst>
        </xdr:cNvPr>
        <xdr:cNvPicPr>
          <a:picLocks noChangeAspect="1"/>
        </xdr:cNvPicPr>
      </xdr:nvPicPr>
      <xdr:blipFill>
        <a:blip xmlns:r="http://schemas.openxmlformats.org/officeDocument/2006/relationships" r:embed="rId2"/>
        <a:stretch>
          <a:fillRect/>
        </a:stretch>
      </xdr:blipFill>
      <xdr:spPr>
        <a:xfrm rot="5400000">
          <a:off x="706390" y="14951815"/>
          <a:ext cx="833329" cy="0"/>
        </a:xfrm>
        <a:prstGeom prst="rect">
          <a:avLst/>
        </a:prstGeom>
      </xdr:spPr>
    </xdr:pic>
    <xdr:clientData/>
  </xdr:twoCellAnchor>
  <xdr:twoCellAnchor editAs="oneCell">
    <xdr:from>
      <xdr:col>0</xdr:col>
      <xdr:colOff>642937</xdr:colOff>
      <xdr:row>78</xdr:row>
      <xdr:rowOff>0</xdr:rowOff>
    </xdr:from>
    <xdr:to>
      <xdr:col>0</xdr:col>
      <xdr:colOff>642937</xdr:colOff>
      <xdr:row>80</xdr:row>
      <xdr:rowOff>286233</xdr:rowOff>
    </xdr:to>
    <xdr:pic>
      <xdr:nvPicPr>
        <xdr:cNvPr id="4" name="Imagen 3">
          <a:extLst>
            <a:ext uri="{FF2B5EF4-FFF2-40B4-BE49-F238E27FC236}">
              <a16:creationId xmlns:a16="http://schemas.microsoft.com/office/drawing/2014/main" id="{D73BAC7F-B52E-4F23-BDE9-A1CB5578C73C}"/>
            </a:ext>
          </a:extLst>
        </xdr:cNvPr>
        <xdr:cNvPicPr>
          <a:picLocks noChangeAspect="1"/>
        </xdr:cNvPicPr>
      </xdr:nvPicPr>
      <xdr:blipFill>
        <a:blip xmlns:r="http://schemas.openxmlformats.org/officeDocument/2006/relationships" r:embed="rId3"/>
        <a:stretch>
          <a:fillRect/>
        </a:stretch>
      </xdr:blipFill>
      <xdr:spPr>
        <a:xfrm>
          <a:off x="1281112" y="14535150"/>
          <a:ext cx="0" cy="830839"/>
        </a:xfrm>
        <a:prstGeom prst="rect">
          <a:avLst/>
        </a:prstGeom>
      </xdr:spPr>
    </xdr:pic>
    <xdr:clientData/>
  </xdr:twoCellAnchor>
  <xdr:twoCellAnchor editAs="oneCell">
    <xdr:from>
      <xdr:col>0</xdr:col>
      <xdr:colOff>642939</xdr:colOff>
      <xdr:row>78</xdr:row>
      <xdr:rowOff>0</xdr:rowOff>
    </xdr:from>
    <xdr:to>
      <xdr:col>0</xdr:col>
      <xdr:colOff>642939</xdr:colOff>
      <xdr:row>80</xdr:row>
      <xdr:rowOff>282499</xdr:rowOff>
    </xdr:to>
    <xdr:pic>
      <xdr:nvPicPr>
        <xdr:cNvPr id="5" name="Imagen 4">
          <a:extLst>
            <a:ext uri="{FF2B5EF4-FFF2-40B4-BE49-F238E27FC236}">
              <a16:creationId xmlns:a16="http://schemas.microsoft.com/office/drawing/2014/main" id="{5F712434-399E-44DC-8703-AB40C27C63F6}"/>
            </a:ext>
          </a:extLst>
        </xdr:cNvPr>
        <xdr:cNvPicPr>
          <a:picLocks noChangeAspect="1"/>
        </xdr:cNvPicPr>
      </xdr:nvPicPr>
      <xdr:blipFill>
        <a:blip xmlns:r="http://schemas.openxmlformats.org/officeDocument/2006/relationships" r:embed="rId4"/>
        <a:stretch>
          <a:fillRect/>
        </a:stretch>
      </xdr:blipFill>
      <xdr:spPr>
        <a:xfrm>
          <a:off x="1281114" y="14535150"/>
          <a:ext cx="0" cy="827105"/>
        </a:xfrm>
        <a:prstGeom prst="rect">
          <a:avLst/>
        </a:prstGeom>
      </xdr:spPr>
    </xdr:pic>
    <xdr:clientData/>
  </xdr:twoCellAnchor>
  <xdr:twoCellAnchor editAs="oneCell">
    <xdr:from>
      <xdr:col>0</xdr:col>
      <xdr:colOff>564953</xdr:colOff>
      <xdr:row>78</xdr:row>
      <xdr:rowOff>0</xdr:rowOff>
    </xdr:from>
    <xdr:to>
      <xdr:col>0</xdr:col>
      <xdr:colOff>564953</xdr:colOff>
      <xdr:row>80</xdr:row>
      <xdr:rowOff>344960</xdr:rowOff>
    </xdr:to>
    <xdr:pic>
      <xdr:nvPicPr>
        <xdr:cNvPr id="6" name="Imagen 5">
          <a:extLst>
            <a:ext uri="{FF2B5EF4-FFF2-40B4-BE49-F238E27FC236}">
              <a16:creationId xmlns:a16="http://schemas.microsoft.com/office/drawing/2014/main" id="{33C995EC-432F-4CB0-8074-C3165E70A5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03128" y="14535150"/>
          <a:ext cx="0" cy="889566"/>
        </a:xfrm>
        <a:prstGeom prst="rect">
          <a:avLst/>
        </a:prstGeom>
      </xdr:spPr>
    </xdr:pic>
    <xdr:clientData/>
  </xdr:twoCellAnchor>
  <xdr:twoCellAnchor editAs="oneCell">
    <xdr:from>
      <xdr:col>0</xdr:col>
      <xdr:colOff>226219</xdr:colOff>
      <xdr:row>78</xdr:row>
      <xdr:rowOff>0</xdr:rowOff>
    </xdr:from>
    <xdr:to>
      <xdr:col>0</xdr:col>
      <xdr:colOff>226219</xdr:colOff>
      <xdr:row>81</xdr:row>
      <xdr:rowOff>24492</xdr:rowOff>
    </xdr:to>
    <xdr:pic>
      <xdr:nvPicPr>
        <xdr:cNvPr id="7" name="Imagen 6">
          <a:extLst>
            <a:ext uri="{FF2B5EF4-FFF2-40B4-BE49-F238E27FC236}">
              <a16:creationId xmlns:a16="http://schemas.microsoft.com/office/drawing/2014/main" id="{6B77388F-D151-4198-B1BB-9744FA03351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64394" y="14535150"/>
          <a:ext cx="0" cy="929368"/>
        </a:xfrm>
        <a:prstGeom prst="rect">
          <a:avLst/>
        </a:prstGeom>
      </xdr:spPr>
    </xdr:pic>
    <xdr:clientData/>
  </xdr:twoCellAnchor>
  <xdr:twoCellAnchor editAs="oneCell">
    <xdr:from>
      <xdr:col>0</xdr:col>
      <xdr:colOff>659728</xdr:colOff>
      <xdr:row>78</xdr:row>
      <xdr:rowOff>0</xdr:rowOff>
    </xdr:from>
    <xdr:to>
      <xdr:col>0</xdr:col>
      <xdr:colOff>659728</xdr:colOff>
      <xdr:row>80</xdr:row>
      <xdr:rowOff>221145</xdr:rowOff>
    </xdr:to>
    <xdr:pic>
      <xdr:nvPicPr>
        <xdr:cNvPr id="8" name="Imagen 7">
          <a:extLst>
            <a:ext uri="{FF2B5EF4-FFF2-40B4-BE49-F238E27FC236}">
              <a16:creationId xmlns:a16="http://schemas.microsoft.com/office/drawing/2014/main" id="{78BE4D8C-2C55-45F7-8546-939148DD2396}"/>
            </a:ext>
          </a:extLst>
        </xdr:cNvPr>
        <xdr:cNvPicPr>
          <a:picLocks noChangeAspect="1"/>
        </xdr:cNvPicPr>
      </xdr:nvPicPr>
      <xdr:blipFill>
        <a:blip xmlns:r="http://schemas.openxmlformats.org/officeDocument/2006/relationships" r:embed="rId7"/>
        <a:stretch>
          <a:fillRect/>
        </a:stretch>
      </xdr:blipFill>
      <xdr:spPr>
        <a:xfrm>
          <a:off x="1297903" y="14535150"/>
          <a:ext cx="0" cy="765751"/>
        </a:xfrm>
        <a:prstGeom prst="rect">
          <a:avLst/>
        </a:prstGeom>
      </xdr:spPr>
    </xdr:pic>
    <xdr:clientData/>
  </xdr:twoCellAnchor>
  <xdr:twoCellAnchor editAs="oneCell">
    <xdr:from>
      <xdr:col>0</xdr:col>
      <xdr:colOff>702471</xdr:colOff>
      <xdr:row>78</xdr:row>
      <xdr:rowOff>0</xdr:rowOff>
    </xdr:from>
    <xdr:to>
      <xdr:col>0</xdr:col>
      <xdr:colOff>702471</xdr:colOff>
      <xdr:row>80</xdr:row>
      <xdr:rowOff>247329</xdr:rowOff>
    </xdr:to>
    <xdr:pic>
      <xdr:nvPicPr>
        <xdr:cNvPr id="9" name="Imagen 8">
          <a:extLst>
            <a:ext uri="{FF2B5EF4-FFF2-40B4-BE49-F238E27FC236}">
              <a16:creationId xmlns:a16="http://schemas.microsoft.com/office/drawing/2014/main" id="{826183ED-475D-4E78-9066-9F2DCA657C3C}"/>
            </a:ext>
          </a:extLst>
        </xdr:cNvPr>
        <xdr:cNvPicPr>
          <a:picLocks noChangeAspect="1"/>
        </xdr:cNvPicPr>
      </xdr:nvPicPr>
      <xdr:blipFill>
        <a:blip xmlns:r="http://schemas.openxmlformats.org/officeDocument/2006/relationships" r:embed="rId8"/>
        <a:stretch>
          <a:fillRect/>
        </a:stretch>
      </xdr:blipFill>
      <xdr:spPr>
        <a:xfrm>
          <a:off x="1340646" y="14535150"/>
          <a:ext cx="0" cy="791935"/>
        </a:xfrm>
        <a:prstGeom prst="rect">
          <a:avLst/>
        </a:prstGeom>
      </xdr:spPr>
    </xdr:pic>
    <xdr:clientData/>
  </xdr:twoCellAnchor>
  <xdr:twoCellAnchor editAs="oneCell">
    <xdr:from>
      <xdr:col>0</xdr:col>
      <xdr:colOff>631031</xdr:colOff>
      <xdr:row>78</xdr:row>
      <xdr:rowOff>0</xdr:rowOff>
    </xdr:from>
    <xdr:to>
      <xdr:col>0</xdr:col>
      <xdr:colOff>631031</xdr:colOff>
      <xdr:row>80</xdr:row>
      <xdr:rowOff>276147</xdr:rowOff>
    </xdr:to>
    <xdr:pic>
      <xdr:nvPicPr>
        <xdr:cNvPr id="10" name="Imagen 9">
          <a:extLst>
            <a:ext uri="{FF2B5EF4-FFF2-40B4-BE49-F238E27FC236}">
              <a16:creationId xmlns:a16="http://schemas.microsoft.com/office/drawing/2014/main" id="{7A445F9E-9B15-4387-A115-2239CB72E54B}"/>
            </a:ext>
          </a:extLst>
        </xdr:cNvPr>
        <xdr:cNvPicPr>
          <a:picLocks noChangeAspect="1"/>
        </xdr:cNvPicPr>
      </xdr:nvPicPr>
      <xdr:blipFill>
        <a:blip xmlns:r="http://schemas.openxmlformats.org/officeDocument/2006/relationships" r:embed="rId9"/>
        <a:stretch>
          <a:fillRect/>
        </a:stretch>
      </xdr:blipFill>
      <xdr:spPr>
        <a:xfrm>
          <a:off x="1269206" y="14535150"/>
          <a:ext cx="0" cy="820753"/>
        </a:xfrm>
        <a:prstGeom prst="rect">
          <a:avLst/>
        </a:prstGeom>
      </xdr:spPr>
    </xdr:pic>
    <xdr:clientData/>
  </xdr:twoCellAnchor>
  <xdr:twoCellAnchor editAs="oneCell">
    <xdr:from>
      <xdr:col>0</xdr:col>
      <xdr:colOff>629370</xdr:colOff>
      <xdr:row>78</xdr:row>
      <xdr:rowOff>0</xdr:rowOff>
    </xdr:from>
    <xdr:to>
      <xdr:col>0</xdr:col>
      <xdr:colOff>629370</xdr:colOff>
      <xdr:row>80</xdr:row>
      <xdr:rowOff>154782</xdr:rowOff>
    </xdr:to>
    <xdr:pic>
      <xdr:nvPicPr>
        <xdr:cNvPr id="11" name="Imagen 10">
          <a:extLst>
            <a:ext uri="{FF2B5EF4-FFF2-40B4-BE49-F238E27FC236}">
              <a16:creationId xmlns:a16="http://schemas.microsoft.com/office/drawing/2014/main" id="{7F566FA8-088F-42A7-B5F9-F835057E71F1}"/>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4533" t="19734" r="15826"/>
        <a:stretch/>
      </xdr:blipFill>
      <xdr:spPr>
        <a:xfrm rot="16200000">
          <a:off x="918691" y="14884004"/>
          <a:ext cx="697707" cy="0"/>
        </a:xfrm>
        <a:prstGeom prst="rect">
          <a:avLst/>
        </a:prstGeom>
      </xdr:spPr>
    </xdr:pic>
    <xdr:clientData/>
  </xdr:twoCellAnchor>
  <xdr:twoCellAnchor editAs="oneCell">
    <xdr:from>
      <xdr:col>0</xdr:col>
      <xdr:colOff>333384</xdr:colOff>
      <xdr:row>78</xdr:row>
      <xdr:rowOff>0</xdr:rowOff>
    </xdr:from>
    <xdr:to>
      <xdr:col>0</xdr:col>
      <xdr:colOff>333384</xdr:colOff>
      <xdr:row>81</xdr:row>
      <xdr:rowOff>60211</xdr:rowOff>
    </xdr:to>
    <xdr:pic>
      <xdr:nvPicPr>
        <xdr:cNvPr id="12" name="Imagen 11">
          <a:extLst>
            <a:ext uri="{FF2B5EF4-FFF2-40B4-BE49-F238E27FC236}">
              <a16:creationId xmlns:a16="http://schemas.microsoft.com/office/drawing/2014/main" id="{9CE7AC53-865A-4374-ABD2-309BD90CD106}"/>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3322" t="11254" r="8801" b="10296"/>
        <a:stretch/>
      </xdr:blipFill>
      <xdr:spPr>
        <a:xfrm rot="16200000">
          <a:off x="489015" y="15017694"/>
          <a:ext cx="965087" cy="0"/>
        </a:xfrm>
        <a:prstGeom prst="rect">
          <a:avLst/>
        </a:prstGeom>
      </xdr:spPr>
    </xdr:pic>
    <xdr:clientData/>
  </xdr:twoCellAnchor>
  <xdr:twoCellAnchor editAs="oneCell">
    <xdr:from>
      <xdr:col>0</xdr:col>
      <xdr:colOff>619125</xdr:colOff>
      <xdr:row>78</xdr:row>
      <xdr:rowOff>0</xdr:rowOff>
    </xdr:from>
    <xdr:to>
      <xdr:col>0</xdr:col>
      <xdr:colOff>619125</xdr:colOff>
      <xdr:row>80</xdr:row>
      <xdr:rowOff>333054</xdr:rowOff>
    </xdr:to>
    <xdr:pic>
      <xdr:nvPicPr>
        <xdr:cNvPr id="13" name="Imagen 12">
          <a:extLst>
            <a:ext uri="{FF2B5EF4-FFF2-40B4-BE49-F238E27FC236}">
              <a16:creationId xmlns:a16="http://schemas.microsoft.com/office/drawing/2014/main" id="{97977C7E-D9EF-4424-B3FF-3988772861AA}"/>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8162" b="16221"/>
        <a:stretch/>
      </xdr:blipFill>
      <xdr:spPr>
        <a:xfrm>
          <a:off x="1257300" y="14535150"/>
          <a:ext cx="0" cy="877660"/>
        </a:xfrm>
        <a:prstGeom prst="rect">
          <a:avLst/>
        </a:prstGeom>
      </xdr:spPr>
    </xdr:pic>
    <xdr:clientData/>
  </xdr:twoCellAnchor>
  <xdr:twoCellAnchor editAs="oneCell">
    <xdr:from>
      <xdr:col>0</xdr:col>
      <xdr:colOff>738190</xdr:colOff>
      <xdr:row>78</xdr:row>
      <xdr:rowOff>0</xdr:rowOff>
    </xdr:from>
    <xdr:to>
      <xdr:col>0</xdr:col>
      <xdr:colOff>738190</xdr:colOff>
      <xdr:row>80</xdr:row>
      <xdr:rowOff>204806</xdr:rowOff>
    </xdr:to>
    <xdr:pic>
      <xdr:nvPicPr>
        <xdr:cNvPr id="14" name="Imagen 13">
          <a:extLst>
            <a:ext uri="{FF2B5EF4-FFF2-40B4-BE49-F238E27FC236}">
              <a16:creationId xmlns:a16="http://schemas.microsoft.com/office/drawing/2014/main" id="{53F64545-E431-437B-B49B-5DAC6C760AE0}"/>
            </a:ext>
          </a:extLst>
        </xdr:cNvPr>
        <xdr:cNvPicPr>
          <a:picLocks noChangeAspect="1"/>
        </xdr:cNvPicPr>
      </xdr:nvPicPr>
      <xdr:blipFill>
        <a:blip xmlns:r="http://schemas.openxmlformats.org/officeDocument/2006/relationships" r:embed="rId13"/>
        <a:stretch>
          <a:fillRect/>
        </a:stretch>
      </xdr:blipFill>
      <xdr:spPr>
        <a:xfrm>
          <a:off x="1376365" y="14535150"/>
          <a:ext cx="0" cy="749412"/>
        </a:xfrm>
        <a:prstGeom prst="rect">
          <a:avLst/>
        </a:prstGeom>
      </xdr:spPr>
    </xdr:pic>
    <xdr:clientData/>
  </xdr:twoCellAnchor>
  <xdr:twoCellAnchor editAs="oneCell">
    <xdr:from>
      <xdr:col>0</xdr:col>
      <xdr:colOff>595313</xdr:colOff>
      <xdr:row>78</xdr:row>
      <xdr:rowOff>0</xdr:rowOff>
    </xdr:from>
    <xdr:to>
      <xdr:col>0</xdr:col>
      <xdr:colOff>595313</xdr:colOff>
      <xdr:row>80</xdr:row>
      <xdr:rowOff>297205</xdr:rowOff>
    </xdr:to>
    <xdr:pic>
      <xdr:nvPicPr>
        <xdr:cNvPr id="15" name="41 Imagen">
          <a:extLst>
            <a:ext uri="{FF2B5EF4-FFF2-40B4-BE49-F238E27FC236}">
              <a16:creationId xmlns:a16="http://schemas.microsoft.com/office/drawing/2014/main" id="{DA9345E0-F277-4DFC-B461-707FD8B88424}"/>
            </a:ext>
          </a:extLst>
        </xdr:cNvPr>
        <xdr:cNvPicPr>
          <a:picLocks noChangeAspect="1"/>
        </xdr:cNvPicPr>
      </xdr:nvPicPr>
      <xdr:blipFill rotWithShape="1">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rcRect l="10892" t="15596" r="9629" b="17431"/>
        <a:stretch/>
      </xdr:blipFill>
      <xdr:spPr>
        <a:xfrm>
          <a:off x="1233488" y="14535150"/>
          <a:ext cx="0" cy="841811"/>
        </a:xfrm>
        <a:prstGeom prst="rect">
          <a:avLst/>
        </a:prstGeom>
      </xdr:spPr>
    </xdr:pic>
    <xdr:clientData/>
  </xdr:twoCellAnchor>
  <xdr:twoCellAnchor editAs="oneCell">
    <xdr:from>
      <xdr:col>0</xdr:col>
      <xdr:colOff>248067</xdr:colOff>
      <xdr:row>78</xdr:row>
      <xdr:rowOff>0</xdr:rowOff>
    </xdr:from>
    <xdr:to>
      <xdr:col>0</xdr:col>
      <xdr:colOff>248067</xdr:colOff>
      <xdr:row>80</xdr:row>
      <xdr:rowOff>140316</xdr:rowOff>
    </xdr:to>
    <xdr:pic>
      <xdr:nvPicPr>
        <xdr:cNvPr id="16" name="59 Imagen">
          <a:extLst>
            <a:ext uri="{FF2B5EF4-FFF2-40B4-BE49-F238E27FC236}">
              <a16:creationId xmlns:a16="http://schemas.microsoft.com/office/drawing/2014/main" id="{F7FE6AA9-5725-4C9B-B7A7-64DF5FCB1ABF}"/>
            </a:ext>
          </a:extLst>
        </xdr:cNvPr>
        <xdr:cNvPicPr>
          <a:picLocks noChangeAspect="1"/>
        </xdr:cNvPicPr>
      </xdr:nvPicPr>
      <xdr:blipFill>
        <a:blip xmlns:r="http://schemas.openxmlformats.org/officeDocument/2006/relationships" r:embed="rId16"/>
        <a:stretch>
          <a:fillRect/>
        </a:stretch>
      </xdr:blipFill>
      <xdr:spPr>
        <a:xfrm rot="16200000">
          <a:off x="544621" y="14876771"/>
          <a:ext cx="683241" cy="0"/>
        </a:xfrm>
        <a:prstGeom prst="rect">
          <a:avLst/>
        </a:prstGeom>
      </xdr:spPr>
    </xdr:pic>
    <xdr:clientData/>
  </xdr:twoCellAnchor>
  <xdr:twoCellAnchor editAs="oneCell">
    <xdr:from>
      <xdr:col>0</xdr:col>
      <xdr:colOff>247650</xdr:colOff>
      <xdr:row>78</xdr:row>
      <xdr:rowOff>0</xdr:rowOff>
    </xdr:from>
    <xdr:to>
      <xdr:col>0</xdr:col>
      <xdr:colOff>247650</xdr:colOff>
      <xdr:row>81</xdr:row>
      <xdr:rowOff>24492</xdr:rowOff>
    </xdr:to>
    <xdr:pic>
      <xdr:nvPicPr>
        <xdr:cNvPr id="17" name="Imagen 16">
          <a:extLst>
            <a:ext uri="{FF2B5EF4-FFF2-40B4-BE49-F238E27FC236}">
              <a16:creationId xmlns:a16="http://schemas.microsoft.com/office/drawing/2014/main" id="{9322EA6E-AFE3-4919-AF99-2D1700BA3F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5825" y="14535150"/>
          <a:ext cx="0" cy="929368"/>
        </a:xfrm>
        <a:prstGeom prst="rect">
          <a:avLst/>
        </a:prstGeom>
      </xdr:spPr>
    </xdr:pic>
    <xdr:clientData/>
  </xdr:twoCellAnchor>
  <xdr:twoCellAnchor editAs="oneCell">
    <xdr:from>
      <xdr:col>0</xdr:col>
      <xdr:colOff>666751</xdr:colOff>
      <xdr:row>78</xdr:row>
      <xdr:rowOff>0</xdr:rowOff>
    </xdr:from>
    <xdr:to>
      <xdr:col>0</xdr:col>
      <xdr:colOff>666751</xdr:colOff>
      <xdr:row>80</xdr:row>
      <xdr:rowOff>261616</xdr:rowOff>
    </xdr:to>
    <xdr:pic>
      <xdr:nvPicPr>
        <xdr:cNvPr id="18" name="Imagen 17">
          <a:extLst>
            <a:ext uri="{FF2B5EF4-FFF2-40B4-BE49-F238E27FC236}">
              <a16:creationId xmlns:a16="http://schemas.microsoft.com/office/drawing/2014/main" id="{3626E395-3487-4F94-8884-43060A58061D}"/>
            </a:ext>
          </a:extLst>
        </xdr:cNvPr>
        <xdr:cNvPicPr>
          <a:picLocks noChangeAspect="1"/>
        </xdr:cNvPicPr>
      </xdr:nvPicPr>
      <xdr:blipFill>
        <a:blip xmlns:r="http://schemas.openxmlformats.org/officeDocument/2006/relationships" r:embed="rId17"/>
        <a:stretch>
          <a:fillRect/>
        </a:stretch>
      </xdr:blipFill>
      <xdr:spPr>
        <a:xfrm>
          <a:off x="1304926" y="14535150"/>
          <a:ext cx="0" cy="806222"/>
        </a:xfrm>
        <a:prstGeom prst="rect">
          <a:avLst/>
        </a:prstGeom>
      </xdr:spPr>
    </xdr:pic>
    <xdr:clientData/>
  </xdr:twoCellAnchor>
  <xdr:twoCellAnchor editAs="oneCell">
    <xdr:from>
      <xdr:col>0</xdr:col>
      <xdr:colOff>714373</xdr:colOff>
      <xdr:row>78</xdr:row>
      <xdr:rowOff>0</xdr:rowOff>
    </xdr:from>
    <xdr:to>
      <xdr:col>0</xdr:col>
      <xdr:colOff>714373</xdr:colOff>
      <xdr:row>80</xdr:row>
      <xdr:rowOff>284969</xdr:rowOff>
    </xdr:to>
    <xdr:pic>
      <xdr:nvPicPr>
        <xdr:cNvPr id="19" name="Imagen 18">
          <a:extLst>
            <a:ext uri="{FF2B5EF4-FFF2-40B4-BE49-F238E27FC236}">
              <a16:creationId xmlns:a16="http://schemas.microsoft.com/office/drawing/2014/main" id="{A0078BCF-3C58-4D40-82AF-38912BCD2663}"/>
            </a:ext>
          </a:extLst>
        </xdr:cNvPr>
        <xdr:cNvPicPr>
          <a:picLocks noChangeAspect="1"/>
        </xdr:cNvPicPr>
      </xdr:nvPicPr>
      <xdr:blipFill>
        <a:blip xmlns:r="http://schemas.openxmlformats.org/officeDocument/2006/relationships" r:embed="rId18"/>
        <a:stretch>
          <a:fillRect/>
        </a:stretch>
      </xdr:blipFill>
      <xdr:spPr>
        <a:xfrm flipH="1">
          <a:off x="1352548" y="14535150"/>
          <a:ext cx="0" cy="829575"/>
        </a:xfrm>
        <a:prstGeom prst="rect">
          <a:avLst/>
        </a:prstGeom>
      </xdr:spPr>
    </xdr:pic>
    <xdr:clientData/>
  </xdr:twoCellAnchor>
  <xdr:twoCellAnchor editAs="oneCell">
    <xdr:from>
      <xdr:col>0</xdr:col>
      <xdr:colOff>607218</xdr:colOff>
      <xdr:row>78</xdr:row>
      <xdr:rowOff>0</xdr:rowOff>
    </xdr:from>
    <xdr:to>
      <xdr:col>0</xdr:col>
      <xdr:colOff>607218</xdr:colOff>
      <xdr:row>80</xdr:row>
      <xdr:rowOff>323237</xdr:rowOff>
    </xdr:to>
    <xdr:pic>
      <xdr:nvPicPr>
        <xdr:cNvPr id="20" name="Imagen 19">
          <a:extLst>
            <a:ext uri="{FF2B5EF4-FFF2-40B4-BE49-F238E27FC236}">
              <a16:creationId xmlns:a16="http://schemas.microsoft.com/office/drawing/2014/main" id="{8C7AE381-67FF-43E3-BA4D-5E7EEBCBAB72}"/>
            </a:ext>
          </a:extLst>
        </xdr:cNvPr>
        <xdr:cNvPicPr>
          <a:picLocks noChangeAspect="1"/>
        </xdr:cNvPicPr>
      </xdr:nvPicPr>
      <xdr:blipFill>
        <a:blip xmlns:r="http://schemas.openxmlformats.org/officeDocument/2006/relationships" r:embed="rId19"/>
        <a:stretch>
          <a:fillRect/>
        </a:stretch>
      </xdr:blipFill>
      <xdr:spPr>
        <a:xfrm flipH="1">
          <a:off x="1245393" y="14535150"/>
          <a:ext cx="0" cy="867843"/>
        </a:xfrm>
        <a:prstGeom prst="rect">
          <a:avLst/>
        </a:prstGeom>
      </xdr:spPr>
    </xdr:pic>
    <xdr:clientData/>
  </xdr:twoCellAnchor>
  <xdr:twoCellAnchor editAs="oneCell">
    <xdr:from>
      <xdr:col>0</xdr:col>
      <xdr:colOff>642939</xdr:colOff>
      <xdr:row>78</xdr:row>
      <xdr:rowOff>0</xdr:rowOff>
    </xdr:from>
    <xdr:to>
      <xdr:col>0</xdr:col>
      <xdr:colOff>642939</xdr:colOff>
      <xdr:row>80</xdr:row>
      <xdr:rowOff>301633</xdr:rowOff>
    </xdr:to>
    <xdr:pic>
      <xdr:nvPicPr>
        <xdr:cNvPr id="21" name="Imagen 20">
          <a:extLst>
            <a:ext uri="{FF2B5EF4-FFF2-40B4-BE49-F238E27FC236}">
              <a16:creationId xmlns:a16="http://schemas.microsoft.com/office/drawing/2014/main" id="{CD9F2F97-A6D3-4A0C-B19D-792408AD605C}"/>
            </a:ext>
          </a:extLst>
        </xdr:cNvPr>
        <xdr:cNvPicPr>
          <a:picLocks noChangeAspect="1"/>
        </xdr:cNvPicPr>
      </xdr:nvPicPr>
      <xdr:blipFill>
        <a:blip xmlns:r="http://schemas.openxmlformats.org/officeDocument/2006/relationships" r:embed="rId20"/>
        <a:stretch>
          <a:fillRect/>
        </a:stretch>
      </xdr:blipFill>
      <xdr:spPr>
        <a:xfrm>
          <a:off x="1281114" y="14535150"/>
          <a:ext cx="0" cy="846239"/>
        </a:xfrm>
        <a:prstGeom prst="rect">
          <a:avLst/>
        </a:prstGeom>
      </xdr:spPr>
    </xdr:pic>
    <xdr:clientData/>
  </xdr:twoCellAnchor>
  <xdr:oneCellAnchor>
    <xdr:from>
      <xdr:col>0</xdr:col>
      <xdr:colOff>738190</xdr:colOff>
      <xdr:row>78</xdr:row>
      <xdr:rowOff>0</xdr:rowOff>
    </xdr:from>
    <xdr:ext cx="0" cy="726280"/>
    <xdr:pic>
      <xdr:nvPicPr>
        <xdr:cNvPr id="22" name="Imagen 21">
          <a:extLst>
            <a:ext uri="{FF2B5EF4-FFF2-40B4-BE49-F238E27FC236}">
              <a16:creationId xmlns:a16="http://schemas.microsoft.com/office/drawing/2014/main" id="{C47736E6-3C2B-4EF2-8B94-19EEE9E55AEB}"/>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3" name="Imagen 22">
          <a:extLst>
            <a:ext uri="{FF2B5EF4-FFF2-40B4-BE49-F238E27FC236}">
              <a16:creationId xmlns:a16="http://schemas.microsoft.com/office/drawing/2014/main" id="{9856BC08-DD96-4714-BB33-2DC89555A83F}"/>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4" name="Imagen 23">
          <a:extLst>
            <a:ext uri="{FF2B5EF4-FFF2-40B4-BE49-F238E27FC236}">
              <a16:creationId xmlns:a16="http://schemas.microsoft.com/office/drawing/2014/main" id="{C188AA80-98C5-4C22-A101-69022B2B65DE}"/>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5" name="Imagen 24">
          <a:extLst>
            <a:ext uri="{FF2B5EF4-FFF2-40B4-BE49-F238E27FC236}">
              <a16:creationId xmlns:a16="http://schemas.microsoft.com/office/drawing/2014/main" id="{1ECE969A-F876-4F6F-A349-5E90E3D142D4}"/>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6" name="Imagen 25">
          <a:extLst>
            <a:ext uri="{FF2B5EF4-FFF2-40B4-BE49-F238E27FC236}">
              <a16:creationId xmlns:a16="http://schemas.microsoft.com/office/drawing/2014/main" id="{EE865421-860C-4978-8E62-66F547B994E5}"/>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7" name="Imagen 26">
          <a:extLst>
            <a:ext uri="{FF2B5EF4-FFF2-40B4-BE49-F238E27FC236}">
              <a16:creationId xmlns:a16="http://schemas.microsoft.com/office/drawing/2014/main" id="{52EC67A5-4170-485E-8F13-AD3C77236509}"/>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8" name="Imagen 27">
          <a:extLst>
            <a:ext uri="{FF2B5EF4-FFF2-40B4-BE49-F238E27FC236}">
              <a16:creationId xmlns:a16="http://schemas.microsoft.com/office/drawing/2014/main" id="{914D7322-0603-4BB8-8845-9806D9ED16F0}"/>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29" name="Imagen 28">
          <a:extLst>
            <a:ext uri="{FF2B5EF4-FFF2-40B4-BE49-F238E27FC236}">
              <a16:creationId xmlns:a16="http://schemas.microsoft.com/office/drawing/2014/main" id="{7ADC9C80-FEC9-4936-8FF4-FDD9E2F7B67D}"/>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0" name="Imagen 29">
          <a:extLst>
            <a:ext uri="{FF2B5EF4-FFF2-40B4-BE49-F238E27FC236}">
              <a16:creationId xmlns:a16="http://schemas.microsoft.com/office/drawing/2014/main" id="{2DD8FF53-BD27-44F4-996B-6EDE6C43DE2B}"/>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1" name="Imagen 30">
          <a:extLst>
            <a:ext uri="{FF2B5EF4-FFF2-40B4-BE49-F238E27FC236}">
              <a16:creationId xmlns:a16="http://schemas.microsoft.com/office/drawing/2014/main" id="{0D66BFBD-FAB3-4866-9064-0FE6C8D44926}"/>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2" name="Imagen 31">
          <a:extLst>
            <a:ext uri="{FF2B5EF4-FFF2-40B4-BE49-F238E27FC236}">
              <a16:creationId xmlns:a16="http://schemas.microsoft.com/office/drawing/2014/main" id="{601804B9-EB6D-4D8B-A86F-FF946D370655}"/>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3" name="Imagen 32">
          <a:extLst>
            <a:ext uri="{FF2B5EF4-FFF2-40B4-BE49-F238E27FC236}">
              <a16:creationId xmlns:a16="http://schemas.microsoft.com/office/drawing/2014/main" id="{F5DBE32B-3F65-4DDA-9762-B0E6174DCB97}"/>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4" name="Imagen 33">
          <a:extLst>
            <a:ext uri="{FF2B5EF4-FFF2-40B4-BE49-F238E27FC236}">
              <a16:creationId xmlns:a16="http://schemas.microsoft.com/office/drawing/2014/main" id="{ECC9EDE6-8D81-4D61-98E0-F35AC9A52108}"/>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5" name="Imagen 34">
          <a:extLst>
            <a:ext uri="{FF2B5EF4-FFF2-40B4-BE49-F238E27FC236}">
              <a16:creationId xmlns:a16="http://schemas.microsoft.com/office/drawing/2014/main" id="{D389BE17-2470-441F-86BC-16AFF687941A}"/>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6" name="Imagen 35">
          <a:extLst>
            <a:ext uri="{FF2B5EF4-FFF2-40B4-BE49-F238E27FC236}">
              <a16:creationId xmlns:a16="http://schemas.microsoft.com/office/drawing/2014/main" id="{C99675DA-235B-41D8-B023-398F8F1E41E6}"/>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7" name="Imagen 36">
          <a:extLst>
            <a:ext uri="{FF2B5EF4-FFF2-40B4-BE49-F238E27FC236}">
              <a16:creationId xmlns:a16="http://schemas.microsoft.com/office/drawing/2014/main" id="{0FA7C60E-C760-45B5-A5DB-23C558FDDDE3}"/>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8" name="Imagen 37">
          <a:extLst>
            <a:ext uri="{FF2B5EF4-FFF2-40B4-BE49-F238E27FC236}">
              <a16:creationId xmlns:a16="http://schemas.microsoft.com/office/drawing/2014/main" id="{55107558-1BC9-41A7-9B2E-752E2C4B1022}"/>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39" name="Imagen 38">
          <a:extLst>
            <a:ext uri="{FF2B5EF4-FFF2-40B4-BE49-F238E27FC236}">
              <a16:creationId xmlns:a16="http://schemas.microsoft.com/office/drawing/2014/main" id="{E8B16DEA-1148-4915-AB0A-1236E7C34740}"/>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0" name="Imagen 39">
          <a:extLst>
            <a:ext uri="{FF2B5EF4-FFF2-40B4-BE49-F238E27FC236}">
              <a16:creationId xmlns:a16="http://schemas.microsoft.com/office/drawing/2014/main" id="{BBA2B8A2-0F32-4193-9703-FF339FB1FF7F}"/>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1" name="Imagen 40">
          <a:extLst>
            <a:ext uri="{FF2B5EF4-FFF2-40B4-BE49-F238E27FC236}">
              <a16:creationId xmlns:a16="http://schemas.microsoft.com/office/drawing/2014/main" id="{7A475D3F-93B9-44BA-8B48-D90446BA987E}"/>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2" name="Imagen 41">
          <a:extLst>
            <a:ext uri="{FF2B5EF4-FFF2-40B4-BE49-F238E27FC236}">
              <a16:creationId xmlns:a16="http://schemas.microsoft.com/office/drawing/2014/main" id="{E40C8A7A-4554-46D2-8A78-9F575A522A2B}"/>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3" name="Imagen 42">
          <a:extLst>
            <a:ext uri="{FF2B5EF4-FFF2-40B4-BE49-F238E27FC236}">
              <a16:creationId xmlns:a16="http://schemas.microsoft.com/office/drawing/2014/main" id="{24FEC327-E24B-4718-B37F-CB7E13184796}"/>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4" name="Imagen 43">
          <a:extLst>
            <a:ext uri="{FF2B5EF4-FFF2-40B4-BE49-F238E27FC236}">
              <a16:creationId xmlns:a16="http://schemas.microsoft.com/office/drawing/2014/main" id="{B6823827-EF6D-4365-AC57-4BA326E37DF3}"/>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5" name="Imagen 44">
          <a:extLst>
            <a:ext uri="{FF2B5EF4-FFF2-40B4-BE49-F238E27FC236}">
              <a16:creationId xmlns:a16="http://schemas.microsoft.com/office/drawing/2014/main" id="{672EE290-A9D4-4A62-8F68-3B6B2CDC95E4}"/>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oneCellAnchor>
    <xdr:from>
      <xdr:col>0</xdr:col>
      <xdr:colOff>738190</xdr:colOff>
      <xdr:row>78</xdr:row>
      <xdr:rowOff>0</xdr:rowOff>
    </xdr:from>
    <xdr:ext cx="0" cy="726280"/>
    <xdr:pic>
      <xdr:nvPicPr>
        <xdr:cNvPr id="46" name="Imagen 45">
          <a:extLst>
            <a:ext uri="{FF2B5EF4-FFF2-40B4-BE49-F238E27FC236}">
              <a16:creationId xmlns:a16="http://schemas.microsoft.com/office/drawing/2014/main" id="{47D487ED-0D19-4500-A700-D9FE1D5862D6}"/>
            </a:ext>
          </a:extLst>
        </xdr:cNvPr>
        <xdr:cNvPicPr>
          <a:picLocks noChangeAspect="1"/>
        </xdr:cNvPicPr>
      </xdr:nvPicPr>
      <xdr:blipFill>
        <a:blip xmlns:r="http://schemas.openxmlformats.org/officeDocument/2006/relationships" r:embed="rId13"/>
        <a:stretch>
          <a:fillRect/>
        </a:stretch>
      </xdr:blipFill>
      <xdr:spPr>
        <a:xfrm>
          <a:off x="1376365" y="14535150"/>
          <a:ext cx="0" cy="72628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DB3FC2-F939-49E7-8D92-2DC47C4A9763}" name="Tabla17" displayName="Tabla17" ref="A2:S28" totalsRowShown="0" headerRowDxfId="132" dataDxfId="130" headerRowBorderDxfId="131" tableBorderDxfId="129" totalsRowBorderDxfId="128">
  <autoFilter ref="A2:S28" xr:uid="{7AA0F742-07EB-41BA-9212-88FA80DE192B}"/>
  <sortState xmlns:xlrd2="http://schemas.microsoft.com/office/spreadsheetml/2017/richdata2" ref="A3:S28">
    <sortCondition sortBy="fontColor" ref="A2:A28" dxfId="127"/>
  </sortState>
  <tableColumns count="19">
    <tableColumn id="3" xr3:uid="{951AD6CF-E012-4DC1-A62D-9AB66D71E1E1}" name="REFERENCIA" dataDxfId="126"/>
    <tableColumn id="4" xr3:uid="{C44A5072-6B98-497B-98E9-B65420F667E4}" name="DESCRIPCIÓN " dataDxfId="125"/>
    <tableColumn id="6" xr3:uid="{927C5FD9-FA56-4CAD-93D2-C21DDB49AFA5}" name="PRECIO  INSTALADOR_x000a_( CON  IVA)" dataDxfId="124" dataCellStyle="Moneda">
      <calculatedColumnFormula>+Tabla17[[#This Row],[PRECIO SUGERIDO INSTALADOR]]</calculatedColumnFormula>
    </tableColumn>
    <tableColumn id="5" xr3:uid="{92B9447A-E5BD-491B-883C-F4A58213183B}" name="PRECIO TIENDA ( CON  IVA)" dataDxfId="123" dataCellStyle="Moneda">
      <calculatedColumnFormula>+Tabla17[[#This Row],[PRECIO  INSTALADOR
( CON  IVA)]]-Tabla17[[#This Row],[resta tienda ]]</calculatedColumnFormula>
    </tableColumn>
    <tableColumn id="18" xr3:uid="{124F5842-AC75-41D7-BEB8-E04BCA833BF3}" name="PRECIO DPP ORO ( CON  IVA)" dataDxfId="122" dataCellStyle="Moneda">
      <calculatedColumnFormula>+Tabla17[[#This Row],[DPP ORO]]</calculatedColumnFormula>
    </tableColumn>
    <tableColumn id="19" xr3:uid="{8CBE83F3-9FA0-4CF0-A644-933EEE90449A}" name="PRECIO DPP PLATINO ( CON  IVA)" dataDxfId="121" dataCellStyle="Moneda">
      <calculatedColumnFormula>+Tabla17[[#This Row],[Columna4]]</calculatedColumnFormula>
    </tableColumn>
    <tableColumn id="20" xr3:uid="{46489A59-3B1B-425E-853E-A9EAFFA1A0FD}" name="PRECIO CLIENTE FINAL ( CON  IVA)" dataDxfId="120" dataCellStyle="Moneda">
      <calculatedColumnFormula>+Tabla17[[#This Row],[PRECIO  INSTALADOR
( CON  IVA)]]/0.7</calculatedColumnFormula>
    </tableColumn>
    <tableColumn id="7" xr3:uid="{444D5106-8BF6-4464-979C-3A8C9C10F8F6}" name="ORO" dataDxfId="119" dataCellStyle="Moneda">
      <calculatedColumnFormula>+M3</calculatedColumnFormula>
    </tableColumn>
    <tableColumn id="8" xr3:uid="{11AD9C4C-7724-4F08-B163-C62171A785B8}" name=" PLATINO" dataDxfId="118" dataCellStyle="Moneda">
      <calculatedColumnFormula>+J3</calculatedColumnFormula>
    </tableColumn>
    <tableColumn id="9" xr3:uid="{109EF6EC-B9E3-4105-B2BF-A762CD31CDB7}" name="Columna3" dataDxfId="117" dataCellStyle="Moneda">
      <calculatedColumnFormula>+K3/$N$1</calculatedColumnFormula>
    </tableColumn>
    <tableColumn id="10" xr3:uid="{7BD9D6F7-F7D9-4E00-A8FE-9ABC090E00B4}" name="Columna4" dataDxfId="116" dataCellStyle="Moneda">
      <calculatedColumnFormula>+N3-L3</calculatedColumnFormula>
    </tableColumn>
    <tableColumn id="11" xr3:uid="{4E2350F5-61C8-4CD8-9544-46CA31A43361}" name="DPP PLATINO" dataDxfId="115" dataCellStyle="Moneda">
      <calculatedColumnFormula>+N3*1%</calculatedColumnFormula>
    </tableColumn>
    <tableColumn id="12" xr3:uid="{D74EE415-5578-43DD-9A6E-EEE681ECECFF}" name="Columna6" dataDxfId="114" dataCellStyle="Moneda">
      <calculatedColumnFormula>+N3/$N$1</calculatedColumnFormula>
    </tableColumn>
    <tableColumn id="13" xr3:uid="{9A62C48E-57D6-46E2-A92B-B042DA12F5F6}" name="DPP ORO" dataDxfId="113" dataCellStyle="Moneda">
      <calculatedColumnFormula>Tabla17[[#This Row],[ORO SIN IVA]]*1.19</calculatedColumnFormula>
    </tableColumn>
    <tableColumn id="14" xr3:uid="{4185366F-6C82-462D-8220-A6B3BECED645}" name="Columna8" dataDxfId="112" dataCellStyle="Moneda">
      <calculatedColumnFormula>+Q3/$N$1</calculatedColumnFormula>
    </tableColumn>
    <tableColumn id="2" xr3:uid="{7BB75D9F-9AF2-464D-AD67-86EDCAF9B05E}" name="resta tienda " dataDxfId="111" dataCellStyle="Moneda">
      <calculatedColumnFormula>+Tabla17[[#This Row],[PRECIO SUGERIDO INSTALADOR]]*5%</calculatedColumnFormula>
    </tableColumn>
    <tableColumn id="15" xr3:uid="{8BFAF449-FFFD-4639-BE3A-81FCA13E0E2A}" name="PRECIO SUGERIDO INSTALADOR" dataDxfId="110" dataCellStyle="Moneda">
      <calculatedColumnFormula>Tabla17[[#This Row],[INSTALLER SIN IVA]]*1.19</calculatedColumnFormula>
    </tableColumn>
    <tableColumn id="16" xr3:uid="{502D8AFA-2518-4DB8-8BBD-45323C8D21A7}" name="ORO SIN IVA" dataDxfId="109" dataCellStyle="Moneda"/>
    <tableColumn id="17" xr3:uid="{0A73ED02-F1F7-4E49-90E7-E1879A108522}" name="INSTALLER SIN IVA" dataDxfId="108" dataCellStyle="Moneda"/>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CF5CD0-2322-430A-8352-D5562F131C92}" name="Tabla110" displayName="Tabla110" ref="A2:T88" totalsRowShown="0" headerRowDxfId="107" dataDxfId="105" headerRowBorderDxfId="106" tableBorderDxfId="104" totalsRowBorderDxfId="103">
  <autoFilter ref="A2:T88" xr:uid="{63C9226E-F1FD-465C-8C50-118421CEFEC7}"/>
  <sortState xmlns:xlrd2="http://schemas.microsoft.com/office/spreadsheetml/2017/richdata2" ref="A3:T88">
    <sortCondition sortBy="fontColor" ref="A2:A88" dxfId="102"/>
  </sortState>
  <tableColumns count="20">
    <tableColumn id="3" xr3:uid="{64F0BD2D-5498-41DB-AD7B-068E681A526B}" name="REFERENCIA" dataDxfId="101"/>
    <tableColumn id="4" xr3:uid="{2A5FB734-FB0C-4550-827F-ADE6DEB7166C}" name="DESCRIPCIÓN " dataDxfId="100"/>
    <tableColumn id="18" xr3:uid="{556ECD99-4D69-4D96-B359-4A3D87BA620C}" name="PRECIO  INSTALADOR_x000a_( CON  IVA)" dataDxfId="99" dataCellStyle="Moneda">
      <calculatedColumnFormula>+Tabla110[[#This Row],[PRECIO SUGERIDO INSTALADOR22]]</calculatedColumnFormula>
    </tableColumn>
    <tableColumn id="2" xr3:uid="{66B595FF-EEDF-43F3-B4CA-F7F41D8ABC79}" name="PRECIO TIENDA ( CON  IVA)" dataDxfId="98">
      <calculatedColumnFormula>+Tabla110[[#This Row],[PRECIO  INSTALADOR
( CON  IVA)]]-Tabla110[[#This Row],[DCTO TIENDA]]</calculatedColumnFormula>
    </tableColumn>
    <tableColumn id="1" xr3:uid="{99504247-14C8-4CFF-A8CB-8DF0CA6F1E8D}" name="PRECIO DPP ORO ( CON  IVA)" dataDxfId="97">
      <calculatedColumnFormula>+Tabla110[[#This Row],[DPP ORO]]</calculatedColumnFormula>
    </tableColumn>
    <tableColumn id="5" xr3:uid="{FAFBF64A-DA19-480D-9D86-878A83C858DE}" name="PRECIO DPP PLATINO ( CON  IVA)" dataDxfId="96">
      <calculatedColumnFormula>+Tabla110[[#This Row],[PLATINO]]</calculatedColumnFormula>
    </tableColumn>
    <tableColumn id="20" xr3:uid="{F7B86E88-B3B7-4D99-BB16-6776C4A5FBCC}" name="PRECIO CLIENTE FINAL ( CON  IVA)" dataDxfId="95">
      <calculatedColumnFormula>+Tabla110[[#This Row],[PRECIO  INSTALADOR
( CON  IVA)]]/0.7</calculatedColumnFormula>
    </tableColumn>
    <tableColumn id="6" xr3:uid="{5EF6237B-51D7-482C-BCAD-DAC0FC7C0B11}" name="PRECIO SUGERIDO INSTALADOR_x000a_( CON  IVA)" dataDxfId="94" dataCellStyle="Moneda">
      <calculatedColumnFormula>+P3</calculatedColumnFormula>
    </tableColumn>
    <tableColumn id="7" xr3:uid="{FD60590E-E26F-4ABC-8B23-5D8EBF0BEEA3}" name=" ORO" dataDxfId="93" dataCellStyle="Moneda">
      <calculatedColumnFormula>+N3</calculatedColumnFormula>
    </tableColumn>
    <tableColumn id="8" xr3:uid="{09166BFA-6CD7-4CA9-94AF-FD4684B6662B}" name=" PLATINO" dataDxfId="92" dataCellStyle="Moneda">
      <calculatedColumnFormula>+K3</calculatedColumnFormula>
    </tableColumn>
    <tableColumn id="9" xr3:uid="{314BE256-B8BF-4AD9-B84C-A40F35A810EA}" name="Columna3" dataDxfId="91" dataCellStyle="Moneda">
      <calculatedColumnFormula>+L3/$O$1</calculatedColumnFormula>
    </tableColumn>
    <tableColumn id="10" xr3:uid="{C0BABCA1-7E6C-45E5-A386-892B1B7F4A80}" name="PLATINO" dataDxfId="90" dataCellStyle="Moneda">
      <calculatedColumnFormula>+O3-M3</calculatedColumnFormula>
    </tableColumn>
    <tableColumn id="11" xr3:uid="{7E5D5136-ECA2-407A-A07F-361C433AC207}" name="DPP PLATINO" dataDxfId="89" dataCellStyle="Moneda">
      <calculatedColumnFormula>+O3*1%</calculatedColumnFormula>
    </tableColumn>
    <tableColumn id="12" xr3:uid="{5D99B733-E467-49D6-8ECE-226E7AD411A5}" name="Columna6" dataDxfId="88" dataCellStyle="Moneda">
      <calculatedColumnFormula>+O3/$O$1</calculatedColumnFormula>
    </tableColumn>
    <tableColumn id="13" xr3:uid="{6C9BDE25-3945-40B9-849F-42D00D004E07}" name="DPP ORO" dataDxfId="87" dataCellStyle="Moneda">
      <calculatedColumnFormula>Tabla110[[#This Row],[ORO SIN IVA]]*1.19</calculatedColumnFormula>
    </tableColumn>
    <tableColumn id="14" xr3:uid="{F1AACDF3-5886-43A5-A21D-5AD5AEEB3BCD}" name="Columna8" dataDxfId="86" dataCellStyle="Moneda">
      <calculatedColumnFormula>+R3/$O$1</calculatedColumnFormula>
    </tableColumn>
    <tableColumn id="19" xr3:uid="{E6CE66BA-5825-47FB-B911-6F2CFC0830CB}" name="DCTO TIENDA" dataDxfId="85" dataCellStyle="Moneda">
      <calculatedColumnFormula>+Tabla110[[#This Row],[PRECIO SUGERIDO INSTALADOR22]]*5%</calculatedColumnFormula>
    </tableColumn>
    <tableColumn id="15" xr3:uid="{9DE61BDA-E148-4EAB-AE37-0F21BD115D26}" name="PRECIO SUGERIDO INSTALADOR22" dataDxfId="84" dataCellStyle="Moneda">
      <calculatedColumnFormula>T3*1.19</calculatedColumnFormula>
    </tableColumn>
    <tableColumn id="16" xr3:uid="{2296656B-1E84-4BD2-BD31-1DFD79B1DCDE}" name="ORO SIN IVA" dataDxfId="83" dataCellStyle="Moneda"/>
    <tableColumn id="17" xr3:uid="{C0FC4674-430D-43DD-8E9C-A8B5DBDEAEB4}" name="INSTALLER SIN IVA" dataDxfId="82" dataCellStyle="Moneda"/>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D05760-88B6-4125-9107-C3FBE2782FB5}" name="Tabla116" displayName="Tabla116" ref="A1:K43" totalsRowShown="0" headerRowDxfId="81" dataDxfId="80">
  <autoFilter ref="A1:K43" xr:uid="{21114031-4C9A-49FB-841E-158E356BC317}"/>
  <tableColumns count="11">
    <tableColumn id="3" xr3:uid="{73125498-A59C-4DA8-B0C7-150F84659F83}" name="REFERENCIA" dataDxfId="79"/>
    <tableColumn id="4" xr3:uid="{581535AE-B849-47EB-95BC-076BCE71D032}" name="DESCRIPCION" dataDxfId="78"/>
    <tableColumn id="1" xr3:uid="{F8CDBEF4-9F4D-468E-9C7C-58BF217799CD}" name="PRECIO INSTALLER (CON IVA)" dataDxfId="77" dataCellStyle="Moneda">
      <calculatedColumnFormula>+Tabla116[[#This Row],[COSTO CON IVA]]/Tabla116[[#This Row],[UTILIDAD]]</calculatedColumnFormula>
    </tableColumn>
    <tableColumn id="6" xr3:uid="{CCC30C25-640E-48E7-ADE6-D2516B6BA709}" name="PRECIO TIENDA (CON IVA)" dataDxfId="76" dataCellStyle="Moneda">
      <calculatedColumnFormula>+Tabla116[[#This Row],[PRECIO INSTALLER (CON IVA)]]-Tabla116[[#This Row],[Columna2]]</calculatedColumnFormula>
    </tableColumn>
    <tableColumn id="11" xr3:uid="{3E351CDC-AD16-439D-888E-3F390EA969B7}" name="PRECIO CLIENTE FINAL (CON IVA)" dataDxfId="75" dataCellStyle="Moneda">
      <calculatedColumnFormula>+Tabla116[[#This Row],[PRECIO INSTALLER (CON IVA)]]/0.7</calculatedColumnFormula>
    </tableColumn>
    <tableColumn id="2" xr3:uid="{29F6723C-3A2F-47E7-95DF-9EF74D86E5EF}" name="Columna2" dataDxfId="74" dataCellStyle="Moneda">
      <calculatedColumnFormula>+Tabla116[[#This Row],[PRECIO INSTALLER (CON IVA)]]*5%</calculatedColumnFormula>
    </tableColumn>
    <tableColumn id="8" xr3:uid="{859E993C-13B9-43AC-90A5-053263718532}" name="UTILIDAD" dataDxfId="73"/>
    <tableColumn id="7" xr3:uid="{49038E29-F121-4FCC-AF3E-6B596FF0A3F2}" name="COSTO CON IVA" dataDxfId="72">
      <calculatedColumnFormula>Tabla116[[#This Row],[COSTO]]*1.19</calculatedColumnFormula>
    </tableColumn>
    <tableColumn id="9" xr3:uid="{A236DCAF-E51C-4323-A12F-166E527CCAA5}" name="Columna3" dataDxfId="71"/>
    <tableColumn id="10" xr3:uid="{B846266E-E65B-4796-AA25-B975A067F6C7}" name="Columna4" dataDxfId="70"/>
    <tableColumn id="5" xr3:uid="{7FC2F76D-FA44-46DB-B7A1-F91911725B1A}" name="COSTO" dataDxfId="69" dataCellStyle="Moneda"/>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7706B4-4AD6-4229-B1A8-492C745D887D}" name="Tabla2" displayName="Tabla2" ref="A1:K31" totalsRowShown="0" headerRowDxfId="68" dataDxfId="66" headerRowBorderDxfId="67" tableBorderDxfId="65" totalsRowBorderDxfId="64">
  <autoFilter ref="A1:K31" xr:uid="{00000000-0009-0000-0100-000002000000}"/>
  <sortState xmlns:xlrd2="http://schemas.microsoft.com/office/spreadsheetml/2017/richdata2" ref="A2:K31">
    <sortCondition descending="1" ref="K1:K31"/>
  </sortState>
  <tableColumns count="11">
    <tableColumn id="3" xr3:uid="{6514F664-58F6-476D-87C6-3C63050B06CA}" name="REFERENCIA" dataDxfId="63"/>
    <tableColumn id="4" xr3:uid="{0A5A61C1-21E2-4BD3-A620-1A94F6CFE611}" name="DESCRIPCION" dataDxfId="62"/>
    <tableColumn id="10" xr3:uid="{AB56F8AC-C337-4ACE-A0DF-6E52861DE920}" name="PRECIO INSTALLER (CON IVA)" dataDxfId="61" dataCellStyle="Moneda">
      <calculatedColumnFormula>+Tabla2[[#This Row],[COSTO + IVA]]/Tabla2[[#This Row],[Columna5]]</calculatedColumnFormula>
    </tableColumn>
    <tableColumn id="11" xr3:uid="{8AFBEC2C-62DD-4169-8B52-FC990F61F687}" name="PRECIO TIENDA (CON IVA)" dataDxfId="60" dataCellStyle="Moneda">
      <calculatedColumnFormula>+Tabla2[[#This Row],[PRECIO INSTALLER (CON IVA)]]-F2</calculatedColumnFormula>
    </tableColumn>
    <tableColumn id="13" xr3:uid="{AE22618A-4B4B-4997-B7D9-98A23C0ED16B}" name="PRECIO CLIENTE FINAL (CON IVA)" dataDxfId="59" dataCellStyle="Moneda">
      <calculatedColumnFormula>+Tabla2[[#This Row],[PRECIO INSTALLER (CON IVA)]]/0.7</calculatedColumnFormula>
    </tableColumn>
    <tableColumn id="12" xr3:uid="{7AEF0064-B119-4043-BB97-F68C728871DE}" name="Columna2" dataDxfId="58" dataCellStyle="Moneda">
      <calculatedColumnFormula>+Tabla2[[#This Row],[PRECIO INSTALLER (CON IVA)]]*5%</calculatedColumnFormula>
    </tableColumn>
    <tableColumn id="5" xr3:uid="{D4BBD334-7030-49C8-8CB0-622C12CFBB17}" name="Columna5" dataDxfId="57"/>
    <tableColumn id="6" xr3:uid="{0FE9672B-3D21-433B-AD07-0A7BE28D90CE}" name="COSTO + IVA" dataDxfId="56">
      <calculatedColumnFormula>Tabla2[[#This Row],[COSTO]]*1.19</calculatedColumnFormula>
    </tableColumn>
    <tableColumn id="7" xr3:uid="{ACA2B690-BCD6-4B9F-A1EE-BF688B2E393B}" name="Columna7" dataDxfId="55"/>
    <tableColumn id="8" xr3:uid="{5C9CA4AC-862E-47D9-A220-514E0E7A5C8A}" name="Columna8" dataDxfId="54"/>
    <tableColumn id="9" xr3:uid="{169377F3-9010-49E3-A952-39543BA1FA3F}" name="COSTO"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B887254-8FF4-4B23-A66F-151CD0170AA3}" name="Tabla118" displayName="Tabla118" ref="A1:K86" totalsRowShown="0" headerRowDxfId="52" dataDxfId="51" tableBorderDxfId="50">
  <autoFilter ref="A1:K86" xr:uid="{5290FB27-67A6-43DE-9960-168A5E9D1EC3}"/>
  <tableColumns count="11">
    <tableColumn id="3" xr3:uid="{6646A6EE-6C51-414A-85E9-3150FFCD6EF4}" name="REFERENCIA" dataDxfId="49"/>
    <tableColumn id="5" xr3:uid="{B5F683C4-B513-454A-8DD0-4FB32C1FA07D}" name="DESCRIPCION" dataDxfId="48"/>
    <tableColumn id="1" xr3:uid="{2E3F31CC-BB16-4C8C-B064-E2FEEF32174C}" name="PRECIO INSTALLER (CON IVA)" dataDxfId="47" dataCellStyle="Moneda">
      <calculatedColumnFormula>+Tabla118[[#This Row],[COSTO CON IVA]]/Tabla118[[#This Row],[UTILIDAD]]</calculatedColumnFormula>
    </tableColumn>
    <tableColumn id="4" xr3:uid="{5398F993-7421-4DB5-B083-550AAF752C2E}" name="PRECIO TIENDA (CON IVA)" dataDxfId="46" dataCellStyle="Moneda">
      <calculatedColumnFormula>+Tabla118[[#This Row],[PRECIO INSTALLER (CON IVA)]]-Tabla118[[#This Row],[Columna12]]</calculatedColumnFormula>
    </tableColumn>
    <tableColumn id="11" xr3:uid="{BE72D40A-DDD8-4059-B1DE-3721C5E4F4D8}" name="PRECIO CLIENTE FINAL (CON IVA)" dataDxfId="45" dataCellStyle="Moneda">
      <calculatedColumnFormula>+Tabla118[[#This Row],[PRECIO INSTALLER (CON IVA)]]/0.7</calculatedColumnFormula>
    </tableColumn>
    <tableColumn id="2" xr3:uid="{EC150551-415B-42C3-A10A-05AE39863E56}" name="Columna12" dataDxfId="44" dataCellStyle="Normal 5">
      <calculatedColumnFormula>+Tabla118[[#This Row],[PRECIO INSTALLER (CON IVA)]]*5%</calculatedColumnFormula>
    </tableColumn>
    <tableColumn id="7" xr3:uid="{26981836-E13F-4F30-8B0A-EDCCBEF0027B}" name="UTILIDAD" dataDxfId="43"/>
    <tableColumn id="8" xr3:uid="{19318559-1286-41E2-8DED-2F6C3781BB21}" name="COSTO CON IVA" dataDxfId="42" dataCellStyle="Moneda">
      <calculatedColumnFormula>Tabla118[[#This Row],[COSTO]]*1.19</calculatedColumnFormula>
    </tableColumn>
    <tableColumn id="9" xr3:uid="{60536498-F1F8-4CF4-91EA-403061DBCB8F}" name="Columna2" dataDxfId="41"/>
    <tableColumn id="10" xr3:uid="{0CED0490-0AC8-4484-A1A9-CA26F36DC98C}" name="Columna3" dataDxfId="40"/>
    <tableColumn id="6" xr3:uid="{F6498F26-E1BB-46C5-B6A9-434A6B2AE76C}" name="COSTO" dataDxfId="3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884E24B-0B8E-441F-B877-923AC7A47EA1}" name="Tabla124" displayName="Tabla124" ref="A1:K62" totalsRowShown="0" headerRowDxfId="38" dataDxfId="36" headerRowBorderDxfId="37" tableBorderDxfId="35" totalsRowBorderDxfId="34">
  <autoFilter ref="A1:K62" xr:uid="{00000000-0009-0000-0100-000001000000}"/>
  <sortState xmlns:xlrd2="http://schemas.microsoft.com/office/spreadsheetml/2017/richdata2" ref="A2:K62">
    <sortCondition sortBy="fontColor" ref="A1:A62" dxfId="33"/>
  </sortState>
  <tableColumns count="11">
    <tableColumn id="3" xr3:uid="{3F6E82F4-C7CA-4E25-BE4F-2A5E2E9B1187}" name="REFERENCIA" dataDxfId="32"/>
    <tableColumn id="4" xr3:uid="{6F21D069-9B42-402C-97EA-0F404D6EEAD5}" name="DESCRIPCIÓN" dataDxfId="31"/>
    <tableColumn id="1" xr3:uid="{D5BAF5DA-C928-46C2-9DF1-72CE5A65D8F5}" name="PRECIO SUGERIDO INSTALADOR_x000a_( CON  IVA)" dataDxfId="30" dataCellStyle="Moneda">
      <calculatedColumnFormula>+Tabla124[[#This Row],[Columna6]]/Tabla124[[#This Row],[Columna5]]</calculatedColumnFormula>
    </tableColumn>
    <tableColumn id="10" xr3:uid="{ACBF8C44-C2BD-4EA9-84AB-7146E0F40D4E}" name="PRECIO TIENDA (CON IVA)" dataDxfId="29" dataCellStyle="Moneda">
      <calculatedColumnFormula>+Tabla124[[#This Row],[PRECIO SUGERIDO INSTALADOR
( CON  IVA)]]-Tabla124[[#This Row],[Columna43]]</calculatedColumnFormula>
    </tableColumn>
    <tableColumn id="11" xr3:uid="{B510C0FA-EBC4-4307-82DD-5570BC393AC5}" name="PRECIO CLIENTE FINAL (CON IVA)" dataDxfId="28" dataCellStyle="Moneda">
      <calculatedColumnFormula>+Tabla124[[#This Row],[PRECIO SUGERIDO INSTALADOR
( CON  IVA)]]/0.7</calculatedColumnFormula>
    </tableColumn>
    <tableColumn id="2" xr3:uid="{0E2261FD-D846-4714-904D-EA32079A73FC}" name="Columna43" dataDxfId="27" dataCellStyle="Moneda">
      <calculatedColumnFormula>+Tabla124[[#This Row],[PRECIO SUGERIDO INSTALADOR
( CON  IVA)]]*5%</calculatedColumnFormula>
    </tableColumn>
    <tableColumn id="5" xr3:uid="{6A2079D8-55B5-4EE5-BD20-FC3D10A8D48C}" name="Columna5" dataDxfId="26"/>
    <tableColumn id="6" xr3:uid="{36D50306-71E2-4522-B027-1AB1C90E71E2}" name="Columna6" dataDxfId="25" dataCellStyle="Moneda">
      <calculatedColumnFormula>+Tabla124[[#This Row],[Columna8]]+Tabla124[[#This Row],[COSTO]]</calculatedColumnFormula>
    </tableColumn>
    <tableColumn id="7" xr3:uid="{4C3F462E-24D2-4E45-9582-C86993D1CD5E}" name="Columna7" dataDxfId="24"/>
    <tableColumn id="8" xr3:uid="{4661939C-D6B8-4BF2-AF5F-90B55193D9B9}" name="Columna8" dataDxfId="23">
      <calculatedColumnFormula>+Tabla124[[#This Row],[COSTO]]*19%</calculatedColumnFormula>
    </tableColumn>
    <tableColumn id="9" xr3:uid="{71B6ED1B-8CEB-45D5-B4F5-166B7637EE0B}" name="COSTO" dataDxfId="22" dataCellStyle="Moneda"/>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11654F9-BB9E-4711-BF6D-A38FFC82EDE6}" name="Tabla126" displayName="Tabla126" ref="A1:K130" totalsRowShown="0" headerRowDxfId="149" dataDxfId="147" headerRowBorderDxfId="148" tableBorderDxfId="146" totalsRowBorderDxfId="145">
  <autoFilter ref="A1:K130" xr:uid="{00000000-0009-0000-0100-000001000000}"/>
  <sortState xmlns:xlrd2="http://schemas.microsoft.com/office/spreadsheetml/2017/richdata2" ref="A2:K130">
    <sortCondition sortBy="fontColor" ref="A1:A130" dxfId="144"/>
  </sortState>
  <tableColumns count="11">
    <tableColumn id="3" xr3:uid="{297FF0B6-8C42-44D0-93AD-F802CECF1693}" name="REFERENCIA" dataDxfId="143"/>
    <tableColumn id="4" xr3:uid="{CC26B254-DA21-4249-90B8-802CA4758750}" name="DESCRIPCION" dataDxfId="142"/>
    <tableColumn id="10" xr3:uid="{E8878299-064F-4A6A-B53B-0A845EE6A680}" name="PRECIO SUGERIDO INSTALADOR_x000a_( CON  IVA)" dataDxfId="141" dataCellStyle="Moneda">
      <calculatedColumnFormula>+Tabla126[[#This Row],[COSTO +IVA]]/Tabla126[[#This Row],[Columna5]]</calculatedColumnFormula>
    </tableColumn>
    <tableColumn id="12" xr3:uid="{34B06F49-9063-430B-B630-0762873A9272}" name="PRECIO TIENDA (CON IVA)" dataDxfId="140" dataCellStyle="Moneda">
      <calculatedColumnFormula>+Tabla126[[#This Row],[PRECIO SUGERIDO INSTALADOR
( CON  IVA)]]-Tabla126[[#This Row],[Columna4]]</calculatedColumnFormula>
    </tableColumn>
    <tableColumn id="13" xr3:uid="{6A680018-1D53-4992-8389-5340F7700B92}" name="PRECIO CLIENTE FINAL (CON IVA)" dataDxfId="139" dataCellStyle="Moneda">
      <calculatedColumnFormula>+Tabla126[[#This Row],[PRECIO SUGERIDO INSTALADOR
( CON  IVA)]]/0.7</calculatedColumnFormula>
    </tableColumn>
    <tableColumn id="11" xr3:uid="{E3EC3AE9-B320-45E4-B348-96FCFB01ED27}" name="Columna4" dataDxfId="138" dataCellStyle="Moneda">
      <calculatedColumnFormula>+Tabla126[[#This Row],[PRECIO SUGERIDO INSTALADOR
( CON  IVA)]]*5%</calculatedColumnFormula>
    </tableColumn>
    <tableColumn id="5" xr3:uid="{C3FA4800-DDAB-4B71-98C9-1878C256F321}" name="Columna5" dataDxfId="137"/>
    <tableColumn id="6" xr3:uid="{1C8BB8A2-B794-4ACB-A16A-3ADFA1297251}" name="COSTO +IVA" dataDxfId="136" dataCellStyle="Moneda">
      <calculatedColumnFormula>Tabla126[[#This Row],[COSTO]]*1.19</calculatedColumnFormula>
    </tableColumn>
    <tableColumn id="7" xr3:uid="{BE28CE57-4E17-42DF-B871-64422FE2B76B}" name="Columna7" dataDxfId="135"/>
    <tableColumn id="8" xr3:uid="{DC3BADBE-821F-4400-AB98-FCC65F70DB2F}" name="Columna8" dataDxfId="134"/>
    <tableColumn id="9" xr3:uid="{7EFEDED3-3CB3-4FBD-8141-7CD42FC9C69D}" name="COSTO" dataDxfId="133" dataCellStyle="Moned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E5F1490-D69A-433F-A71B-834086A148C3}" name="Tabla127" displayName="Tabla127" ref="A1:L244" totalsRowShown="0" headerRowDxfId="21" dataDxfId="19" headerRowBorderDxfId="20" tableBorderDxfId="18" totalsRowBorderDxfId="17">
  <autoFilter ref="A1:L244" xr:uid="{00000000-0009-0000-0100-000001000000}"/>
  <sortState xmlns:xlrd2="http://schemas.microsoft.com/office/spreadsheetml/2017/richdata2" ref="A2:K187">
    <sortCondition ref="A1:A187"/>
  </sortState>
  <tableColumns count="12">
    <tableColumn id="3" xr3:uid="{3FF08A92-6789-4B1E-AE40-AFDA941A4BC8}" name="REFERENCIA " dataDxfId="16"/>
    <tableColumn id="4" xr3:uid="{794351F0-7016-4787-A175-1E63FAA67530}" name="DESCRIPCIÓN" dataDxfId="15"/>
    <tableColumn id="11" xr3:uid="{C94A59A4-A456-4A43-96CA-CCC528F5286D}" name="PRECIO INSTALLER (CON IVA)" dataDxfId="14" dataCellStyle="Moneda">
      <calculatedColumnFormula>+Tabla127[[#This Row],[INSTALLER]]</calculatedColumnFormula>
    </tableColumn>
    <tableColumn id="13" xr3:uid="{2A4A5123-C8CF-4704-B987-501B8A0434A8}" name="PRECIO TIENDA (CON IVA)" dataDxfId="13" dataCellStyle="Moneda">
      <calculatedColumnFormula>+Tabla127[[#This Row],[PRECIO INSTALLER (CON IVA)]]-Tabla127[[#This Row],[Columna6]]</calculatedColumnFormula>
    </tableColumn>
    <tableColumn id="14" xr3:uid="{67AF59F1-2BC2-427F-A0E5-7F4D2E018BCF}" name="PRECIO CLIENTE FINAL (CON IVA)" dataDxfId="12" dataCellStyle="Moneda">
      <calculatedColumnFormula>+Tabla127[[#This Row],[PRECIO INSTALLER (CON IVA)]]/0.7</calculatedColumnFormula>
    </tableColumn>
    <tableColumn id="12" xr3:uid="{BEB456C8-AC45-4B3A-98A3-AA45143594E7}" name="Columna6" dataDxfId="11">
      <calculatedColumnFormula>+Tabla127[[#This Row],[PRECIO INSTALLER (CON IVA)]]*5%</calculatedColumnFormula>
    </tableColumn>
    <tableColumn id="5" xr3:uid="{B2632F18-AC3E-43C6-9EEE-4852690A17C4}" name="Columna4" dataDxfId="10"/>
    <tableColumn id="9" xr3:uid="{8D5DCE3B-5942-438C-B964-F7344ED1FBA0}" name="COSTO MAS IVA" dataDxfId="9" dataCellStyle="Moneda">
      <calculatedColumnFormula>Tabla127[[#This Row],[INSTALLER]]</calculatedColumnFormula>
    </tableColumn>
    <tableColumn id="8" xr3:uid="{C49905DC-08BA-4CDC-B002-744710C72607}" name="Columna2" dataDxfId="8"/>
    <tableColumn id="7" xr3:uid="{F7AB2E77-C471-4D9B-AD87-8E5E43399457}" name="Columna1" dataDxfId="7"/>
    <tableColumn id="10" xr3:uid="{1124F46F-11DA-4530-B066-B3CB38FDFA17}" name="INSTALLER" dataDxfId="6"/>
    <tableColumn id="6" xr3:uid="{D6F52927-B65D-45F1-9594-FA64D48A3D80}" name="MASTER" dataDxfId="5"/>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B35C8-C049-4DF3-A36C-D1A4D712534D}">
  <sheetPr>
    <pageSetUpPr fitToPage="1"/>
  </sheetPr>
  <dimension ref="A1:U28"/>
  <sheetViews>
    <sheetView showGridLines="0" zoomScale="115" zoomScaleNormal="115" workbookViewId="0">
      <pane xSplit="1" ySplit="2" topLeftCell="B3" activePane="bottomRight" state="frozen"/>
      <selection pane="topRight"/>
      <selection pane="bottomLeft"/>
      <selection pane="bottomRight" activeCell="G2" sqref="G2"/>
    </sheetView>
  </sheetViews>
  <sheetFormatPr baseColWidth="10" defaultColWidth="10.5703125" defaultRowHeight="13.5"/>
  <cols>
    <col min="1" max="1" width="30.7109375" style="16" customWidth="1"/>
    <col min="2" max="2" width="33.85546875" style="16" customWidth="1"/>
    <col min="3" max="3" width="13.7109375" style="45" bestFit="1" customWidth="1"/>
    <col min="4" max="6" width="13.7109375" style="45" customWidth="1"/>
    <col min="7" max="7" width="12.5703125" style="45" customWidth="1"/>
    <col min="8" max="8" width="3" style="46" hidden="1" customWidth="1"/>
    <col min="9" max="9" width="3.28515625" style="46" hidden="1" customWidth="1"/>
    <col min="10" max="10" width="3.5703125" style="46" hidden="1" customWidth="1"/>
    <col min="11" max="11" width="9.85546875" style="46" hidden="1" customWidth="1"/>
    <col min="12" max="12" width="4" style="46" hidden="1" customWidth="1"/>
    <col min="13" max="13" width="1.85546875" style="45" hidden="1" customWidth="1"/>
    <col min="14" max="14" width="9.85546875" style="45" hidden="1" customWidth="1"/>
    <col min="15" max="15" width="0.85546875" style="45" hidden="1" customWidth="1"/>
    <col min="16" max="16" width="10.42578125" style="45" hidden="1" customWidth="1"/>
    <col min="17" max="17" width="8.85546875" style="45" hidden="1" customWidth="1"/>
    <col min="18" max="18" width="0" style="45" hidden="1" customWidth="1"/>
    <col min="19" max="19" width="10.140625" style="45" hidden="1" customWidth="1"/>
    <col min="20" max="20" width="11.42578125" style="2" hidden="1" customWidth="1"/>
    <col min="21" max="21" width="1" style="2" hidden="1" customWidth="1"/>
    <col min="22" max="16384" width="10.5703125" style="2"/>
  </cols>
  <sheetData>
    <row r="1" spans="1:20" ht="13.35" customHeight="1">
      <c r="A1" s="238"/>
      <c r="B1" s="238"/>
      <c r="C1" s="58"/>
      <c r="D1" s="58"/>
      <c r="E1" s="58"/>
      <c r="F1" s="58"/>
      <c r="G1" s="58"/>
      <c r="H1" s="59"/>
      <c r="I1" s="59"/>
      <c r="J1" s="59"/>
      <c r="K1" s="59"/>
      <c r="L1" s="59"/>
      <c r="M1" s="54"/>
      <c r="N1" s="54">
        <v>4850</v>
      </c>
      <c r="O1" s="54"/>
      <c r="P1" s="54"/>
      <c r="Q1" s="54"/>
      <c r="R1" s="54"/>
      <c r="S1" s="60"/>
    </row>
    <row r="2" spans="1:20" s="6" customFormat="1" ht="81" customHeight="1">
      <c r="A2" s="1" t="s">
        <v>0</v>
      </c>
      <c r="B2" s="1" t="s">
        <v>7</v>
      </c>
      <c r="C2" s="1" t="s">
        <v>16</v>
      </c>
      <c r="D2" s="1" t="s">
        <v>17</v>
      </c>
      <c r="E2" s="1" t="s">
        <v>81</v>
      </c>
      <c r="F2" s="1" t="s">
        <v>18</v>
      </c>
      <c r="G2" s="1" t="s">
        <v>19</v>
      </c>
      <c r="H2" s="62" t="s">
        <v>28</v>
      </c>
      <c r="I2" s="63" t="s">
        <v>29</v>
      </c>
      <c r="J2" s="64" t="s">
        <v>3</v>
      </c>
      <c r="K2" s="64" t="s">
        <v>4</v>
      </c>
      <c r="L2" s="63" t="s">
        <v>10</v>
      </c>
      <c r="M2" s="11" t="s">
        <v>11</v>
      </c>
      <c r="N2" s="62" t="s">
        <v>9</v>
      </c>
      <c r="O2" s="61" t="s">
        <v>12</v>
      </c>
      <c r="P2" s="61" t="s">
        <v>79</v>
      </c>
      <c r="Q2" s="61" t="s">
        <v>13</v>
      </c>
      <c r="R2" s="65" t="s">
        <v>25</v>
      </c>
      <c r="S2" s="66" t="s">
        <v>24</v>
      </c>
    </row>
    <row r="3" spans="1:20" ht="40.5">
      <c r="A3" s="67" t="s">
        <v>30</v>
      </c>
      <c r="B3" s="80" t="s">
        <v>31</v>
      </c>
      <c r="C3" s="3">
        <f>+Tabla17[[#This Row],[PRECIO SUGERIDO INSTALADOR]]</f>
        <v>413297.70999999996</v>
      </c>
      <c r="D3" s="3">
        <f>+Tabla17[[#This Row],[PRECIO  INSTALADOR
( CON  IVA)]]-Tabla17[[#This Row],[resta tienda ]]</f>
        <v>392632.82449999999</v>
      </c>
      <c r="E3" s="3">
        <f>+Tabla17[[#This Row],[DPP ORO]]</f>
        <v>377163.36</v>
      </c>
      <c r="F3" s="3">
        <f>+Tabla17[[#This Row],[Columna4]]</f>
        <v>373391.72639999999</v>
      </c>
      <c r="G3" s="3">
        <f>+Tabla17[[#This Row],[PRECIO  INSTALADOR
( CON  IVA)]]/0.7</f>
        <v>590425.29999999993</v>
      </c>
      <c r="H3" s="3">
        <f t="shared" ref="H3:H28" si="0">+M3</f>
        <v>77.7656412371134</v>
      </c>
      <c r="I3" s="5">
        <f t="shared" ref="I3:I28" si="1">+J3</f>
        <v>76.98798482474227</v>
      </c>
      <c r="J3" s="5">
        <f t="shared" ref="J3:J28" si="2">+K3/$N$1</f>
        <v>76.98798482474227</v>
      </c>
      <c r="K3" s="5">
        <f t="shared" ref="K3:K28" si="3">+N3-L3</f>
        <v>373391.72639999999</v>
      </c>
      <c r="L3" s="4">
        <f t="shared" ref="L3:L28" si="4">+N3*1%</f>
        <v>3771.6336000000001</v>
      </c>
      <c r="M3" s="3">
        <f t="shared" ref="M3:M28" si="5">+N3/$N$1</f>
        <v>77.7656412371134</v>
      </c>
      <c r="N3" s="68">
        <f>Tabla17[[#This Row],[ORO SIN IVA]]*1.19</f>
        <v>377163.36</v>
      </c>
      <c r="O3" s="3">
        <f t="shared" ref="O3:O28" si="6">+Q3/$N$1</f>
        <v>85.216022680412365</v>
      </c>
      <c r="P3" s="3">
        <f>+Tabla17[[#This Row],[PRECIO SUGERIDO INSTALADOR]]*5%</f>
        <v>20664.8855</v>
      </c>
      <c r="Q3" s="68">
        <f>Tabla17[[#This Row],[INSTALLER SIN IVA]]*1.19</f>
        <v>413297.70999999996</v>
      </c>
      <c r="R3" s="3">
        <v>316944</v>
      </c>
      <c r="S3" s="3">
        <v>347309</v>
      </c>
    </row>
    <row r="4" spans="1:20" ht="40.5">
      <c r="A4" s="67" t="s">
        <v>32</v>
      </c>
      <c r="B4" s="80" t="s">
        <v>33</v>
      </c>
      <c r="C4" s="3">
        <f>+Tabla17[[#This Row],[PRECIO SUGERIDO INSTALADOR]]</f>
        <v>569950.5</v>
      </c>
      <c r="D4" s="3">
        <f>+Tabla17[[#This Row],[PRECIO  INSTALADOR
( CON  IVA)]]-Tabla17[[#This Row],[resta tienda ]]</f>
        <v>541452.97499999998</v>
      </c>
      <c r="E4" s="3">
        <f>+Tabla17[[#This Row],[DPP ORO]]</f>
        <v>520094.25999999995</v>
      </c>
      <c r="F4" s="3">
        <f>+Tabla17[[#This Row],[Columna4]]</f>
        <v>514893.31739999994</v>
      </c>
      <c r="G4" s="3">
        <f>+Tabla17[[#This Row],[PRECIO  INSTALADOR
( CON  IVA)]]/0.7</f>
        <v>814215</v>
      </c>
      <c r="H4" s="3">
        <f t="shared" si="0"/>
        <v>107.23592989690721</v>
      </c>
      <c r="I4" s="5">
        <f t="shared" si="1"/>
        <v>106.16357059793813</v>
      </c>
      <c r="J4" s="5">
        <f t="shared" si="2"/>
        <v>106.16357059793813</v>
      </c>
      <c r="K4" s="5">
        <f t="shared" si="3"/>
        <v>514893.31739999994</v>
      </c>
      <c r="L4" s="4">
        <f t="shared" si="4"/>
        <v>5200.9425999999994</v>
      </c>
      <c r="M4" s="3">
        <f t="shared" si="5"/>
        <v>107.23592989690721</v>
      </c>
      <c r="N4" s="68">
        <f>Tabla17[[#This Row],[ORO SIN IVA]]*1.19</f>
        <v>520094.25999999995</v>
      </c>
      <c r="O4" s="3">
        <f t="shared" si="6"/>
        <v>117.51556701030928</v>
      </c>
      <c r="P4" s="3">
        <f>+Tabla17[[#This Row],[PRECIO SUGERIDO INSTALADOR]]*5%</f>
        <v>28497.525000000001</v>
      </c>
      <c r="Q4" s="68">
        <f>Tabla17[[#This Row],[INSTALLER SIN IVA]]*1.19</f>
        <v>569950.5</v>
      </c>
      <c r="R4" s="3">
        <v>437054</v>
      </c>
      <c r="S4" s="3">
        <v>478950</v>
      </c>
    </row>
    <row r="5" spans="1:20" ht="40.5">
      <c r="A5" s="67" t="s">
        <v>34</v>
      </c>
      <c r="B5" s="80" t="s">
        <v>35</v>
      </c>
      <c r="C5" s="3">
        <f>+Tabla17[[#This Row],[PRECIO SUGERIDO INSTALADOR]]</f>
        <v>599499.39</v>
      </c>
      <c r="D5" s="3">
        <f>+Tabla17[[#This Row],[PRECIO  INSTALADOR
( CON  IVA)]]-Tabla17[[#This Row],[resta tienda ]]</f>
        <v>569524.42050000001</v>
      </c>
      <c r="E5" s="3">
        <f>+Tabla17[[#This Row],[DPP ORO]]</f>
        <v>547041.80999999994</v>
      </c>
      <c r="F5" s="3">
        <f>+Tabla17[[#This Row],[Columna4]]</f>
        <v>541571.39189999993</v>
      </c>
      <c r="G5" s="3">
        <f>+Tabla17[[#This Row],[PRECIO  INSTALADOR
( CON  IVA)]]/0.7</f>
        <v>856427.70000000007</v>
      </c>
      <c r="H5" s="3">
        <f t="shared" si="0"/>
        <v>112.79212577319586</v>
      </c>
      <c r="I5" s="5">
        <f t="shared" si="1"/>
        <v>111.66420451546391</v>
      </c>
      <c r="J5" s="5">
        <f t="shared" si="2"/>
        <v>111.66420451546391</v>
      </c>
      <c r="K5" s="5">
        <f t="shared" si="3"/>
        <v>541571.39189999993</v>
      </c>
      <c r="L5" s="4">
        <f t="shared" si="4"/>
        <v>5470.4180999999999</v>
      </c>
      <c r="M5" s="3">
        <f t="shared" si="5"/>
        <v>112.79212577319586</v>
      </c>
      <c r="N5" s="68">
        <f>Tabla17[[#This Row],[ORO SIN IVA]]*1.19</f>
        <v>547041.80999999994</v>
      </c>
      <c r="O5" s="3">
        <f t="shared" si="6"/>
        <v>123.60812164948454</v>
      </c>
      <c r="P5" s="3">
        <f>+Tabla17[[#This Row],[PRECIO SUGERIDO INSTALADOR]]*5%</f>
        <v>29974.969500000003</v>
      </c>
      <c r="Q5" s="68">
        <f>Tabla17[[#This Row],[INSTALLER SIN IVA]]*1.19</f>
        <v>599499.39</v>
      </c>
      <c r="R5" s="3">
        <v>459699</v>
      </c>
      <c r="S5" s="3">
        <v>503781</v>
      </c>
    </row>
    <row r="6" spans="1:20" ht="40.5">
      <c r="A6" s="67" t="s">
        <v>36</v>
      </c>
      <c r="B6" s="80" t="s">
        <v>37</v>
      </c>
      <c r="C6" s="35">
        <f>+Tabla17[[#This Row],[PRECIO SUGERIDO INSTALADOR]]</f>
        <v>657047.78999999992</v>
      </c>
      <c r="D6" s="35">
        <f>+Tabla17[[#This Row],[PRECIO  INSTALADOR
( CON  IVA)]]-Tabla17[[#This Row],[resta tienda ]]</f>
        <v>624195.40049999987</v>
      </c>
      <c r="E6" s="35">
        <f>+Tabla17[[#This Row],[DPP ORO]]</f>
        <v>599555.31999999995</v>
      </c>
      <c r="F6" s="35">
        <f>+Tabla17[[#This Row],[Columna4]]</f>
        <v>593559.76679999998</v>
      </c>
      <c r="G6" s="35">
        <f>+Tabla17[[#This Row],[PRECIO  INSTALADOR
( CON  IVA)]]/0.7</f>
        <v>938639.7</v>
      </c>
      <c r="H6" s="35">
        <f t="shared" si="0"/>
        <v>123.61965360824742</v>
      </c>
      <c r="I6" s="35">
        <f t="shared" si="1"/>
        <v>122.38345707216494</v>
      </c>
      <c r="J6" s="35">
        <f t="shared" si="2"/>
        <v>122.38345707216494</v>
      </c>
      <c r="K6" s="35">
        <f t="shared" si="3"/>
        <v>593559.76679999998</v>
      </c>
      <c r="L6" s="35">
        <f t="shared" si="4"/>
        <v>5995.5531999999994</v>
      </c>
      <c r="M6" s="35">
        <f t="shared" si="5"/>
        <v>123.61965360824742</v>
      </c>
      <c r="N6" s="33">
        <f>Tabla17[[#This Row],[ORO SIN IVA]]*1.19</f>
        <v>599555.31999999995</v>
      </c>
      <c r="O6" s="35">
        <f t="shared" si="6"/>
        <v>135.47377113402061</v>
      </c>
      <c r="P6" s="35">
        <f>+Tabla17[[#This Row],[PRECIO SUGERIDO INSTALADOR]]*5%</f>
        <v>32852.389499999997</v>
      </c>
      <c r="Q6" s="33">
        <f>Tabla17[[#This Row],[INSTALLER SIN IVA]]*1.19</f>
        <v>657047.78999999992</v>
      </c>
      <c r="R6" s="69">
        <v>503828</v>
      </c>
      <c r="S6" s="35">
        <v>552141</v>
      </c>
    </row>
    <row r="7" spans="1:20" ht="40.5">
      <c r="A7" s="67" t="s">
        <v>38</v>
      </c>
      <c r="B7" s="80" t="s">
        <v>39</v>
      </c>
      <c r="C7" s="3">
        <f>+Tabla17[[#This Row],[PRECIO SUGERIDO INSTALADOR]]</f>
        <v>4593.3999999999996</v>
      </c>
      <c r="D7" s="3">
        <f>+Tabla17[[#This Row],[PRECIO  INSTALADOR
( CON  IVA)]]-Tabla17[[#This Row],[resta tienda ]]</f>
        <v>4363.7299999999996</v>
      </c>
      <c r="E7" s="3">
        <f>+Tabla17[[#This Row],[DPP ORO]]</f>
        <v>4150.72</v>
      </c>
      <c r="F7" s="3">
        <f>+Tabla17[[#This Row],[Columna4]]</f>
        <v>4109.2128000000002</v>
      </c>
      <c r="G7" s="3">
        <f>+Tabla17[[#This Row],[PRECIO  INSTALADOR
( CON  IVA)]]/0.7</f>
        <v>6562</v>
      </c>
      <c r="H7" s="3">
        <f t="shared" si="0"/>
        <v>0.85581855670103102</v>
      </c>
      <c r="I7" s="5">
        <f t="shared" si="1"/>
        <v>0.84726037113402064</v>
      </c>
      <c r="J7" s="5">
        <f t="shared" si="2"/>
        <v>0.84726037113402064</v>
      </c>
      <c r="K7" s="5">
        <f t="shared" si="3"/>
        <v>4109.2128000000002</v>
      </c>
      <c r="L7" s="4">
        <f t="shared" si="4"/>
        <v>41.507200000000005</v>
      </c>
      <c r="M7" s="3">
        <f t="shared" si="5"/>
        <v>0.85581855670103102</v>
      </c>
      <c r="N7" s="68">
        <f>Tabla17[[#This Row],[ORO SIN IVA]]*1.19</f>
        <v>4150.72</v>
      </c>
      <c r="O7" s="3">
        <f t="shared" si="6"/>
        <v>0.94709278350515458</v>
      </c>
      <c r="P7" s="3">
        <f>+Tabla17[[#This Row],[PRECIO SUGERIDO INSTALADOR]]*5%</f>
        <v>229.67</v>
      </c>
      <c r="Q7" s="68">
        <f>Tabla17[[#This Row],[INSTALLER SIN IVA]]*1.19</f>
        <v>4593.3999999999996</v>
      </c>
      <c r="R7" s="3">
        <v>3488</v>
      </c>
      <c r="S7" s="3">
        <v>3860</v>
      </c>
    </row>
    <row r="8" spans="1:20" ht="54">
      <c r="A8" s="67" t="s">
        <v>40</v>
      </c>
      <c r="B8" s="80" t="s">
        <v>41</v>
      </c>
      <c r="C8" s="35">
        <f>+Tabla17[[#This Row],[PRECIO SUGERIDO INSTALADOR]]</f>
        <v>245378</v>
      </c>
      <c r="D8" s="35">
        <f>+Tabla17[[#This Row],[PRECIO  INSTALADOR
( CON  IVA)]]-Tabla17[[#This Row],[resta tienda ]]</f>
        <v>233109.1</v>
      </c>
      <c r="E8" s="35">
        <f>+Tabla17[[#This Row],[DPP ORO]]</f>
        <v>225747.75999999998</v>
      </c>
      <c r="F8" s="35">
        <f>+Tabla17[[#This Row],[Columna4]]</f>
        <v>223490.28239999997</v>
      </c>
      <c r="G8" s="35">
        <f>+Tabla17[[#This Row],[PRECIO  INSTALADOR
( CON  IVA)]]/0.7</f>
        <v>350540</v>
      </c>
      <c r="H8" s="35">
        <f t="shared" si="0"/>
        <v>46.545929896907211</v>
      </c>
      <c r="I8" s="35">
        <f t="shared" si="1"/>
        <v>46.080470597938138</v>
      </c>
      <c r="J8" s="35">
        <f t="shared" si="2"/>
        <v>46.080470597938138</v>
      </c>
      <c r="K8" s="35">
        <f t="shared" si="3"/>
        <v>223490.28239999997</v>
      </c>
      <c r="L8" s="35">
        <f t="shared" si="4"/>
        <v>2257.4775999999997</v>
      </c>
      <c r="M8" s="35">
        <f t="shared" si="5"/>
        <v>46.545929896907211</v>
      </c>
      <c r="N8" s="35">
        <f>Tabla17[[#This Row],[ORO SIN IVA]]*1.19</f>
        <v>225747.75999999998</v>
      </c>
      <c r="O8" s="35">
        <f t="shared" si="6"/>
        <v>50.59340206185567</v>
      </c>
      <c r="P8" s="35">
        <f>+Tabla17[[#This Row],[PRECIO SUGERIDO INSTALADOR]]*5%</f>
        <v>12268.900000000001</v>
      </c>
      <c r="Q8" s="35">
        <f>Tabla17[[#This Row],[INSTALLER SIN IVA]]*1.19</f>
        <v>245378</v>
      </c>
      <c r="R8" s="69">
        <f>Tabla17[[#This Row],[INSTALLER SIN IVA]]*0.92</f>
        <v>189704</v>
      </c>
      <c r="S8" s="35">
        <v>206200</v>
      </c>
      <c r="T8" s="70"/>
    </row>
    <row r="9" spans="1:20" s="71" customFormat="1" ht="54">
      <c r="A9" s="67" t="s">
        <v>42</v>
      </c>
      <c r="B9" s="80" t="s">
        <v>41</v>
      </c>
      <c r="C9" s="35">
        <f>+Tabla17[[#This Row],[PRECIO SUGERIDO INSTALADOR]]</f>
        <v>431137</v>
      </c>
      <c r="D9" s="35">
        <f>+Tabla17[[#This Row],[PRECIO  INSTALADOR
( CON  IVA)]]-Tabla17[[#This Row],[resta tienda ]]</f>
        <v>409580.15</v>
      </c>
      <c r="E9" s="35">
        <f>+Tabla17[[#This Row],[DPP ORO]]</f>
        <v>396646.04</v>
      </c>
      <c r="F9" s="35">
        <f>+Tabla17[[#This Row],[Columna4]]</f>
        <v>392679.5796</v>
      </c>
      <c r="G9" s="35">
        <f>+Tabla17[[#This Row],[PRECIO  INSTALADOR
( CON  IVA)]]/0.7</f>
        <v>615910</v>
      </c>
      <c r="H9" s="35">
        <f t="shared" si="0"/>
        <v>81.782688659793806</v>
      </c>
      <c r="I9" s="35">
        <f t="shared" si="1"/>
        <v>80.964861773195878</v>
      </c>
      <c r="J9" s="35">
        <f t="shared" si="2"/>
        <v>80.964861773195878</v>
      </c>
      <c r="K9" s="35">
        <f t="shared" si="3"/>
        <v>392679.5796</v>
      </c>
      <c r="L9" s="35">
        <f t="shared" si="4"/>
        <v>3966.4603999999999</v>
      </c>
      <c r="M9" s="35">
        <f t="shared" si="5"/>
        <v>81.782688659793806</v>
      </c>
      <c r="N9" s="35">
        <f>Tabla17[[#This Row],[ORO SIN IVA]]*1.19</f>
        <v>396646.04</v>
      </c>
      <c r="O9" s="35">
        <f t="shared" si="6"/>
        <v>88.894226804123704</v>
      </c>
      <c r="P9" s="35">
        <f>+Tabla17[[#This Row],[PRECIO SUGERIDO INSTALADOR]]*5%</f>
        <v>21556.850000000002</v>
      </c>
      <c r="Q9" s="35">
        <f>Tabla17[[#This Row],[INSTALLER SIN IVA]]*1.19</f>
        <v>431137</v>
      </c>
      <c r="R9" s="69">
        <f>Tabla17[[#This Row],[INSTALLER SIN IVA]]*0.92</f>
        <v>333316</v>
      </c>
      <c r="S9" s="35">
        <v>362300</v>
      </c>
      <c r="T9" s="70"/>
    </row>
    <row r="10" spans="1:20" s="72" customFormat="1" ht="54">
      <c r="A10" s="67" t="s">
        <v>43</v>
      </c>
      <c r="B10" s="80" t="s">
        <v>44</v>
      </c>
      <c r="C10" s="35">
        <f>+Tabla17[[#This Row],[PRECIO SUGERIDO INSTALADOR]]</f>
        <v>238238</v>
      </c>
      <c r="D10" s="35">
        <f>+Tabla17[[#This Row],[PRECIO  INSTALADOR
( CON  IVA)]]-Tabla17[[#This Row],[resta tienda ]]</f>
        <v>226326.1</v>
      </c>
      <c r="E10" s="35">
        <f>+Tabla17[[#This Row],[DPP ORO]]</f>
        <v>219178.96</v>
      </c>
      <c r="F10" s="35">
        <f>+Tabla17[[#This Row],[Columna4]]</f>
        <v>216987.1704</v>
      </c>
      <c r="G10" s="35">
        <f>+Tabla17[[#This Row],[PRECIO  INSTALADOR
( CON  IVA)]]/0.7</f>
        <v>340340</v>
      </c>
      <c r="H10" s="35">
        <f t="shared" si="0"/>
        <v>45.191538144329897</v>
      </c>
      <c r="I10" s="35">
        <f t="shared" si="1"/>
        <v>44.739622762886597</v>
      </c>
      <c r="J10" s="35">
        <f t="shared" si="2"/>
        <v>44.739622762886597</v>
      </c>
      <c r="K10" s="35">
        <f t="shared" si="3"/>
        <v>216987.1704</v>
      </c>
      <c r="L10" s="35">
        <f t="shared" si="4"/>
        <v>2191.7896000000001</v>
      </c>
      <c r="M10" s="35">
        <f t="shared" si="5"/>
        <v>45.191538144329897</v>
      </c>
      <c r="N10" s="35">
        <f>Tabla17[[#This Row],[ORO SIN IVA]]*1.19</f>
        <v>219178.96</v>
      </c>
      <c r="O10" s="35">
        <f t="shared" si="6"/>
        <v>49.12123711340206</v>
      </c>
      <c r="P10" s="35">
        <f>+Tabla17[[#This Row],[PRECIO SUGERIDO INSTALADOR]]*5%</f>
        <v>11911.900000000001</v>
      </c>
      <c r="Q10" s="35">
        <f>Tabla17[[#This Row],[INSTALLER SIN IVA]]*1.19</f>
        <v>238238</v>
      </c>
      <c r="R10" s="69">
        <f>Tabla17[[#This Row],[INSTALLER SIN IVA]]*0.92</f>
        <v>184184</v>
      </c>
      <c r="S10" s="35">
        <v>200200</v>
      </c>
      <c r="T10" s="70"/>
    </row>
    <row r="11" spans="1:20" s="72" customFormat="1" ht="54">
      <c r="A11" s="67" t="s">
        <v>45</v>
      </c>
      <c r="B11" s="80" t="s">
        <v>44</v>
      </c>
      <c r="C11" s="35">
        <f>+Tabla17[[#This Row],[PRECIO SUGERIDO INSTALADOR]]</f>
        <v>477190</v>
      </c>
      <c r="D11" s="35">
        <f>+Tabla17[[#This Row],[PRECIO  INSTALADOR
( CON  IVA)]]-Tabla17[[#This Row],[resta tienda ]]</f>
        <v>453330.5</v>
      </c>
      <c r="E11" s="35">
        <f>+Tabla17[[#This Row],[DPP ORO]]</f>
        <v>439014.8</v>
      </c>
      <c r="F11" s="35">
        <f>+Tabla17[[#This Row],[Columna4]]</f>
        <v>434624.652</v>
      </c>
      <c r="G11" s="35">
        <f>+Tabla17[[#This Row],[PRECIO  INSTALADOR
( CON  IVA)]]/0.7</f>
        <v>681700</v>
      </c>
      <c r="H11" s="35">
        <f t="shared" si="0"/>
        <v>90.518515463917524</v>
      </c>
      <c r="I11" s="35">
        <f t="shared" si="1"/>
        <v>89.613330309278354</v>
      </c>
      <c r="J11" s="35">
        <f t="shared" si="2"/>
        <v>89.613330309278354</v>
      </c>
      <c r="K11" s="35">
        <f t="shared" si="3"/>
        <v>434624.652</v>
      </c>
      <c r="L11" s="35">
        <f t="shared" si="4"/>
        <v>4390.1480000000001</v>
      </c>
      <c r="M11" s="35">
        <f t="shared" si="5"/>
        <v>90.518515463917524</v>
      </c>
      <c r="N11" s="35">
        <f>Tabla17[[#This Row],[ORO SIN IVA]]*1.19</f>
        <v>439014.8</v>
      </c>
      <c r="O11" s="35">
        <f t="shared" si="6"/>
        <v>98.389690721649487</v>
      </c>
      <c r="P11" s="35">
        <f>+Tabla17[[#This Row],[PRECIO SUGERIDO INSTALADOR]]*5%</f>
        <v>23859.5</v>
      </c>
      <c r="Q11" s="35">
        <f>Tabla17[[#This Row],[INSTALLER SIN IVA]]*1.19</f>
        <v>477190</v>
      </c>
      <c r="R11" s="69">
        <f>Tabla17[[#This Row],[INSTALLER SIN IVA]]*0.92</f>
        <v>368920</v>
      </c>
      <c r="S11" s="35">
        <v>401000</v>
      </c>
      <c r="T11" s="70"/>
    </row>
    <row r="12" spans="1:20" ht="40.5">
      <c r="A12" s="67" t="s">
        <v>46</v>
      </c>
      <c r="B12" s="80" t="s">
        <v>47</v>
      </c>
      <c r="C12" s="3">
        <f>+Tabla17[[#This Row],[PRECIO SUGERIDO INSTALADOR]]</f>
        <v>523690.44</v>
      </c>
      <c r="D12" s="3">
        <f>+Tabla17[[#This Row],[PRECIO  INSTALADOR
( CON  IVA)]]-Tabla17[[#This Row],[resta tienda ]]</f>
        <v>497505.91800000001</v>
      </c>
      <c r="E12" s="3">
        <f>+Tabla17[[#This Row],[DPP ORO]]</f>
        <v>477873.06</v>
      </c>
      <c r="F12" s="3">
        <f>+Tabla17[[#This Row],[Columna4]]</f>
        <v>473094.32939999999</v>
      </c>
      <c r="G12" s="3">
        <f>+Tabla17[[#This Row],[PRECIO  INSTALADOR
( CON  IVA)]]/0.7</f>
        <v>748129.20000000007</v>
      </c>
      <c r="H12" s="3">
        <f t="shared" si="0"/>
        <v>98.530527835051544</v>
      </c>
      <c r="I12" s="5">
        <f t="shared" si="1"/>
        <v>97.545222556701034</v>
      </c>
      <c r="J12" s="5">
        <f t="shared" si="2"/>
        <v>97.545222556701034</v>
      </c>
      <c r="K12" s="5">
        <f t="shared" si="3"/>
        <v>473094.32939999999</v>
      </c>
      <c r="L12" s="4">
        <f t="shared" si="4"/>
        <v>4778.7305999999999</v>
      </c>
      <c r="M12" s="3">
        <f t="shared" si="5"/>
        <v>98.530527835051544</v>
      </c>
      <c r="N12" s="68">
        <f>Tabla17[[#This Row],[ORO SIN IVA]]*1.19</f>
        <v>477873.06</v>
      </c>
      <c r="O12" s="3">
        <f t="shared" si="6"/>
        <v>107.97741030927835</v>
      </c>
      <c r="P12" s="79">
        <f>+Tabla17[[#This Row],[PRECIO SUGERIDO INSTALADOR]]*5%</f>
        <v>26184.522000000001</v>
      </c>
      <c r="Q12" s="73">
        <f>Tabla17[[#This Row],[INSTALLER SIN IVA]]*1.19</f>
        <v>523690.44</v>
      </c>
      <c r="R12" s="3">
        <v>401574</v>
      </c>
      <c r="S12" s="3">
        <v>440076</v>
      </c>
    </row>
    <row r="13" spans="1:20" ht="27">
      <c r="A13" s="67" t="s">
        <v>48</v>
      </c>
      <c r="B13" s="80" t="s">
        <v>49</v>
      </c>
      <c r="C13" s="3">
        <f>+Tabla17[[#This Row],[PRECIO SUGERIDO INSTALADOR]]</f>
        <v>482909.13999999996</v>
      </c>
      <c r="D13" s="3">
        <f>+Tabla17[[#This Row],[PRECIO  INSTALADOR
( CON  IVA)]]-Tabla17[[#This Row],[resta tienda ]]</f>
        <v>458763.68299999996</v>
      </c>
      <c r="E13" s="3">
        <f>+Tabla17[[#This Row],[DPP ORO]]</f>
        <v>440633.19999999995</v>
      </c>
      <c r="F13" s="3">
        <f>+Tabla17[[#This Row],[Columna4]]</f>
        <v>436226.86799999996</v>
      </c>
      <c r="G13" s="3">
        <f>+Tabla17[[#This Row],[PRECIO  INSTALADOR
( CON  IVA)]]/0.7</f>
        <v>689870.2</v>
      </c>
      <c r="H13" s="3">
        <f t="shared" si="0"/>
        <v>90.852206185566999</v>
      </c>
      <c r="I13" s="5">
        <f t="shared" si="1"/>
        <v>89.943684123711336</v>
      </c>
      <c r="J13" s="5">
        <f t="shared" si="2"/>
        <v>89.943684123711336</v>
      </c>
      <c r="K13" s="5">
        <f t="shared" si="3"/>
        <v>436226.86799999996</v>
      </c>
      <c r="L13" s="4">
        <f t="shared" si="4"/>
        <v>4406.3319999999994</v>
      </c>
      <c r="M13" s="3">
        <f t="shared" si="5"/>
        <v>90.852206185566999</v>
      </c>
      <c r="N13" s="68">
        <f>Tabla17[[#This Row],[ORO SIN IVA]]*1.19</f>
        <v>440633.19999999995</v>
      </c>
      <c r="O13" s="3">
        <f t="shared" si="6"/>
        <v>99.568894845360816</v>
      </c>
      <c r="P13" s="79">
        <f>+Tabla17[[#This Row],[PRECIO SUGERIDO INSTALADOR]]*5%</f>
        <v>24145.456999999999</v>
      </c>
      <c r="Q13" s="73">
        <f>Tabla17[[#This Row],[INSTALLER SIN IVA]]*1.19</f>
        <v>482909.13999999996</v>
      </c>
      <c r="R13" s="3">
        <v>370280</v>
      </c>
      <c r="S13" s="3">
        <v>405806</v>
      </c>
    </row>
    <row r="14" spans="1:20" ht="40.5">
      <c r="A14" s="67" t="s">
        <v>50</v>
      </c>
      <c r="B14" s="80" t="s">
        <v>51</v>
      </c>
      <c r="C14" s="35">
        <f>+Tabla17[[#This Row],[PRECIO SUGERIDO INSTALADOR]]</f>
        <v>711332.02</v>
      </c>
      <c r="D14" s="35">
        <f>+Tabla17[[#This Row],[PRECIO  INSTALADOR
( CON  IVA)]]-Tabla17[[#This Row],[resta tienda ]]</f>
        <v>675765.41899999999</v>
      </c>
      <c r="E14" s="35">
        <f>+Tabla17[[#This Row],[DPP ORO]]</f>
        <v>649079.54999999993</v>
      </c>
      <c r="F14" s="35">
        <f>+Tabla17[[#This Row],[Columna4]]</f>
        <v>642588.75449999992</v>
      </c>
      <c r="G14" s="35">
        <f>+Tabla17[[#This Row],[PRECIO  INSTALADOR
( CON  IVA)]]/0.7</f>
        <v>1016188.6000000001</v>
      </c>
      <c r="H14" s="35">
        <f t="shared" si="0"/>
        <v>133.83083505154639</v>
      </c>
      <c r="I14" s="35">
        <f t="shared" si="1"/>
        <v>132.49252670103093</v>
      </c>
      <c r="J14" s="35">
        <f t="shared" si="2"/>
        <v>132.49252670103093</v>
      </c>
      <c r="K14" s="35">
        <f t="shared" si="3"/>
        <v>642588.75449999992</v>
      </c>
      <c r="L14" s="35">
        <f t="shared" si="4"/>
        <v>6490.7954999999993</v>
      </c>
      <c r="M14" s="35">
        <f t="shared" si="5"/>
        <v>133.83083505154639</v>
      </c>
      <c r="N14" s="33">
        <f>Tabla17[[#This Row],[ORO SIN IVA]]*1.19</f>
        <v>649079.54999999993</v>
      </c>
      <c r="O14" s="35">
        <f t="shared" si="6"/>
        <v>146.66639587628868</v>
      </c>
      <c r="P14" s="75">
        <f>+Tabla17[[#This Row],[PRECIO SUGERIDO INSTALADOR]]*5%</f>
        <v>35566.601000000002</v>
      </c>
      <c r="Q14" s="74">
        <f>Tabla17[[#This Row],[INSTALLER SIN IVA]]*1.19</f>
        <v>711332.02</v>
      </c>
      <c r="R14" s="69">
        <v>545445</v>
      </c>
      <c r="S14" s="35">
        <v>597758</v>
      </c>
    </row>
    <row r="15" spans="1:20" ht="40.5">
      <c r="A15" s="67" t="s">
        <v>38</v>
      </c>
      <c r="B15" s="80" t="s">
        <v>52</v>
      </c>
      <c r="C15" s="35">
        <f>+Tabla17[[#This Row],[PRECIO SUGERIDO INSTALADOR]]</f>
        <v>4593.3999999999996</v>
      </c>
      <c r="D15" s="35">
        <f>+Tabla17[[#This Row],[PRECIO  INSTALADOR
( CON  IVA)]]-Tabla17[[#This Row],[resta tienda ]]</f>
        <v>4363.7299999999996</v>
      </c>
      <c r="E15" s="35">
        <f>+Tabla17[[#This Row],[DPP ORO]]</f>
        <v>4150.72</v>
      </c>
      <c r="F15" s="35">
        <f>+Tabla17[[#This Row],[Columna4]]</f>
        <v>4109.2128000000002</v>
      </c>
      <c r="G15" s="35">
        <f>+Tabla17[[#This Row],[PRECIO  INSTALADOR
( CON  IVA)]]/0.7</f>
        <v>6562</v>
      </c>
      <c r="H15" s="35">
        <f t="shared" si="0"/>
        <v>0.85581855670103102</v>
      </c>
      <c r="I15" s="35">
        <f t="shared" si="1"/>
        <v>0.84726037113402064</v>
      </c>
      <c r="J15" s="35">
        <f t="shared" si="2"/>
        <v>0.84726037113402064</v>
      </c>
      <c r="K15" s="35">
        <f t="shared" si="3"/>
        <v>4109.2128000000002</v>
      </c>
      <c r="L15" s="35">
        <f t="shared" si="4"/>
        <v>41.507200000000005</v>
      </c>
      <c r="M15" s="35">
        <f t="shared" si="5"/>
        <v>0.85581855670103102</v>
      </c>
      <c r="N15" s="35">
        <f>Tabla17[[#This Row],[ORO SIN IVA]]*1.19</f>
        <v>4150.72</v>
      </c>
      <c r="O15" s="35">
        <f t="shared" si="6"/>
        <v>0.94709278350515458</v>
      </c>
      <c r="P15" s="75">
        <f>+Tabla17[[#This Row],[PRECIO SUGERIDO INSTALADOR]]*5%</f>
        <v>229.67</v>
      </c>
      <c r="Q15" s="75">
        <f>Tabla17[[#This Row],[INSTALLER SIN IVA]]*1.19</f>
        <v>4593.3999999999996</v>
      </c>
      <c r="R15" s="69">
        <v>3488</v>
      </c>
      <c r="S15" s="35">
        <v>3860</v>
      </c>
    </row>
    <row r="16" spans="1:20" ht="40.5">
      <c r="A16" s="67" t="s">
        <v>53</v>
      </c>
      <c r="B16" s="80" t="s">
        <v>54</v>
      </c>
      <c r="C16" s="35">
        <f>+Tabla17[[#This Row],[PRECIO SUGERIDO INSTALADOR]]</f>
        <v>570338.43999999994</v>
      </c>
      <c r="D16" s="35">
        <f>+Tabla17[[#This Row],[PRECIO  INSTALADOR
( CON  IVA)]]-Tabla17[[#This Row],[resta tienda ]]</f>
        <v>541821.51799999992</v>
      </c>
      <c r="E16" s="35">
        <f>+Tabla17[[#This Row],[DPP ORO]]</f>
        <v>520481.00999999995</v>
      </c>
      <c r="F16" s="35">
        <f>+Tabla17[[#This Row],[Columna4]]</f>
        <v>515276.19989999995</v>
      </c>
      <c r="G16" s="35">
        <f>+Tabla17[[#This Row],[PRECIO  INSTALADOR
( CON  IVA)]]/0.7</f>
        <v>814769.2</v>
      </c>
      <c r="H16" s="35">
        <f t="shared" si="0"/>
        <v>107.31567216494844</v>
      </c>
      <c r="I16" s="35">
        <f t="shared" si="1"/>
        <v>106.24251544329896</v>
      </c>
      <c r="J16" s="35">
        <f t="shared" si="2"/>
        <v>106.24251544329896</v>
      </c>
      <c r="K16" s="35">
        <f t="shared" si="3"/>
        <v>515276.19989999995</v>
      </c>
      <c r="L16" s="35">
        <f t="shared" si="4"/>
        <v>5204.8100999999997</v>
      </c>
      <c r="M16" s="35">
        <f t="shared" si="5"/>
        <v>107.31567216494844</v>
      </c>
      <c r="N16" s="35">
        <f>Tabla17[[#This Row],[ORO SIN IVA]]*1.19</f>
        <v>520481.00999999995</v>
      </c>
      <c r="O16" s="35">
        <f t="shared" si="6"/>
        <v>117.59555463917525</v>
      </c>
      <c r="P16" s="75">
        <f>+Tabla17[[#This Row],[PRECIO SUGERIDO INSTALADOR]]*5%</f>
        <v>28516.921999999999</v>
      </c>
      <c r="Q16" s="75">
        <f>Tabla17[[#This Row],[INSTALLER SIN IVA]]*1.19</f>
        <v>570338.43999999994</v>
      </c>
      <c r="R16" s="69">
        <v>437379</v>
      </c>
      <c r="S16" s="35">
        <v>479276</v>
      </c>
    </row>
    <row r="17" spans="1:19">
      <c r="A17" s="67" t="s">
        <v>55</v>
      </c>
      <c r="B17" s="80" t="s">
        <v>56</v>
      </c>
      <c r="C17" s="35">
        <f>+Tabla17[[#This Row],[PRECIO SUGERIDO INSTALADOR]]</f>
        <v>999792.77999999991</v>
      </c>
      <c r="D17" s="35">
        <f>+Tabla17[[#This Row],[PRECIO  INSTALADOR
( CON  IVA)]]-Tabla17[[#This Row],[resta tienda ]]</f>
        <v>949803.14099999995</v>
      </c>
      <c r="E17" s="35">
        <f>+Tabla17[[#This Row],[DPP ORO]]</f>
        <v>912308.74</v>
      </c>
      <c r="F17" s="35">
        <f>+Tabla17[[#This Row],[Columna4]]</f>
        <v>903185.65260000003</v>
      </c>
      <c r="G17" s="35">
        <f>+Tabla17[[#This Row],[PRECIO  INSTALADOR
( CON  IVA)]]/0.7</f>
        <v>1428275.4</v>
      </c>
      <c r="H17" s="35">
        <f t="shared" si="0"/>
        <v>188.10489484536083</v>
      </c>
      <c r="I17" s="35">
        <f t="shared" si="1"/>
        <v>186.22384589690722</v>
      </c>
      <c r="J17" s="35">
        <f t="shared" si="2"/>
        <v>186.22384589690722</v>
      </c>
      <c r="K17" s="35">
        <f t="shared" si="3"/>
        <v>903185.65260000003</v>
      </c>
      <c r="L17" s="35">
        <f t="shared" si="4"/>
        <v>9123.0874000000003</v>
      </c>
      <c r="M17" s="35">
        <f t="shared" si="5"/>
        <v>188.10489484536083</v>
      </c>
      <c r="N17" s="35">
        <f>Tabla17[[#This Row],[ORO SIN IVA]]*1.19</f>
        <v>912308.74</v>
      </c>
      <c r="O17" s="35">
        <f t="shared" si="6"/>
        <v>206.14284123711337</v>
      </c>
      <c r="P17" s="75">
        <f>+Tabla17[[#This Row],[PRECIO SUGERIDO INSTALADOR]]*5%</f>
        <v>49989.638999999996</v>
      </c>
      <c r="Q17" s="75">
        <f>Tabla17[[#This Row],[INSTALLER SIN IVA]]*1.19</f>
        <v>999792.77999999991</v>
      </c>
      <c r="R17" s="69">
        <v>766646</v>
      </c>
      <c r="S17" s="35">
        <v>840162</v>
      </c>
    </row>
    <row r="18" spans="1:19" ht="40.5">
      <c r="A18" s="67" t="s">
        <v>57</v>
      </c>
      <c r="B18" s="80" t="s">
        <v>58</v>
      </c>
      <c r="C18" s="35">
        <f>+Tabla17[[#This Row],[PRECIO SUGERIDO INSTALADOR]]</f>
        <v>676028.28999999992</v>
      </c>
      <c r="D18" s="35">
        <f>+Tabla17[[#This Row],[PRECIO  INSTALADOR
( CON  IVA)]]-Tabla17[[#This Row],[resta tienda ]]</f>
        <v>642226.87549999997</v>
      </c>
      <c r="E18" s="35">
        <f>+Tabla17[[#This Row],[DPP ORO]]</f>
        <v>616874.57999999996</v>
      </c>
      <c r="F18" s="35">
        <f>+Tabla17[[#This Row],[Columna4]]</f>
        <v>610705.83419999992</v>
      </c>
      <c r="G18" s="35">
        <f>+Tabla17[[#This Row],[PRECIO  INSTALADOR
( CON  IVA)]]/0.7</f>
        <v>965754.7</v>
      </c>
      <c r="H18" s="35">
        <f t="shared" si="0"/>
        <v>127.19063505154638</v>
      </c>
      <c r="I18" s="35">
        <f t="shared" si="1"/>
        <v>125.91872870103091</v>
      </c>
      <c r="J18" s="35">
        <f t="shared" si="2"/>
        <v>125.91872870103091</v>
      </c>
      <c r="K18" s="35">
        <f t="shared" si="3"/>
        <v>610705.83419999992</v>
      </c>
      <c r="L18" s="35">
        <f t="shared" si="4"/>
        <v>6168.7457999999997</v>
      </c>
      <c r="M18" s="35">
        <f t="shared" si="5"/>
        <v>127.19063505154638</v>
      </c>
      <c r="N18" s="35">
        <f>Tabla17[[#This Row],[ORO SIN IVA]]*1.19</f>
        <v>616874.57999999996</v>
      </c>
      <c r="O18" s="35">
        <f t="shared" si="6"/>
        <v>139.38727628865979</v>
      </c>
      <c r="P18" s="75">
        <f>+Tabla17[[#This Row],[PRECIO SUGERIDO INSTALADOR]]*5%</f>
        <v>33801.414499999999</v>
      </c>
      <c r="Q18" s="75">
        <f>Tabla17[[#This Row],[INSTALLER SIN IVA]]*1.19</f>
        <v>676028.28999999992</v>
      </c>
      <c r="R18" s="69">
        <v>518382</v>
      </c>
      <c r="S18" s="35">
        <v>568091</v>
      </c>
    </row>
    <row r="19" spans="1:19" ht="40.5">
      <c r="A19" s="67" t="s">
        <v>59</v>
      </c>
      <c r="B19" s="80" t="s">
        <v>60</v>
      </c>
      <c r="C19" s="35">
        <f>+Tabla17[[#This Row],[PRECIO SUGERIDO INSTALADOR]]</f>
        <v>651292.94999999995</v>
      </c>
      <c r="D19" s="35">
        <f>+Tabla17[[#This Row],[PRECIO  INSTALADOR
( CON  IVA)]]-Tabla17[[#This Row],[resta tienda ]]</f>
        <v>618728.30249999999</v>
      </c>
      <c r="E19" s="35">
        <f>+Tabla17[[#This Row],[DPP ORO]]</f>
        <v>594297.9</v>
      </c>
      <c r="F19" s="35">
        <f>+Tabla17[[#This Row],[Columna4]]</f>
        <v>588354.92099999997</v>
      </c>
      <c r="G19" s="35">
        <f>+Tabla17[[#This Row],[PRECIO  INSTALADOR
( CON  IVA)]]/0.7</f>
        <v>930418.5</v>
      </c>
      <c r="H19" s="35">
        <f t="shared" si="0"/>
        <v>122.53564948453609</v>
      </c>
      <c r="I19" s="35">
        <f t="shared" si="1"/>
        <v>121.31029298969072</v>
      </c>
      <c r="J19" s="35">
        <f t="shared" si="2"/>
        <v>121.31029298969072</v>
      </c>
      <c r="K19" s="35">
        <f t="shared" si="3"/>
        <v>588354.92099999997</v>
      </c>
      <c r="L19" s="35">
        <f t="shared" si="4"/>
        <v>5942.9790000000003</v>
      </c>
      <c r="M19" s="35">
        <f t="shared" si="5"/>
        <v>122.53564948453609</v>
      </c>
      <c r="N19" s="33">
        <f>Tabla17[[#This Row],[ORO SIN IVA]]*1.19</f>
        <v>594297.9</v>
      </c>
      <c r="O19" s="35">
        <f t="shared" si="6"/>
        <v>134.28720618556699</v>
      </c>
      <c r="P19" s="75">
        <f>+Tabla17[[#This Row],[PRECIO SUGERIDO INSTALADOR]]*5%</f>
        <v>32564.647499999999</v>
      </c>
      <c r="Q19" s="74">
        <f>Tabla17[[#This Row],[INSTALLER SIN IVA]]*1.19</f>
        <v>651292.94999999995</v>
      </c>
      <c r="R19" s="69">
        <v>499410</v>
      </c>
      <c r="S19" s="35">
        <v>547305</v>
      </c>
    </row>
    <row r="20" spans="1:19" ht="40.5">
      <c r="A20" s="67" t="s">
        <v>61</v>
      </c>
      <c r="B20" s="80" t="s">
        <v>62</v>
      </c>
      <c r="C20" s="35">
        <f>+Tabla17[[#This Row],[PRECIO SUGERIDO INSTALADOR]]</f>
        <v>6032.11</v>
      </c>
      <c r="D20" s="35">
        <f>+Tabla17[[#This Row],[PRECIO  INSTALADOR
( CON  IVA)]]-Tabla17[[#This Row],[resta tienda ]]</f>
        <v>5730.5045</v>
      </c>
      <c r="E20" s="35">
        <f>+Tabla17[[#This Row],[DPP ORO]]</f>
        <v>5533.5</v>
      </c>
      <c r="F20" s="35">
        <f>+Tabla17[[#This Row],[Columna4]]</f>
        <v>5478.165</v>
      </c>
      <c r="G20" s="35">
        <f>+Tabla17[[#This Row],[PRECIO  INSTALADOR
( CON  IVA)]]/0.7</f>
        <v>8617.2999999999993</v>
      </c>
      <c r="H20" s="35">
        <f t="shared" si="0"/>
        <v>1.1409278350515464</v>
      </c>
      <c r="I20" s="35">
        <f t="shared" si="1"/>
        <v>1.1295185567010309</v>
      </c>
      <c r="J20" s="35">
        <f t="shared" si="2"/>
        <v>1.1295185567010309</v>
      </c>
      <c r="K20" s="35">
        <f t="shared" si="3"/>
        <v>5478.165</v>
      </c>
      <c r="L20" s="35">
        <f t="shared" si="4"/>
        <v>55.335000000000001</v>
      </c>
      <c r="M20" s="35">
        <f t="shared" si="5"/>
        <v>1.1409278350515464</v>
      </c>
      <c r="N20" s="35">
        <f>Tabla17[[#This Row],[ORO SIN IVA]]*1.19</f>
        <v>5533.5</v>
      </c>
      <c r="O20" s="35">
        <f t="shared" si="6"/>
        <v>1.2437340206185565</v>
      </c>
      <c r="P20" s="75">
        <f>+Tabla17[[#This Row],[PRECIO SUGERIDO INSTALADOR]]*5%</f>
        <v>301.60550000000001</v>
      </c>
      <c r="Q20" s="75">
        <f>Tabla17[[#This Row],[INSTALLER SIN IVA]]*1.19</f>
        <v>6032.11</v>
      </c>
      <c r="R20" s="69">
        <v>4650</v>
      </c>
      <c r="S20" s="35">
        <v>5069</v>
      </c>
    </row>
    <row r="21" spans="1:19" ht="40.5">
      <c r="A21" s="15" t="s">
        <v>63</v>
      </c>
      <c r="B21" s="7" t="s">
        <v>64</v>
      </c>
      <c r="C21" s="35">
        <f>+Tabla17[[#This Row],[PRECIO SUGERIDO INSTALADOR]]</f>
        <v>9352.2099999999991</v>
      </c>
      <c r="D21" s="35">
        <f>+Tabla17[[#This Row],[PRECIO  INSTALADOR
( CON  IVA)]]-Tabla17[[#This Row],[resta tienda ]]</f>
        <v>8884.5994999999984</v>
      </c>
      <c r="E21" s="35">
        <f>+Tabla17[[#This Row],[DPP ORO]]</f>
        <v>8577.52</v>
      </c>
      <c r="F21" s="35">
        <f>+Tabla17[[#This Row],[Columna4]]</f>
        <v>8491.7448000000004</v>
      </c>
      <c r="G21" s="35">
        <f>+Tabla17[[#This Row],[PRECIO  INSTALADOR
( CON  IVA)]]/0.7</f>
        <v>13360.3</v>
      </c>
      <c r="H21" s="35">
        <f t="shared" si="0"/>
        <v>1.7685608247422682</v>
      </c>
      <c r="I21" s="35">
        <f t="shared" si="1"/>
        <v>1.7508752164948453</v>
      </c>
      <c r="J21" s="35">
        <f t="shared" si="2"/>
        <v>1.7508752164948453</v>
      </c>
      <c r="K21" s="35">
        <f t="shared" si="3"/>
        <v>8491.7448000000004</v>
      </c>
      <c r="L21" s="35">
        <f t="shared" si="4"/>
        <v>85.775200000000012</v>
      </c>
      <c r="M21" s="35">
        <f t="shared" si="5"/>
        <v>1.7685608247422682</v>
      </c>
      <c r="N21" s="35">
        <f>Tabla17[[#This Row],[ORO SIN IVA]]*1.19</f>
        <v>8577.52</v>
      </c>
      <c r="O21" s="35">
        <f t="shared" si="6"/>
        <v>1.9282907216494845</v>
      </c>
      <c r="P21" s="75">
        <f>+Tabla17[[#This Row],[PRECIO SUGERIDO INSTALADOR]]*5%</f>
        <v>467.6105</v>
      </c>
      <c r="Q21" s="75">
        <f>Tabla17[[#This Row],[INSTALLER SIN IVA]]*1.19</f>
        <v>9352.2099999999991</v>
      </c>
      <c r="R21" s="69">
        <v>7208</v>
      </c>
      <c r="S21" s="35">
        <v>7859</v>
      </c>
    </row>
    <row r="22" spans="1:19" ht="40.5">
      <c r="A22" s="15" t="s">
        <v>65</v>
      </c>
      <c r="B22" s="7" t="s">
        <v>66</v>
      </c>
      <c r="C22" s="35">
        <f>+Tabla17[[#This Row],[PRECIO SUGERIDO INSTALADOR]]</f>
        <v>35027.65</v>
      </c>
      <c r="D22" s="35">
        <f>+Tabla17[[#This Row],[PRECIO  INSTALADOR
( CON  IVA)]]-Tabla17[[#This Row],[resta tienda ]]</f>
        <v>33276.267500000002</v>
      </c>
      <c r="E22" s="35">
        <f>+Tabla17[[#This Row],[DPP ORO]]</f>
        <v>31928.89</v>
      </c>
      <c r="F22" s="35">
        <f>+Tabla17[[#This Row],[Columna4]]</f>
        <v>31609.6011</v>
      </c>
      <c r="G22" s="35">
        <f>+Tabla17[[#This Row],[PRECIO  INSTALADOR
( CON  IVA)]]/0.7</f>
        <v>50039.500000000007</v>
      </c>
      <c r="H22" s="35">
        <f t="shared" si="0"/>
        <v>6.5832762886597935</v>
      </c>
      <c r="I22" s="35">
        <f t="shared" si="1"/>
        <v>6.5174435257731957</v>
      </c>
      <c r="J22" s="35">
        <f t="shared" si="2"/>
        <v>6.5174435257731957</v>
      </c>
      <c r="K22" s="35">
        <f t="shared" si="3"/>
        <v>31609.6011</v>
      </c>
      <c r="L22" s="35">
        <f t="shared" si="4"/>
        <v>319.28890000000001</v>
      </c>
      <c r="M22" s="35">
        <f t="shared" si="5"/>
        <v>6.5832762886597935</v>
      </c>
      <c r="N22" s="35">
        <f>Tabla17[[#This Row],[ORO SIN IVA]]*1.19</f>
        <v>31928.89</v>
      </c>
      <c r="O22" s="35">
        <f t="shared" si="6"/>
        <v>7.2221958762886604</v>
      </c>
      <c r="P22" s="75">
        <f>+Tabla17[[#This Row],[PRECIO SUGERIDO INSTALADOR]]*5%</f>
        <v>1751.3825000000002</v>
      </c>
      <c r="Q22" s="75">
        <f>Tabla17[[#This Row],[INSTALLER SIN IVA]]*1.19</f>
        <v>35027.65</v>
      </c>
      <c r="R22" s="69">
        <v>26831</v>
      </c>
      <c r="S22" s="35">
        <v>29435</v>
      </c>
    </row>
    <row r="23" spans="1:19" ht="40.5">
      <c r="A23" s="15" t="s">
        <v>67</v>
      </c>
      <c r="B23" s="7" t="s">
        <v>68</v>
      </c>
      <c r="C23" s="35">
        <f>+Tabla17[[#This Row],[PRECIO SUGERIDO INSTALADOR]]</f>
        <v>9352.2099999999991</v>
      </c>
      <c r="D23" s="35">
        <f>+Tabla17[[#This Row],[PRECIO  INSTALADOR
( CON  IVA)]]-Tabla17[[#This Row],[resta tienda ]]</f>
        <v>8884.5994999999984</v>
      </c>
      <c r="E23" s="35">
        <f>+Tabla17[[#This Row],[DPP ORO]]</f>
        <v>8577.52</v>
      </c>
      <c r="F23" s="35">
        <f>+Tabla17[[#This Row],[Columna4]]</f>
        <v>8491.7448000000004</v>
      </c>
      <c r="G23" s="35">
        <f>+Tabla17[[#This Row],[PRECIO  INSTALADOR
( CON  IVA)]]/0.7</f>
        <v>13360.3</v>
      </c>
      <c r="H23" s="35">
        <f t="shared" si="0"/>
        <v>1.7685608247422682</v>
      </c>
      <c r="I23" s="35">
        <f t="shared" si="1"/>
        <v>1.7508752164948453</v>
      </c>
      <c r="J23" s="35">
        <f t="shared" si="2"/>
        <v>1.7508752164948453</v>
      </c>
      <c r="K23" s="35">
        <f t="shared" si="3"/>
        <v>8491.7448000000004</v>
      </c>
      <c r="L23" s="35">
        <f t="shared" si="4"/>
        <v>85.775200000000012</v>
      </c>
      <c r="M23" s="35">
        <f t="shared" si="5"/>
        <v>1.7685608247422682</v>
      </c>
      <c r="N23" s="35">
        <f>Tabla17[[#This Row],[ORO SIN IVA]]*1.19</f>
        <v>8577.52</v>
      </c>
      <c r="O23" s="35">
        <f t="shared" si="6"/>
        <v>1.9282907216494845</v>
      </c>
      <c r="P23" s="75">
        <f>+Tabla17[[#This Row],[PRECIO SUGERIDO INSTALADOR]]*5%</f>
        <v>467.6105</v>
      </c>
      <c r="Q23" s="75">
        <f>Tabla17[[#This Row],[INSTALLER SIN IVA]]*1.19</f>
        <v>9352.2099999999991</v>
      </c>
      <c r="R23" s="69">
        <v>7208</v>
      </c>
      <c r="S23" s="35">
        <v>7859</v>
      </c>
    </row>
    <row r="24" spans="1:19" ht="40.5">
      <c r="A24" s="12" t="s">
        <v>69</v>
      </c>
      <c r="B24" s="7" t="s">
        <v>70</v>
      </c>
      <c r="C24" s="35">
        <f>+Tabla17[[#This Row],[PRECIO SUGERIDO INSTALADOR]]</f>
        <v>12063.029999999999</v>
      </c>
      <c r="D24" s="35">
        <f>+Tabla17[[#This Row],[PRECIO  INSTALADOR
( CON  IVA)]]-Tabla17[[#This Row],[resta tienda ]]</f>
        <v>11459.878499999999</v>
      </c>
      <c r="E24" s="35">
        <f>+Tabla17[[#This Row],[DPP ORO]]</f>
        <v>11012.26</v>
      </c>
      <c r="F24" s="35">
        <f>+Tabla17[[#This Row],[Columna4]]</f>
        <v>10902.1374</v>
      </c>
      <c r="G24" s="35">
        <f>+Tabla17[[#This Row],[PRECIO  INSTALADOR
( CON  IVA)]]/0.7</f>
        <v>17232.899999999998</v>
      </c>
      <c r="H24" s="35">
        <f t="shared" si="0"/>
        <v>2.2705690721649483</v>
      </c>
      <c r="I24" s="35">
        <f t="shared" si="1"/>
        <v>2.2478633814432989</v>
      </c>
      <c r="J24" s="35">
        <f t="shared" si="2"/>
        <v>2.2478633814432989</v>
      </c>
      <c r="K24" s="35">
        <f t="shared" si="3"/>
        <v>10902.1374</v>
      </c>
      <c r="L24" s="35">
        <f t="shared" si="4"/>
        <v>110.12260000000001</v>
      </c>
      <c r="M24" s="35">
        <f t="shared" si="5"/>
        <v>2.2705690721649483</v>
      </c>
      <c r="N24" s="35">
        <f>Tabla17[[#This Row],[ORO SIN IVA]]*1.19</f>
        <v>11012.26</v>
      </c>
      <c r="O24" s="35">
        <f t="shared" si="6"/>
        <v>2.4872226804123709</v>
      </c>
      <c r="P24" s="75">
        <f>+Tabla17[[#This Row],[PRECIO SUGERIDO INSTALADOR]]*5%</f>
        <v>603.15149999999994</v>
      </c>
      <c r="Q24" s="75">
        <f>Tabla17[[#This Row],[INSTALLER SIN IVA]]*1.19</f>
        <v>12063.029999999999</v>
      </c>
      <c r="R24" s="69">
        <v>9254</v>
      </c>
      <c r="S24" s="35">
        <v>10137</v>
      </c>
    </row>
    <row r="25" spans="1:19" ht="40.5">
      <c r="A25" s="12" t="s">
        <v>71</v>
      </c>
      <c r="B25" s="7" t="s">
        <v>72</v>
      </c>
      <c r="C25" s="35">
        <f>+Tabla17[[#This Row],[PRECIO SUGERIDO INSTALADOR]]</f>
        <v>42275.939999999995</v>
      </c>
      <c r="D25" s="35">
        <f>+Tabla17[[#This Row],[PRECIO  INSTALADOR
( CON  IVA)]]-Tabla17[[#This Row],[resta tienda ]]</f>
        <v>40162.142999999996</v>
      </c>
      <c r="E25" s="35">
        <f>+Tabla17[[#This Row],[DPP ORO]]</f>
        <v>38893.864800000003</v>
      </c>
      <c r="F25" s="35">
        <f>+Tabla17[[#This Row],[Columna4]]</f>
        <v>38504.926152</v>
      </c>
      <c r="G25" s="35">
        <f>+Tabla17[[#This Row],[PRECIO  INSTALADOR
( CON  IVA)]]/0.7</f>
        <v>60394.2</v>
      </c>
      <c r="H25" s="35">
        <f t="shared" si="0"/>
        <v>8.0193535670103095</v>
      </c>
      <c r="I25" s="35">
        <f t="shared" si="1"/>
        <v>7.9391600313402062</v>
      </c>
      <c r="J25" s="35">
        <f t="shared" si="2"/>
        <v>7.9391600313402062</v>
      </c>
      <c r="K25" s="35">
        <f t="shared" si="3"/>
        <v>38504.926152</v>
      </c>
      <c r="L25" s="35">
        <f t="shared" si="4"/>
        <v>388.93864800000006</v>
      </c>
      <c r="M25" s="35">
        <f t="shared" si="5"/>
        <v>8.0193535670103095</v>
      </c>
      <c r="N25" s="35">
        <f>Tabla17[[#This Row],[ORO SIN IVA]]*1.19</f>
        <v>38893.864800000003</v>
      </c>
      <c r="O25" s="35">
        <f t="shared" si="6"/>
        <v>8.7166886597938138</v>
      </c>
      <c r="P25" s="75">
        <f>+Tabla17[[#This Row],[PRECIO SUGERIDO INSTALADOR]]*5%</f>
        <v>2113.797</v>
      </c>
      <c r="Q25" s="75">
        <f>Tabla17[[#This Row],[INSTALLER SIN IVA]]*1.19</f>
        <v>42275.939999999995</v>
      </c>
      <c r="R25" s="69">
        <f>Tabla17[[#This Row],[INSTALLER SIN IVA]]*0.92</f>
        <v>32683.920000000002</v>
      </c>
      <c r="S25" s="35">
        <v>35526</v>
      </c>
    </row>
    <row r="26" spans="1:19" ht="40.5">
      <c r="A26" s="12" t="s">
        <v>73</v>
      </c>
      <c r="B26" s="7" t="s">
        <v>74</v>
      </c>
      <c r="C26" s="35">
        <f>+Tabla17[[#This Row],[PRECIO SUGERIDO INSTALADOR]]</f>
        <v>6032.11</v>
      </c>
      <c r="D26" s="35">
        <f>+Tabla17[[#This Row],[PRECIO  INSTALADOR
( CON  IVA)]]-Tabla17[[#This Row],[resta tienda ]]</f>
        <v>5730.5045</v>
      </c>
      <c r="E26" s="35">
        <f>+Tabla17[[#This Row],[DPP ORO]]</f>
        <v>5533.5</v>
      </c>
      <c r="F26" s="35">
        <f>+Tabla17[[#This Row],[Columna4]]</f>
        <v>5478.165</v>
      </c>
      <c r="G26" s="35">
        <f>+Tabla17[[#This Row],[PRECIO  INSTALADOR
( CON  IVA)]]/0.7</f>
        <v>8617.2999999999993</v>
      </c>
      <c r="H26" s="35">
        <f t="shared" si="0"/>
        <v>1.1409278350515464</v>
      </c>
      <c r="I26" s="35">
        <f t="shared" si="1"/>
        <v>1.1295185567010309</v>
      </c>
      <c r="J26" s="35">
        <f t="shared" si="2"/>
        <v>1.1295185567010309</v>
      </c>
      <c r="K26" s="35">
        <f t="shared" si="3"/>
        <v>5478.165</v>
      </c>
      <c r="L26" s="35">
        <f t="shared" si="4"/>
        <v>55.335000000000001</v>
      </c>
      <c r="M26" s="35">
        <f t="shared" si="5"/>
        <v>1.1409278350515464</v>
      </c>
      <c r="N26" s="35">
        <f>Tabla17[[#This Row],[ORO SIN IVA]]*1.19</f>
        <v>5533.5</v>
      </c>
      <c r="O26" s="35">
        <f t="shared" si="6"/>
        <v>1.2437340206185565</v>
      </c>
      <c r="P26" s="75">
        <f>+Tabla17[[#This Row],[PRECIO SUGERIDO INSTALADOR]]*5%</f>
        <v>301.60550000000001</v>
      </c>
      <c r="Q26" s="75">
        <f>Tabla17[[#This Row],[INSTALLER SIN IVA]]*1.19</f>
        <v>6032.11</v>
      </c>
      <c r="R26" s="69">
        <v>4650</v>
      </c>
      <c r="S26" s="35">
        <v>5069</v>
      </c>
    </row>
    <row r="27" spans="1:19" ht="40.5">
      <c r="A27" s="12" t="s">
        <v>75</v>
      </c>
      <c r="B27" s="7" t="s">
        <v>76</v>
      </c>
      <c r="C27" s="35">
        <f>+Tabla17[[#This Row],[PRECIO SUGERIDO INSTALADOR]]</f>
        <v>12063.029999999999</v>
      </c>
      <c r="D27" s="35">
        <f>+Tabla17[[#This Row],[PRECIO  INSTALADOR
( CON  IVA)]]-Tabla17[[#This Row],[resta tienda ]]</f>
        <v>11459.878499999999</v>
      </c>
      <c r="E27" s="35">
        <f>+Tabla17[[#This Row],[DPP ORO]]</f>
        <v>11012.26</v>
      </c>
      <c r="F27" s="35">
        <f>+Tabla17[[#This Row],[Columna4]]</f>
        <v>10902.1374</v>
      </c>
      <c r="G27" s="35">
        <f>+Tabla17[[#This Row],[PRECIO  INSTALADOR
( CON  IVA)]]/0.7</f>
        <v>17232.899999999998</v>
      </c>
      <c r="H27" s="35">
        <f t="shared" si="0"/>
        <v>2.2705690721649483</v>
      </c>
      <c r="I27" s="35">
        <f t="shared" si="1"/>
        <v>2.2478633814432989</v>
      </c>
      <c r="J27" s="35">
        <f t="shared" si="2"/>
        <v>2.2478633814432989</v>
      </c>
      <c r="K27" s="35">
        <f t="shared" si="3"/>
        <v>10902.1374</v>
      </c>
      <c r="L27" s="35">
        <f t="shared" si="4"/>
        <v>110.12260000000001</v>
      </c>
      <c r="M27" s="35">
        <f t="shared" si="5"/>
        <v>2.2705690721649483</v>
      </c>
      <c r="N27" s="35">
        <f>Tabla17[[#This Row],[ORO SIN IVA]]*1.19</f>
        <v>11012.26</v>
      </c>
      <c r="O27" s="35">
        <f t="shared" si="6"/>
        <v>2.4872226804123709</v>
      </c>
      <c r="P27" s="75">
        <f>+Tabla17[[#This Row],[PRECIO SUGERIDO INSTALADOR]]*5%</f>
        <v>603.15149999999994</v>
      </c>
      <c r="Q27" s="75">
        <f>Tabla17[[#This Row],[INSTALLER SIN IVA]]*1.19</f>
        <v>12063.029999999999</v>
      </c>
      <c r="R27" s="69">
        <v>9254</v>
      </c>
      <c r="S27" s="35">
        <v>10137</v>
      </c>
    </row>
    <row r="28" spans="1:19" ht="40.5">
      <c r="A28" s="12" t="s">
        <v>77</v>
      </c>
      <c r="B28" s="81" t="s">
        <v>78</v>
      </c>
      <c r="C28" s="76">
        <f>+Tabla17[[#This Row],[PRECIO SUGERIDO INSTALADOR]]</f>
        <v>19809.93</v>
      </c>
      <c r="D28" s="76">
        <f>+Tabla17[[#This Row],[PRECIO  INSTALADOR
( CON  IVA)]]-Tabla17[[#This Row],[resta tienda ]]</f>
        <v>18819.433499999999</v>
      </c>
      <c r="E28" s="76">
        <f>+Tabla17[[#This Row],[DPP ORO]]</f>
        <v>18095.14</v>
      </c>
      <c r="F28" s="76">
        <f>+Tabla17[[#This Row],[Columna4]]</f>
        <v>17914.188599999998</v>
      </c>
      <c r="G28" s="76">
        <f>+Tabla17[[#This Row],[PRECIO  INSTALADOR
( CON  IVA)]]/0.7</f>
        <v>28299.9</v>
      </c>
      <c r="H28" s="76">
        <f t="shared" si="0"/>
        <v>3.7309567010309279</v>
      </c>
      <c r="I28" s="76">
        <f t="shared" si="1"/>
        <v>3.6936471340206181</v>
      </c>
      <c r="J28" s="76">
        <f t="shared" si="2"/>
        <v>3.6936471340206181</v>
      </c>
      <c r="K28" s="76">
        <f t="shared" si="3"/>
        <v>17914.188599999998</v>
      </c>
      <c r="L28" s="76">
        <f t="shared" si="4"/>
        <v>180.95140000000001</v>
      </c>
      <c r="M28" s="76">
        <f t="shared" si="5"/>
        <v>3.7309567010309279</v>
      </c>
      <c r="N28" s="76">
        <f>Tabla17[[#This Row],[ORO SIN IVA]]*1.19</f>
        <v>18095.14</v>
      </c>
      <c r="O28" s="76">
        <f t="shared" si="6"/>
        <v>4.084521649484536</v>
      </c>
      <c r="P28" s="77">
        <f>+Tabla17[[#This Row],[PRECIO SUGERIDO INSTALADOR]]*5%</f>
        <v>990.49650000000008</v>
      </c>
      <c r="Q28" s="77">
        <f>Tabla17[[#This Row],[INSTALLER SIN IVA]]*1.19</f>
        <v>19809.93</v>
      </c>
      <c r="R28" s="78">
        <v>15206</v>
      </c>
      <c r="S28" s="76">
        <v>16647</v>
      </c>
    </row>
  </sheetData>
  <sheetProtection selectLockedCells="1"/>
  <mergeCells count="1">
    <mergeCell ref="A1:B1"/>
  </mergeCells>
  <phoneticPr fontId="8" type="noConversion"/>
  <pageMargins left="0.7" right="0.7" top="0.75" bottom="0.75" header="0.3" footer="0.3"/>
  <pageSetup paperSize="9" scale="36" fitToHeight="2"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869C-CA58-4317-90C5-07D93E518F81}">
  <sheetPr>
    <pageSetUpPr fitToPage="1"/>
  </sheetPr>
  <dimension ref="A1:AX3927"/>
  <sheetViews>
    <sheetView showGridLines="0" zoomScale="91" zoomScaleNormal="91" workbookViewId="0">
      <pane xSplit="1" ySplit="2" topLeftCell="B74" activePane="bottomRight" state="frozen"/>
      <selection pane="topRight"/>
      <selection pane="bottomLeft"/>
      <selection pane="bottomRight" activeCell="G2" sqref="G2"/>
    </sheetView>
  </sheetViews>
  <sheetFormatPr baseColWidth="10" defaultColWidth="10.5703125" defaultRowHeight="13.5"/>
  <cols>
    <col min="1" max="1" width="29" style="40" customWidth="1"/>
    <col min="2" max="2" width="41" style="40" customWidth="1"/>
    <col min="3" max="3" width="15.7109375" style="21" customWidth="1"/>
    <col min="4" max="4" width="24.85546875" style="40" customWidth="1"/>
    <col min="5" max="5" width="21.42578125" style="40" customWidth="1"/>
    <col min="6" max="6" width="18.140625" style="40" customWidth="1"/>
    <col min="7" max="7" width="19.5703125" style="40" customWidth="1"/>
    <col min="8" max="8" width="2.5703125" style="21" hidden="1" customWidth="1"/>
    <col min="9" max="9" width="1.7109375" style="41" hidden="1" customWidth="1"/>
    <col min="10" max="10" width="2.7109375" style="41" hidden="1" customWidth="1"/>
    <col min="11" max="11" width="2" style="41" hidden="1" customWidth="1"/>
    <col min="12" max="12" width="10.7109375" style="41" hidden="1" customWidth="1"/>
    <col min="13" max="13" width="12.85546875" style="41" hidden="1" customWidth="1"/>
    <col min="14" max="14" width="1.85546875" style="21" hidden="1" customWidth="1"/>
    <col min="15" max="15" width="12.140625" style="21" hidden="1" customWidth="1"/>
    <col min="16" max="16" width="1.7109375" style="21" hidden="1" customWidth="1"/>
    <col min="17" max="17" width="11.7109375" style="21" hidden="1" customWidth="1"/>
    <col min="18" max="18" width="10.28515625" style="21" hidden="1" customWidth="1"/>
    <col min="19" max="19" width="0" style="21" hidden="1" customWidth="1"/>
    <col min="20" max="20" width="10.85546875" style="21" hidden="1" customWidth="1"/>
    <col min="21" max="21" width="0" style="87" hidden="1" customWidth="1"/>
    <col min="22" max="22" width="0" style="17" hidden="1" customWidth="1"/>
    <col min="23" max="23" width="0" style="42" hidden="1" customWidth="1"/>
    <col min="24" max="50" width="10.5703125" style="2"/>
    <col min="51" max="16384" width="10.5703125" style="17"/>
  </cols>
  <sheetData>
    <row r="1" spans="1:21" ht="13.35" customHeight="1">
      <c r="A1" s="239"/>
      <c r="B1" s="239"/>
      <c r="D1" s="18"/>
      <c r="E1" s="18"/>
      <c r="F1" s="18"/>
      <c r="G1" s="18"/>
      <c r="H1" s="19"/>
      <c r="I1" s="20"/>
      <c r="J1" s="20"/>
      <c r="K1" s="20"/>
      <c r="L1" s="20"/>
      <c r="M1" s="20"/>
      <c r="O1" s="21">
        <v>4850</v>
      </c>
    </row>
    <row r="2" spans="1:21" ht="53.25" customHeight="1">
      <c r="A2" s="1" t="s">
        <v>0</v>
      </c>
      <c r="B2" s="1" t="s">
        <v>7</v>
      </c>
      <c r="C2" s="1" t="s">
        <v>16</v>
      </c>
      <c r="D2" s="1" t="s">
        <v>17</v>
      </c>
      <c r="E2" s="1" t="s">
        <v>81</v>
      </c>
      <c r="F2" s="1" t="s">
        <v>18</v>
      </c>
      <c r="G2" s="1" t="s">
        <v>19</v>
      </c>
      <c r="H2" s="88" t="s">
        <v>8</v>
      </c>
      <c r="I2" s="24" t="s">
        <v>27</v>
      </c>
      <c r="J2" s="25" t="s">
        <v>29</v>
      </c>
      <c r="K2" s="26" t="s">
        <v>3</v>
      </c>
      <c r="L2" s="26" t="s">
        <v>26</v>
      </c>
      <c r="M2" s="25" t="s">
        <v>10</v>
      </c>
      <c r="N2" s="27" t="s">
        <v>11</v>
      </c>
      <c r="O2" s="24" t="s">
        <v>9</v>
      </c>
      <c r="P2" s="23" t="s">
        <v>12</v>
      </c>
      <c r="Q2" s="89" t="s">
        <v>253</v>
      </c>
      <c r="R2" s="89" t="s">
        <v>252</v>
      </c>
      <c r="S2" s="28" t="s">
        <v>25</v>
      </c>
      <c r="T2" s="82" t="s">
        <v>24</v>
      </c>
    </row>
    <row r="3" spans="1:21" ht="27">
      <c r="A3" s="15" t="s">
        <v>82</v>
      </c>
      <c r="B3" s="13" t="s">
        <v>83</v>
      </c>
      <c r="C3" s="34">
        <f>+Tabla110[[#This Row],[PRECIO SUGERIDO INSTALADOR22]]</f>
        <v>61532.52</v>
      </c>
      <c r="D3" s="34">
        <f>+Tabla110[[#This Row],[PRECIO  INSTALADOR
( CON  IVA)]]-Tabla110[[#This Row],[DCTO TIENDA]]</f>
        <v>58455.894</v>
      </c>
      <c r="E3" s="34">
        <f>+Tabla110[[#This Row],[DPP ORO]]</f>
        <v>52457.579999999994</v>
      </c>
      <c r="F3" s="34">
        <f>+Tabla110[[#This Row],[PLATINO]]</f>
        <v>51933.004199999996</v>
      </c>
      <c r="G3" s="34">
        <f>+Tabla110[[#This Row],[PRECIO  INSTALADOR
( CON  IVA)]]/0.7</f>
        <v>87903.6</v>
      </c>
      <c r="H3" s="29">
        <f t="shared" ref="H3:H66" si="0">+P3</f>
        <v>12.687117525773195</v>
      </c>
      <c r="I3" s="29">
        <f t="shared" ref="I3:I66" si="1">+N3</f>
        <v>10.815995876288659</v>
      </c>
      <c r="J3" s="30">
        <f t="shared" ref="J3:J66" si="2">+K3</f>
        <v>10.707835917525772</v>
      </c>
      <c r="K3" s="30">
        <f t="shared" ref="K3:K66" si="3">+L3/$O$1</f>
        <v>10.707835917525772</v>
      </c>
      <c r="L3" s="30">
        <f t="shared" ref="L3:L66" si="4">+O3-M3</f>
        <v>51933.004199999996</v>
      </c>
      <c r="M3" s="31">
        <f t="shared" ref="M3:M66" si="5">+O3*1%</f>
        <v>524.57579999999996</v>
      </c>
      <c r="N3" s="29">
        <f t="shared" ref="N3:N66" si="6">+O3/$O$1</f>
        <v>10.815995876288659</v>
      </c>
      <c r="O3" s="34">
        <f>Tabla110[[#This Row],[ORO SIN IVA]]*1.19</f>
        <v>52457.579999999994</v>
      </c>
      <c r="P3" s="29">
        <f t="shared" ref="P3:P66" si="7">+R3/$O$1</f>
        <v>12.687117525773195</v>
      </c>
      <c r="Q3" s="32">
        <f>+Tabla110[[#This Row],[PRECIO SUGERIDO INSTALADOR22]]*5%</f>
        <v>3076.6260000000002</v>
      </c>
      <c r="R3" s="90">
        <f t="shared" ref="R3:R34" si="8">T3*1.19</f>
        <v>61532.52</v>
      </c>
      <c r="S3" s="29">
        <v>44082</v>
      </c>
      <c r="T3" s="29">
        <v>51708</v>
      </c>
      <c r="U3" s="17"/>
    </row>
    <row r="4" spans="1:21" ht="27">
      <c r="A4" s="15" t="s">
        <v>84</v>
      </c>
      <c r="B4" s="13" t="s">
        <v>85</v>
      </c>
      <c r="C4" s="34">
        <f>+Tabla110[[#This Row],[PRECIO SUGERIDO INSTALADOR22]]</f>
        <v>45706.71</v>
      </c>
      <c r="D4" s="51">
        <f>+Tabla110[[#This Row],[PRECIO  INSTALADOR
( CON  IVA)]]-Tabla110[[#This Row],[DCTO TIENDA]]</f>
        <v>43421.374499999998</v>
      </c>
      <c r="E4" s="51">
        <f>+Tabla110[[#This Row],[DPP ORO]]</f>
        <v>38955.839999999997</v>
      </c>
      <c r="F4" s="50">
        <f>+Tabla110[[#This Row],[PLATINO]]</f>
        <v>38566.281599999995</v>
      </c>
      <c r="G4" s="50">
        <f>+Tabla110[[#This Row],[PRECIO  INSTALADOR
( CON  IVA)]]/0.7</f>
        <v>65295.3</v>
      </c>
      <c r="H4" s="29">
        <f t="shared" si="0"/>
        <v>9.424063917525773</v>
      </c>
      <c r="I4" s="29">
        <f t="shared" si="1"/>
        <v>8.0321319587628857</v>
      </c>
      <c r="J4" s="30">
        <f t="shared" si="2"/>
        <v>7.9518106391752568</v>
      </c>
      <c r="K4" s="30">
        <f t="shared" si="3"/>
        <v>7.9518106391752568</v>
      </c>
      <c r="L4" s="30">
        <f t="shared" si="4"/>
        <v>38566.281599999995</v>
      </c>
      <c r="M4" s="31">
        <f t="shared" si="5"/>
        <v>389.55839999999995</v>
      </c>
      <c r="N4" s="29">
        <f t="shared" si="6"/>
        <v>8.0321319587628857</v>
      </c>
      <c r="O4" s="34">
        <f>Tabla110[[#This Row],[ORO SIN IVA]]*1.19</f>
        <v>38955.839999999997</v>
      </c>
      <c r="P4" s="29">
        <f t="shared" si="7"/>
        <v>9.424063917525773</v>
      </c>
      <c r="Q4" s="32">
        <f>+Tabla110[[#This Row],[PRECIO SUGERIDO INSTALADOR22]]*5%</f>
        <v>2285.3355000000001</v>
      </c>
      <c r="R4" s="90">
        <f t="shared" si="8"/>
        <v>45706.71</v>
      </c>
      <c r="S4" s="29">
        <v>32736</v>
      </c>
      <c r="T4" s="29">
        <v>38409</v>
      </c>
      <c r="U4" s="17"/>
    </row>
    <row r="5" spans="1:21" ht="27">
      <c r="A5" s="15" t="s">
        <v>86</v>
      </c>
      <c r="B5" s="13" t="s">
        <v>87</v>
      </c>
      <c r="C5" s="34">
        <f>+Tabla110[[#This Row],[PRECIO SUGERIDO INSTALADOR22]]</f>
        <v>92188.11</v>
      </c>
      <c r="D5" s="51">
        <f>+Tabla110[[#This Row],[PRECIO  INSTALADOR
( CON  IVA)]]-Tabla110[[#This Row],[DCTO TIENDA]]</f>
        <v>87578.704500000007</v>
      </c>
      <c r="E5" s="51">
        <f>+Tabla110[[#This Row],[DPP ORO]]</f>
        <v>78631.62999999999</v>
      </c>
      <c r="F5" s="50">
        <f>+Tabla110[[#This Row],[PLATINO]]</f>
        <v>77845.313699999984</v>
      </c>
      <c r="G5" s="50">
        <f>+Tabla110[[#This Row],[PRECIO  INSTALADOR
( CON  IVA)]]/0.7</f>
        <v>131697.30000000002</v>
      </c>
      <c r="H5" s="29">
        <f t="shared" si="0"/>
        <v>19.007857731958762</v>
      </c>
      <c r="I5" s="29">
        <f t="shared" si="1"/>
        <v>16.212707216494842</v>
      </c>
      <c r="J5" s="30">
        <f t="shared" si="2"/>
        <v>16.050580144329892</v>
      </c>
      <c r="K5" s="30">
        <f t="shared" si="3"/>
        <v>16.050580144329892</v>
      </c>
      <c r="L5" s="30">
        <f t="shared" si="4"/>
        <v>77845.313699999984</v>
      </c>
      <c r="M5" s="31">
        <f t="shared" si="5"/>
        <v>786.31629999999996</v>
      </c>
      <c r="N5" s="29">
        <f t="shared" si="6"/>
        <v>16.212707216494842</v>
      </c>
      <c r="O5" s="34">
        <f>Tabla110[[#This Row],[ORO SIN IVA]]*1.19</f>
        <v>78631.62999999999</v>
      </c>
      <c r="P5" s="29">
        <f t="shared" si="7"/>
        <v>19.007857731958762</v>
      </c>
      <c r="Q5" s="32">
        <f>+Tabla110[[#This Row],[PRECIO SUGERIDO INSTALADOR22]]*5%</f>
        <v>4609.4054999999998</v>
      </c>
      <c r="R5" s="90">
        <f t="shared" si="8"/>
        <v>92188.11</v>
      </c>
      <c r="S5" s="29">
        <v>66077</v>
      </c>
      <c r="T5" s="29">
        <v>77469</v>
      </c>
      <c r="U5" s="17"/>
    </row>
    <row r="6" spans="1:21" ht="27">
      <c r="A6" s="15" t="s">
        <v>88</v>
      </c>
      <c r="B6" s="13" t="s">
        <v>89</v>
      </c>
      <c r="C6" s="34">
        <f>+Tabla110[[#This Row],[PRECIO SUGERIDO INSTALADOR22]]</f>
        <v>361504.14999999997</v>
      </c>
      <c r="D6" s="51">
        <f>+Tabla110[[#This Row],[PRECIO  INSTALADOR
( CON  IVA)]]-Tabla110[[#This Row],[DCTO TIENDA]]</f>
        <v>343428.94249999995</v>
      </c>
      <c r="E6" s="51">
        <f>+Tabla110[[#This Row],[DPP ORO]]</f>
        <v>332605</v>
      </c>
      <c r="F6" s="51">
        <f>+Tabla110[[#This Row],[PLATINO]]</f>
        <v>329278.95</v>
      </c>
      <c r="G6" s="51">
        <f>+Tabla110[[#This Row],[PRECIO  INSTALADOR
( CON  IVA)]]/0.7</f>
        <v>516434.5</v>
      </c>
      <c r="H6" s="29">
        <f t="shared" si="0"/>
        <v>74.536938144329895</v>
      </c>
      <c r="I6" s="29">
        <f t="shared" si="1"/>
        <v>68.578350515463924</v>
      </c>
      <c r="J6" s="30">
        <f t="shared" si="2"/>
        <v>67.892567010309278</v>
      </c>
      <c r="K6" s="30">
        <f t="shared" si="3"/>
        <v>67.892567010309278</v>
      </c>
      <c r="L6" s="30">
        <f t="shared" si="4"/>
        <v>329278.95</v>
      </c>
      <c r="M6" s="31">
        <f t="shared" si="5"/>
        <v>3326.05</v>
      </c>
      <c r="N6" s="29">
        <f t="shared" si="6"/>
        <v>68.578350515463924</v>
      </c>
      <c r="O6" s="34">
        <f>Tabla110[[#This Row],[ORO SIN IVA]]*1.19</f>
        <v>332605</v>
      </c>
      <c r="P6" s="29">
        <f t="shared" si="7"/>
        <v>74.536938144329895</v>
      </c>
      <c r="Q6" s="32">
        <f>+Tabla110[[#This Row],[PRECIO SUGERIDO INSTALADOR22]]*5%</f>
        <v>18075.2075</v>
      </c>
      <c r="R6" s="90">
        <f t="shared" si="8"/>
        <v>361504.14999999997</v>
      </c>
      <c r="S6" s="29">
        <v>279500</v>
      </c>
      <c r="T6" s="29">
        <v>303785</v>
      </c>
      <c r="U6" s="17"/>
    </row>
    <row r="7" spans="1:21" ht="40.5">
      <c r="A7" s="15" t="s">
        <v>90</v>
      </c>
      <c r="B7" s="13" t="s">
        <v>91</v>
      </c>
      <c r="C7" s="34">
        <f>+Tabla110[[#This Row],[PRECIO SUGERIDO INSTALADOR22]]</f>
        <v>7968.24</v>
      </c>
      <c r="D7" s="51">
        <f>+Tabla110[[#This Row],[PRECIO  INSTALADOR
( CON  IVA)]]-Tabla110[[#This Row],[DCTO TIENDA]]</f>
        <v>7569.8279999999995</v>
      </c>
      <c r="E7" s="51">
        <f>+Tabla110[[#This Row],[DPP ORO]]</f>
        <v>6750.87</v>
      </c>
      <c r="F7" s="50">
        <f>+Tabla110[[#This Row],[PLATINO]]</f>
        <v>6683.3612999999996</v>
      </c>
      <c r="G7" s="50">
        <f>+Tabla110[[#This Row],[PRECIO  INSTALADOR
( CON  IVA)]]/0.7</f>
        <v>11383.2</v>
      </c>
      <c r="H7" s="29">
        <f t="shared" si="0"/>
        <v>1.6429360824742267</v>
      </c>
      <c r="I7" s="29">
        <f t="shared" si="1"/>
        <v>1.3919319587628867</v>
      </c>
      <c r="J7" s="30">
        <f t="shared" si="2"/>
        <v>1.3780126391752576</v>
      </c>
      <c r="K7" s="30">
        <f t="shared" si="3"/>
        <v>1.3780126391752576</v>
      </c>
      <c r="L7" s="30">
        <f t="shared" si="4"/>
        <v>6683.3612999999996</v>
      </c>
      <c r="M7" s="31">
        <f t="shared" si="5"/>
        <v>67.508700000000005</v>
      </c>
      <c r="N7" s="29">
        <f t="shared" si="6"/>
        <v>1.3919319587628867</v>
      </c>
      <c r="O7" s="34">
        <f>Tabla110[[#This Row],[ORO SIN IVA]]*1.19</f>
        <v>6750.87</v>
      </c>
      <c r="P7" s="29">
        <f t="shared" si="7"/>
        <v>1.6429360824742267</v>
      </c>
      <c r="Q7" s="32">
        <f>+Tabla110[[#This Row],[PRECIO SUGERIDO INSTALADOR22]]*5%</f>
        <v>398.41200000000003</v>
      </c>
      <c r="R7" s="90">
        <f t="shared" si="8"/>
        <v>7968.24</v>
      </c>
      <c r="S7" s="29">
        <v>5673</v>
      </c>
      <c r="T7" s="29">
        <v>6696</v>
      </c>
      <c r="U7" s="17"/>
    </row>
    <row r="8" spans="1:21" ht="54">
      <c r="A8" s="15" t="s">
        <v>92</v>
      </c>
      <c r="B8" s="13" t="s">
        <v>93</v>
      </c>
      <c r="C8" s="34">
        <f>+Tabla110[[#This Row],[PRECIO SUGERIDO INSTALADOR22]]</f>
        <v>63801.85</v>
      </c>
      <c r="D8" s="51">
        <f>+Tabla110[[#This Row],[PRECIO  INSTALADOR
( CON  IVA)]]-Tabla110[[#This Row],[DCTO TIENDA]]</f>
        <v>60611.7575</v>
      </c>
      <c r="E8" s="51">
        <f>+Tabla110[[#This Row],[DPP ORO]]</f>
        <v>54338.97</v>
      </c>
      <c r="F8" s="50">
        <f>+Tabla110[[#This Row],[PLATINO]]</f>
        <v>53795.580300000001</v>
      </c>
      <c r="G8" s="50">
        <f>+Tabla110[[#This Row],[PRECIO  INSTALADOR
( CON  IVA)]]/0.7</f>
        <v>91145.5</v>
      </c>
      <c r="H8" s="29">
        <f t="shared" si="0"/>
        <v>13.155020618556701</v>
      </c>
      <c r="I8" s="29">
        <f t="shared" si="1"/>
        <v>11.203911340206187</v>
      </c>
      <c r="J8" s="30">
        <f t="shared" si="2"/>
        <v>11.091872226804124</v>
      </c>
      <c r="K8" s="30">
        <f t="shared" si="3"/>
        <v>11.091872226804124</v>
      </c>
      <c r="L8" s="30">
        <f t="shared" si="4"/>
        <v>53795.580300000001</v>
      </c>
      <c r="M8" s="31">
        <f t="shared" si="5"/>
        <v>543.38970000000006</v>
      </c>
      <c r="N8" s="29">
        <f t="shared" si="6"/>
        <v>11.203911340206187</v>
      </c>
      <c r="O8" s="34">
        <f>Tabla110[[#This Row],[ORO SIN IVA]]*1.19</f>
        <v>54338.97</v>
      </c>
      <c r="P8" s="29">
        <f t="shared" si="7"/>
        <v>13.155020618556701</v>
      </c>
      <c r="Q8" s="32">
        <f>+Tabla110[[#This Row],[PRECIO SUGERIDO INSTALADOR22]]*5%</f>
        <v>3190.0925000000002</v>
      </c>
      <c r="R8" s="90">
        <f t="shared" si="8"/>
        <v>63801.85</v>
      </c>
      <c r="S8" s="29">
        <v>45663</v>
      </c>
      <c r="T8" s="29">
        <v>53615</v>
      </c>
      <c r="U8" s="17"/>
    </row>
    <row r="9" spans="1:21" ht="27">
      <c r="A9" s="15" t="s">
        <v>94</v>
      </c>
      <c r="B9" s="14" t="s">
        <v>95</v>
      </c>
      <c r="C9" s="34">
        <f>+Tabla110[[#This Row],[PRECIO SUGERIDO INSTALADOR22]]</f>
        <v>365985.69</v>
      </c>
      <c r="D9" s="85">
        <f>+Tabla110[[#This Row],[PRECIO  INSTALADOR
( CON  IVA)]]-Tabla110[[#This Row],[DCTO TIENDA]]</f>
        <v>347686.40549999999</v>
      </c>
      <c r="E9" s="85">
        <f>+Tabla110[[#This Row],[DPP ORO]]</f>
        <v>311923.99</v>
      </c>
      <c r="F9" s="49">
        <f>+Tabla110[[#This Row],[PLATINO]]</f>
        <v>308804.7501</v>
      </c>
      <c r="G9" s="49">
        <f>+Tabla110[[#This Row],[PRECIO  INSTALADOR
( CON  IVA)]]/0.7</f>
        <v>522836.7</v>
      </c>
      <c r="H9" s="29">
        <f t="shared" si="0"/>
        <v>75.460967010309275</v>
      </c>
      <c r="I9" s="29">
        <f t="shared" si="1"/>
        <v>64.314224742268038</v>
      </c>
      <c r="J9" s="30">
        <f t="shared" si="2"/>
        <v>63.671082494845365</v>
      </c>
      <c r="K9" s="30">
        <f t="shared" si="3"/>
        <v>63.671082494845365</v>
      </c>
      <c r="L9" s="30">
        <f t="shared" si="4"/>
        <v>308804.7501</v>
      </c>
      <c r="M9" s="31">
        <f t="shared" si="5"/>
        <v>3119.2399</v>
      </c>
      <c r="N9" s="29">
        <f t="shared" si="6"/>
        <v>64.314224742268038</v>
      </c>
      <c r="O9" s="34">
        <f>Tabla110[[#This Row],[ORO SIN IVA]]*1.19</f>
        <v>311923.99</v>
      </c>
      <c r="P9" s="29">
        <f t="shared" si="7"/>
        <v>75.460967010309275</v>
      </c>
      <c r="Q9" s="32">
        <f>+Tabla110[[#This Row],[PRECIO SUGERIDO INSTALADOR22]]*5%</f>
        <v>18299.284500000002</v>
      </c>
      <c r="R9" s="90">
        <f t="shared" si="8"/>
        <v>365985.69</v>
      </c>
      <c r="S9" s="29">
        <v>262121</v>
      </c>
      <c r="T9" s="29">
        <v>307551</v>
      </c>
      <c r="U9" s="17"/>
    </row>
    <row r="10" spans="1:21" ht="27">
      <c r="A10" s="15" t="s">
        <v>96</v>
      </c>
      <c r="B10" s="13" t="s">
        <v>97</v>
      </c>
      <c r="C10" s="34">
        <f>+Tabla110[[#This Row],[PRECIO SUGERIDO INSTALADOR22]]</f>
        <v>39011.769999999997</v>
      </c>
      <c r="D10" s="51">
        <f>+Tabla110[[#This Row],[PRECIO  INSTALADOR
( CON  IVA)]]-Tabla110[[#This Row],[DCTO TIENDA]]</f>
        <v>37061.181499999999</v>
      </c>
      <c r="E10" s="51">
        <f>+Tabla110[[#This Row],[DPP ORO]]</f>
        <v>33256.93</v>
      </c>
      <c r="F10" s="50">
        <f>+Tabla110[[#This Row],[PLATINO]]</f>
        <v>32924.360699999997</v>
      </c>
      <c r="G10" s="50">
        <f>+Tabla110[[#This Row],[PRECIO  INSTALADOR
( CON  IVA)]]/0.7</f>
        <v>55731.1</v>
      </c>
      <c r="H10" s="29">
        <f t="shared" si="0"/>
        <v>8.0436639175257731</v>
      </c>
      <c r="I10" s="29">
        <f t="shared" si="1"/>
        <v>6.8570989690721653</v>
      </c>
      <c r="J10" s="30">
        <f t="shared" si="2"/>
        <v>6.7885279793814428</v>
      </c>
      <c r="K10" s="30">
        <f t="shared" si="3"/>
        <v>6.7885279793814428</v>
      </c>
      <c r="L10" s="30">
        <f t="shared" si="4"/>
        <v>32924.360699999997</v>
      </c>
      <c r="M10" s="31">
        <f t="shared" si="5"/>
        <v>332.5693</v>
      </c>
      <c r="N10" s="29">
        <f t="shared" si="6"/>
        <v>6.8570989690721653</v>
      </c>
      <c r="O10" s="34">
        <f>Tabla110[[#This Row],[ORO SIN IVA]]*1.19</f>
        <v>33256.93</v>
      </c>
      <c r="P10" s="29">
        <f t="shared" si="7"/>
        <v>8.0436639175257731</v>
      </c>
      <c r="Q10" s="32">
        <f>+Tabla110[[#This Row],[PRECIO SUGERIDO INSTALADOR22]]*5%</f>
        <v>1950.5884999999998</v>
      </c>
      <c r="R10" s="90">
        <f t="shared" si="8"/>
        <v>39011.769999999997</v>
      </c>
      <c r="S10" s="29">
        <v>27947</v>
      </c>
      <c r="T10" s="29">
        <v>32783</v>
      </c>
      <c r="U10" s="17"/>
    </row>
    <row r="11" spans="1:21" ht="40.5">
      <c r="A11" s="15" t="s">
        <v>98</v>
      </c>
      <c r="B11" s="14" t="s">
        <v>99</v>
      </c>
      <c r="C11" s="34">
        <f>+Tabla110[[#This Row],[PRECIO SUGERIDO INSTALADOR22]]</f>
        <v>92686.720000000001</v>
      </c>
      <c r="D11" s="85">
        <f>+Tabla110[[#This Row],[PRECIO  INSTALADOR
( CON  IVA)]]-Tabla110[[#This Row],[DCTO TIENDA]]</f>
        <v>88052.384000000005</v>
      </c>
      <c r="E11" s="85">
        <f>+Tabla110[[#This Row],[DPP ORO]]</f>
        <v>78963.64</v>
      </c>
      <c r="F11" s="49">
        <f>+Tabla110[[#This Row],[PLATINO]]</f>
        <v>78174.003599999996</v>
      </c>
      <c r="G11" s="49">
        <f>+Tabla110[[#This Row],[PRECIO  INSTALADOR
( CON  IVA)]]/0.7</f>
        <v>132409.60000000001</v>
      </c>
      <c r="H11" s="29">
        <f t="shared" si="0"/>
        <v>19.110663917525773</v>
      </c>
      <c r="I11" s="29">
        <f t="shared" si="1"/>
        <v>16.281162886597937</v>
      </c>
      <c r="J11" s="30">
        <f t="shared" si="2"/>
        <v>16.118351257731959</v>
      </c>
      <c r="K11" s="30">
        <f t="shared" si="3"/>
        <v>16.118351257731959</v>
      </c>
      <c r="L11" s="30">
        <f t="shared" si="4"/>
        <v>78174.003599999996</v>
      </c>
      <c r="M11" s="31">
        <f t="shared" si="5"/>
        <v>789.63639999999998</v>
      </c>
      <c r="N11" s="29">
        <f t="shared" si="6"/>
        <v>16.281162886597937</v>
      </c>
      <c r="O11" s="34">
        <f>Tabla110[[#This Row],[ORO SIN IVA]]*1.19</f>
        <v>78963.64</v>
      </c>
      <c r="P11" s="29">
        <f t="shared" si="7"/>
        <v>19.110663917525773</v>
      </c>
      <c r="Q11" s="32">
        <f>+Tabla110[[#This Row],[PRECIO SUGERIDO INSTALADOR22]]*5%</f>
        <v>4634.3360000000002</v>
      </c>
      <c r="R11" s="90">
        <f t="shared" si="8"/>
        <v>92686.720000000001</v>
      </c>
      <c r="S11" s="29">
        <v>66356</v>
      </c>
      <c r="T11" s="29">
        <v>77888</v>
      </c>
      <c r="U11" s="17"/>
    </row>
    <row r="12" spans="1:21" ht="40.5">
      <c r="A12" s="15" t="s">
        <v>100</v>
      </c>
      <c r="B12" s="14" t="s">
        <v>101</v>
      </c>
      <c r="C12" s="34">
        <f>+Tabla110[[#This Row],[PRECIO SUGERIDO INSTALADOR22]]</f>
        <v>68504.73</v>
      </c>
      <c r="D12" s="85">
        <f>+Tabla110[[#This Row],[PRECIO  INSTALADOR
( CON  IVA)]]-Tabla110[[#This Row],[DCTO TIENDA]]</f>
        <v>65079.493499999997</v>
      </c>
      <c r="E12" s="85">
        <f>+Tabla110[[#This Row],[DPP ORO]]</f>
        <v>58379.02</v>
      </c>
      <c r="F12" s="49">
        <f>+Tabla110[[#This Row],[PLATINO]]</f>
        <v>57795.229799999994</v>
      </c>
      <c r="G12" s="49">
        <f>+Tabla110[[#This Row],[PRECIO  INSTALADOR
( CON  IVA)]]/0.7</f>
        <v>97863.9</v>
      </c>
      <c r="H12" s="29">
        <f t="shared" si="0"/>
        <v>14.124686597938144</v>
      </c>
      <c r="I12" s="29">
        <f t="shared" si="1"/>
        <v>12.036911340206185</v>
      </c>
      <c r="J12" s="30">
        <f t="shared" si="2"/>
        <v>11.916542226804122</v>
      </c>
      <c r="K12" s="30">
        <f t="shared" si="3"/>
        <v>11.916542226804122</v>
      </c>
      <c r="L12" s="30">
        <f t="shared" si="4"/>
        <v>57795.229799999994</v>
      </c>
      <c r="M12" s="31">
        <f t="shared" si="5"/>
        <v>583.79020000000003</v>
      </c>
      <c r="N12" s="29">
        <f t="shared" si="6"/>
        <v>12.036911340206185</v>
      </c>
      <c r="O12" s="34">
        <f>Tabla110[[#This Row],[ORO SIN IVA]]*1.19</f>
        <v>58379.02</v>
      </c>
      <c r="P12" s="29">
        <f t="shared" si="7"/>
        <v>14.124686597938144</v>
      </c>
      <c r="Q12" s="32">
        <f>+Tabla110[[#This Row],[PRECIO SUGERIDO INSTALADOR22]]*5%</f>
        <v>3425.2365</v>
      </c>
      <c r="R12" s="90">
        <f t="shared" si="8"/>
        <v>68504.73</v>
      </c>
      <c r="S12" s="29">
        <v>49058</v>
      </c>
      <c r="T12" s="29">
        <v>57567</v>
      </c>
      <c r="U12" s="17"/>
    </row>
    <row r="13" spans="1:21" ht="54">
      <c r="A13" s="15" t="s">
        <v>102</v>
      </c>
      <c r="B13" s="14" t="s">
        <v>103</v>
      </c>
      <c r="C13" s="34">
        <f>+Tabla110[[#This Row],[PRECIO SUGERIDO INSTALADOR22]]</f>
        <v>8521.59</v>
      </c>
      <c r="D13" s="85">
        <f>+Tabla110[[#This Row],[PRECIO  INSTALADOR
( CON  IVA)]]-Tabla110[[#This Row],[DCTO TIENDA]]</f>
        <v>8095.5105000000003</v>
      </c>
      <c r="E13" s="85">
        <f>+Tabla110[[#This Row],[DPP ORO]]</f>
        <v>7249.48</v>
      </c>
      <c r="F13" s="49">
        <f>+Tabla110[[#This Row],[PLATINO]]</f>
        <v>7176.9851999999992</v>
      </c>
      <c r="G13" s="49">
        <f>+Tabla110[[#This Row],[PRECIO  INSTALADOR
( CON  IVA)]]/0.7</f>
        <v>12173.7</v>
      </c>
      <c r="H13" s="29">
        <f t="shared" si="0"/>
        <v>1.7570288659793816</v>
      </c>
      <c r="I13" s="29">
        <f t="shared" si="1"/>
        <v>1.4947381443298968</v>
      </c>
      <c r="J13" s="30">
        <f t="shared" si="2"/>
        <v>1.4797907628865978</v>
      </c>
      <c r="K13" s="30">
        <f t="shared" si="3"/>
        <v>1.4797907628865978</v>
      </c>
      <c r="L13" s="30">
        <f t="shared" si="4"/>
        <v>7176.9851999999992</v>
      </c>
      <c r="M13" s="31">
        <f t="shared" si="5"/>
        <v>72.494799999999998</v>
      </c>
      <c r="N13" s="29">
        <f t="shared" si="6"/>
        <v>1.4947381443298968</v>
      </c>
      <c r="O13" s="34">
        <f>Tabla110[[#This Row],[ORO SIN IVA]]*1.19</f>
        <v>7249.48</v>
      </c>
      <c r="P13" s="29">
        <f t="shared" si="7"/>
        <v>1.7570288659793816</v>
      </c>
      <c r="Q13" s="32">
        <f>+Tabla110[[#This Row],[PRECIO SUGERIDO INSTALADOR22]]*5%</f>
        <v>426.07950000000005</v>
      </c>
      <c r="R13" s="90">
        <f t="shared" si="8"/>
        <v>8521.59</v>
      </c>
      <c r="S13" s="29">
        <v>6092</v>
      </c>
      <c r="T13" s="29">
        <v>7161</v>
      </c>
      <c r="U13" s="17"/>
    </row>
    <row r="14" spans="1:21" ht="27">
      <c r="A14" s="15" t="s">
        <v>104</v>
      </c>
      <c r="B14" s="14" t="s">
        <v>105</v>
      </c>
      <c r="C14" s="34">
        <f>+Tabla110[[#This Row],[PRECIO SUGERIDO INSTALADOR22]]</f>
        <v>55833.61</v>
      </c>
      <c r="D14" s="85">
        <f>+Tabla110[[#This Row],[PRECIO  INSTALADOR
( CON  IVA)]]-Tabla110[[#This Row],[DCTO TIENDA]]</f>
        <v>53041.929499999998</v>
      </c>
      <c r="E14" s="85">
        <f>+Tabla110[[#This Row],[DPP ORO]]</f>
        <v>47588.1</v>
      </c>
      <c r="F14" s="49">
        <f>+Tabla110[[#This Row],[PLATINO]]</f>
        <v>47112.218999999997</v>
      </c>
      <c r="G14" s="49">
        <f>+Tabla110[[#This Row],[PRECIO  INSTALADOR
( CON  IVA)]]/0.7</f>
        <v>79762.3</v>
      </c>
      <c r="H14" s="29">
        <f t="shared" si="0"/>
        <v>11.512084536082474</v>
      </c>
      <c r="I14" s="29">
        <f t="shared" si="1"/>
        <v>9.8119793814432992</v>
      </c>
      <c r="J14" s="30">
        <f t="shared" si="2"/>
        <v>9.7138595876288658</v>
      </c>
      <c r="K14" s="30">
        <f t="shared" si="3"/>
        <v>9.7138595876288658</v>
      </c>
      <c r="L14" s="30">
        <f t="shared" si="4"/>
        <v>47112.218999999997</v>
      </c>
      <c r="M14" s="31">
        <f t="shared" si="5"/>
        <v>475.88099999999997</v>
      </c>
      <c r="N14" s="29">
        <f t="shared" si="6"/>
        <v>9.8119793814432992</v>
      </c>
      <c r="O14" s="34">
        <f>Tabla110[[#This Row],[ORO SIN IVA]]*1.19</f>
        <v>47588.1</v>
      </c>
      <c r="P14" s="29">
        <f t="shared" si="7"/>
        <v>11.512084536082474</v>
      </c>
      <c r="Q14" s="32">
        <f>+Tabla110[[#This Row],[PRECIO SUGERIDO INSTALADOR22]]*5%</f>
        <v>2791.6805000000004</v>
      </c>
      <c r="R14" s="90">
        <f t="shared" si="8"/>
        <v>55833.61</v>
      </c>
      <c r="S14" s="29">
        <v>39990</v>
      </c>
      <c r="T14" s="29">
        <v>46919</v>
      </c>
      <c r="U14" s="17"/>
    </row>
    <row r="15" spans="1:21" ht="40.5">
      <c r="A15" s="15" t="s">
        <v>106</v>
      </c>
      <c r="B15" s="14" t="s">
        <v>107</v>
      </c>
      <c r="C15" s="34">
        <f>+Tabla110[[#This Row],[PRECIO SUGERIDO INSTALADOR22]]</f>
        <v>128875.81</v>
      </c>
      <c r="D15" s="85">
        <f>+Tabla110[[#This Row],[PRECIO  INSTALADOR
( CON  IVA)]]-Tabla110[[#This Row],[DCTO TIENDA]]</f>
        <v>122432.01949999999</v>
      </c>
      <c r="E15" s="85">
        <f>+Tabla110[[#This Row],[DPP ORO]]</f>
        <v>109840.56999999999</v>
      </c>
      <c r="F15" s="49">
        <f>+Tabla110[[#This Row],[PLATINO]]</f>
        <v>108742.16429999999</v>
      </c>
      <c r="G15" s="49">
        <f>+Tabla110[[#This Row],[PRECIO  INSTALADOR
( CON  IVA)]]/0.7</f>
        <v>184108.30000000002</v>
      </c>
      <c r="H15" s="29">
        <f t="shared" si="0"/>
        <v>26.572331958762888</v>
      </c>
      <c r="I15" s="29">
        <f t="shared" si="1"/>
        <v>22.647540206185564</v>
      </c>
      <c r="J15" s="30">
        <f t="shared" si="2"/>
        <v>22.421064804123709</v>
      </c>
      <c r="K15" s="30">
        <f t="shared" si="3"/>
        <v>22.421064804123709</v>
      </c>
      <c r="L15" s="30">
        <f t="shared" si="4"/>
        <v>108742.16429999999</v>
      </c>
      <c r="M15" s="31">
        <f t="shared" si="5"/>
        <v>1098.4057</v>
      </c>
      <c r="N15" s="29">
        <f t="shared" si="6"/>
        <v>22.647540206185564</v>
      </c>
      <c r="O15" s="34">
        <f>Tabla110[[#This Row],[ORO SIN IVA]]*1.19</f>
        <v>109840.56999999999</v>
      </c>
      <c r="P15" s="29">
        <f t="shared" si="7"/>
        <v>26.572331958762888</v>
      </c>
      <c r="Q15" s="32">
        <f>+Tabla110[[#This Row],[PRECIO SUGERIDO INSTALADOR22]]*5%</f>
        <v>6443.7905000000001</v>
      </c>
      <c r="R15" s="90">
        <f t="shared" si="8"/>
        <v>128875.81</v>
      </c>
      <c r="S15" s="29">
        <v>92303</v>
      </c>
      <c r="T15" s="29">
        <v>108299</v>
      </c>
      <c r="U15" s="17"/>
    </row>
    <row r="16" spans="1:21" ht="40.5">
      <c r="A16" s="15" t="s">
        <v>108</v>
      </c>
      <c r="B16" s="14" t="s">
        <v>109</v>
      </c>
      <c r="C16" s="34">
        <f>+Tabla110[[#This Row],[PRECIO SUGERIDO INSTALADOR22]]</f>
        <v>193340.49</v>
      </c>
      <c r="D16" s="85">
        <f>+Tabla110[[#This Row],[PRECIO  INSTALADOR
( CON  IVA)]]-Tabla110[[#This Row],[DCTO TIENDA]]</f>
        <v>183673.46549999999</v>
      </c>
      <c r="E16" s="85">
        <f>+Tabla110[[#This Row],[DPP ORO]]</f>
        <v>164787.63</v>
      </c>
      <c r="F16" s="49">
        <f>+Tabla110[[#This Row],[PLATINO]]</f>
        <v>163139.7537</v>
      </c>
      <c r="G16" s="49">
        <f>+Tabla110[[#This Row],[PRECIO  INSTALADOR
( CON  IVA)]]/0.7</f>
        <v>276200.7</v>
      </c>
      <c r="H16" s="29">
        <f t="shared" si="0"/>
        <v>39.864018556701026</v>
      </c>
      <c r="I16" s="29">
        <f t="shared" si="1"/>
        <v>33.976830927835053</v>
      </c>
      <c r="J16" s="30">
        <f t="shared" si="2"/>
        <v>33.637062618556705</v>
      </c>
      <c r="K16" s="30">
        <f t="shared" si="3"/>
        <v>33.637062618556705</v>
      </c>
      <c r="L16" s="30">
        <f t="shared" si="4"/>
        <v>163139.7537</v>
      </c>
      <c r="M16" s="31">
        <f t="shared" si="5"/>
        <v>1647.8763000000001</v>
      </c>
      <c r="N16" s="29">
        <f t="shared" si="6"/>
        <v>33.976830927835053</v>
      </c>
      <c r="O16" s="34">
        <f>Tabla110[[#This Row],[ORO SIN IVA]]*1.19</f>
        <v>164787.63</v>
      </c>
      <c r="P16" s="29">
        <f t="shared" si="7"/>
        <v>39.864018556701026</v>
      </c>
      <c r="Q16" s="32">
        <f>+Tabla110[[#This Row],[PRECIO SUGERIDO INSTALADOR22]]*5%</f>
        <v>9667.0244999999995</v>
      </c>
      <c r="R16" s="90">
        <f t="shared" si="8"/>
        <v>193340.49</v>
      </c>
      <c r="S16" s="29">
        <v>138477</v>
      </c>
      <c r="T16" s="29">
        <v>162471</v>
      </c>
      <c r="U16" s="17"/>
    </row>
    <row r="17" spans="1:21" ht="40.5">
      <c r="A17" s="15" t="s">
        <v>110</v>
      </c>
      <c r="B17" s="14" t="s">
        <v>111</v>
      </c>
      <c r="C17" s="34">
        <f>+Tabla110[[#This Row],[PRECIO SUGERIDO INSTALADOR22]]</f>
        <v>109341.95999999999</v>
      </c>
      <c r="D17" s="85">
        <f>+Tabla110[[#This Row],[PRECIO  INSTALADOR
( CON  IVA)]]-Tabla110[[#This Row],[DCTO TIENDA]]</f>
        <v>103874.86199999999</v>
      </c>
      <c r="E17" s="85">
        <f>+Tabla110[[#This Row],[DPP ORO]]</f>
        <v>93129.4</v>
      </c>
      <c r="F17" s="49">
        <f>+Tabla110[[#This Row],[PLATINO]]</f>
        <v>92198.106</v>
      </c>
      <c r="G17" s="49">
        <f>+Tabla110[[#This Row],[PRECIO  INSTALADOR
( CON  IVA)]]/0.7</f>
        <v>156202.79999999999</v>
      </c>
      <c r="H17" s="29">
        <f t="shared" si="0"/>
        <v>22.544734020618556</v>
      </c>
      <c r="I17" s="29">
        <f t="shared" si="1"/>
        <v>19.201938144329894</v>
      </c>
      <c r="J17" s="30">
        <f t="shared" si="2"/>
        <v>19.009918762886599</v>
      </c>
      <c r="K17" s="30">
        <f t="shared" si="3"/>
        <v>19.009918762886599</v>
      </c>
      <c r="L17" s="30">
        <f t="shared" si="4"/>
        <v>92198.106</v>
      </c>
      <c r="M17" s="31">
        <f t="shared" si="5"/>
        <v>931.29399999999998</v>
      </c>
      <c r="N17" s="29">
        <f t="shared" si="6"/>
        <v>19.201938144329894</v>
      </c>
      <c r="O17" s="34">
        <f>Tabla110[[#This Row],[ORO SIN IVA]]*1.19</f>
        <v>93129.4</v>
      </c>
      <c r="P17" s="29">
        <f t="shared" si="7"/>
        <v>22.544734020618556</v>
      </c>
      <c r="Q17" s="32">
        <f>+Tabla110[[#This Row],[PRECIO SUGERIDO INSTALADOR22]]*5%</f>
        <v>5467.098</v>
      </c>
      <c r="R17" s="90">
        <f t="shared" si="8"/>
        <v>109341.95999999999</v>
      </c>
      <c r="S17" s="29">
        <v>78260</v>
      </c>
      <c r="T17" s="29">
        <v>91884</v>
      </c>
      <c r="U17" s="17"/>
    </row>
    <row r="18" spans="1:21" ht="40.5">
      <c r="A18" s="15" t="s">
        <v>112</v>
      </c>
      <c r="B18" s="14" t="s">
        <v>113</v>
      </c>
      <c r="C18" s="34">
        <f>+Tabla110[[#This Row],[PRECIO SUGERIDO INSTALADOR22]]</f>
        <v>153001.87</v>
      </c>
      <c r="D18" s="85">
        <f>+Tabla110[[#This Row],[PRECIO  INSTALADOR
( CON  IVA)]]-Tabla110[[#This Row],[DCTO TIENDA]]</f>
        <v>145351.77650000001</v>
      </c>
      <c r="E18" s="85">
        <f>+Tabla110[[#This Row],[DPP ORO]]</f>
        <v>130425.18999999999</v>
      </c>
      <c r="F18" s="49">
        <f>+Tabla110[[#This Row],[PLATINO]]</f>
        <v>129120.93809999998</v>
      </c>
      <c r="G18" s="49">
        <f>+Tabla110[[#This Row],[PRECIO  INSTALADOR
( CON  IVA)]]/0.7</f>
        <v>218574.1</v>
      </c>
      <c r="H18" s="29">
        <f t="shared" si="0"/>
        <v>31.546777319587626</v>
      </c>
      <c r="I18" s="29">
        <f t="shared" si="1"/>
        <v>26.891791752577316</v>
      </c>
      <c r="J18" s="30">
        <f t="shared" si="2"/>
        <v>26.622873835051543</v>
      </c>
      <c r="K18" s="30">
        <f t="shared" si="3"/>
        <v>26.622873835051543</v>
      </c>
      <c r="L18" s="30">
        <f t="shared" si="4"/>
        <v>129120.93809999998</v>
      </c>
      <c r="M18" s="31">
        <f t="shared" si="5"/>
        <v>1304.2519</v>
      </c>
      <c r="N18" s="29">
        <f t="shared" si="6"/>
        <v>26.891791752577316</v>
      </c>
      <c r="O18" s="34">
        <f>Tabla110[[#This Row],[ORO SIN IVA]]*1.19</f>
        <v>130425.18999999999</v>
      </c>
      <c r="P18" s="29">
        <f t="shared" si="7"/>
        <v>31.546777319587626</v>
      </c>
      <c r="Q18" s="32">
        <f>+Tabla110[[#This Row],[PRECIO SUGERIDO INSTALADOR22]]*5%</f>
        <v>7650.0934999999999</v>
      </c>
      <c r="R18" s="90">
        <f t="shared" si="8"/>
        <v>153001.87</v>
      </c>
      <c r="S18" s="29">
        <v>109601</v>
      </c>
      <c r="T18" s="29">
        <v>128573</v>
      </c>
      <c r="U18" s="17"/>
    </row>
    <row r="19" spans="1:21" ht="54">
      <c r="A19" s="15" t="s">
        <v>114</v>
      </c>
      <c r="B19" s="14" t="s">
        <v>115</v>
      </c>
      <c r="C19" s="34">
        <f>+Tabla110[[#This Row],[PRECIO SUGERIDO INSTALADOR22]]</f>
        <v>136954.72</v>
      </c>
      <c r="D19" s="85">
        <f>+Tabla110[[#This Row],[PRECIO  INSTALADOR
( CON  IVA)]]-Tabla110[[#This Row],[DCTO TIENDA]]</f>
        <v>130106.984</v>
      </c>
      <c r="E19" s="85">
        <f>+Tabla110[[#This Row],[DPP ORO]]</f>
        <v>116646.18</v>
      </c>
      <c r="F19" s="49">
        <f>+Tabla110[[#This Row],[PLATINO]]</f>
        <v>115479.71819999999</v>
      </c>
      <c r="G19" s="49">
        <f>+Tabla110[[#This Row],[PRECIO  INSTALADOR
( CON  IVA)]]/0.7</f>
        <v>195649.6</v>
      </c>
      <c r="H19" s="29">
        <f t="shared" si="0"/>
        <v>28.238086597938146</v>
      </c>
      <c r="I19" s="29">
        <f t="shared" si="1"/>
        <v>24.050758762886595</v>
      </c>
      <c r="J19" s="30">
        <f t="shared" si="2"/>
        <v>23.810251175257729</v>
      </c>
      <c r="K19" s="30">
        <f t="shared" si="3"/>
        <v>23.810251175257729</v>
      </c>
      <c r="L19" s="30">
        <f t="shared" si="4"/>
        <v>115479.71819999999</v>
      </c>
      <c r="M19" s="31">
        <f t="shared" si="5"/>
        <v>1166.4618</v>
      </c>
      <c r="N19" s="29">
        <f t="shared" si="6"/>
        <v>24.050758762886595</v>
      </c>
      <c r="O19" s="34">
        <f>Tabla110[[#This Row],[ORO SIN IVA]]*1.19</f>
        <v>116646.18</v>
      </c>
      <c r="P19" s="29">
        <f t="shared" si="7"/>
        <v>28.238086597938146</v>
      </c>
      <c r="Q19" s="32">
        <f>+Tabla110[[#This Row],[PRECIO SUGERIDO INSTALADOR22]]*5%</f>
        <v>6847.7360000000008</v>
      </c>
      <c r="R19" s="90">
        <f t="shared" si="8"/>
        <v>136954.72</v>
      </c>
      <c r="S19" s="29">
        <v>98022</v>
      </c>
      <c r="T19" s="29">
        <v>115088</v>
      </c>
      <c r="U19" s="17"/>
    </row>
    <row r="20" spans="1:21" ht="27">
      <c r="A20" s="15" t="s">
        <v>116</v>
      </c>
      <c r="B20" s="14" t="s">
        <v>117</v>
      </c>
      <c r="C20" s="34">
        <f>+Tabla110[[#This Row],[PRECIO SUGERIDO INSTALADOR22]]</f>
        <v>159586.13999999998</v>
      </c>
      <c r="D20" s="85">
        <f>+Tabla110[[#This Row],[PRECIO  INSTALADOR
( CON  IVA)]]-Tabla110[[#This Row],[DCTO TIENDA]]</f>
        <v>151606.83299999998</v>
      </c>
      <c r="E20" s="85">
        <f>+Tabla110[[#This Row],[DPP ORO]]</f>
        <v>148512</v>
      </c>
      <c r="F20" s="49">
        <f>+Tabla110[[#This Row],[PLATINO]]</f>
        <v>147026.88</v>
      </c>
      <c r="G20" s="49">
        <f>+Tabla110[[#This Row],[PRECIO  INSTALADOR
( CON  IVA)]]/0.7</f>
        <v>227980.19999999998</v>
      </c>
      <c r="H20" s="29">
        <f t="shared" si="0"/>
        <v>32.904358762886595</v>
      </c>
      <c r="I20" s="29">
        <f t="shared" si="1"/>
        <v>30.621030927835051</v>
      </c>
      <c r="J20" s="30">
        <f t="shared" si="2"/>
        <v>30.314820618556702</v>
      </c>
      <c r="K20" s="30">
        <f t="shared" si="3"/>
        <v>30.314820618556702</v>
      </c>
      <c r="L20" s="30">
        <f t="shared" si="4"/>
        <v>147026.88</v>
      </c>
      <c r="M20" s="31">
        <f t="shared" si="5"/>
        <v>1485.1200000000001</v>
      </c>
      <c r="N20" s="29">
        <f t="shared" si="6"/>
        <v>30.621030927835051</v>
      </c>
      <c r="O20" s="34">
        <f>Tabla110[[#This Row],[ORO SIN IVA]]*1.19</f>
        <v>148512</v>
      </c>
      <c r="P20" s="29">
        <f t="shared" si="7"/>
        <v>32.904358762886595</v>
      </c>
      <c r="Q20" s="32">
        <f>+Tabla110[[#This Row],[PRECIO SUGERIDO INSTALADOR22]]*5%</f>
        <v>7979.3069999999998</v>
      </c>
      <c r="R20" s="90">
        <f t="shared" si="8"/>
        <v>159586.13999999998</v>
      </c>
      <c r="S20" s="29">
        <v>124800</v>
      </c>
      <c r="T20" s="29">
        <v>134106</v>
      </c>
      <c r="U20" s="17"/>
    </row>
    <row r="21" spans="1:21" ht="40.5">
      <c r="A21" s="15" t="s">
        <v>118</v>
      </c>
      <c r="B21" s="14" t="s">
        <v>119</v>
      </c>
      <c r="C21" s="34">
        <f>+Tabla110[[#This Row],[PRECIO SUGERIDO INSTALADOR22]]</f>
        <v>144037.6</v>
      </c>
      <c r="D21" s="85">
        <f>+Tabla110[[#This Row],[PRECIO  INSTALADOR
( CON  IVA)]]-Tabla110[[#This Row],[DCTO TIENDA]]</f>
        <v>136835.72</v>
      </c>
      <c r="E21" s="85">
        <f>+Tabla110[[#This Row],[DPP ORO]]</f>
        <v>122788.95999999999</v>
      </c>
      <c r="F21" s="49">
        <f>+Tabla110[[#This Row],[PLATINO]]</f>
        <v>121561.0704</v>
      </c>
      <c r="G21" s="49">
        <f>+Tabla110[[#This Row],[PRECIO  INSTALADOR
( CON  IVA)]]/0.7</f>
        <v>205768.00000000003</v>
      </c>
      <c r="H21" s="29">
        <f t="shared" si="0"/>
        <v>29.698474226804127</v>
      </c>
      <c r="I21" s="29">
        <f t="shared" si="1"/>
        <v>25.317311340206185</v>
      </c>
      <c r="J21" s="30">
        <f t="shared" si="2"/>
        <v>25.064138226804122</v>
      </c>
      <c r="K21" s="30">
        <f t="shared" si="3"/>
        <v>25.064138226804122</v>
      </c>
      <c r="L21" s="30">
        <f t="shared" si="4"/>
        <v>121561.0704</v>
      </c>
      <c r="M21" s="31">
        <f t="shared" si="5"/>
        <v>1227.8896</v>
      </c>
      <c r="N21" s="29">
        <f t="shared" si="6"/>
        <v>25.317311340206185</v>
      </c>
      <c r="O21" s="34">
        <f>Tabla110[[#This Row],[ORO SIN IVA]]*1.19</f>
        <v>122788.95999999999</v>
      </c>
      <c r="P21" s="29">
        <f t="shared" si="7"/>
        <v>29.698474226804127</v>
      </c>
      <c r="Q21" s="32">
        <f>+Tabla110[[#This Row],[PRECIO SUGERIDO INSTALADOR22]]*5%</f>
        <v>7201.880000000001</v>
      </c>
      <c r="R21" s="90">
        <f t="shared" si="8"/>
        <v>144037.6</v>
      </c>
      <c r="S21" s="29">
        <v>103184</v>
      </c>
      <c r="T21" s="29">
        <v>121040</v>
      </c>
      <c r="U21" s="17"/>
    </row>
    <row r="22" spans="1:21" ht="54">
      <c r="A22" s="15" t="s">
        <v>120</v>
      </c>
      <c r="B22" s="13" t="s">
        <v>121</v>
      </c>
      <c r="C22" s="34">
        <f>+Tabla110[[#This Row],[PRECIO SUGERIDO INSTALADOR22]]</f>
        <v>128875.81</v>
      </c>
      <c r="D22" s="51">
        <f>+Tabla110[[#This Row],[PRECIO  INSTALADOR
( CON  IVA)]]-Tabla110[[#This Row],[DCTO TIENDA]]</f>
        <v>122432.01949999999</v>
      </c>
      <c r="E22" s="51">
        <f>+Tabla110[[#This Row],[DPP ORO]]</f>
        <v>109840.56999999999</v>
      </c>
      <c r="F22" s="50">
        <f>+Tabla110[[#This Row],[PLATINO]]</f>
        <v>108742.16429999999</v>
      </c>
      <c r="G22" s="50">
        <f>+Tabla110[[#This Row],[PRECIO  INSTALADOR
( CON  IVA)]]/0.7</f>
        <v>184108.30000000002</v>
      </c>
      <c r="H22" s="29">
        <f t="shared" si="0"/>
        <v>26.572331958762888</v>
      </c>
      <c r="I22" s="29">
        <f t="shared" si="1"/>
        <v>22.647540206185564</v>
      </c>
      <c r="J22" s="30">
        <f t="shared" si="2"/>
        <v>22.421064804123709</v>
      </c>
      <c r="K22" s="30">
        <f t="shared" si="3"/>
        <v>22.421064804123709</v>
      </c>
      <c r="L22" s="30">
        <f t="shared" si="4"/>
        <v>108742.16429999999</v>
      </c>
      <c r="M22" s="31">
        <f t="shared" si="5"/>
        <v>1098.4057</v>
      </c>
      <c r="N22" s="29">
        <f t="shared" si="6"/>
        <v>22.647540206185564</v>
      </c>
      <c r="O22" s="34">
        <f>Tabla110[[#This Row],[ORO SIN IVA]]*1.19</f>
        <v>109840.56999999999</v>
      </c>
      <c r="P22" s="29">
        <f t="shared" si="7"/>
        <v>26.572331958762888</v>
      </c>
      <c r="Q22" s="32">
        <f>+Tabla110[[#This Row],[PRECIO SUGERIDO INSTALADOR22]]*5%</f>
        <v>6443.7905000000001</v>
      </c>
      <c r="R22" s="90">
        <f t="shared" si="8"/>
        <v>128875.81</v>
      </c>
      <c r="S22" s="29">
        <v>92303</v>
      </c>
      <c r="T22" s="29">
        <v>108299</v>
      </c>
      <c r="U22" s="17"/>
    </row>
    <row r="23" spans="1:21" ht="27">
      <c r="A23" s="15" t="s">
        <v>122</v>
      </c>
      <c r="B23" s="13" t="s">
        <v>123</v>
      </c>
      <c r="C23" s="34">
        <f>+Tabla110[[#This Row],[PRECIO SUGERIDO INSTALADOR22]]</f>
        <v>632534.98</v>
      </c>
      <c r="D23" s="51">
        <f>+Tabla110[[#This Row],[PRECIO  INSTALADOR
( CON  IVA)]]-Tabla110[[#This Row],[DCTO TIENDA]]</f>
        <v>600908.23100000003</v>
      </c>
      <c r="E23" s="51">
        <f>+Tabla110[[#This Row],[DPP ORO]]</f>
        <v>539240.16999999993</v>
      </c>
      <c r="F23" s="50">
        <f>+Tabla110[[#This Row],[PLATINO]]</f>
        <v>533847.76829999988</v>
      </c>
      <c r="G23" s="50">
        <f>+Tabla110[[#This Row],[PRECIO  INSTALADOR
( CON  IVA)]]/0.7</f>
        <v>903621.4</v>
      </c>
      <c r="H23" s="29">
        <f t="shared" si="0"/>
        <v>130.41958350515463</v>
      </c>
      <c r="I23" s="29">
        <f t="shared" si="1"/>
        <v>111.18354020618555</v>
      </c>
      <c r="J23" s="30">
        <f t="shared" si="2"/>
        <v>110.07170480412368</v>
      </c>
      <c r="K23" s="30">
        <f t="shared" si="3"/>
        <v>110.07170480412368</v>
      </c>
      <c r="L23" s="30">
        <f t="shared" si="4"/>
        <v>533847.76829999988</v>
      </c>
      <c r="M23" s="31">
        <f t="shared" si="5"/>
        <v>5392.4016999999994</v>
      </c>
      <c r="N23" s="29">
        <f t="shared" si="6"/>
        <v>111.18354020618555</v>
      </c>
      <c r="O23" s="34">
        <f>Tabla110[[#This Row],[ORO SIN IVA]]*1.19</f>
        <v>539240.16999999993</v>
      </c>
      <c r="P23" s="29">
        <f t="shared" si="7"/>
        <v>130.41958350515463</v>
      </c>
      <c r="Q23" s="32">
        <f>+Tabla110[[#This Row],[PRECIO SUGERIDO INSTALADOR22]]*5%</f>
        <v>31626.749</v>
      </c>
      <c r="R23" s="90">
        <f t="shared" si="8"/>
        <v>632534.98</v>
      </c>
      <c r="S23" s="29">
        <v>453143</v>
      </c>
      <c r="T23" s="29">
        <v>531542</v>
      </c>
      <c r="U23" s="17"/>
    </row>
    <row r="24" spans="1:21">
      <c r="A24" s="15" t="s">
        <v>124</v>
      </c>
      <c r="B24" s="13" t="s">
        <v>125</v>
      </c>
      <c r="C24" s="34">
        <f>+Tabla110[[#This Row],[PRECIO SUGERIDO INSTALADOR22]]</f>
        <v>88591.93</v>
      </c>
      <c r="D24" s="51">
        <f>+Tabla110[[#This Row],[PRECIO  INSTALADOR
( CON  IVA)]]-Tabla110[[#This Row],[DCTO TIENDA]]</f>
        <v>84162.333499999993</v>
      </c>
      <c r="E24" s="51">
        <f>+Tabla110[[#This Row],[DPP ORO]]</f>
        <v>75532.87</v>
      </c>
      <c r="F24" s="50">
        <f>+Tabla110[[#This Row],[PLATINO]]</f>
        <v>74777.541299999997</v>
      </c>
      <c r="G24" s="50">
        <f>+Tabla110[[#This Row],[PRECIO  INSTALADOR
( CON  IVA)]]/0.7</f>
        <v>126559.9</v>
      </c>
      <c r="H24" s="29">
        <f t="shared" si="0"/>
        <v>18.266377319587626</v>
      </c>
      <c r="I24" s="29">
        <f t="shared" si="1"/>
        <v>15.573787628865979</v>
      </c>
      <c r="J24" s="30">
        <f t="shared" si="2"/>
        <v>15.418049752577319</v>
      </c>
      <c r="K24" s="30">
        <f t="shared" si="3"/>
        <v>15.418049752577319</v>
      </c>
      <c r="L24" s="30">
        <f t="shared" si="4"/>
        <v>74777.541299999997</v>
      </c>
      <c r="M24" s="31">
        <f t="shared" si="5"/>
        <v>755.32869999999991</v>
      </c>
      <c r="N24" s="29">
        <f t="shared" si="6"/>
        <v>15.573787628865979</v>
      </c>
      <c r="O24" s="34">
        <f>Tabla110[[#This Row],[ORO SIN IVA]]*1.19</f>
        <v>75532.87</v>
      </c>
      <c r="P24" s="29">
        <f t="shared" si="7"/>
        <v>18.266377319587626</v>
      </c>
      <c r="Q24" s="32">
        <f>+Tabla110[[#This Row],[PRECIO SUGERIDO INSTALADOR22]]*5%</f>
        <v>4429.5964999999997</v>
      </c>
      <c r="R24" s="90">
        <f t="shared" si="8"/>
        <v>88591.93</v>
      </c>
      <c r="S24" s="29">
        <v>63473</v>
      </c>
      <c r="T24" s="29">
        <v>74447</v>
      </c>
      <c r="U24" s="17"/>
    </row>
    <row r="25" spans="1:21" ht="40.5">
      <c r="A25" s="15" t="s">
        <v>126</v>
      </c>
      <c r="B25" s="14" t="s">
        <v>127</v>
      </c>
      <c r="C25" s="34">
        <f>+Tabla110[[#This Row],[PRECIO SUGERIDO INSTALADOR22]]</f>
        <v>104971.09</v>
      </c>
      <c r="D25" s="85">
        <f>+Tabla110[[#This Row],[PRECIO  INSTALADOR
( CON  IVA)]]-Tabla110[[#This Row],[DCTO TIENDA]]</f>
        <v>99722.535499999998</v>
      </c>
      <c r="E25" s="85">
        <f>+Tabla110[[#This Row],[DPP ORO]]</f>
        <v>89421.36</v>
      </c>
      <c r="F25" s="49">
        <f>+Tabla110[[#This Row],[PLATINO]]</f>
        <v>88527.146399999998</v>
      </c>
      <c r="G25" s="49">
        <f>+Tabla110[[#This Row],[PRECIO  INSTALADOR
( CON  IVA)]]/0.7</f>
        <v>149958.70000000001</v>
      </c>
      <c r="H25" s="29">
        <f t="shared" si="0"/>
        <v>21.643523711340205</v>
      </c>
      <c r="I25" s="29">
        <f t="shared" si="1"/>
        <v>18.437393814432991</v>
      </c>
      <c r="J25" s="30">
        <f t="shared" si="2"/>
        <v>18.253019876288658</v>
      </c>
      <c r="K25" s="30">
        <f t="shared" si="3"/>
        <v>18.253019876288658</v>
      </c>
      <c r="L25" s="30">
        <f t="shared" si="4"/>
        <v>88527.146399999998</v>
      </c>
      <c r="M25" s="31">
        <f t="shared" si="5"/>
        <v>894.21360000000004</v>
      </c>
      <c r="N25" s="29">
        <f t="shared" si="6"/>
        <v>18.437393814432991</v>
      </c>
      <c r="O25" s="34">
        <f>Tabla110[[#This Row],[ORO SIN IVA]]*1.19</f>
        <v>89421.36</v>
      </c>
      <c r="P25" s="29">
        <f t="shared" si="7"/>
        <v>21.643523711340205</v>
      </c>
      <c r="Q25" s="32">
        <f>+Tabla110[[#This Row],[PRECIO SUGERIDO INSTALADOR22]]*5%</f>
        <v>5248.5545000000002</v>
      </c>
      <c r="R25" s="90">
        <f t="shared" si="8"/>
        <v>104971.09</v>
      </c>
      <c r="S25" s="29">
        <v>75144</v>
      </c>
      <c r="T25" s="29">
        <v>88211</v>
      </c>
      <c r="U25" s="17"/>
    </row>
    <row r="26" spans="1:21" ht="67.5">
      <c r="A26" s="15" t="s">
        <v>128</v>
      </c>
      <c r="B26" s="14" t="s">
        <v>129</v>
      </c>
      <c r="C26" s="34">
        <f>+Tabla110[[#This Row],[PRECIO SUGERIDO INSTALADOR22]]</f>
        <v>112772.73</v>
      </c>
      <c r="D26" s="85">
        <f>+Tabla110[[#This Row],[PRECIO  INSTALADOR
( CON  IVA)]]-Tabla110[[#This Row],[DCTO TIENDA]]</f>
        <v>107134.09349999999</v>
      </c>
      <c r="E26" s="85">
        <f>+Tabla110[[#This Row],[DPP ORO]]</f>
        <v>96117.489999999991</v>
      </c>
      <c r="F26" s="49">
        <f>+Tabla110[[#This Row],[PLATINO]]</f>
        <v>95156.315099999993</v>
      </c>
      <c r="G26" s="49">
        <f>+Tabla110[[#This Row],[PRECIO  INSTALADOR
( CON  IVA)]]/0.7</f>
        <v>161103.9</v>
      </c>
      <c r="H26" s="29">
        <f t="shared" si="0"/>
        <v>23.252109278350513</v>
      </c>
      <c r="I26" s="29">
        <f t="shared" si="1"/>
        <v>19.818039175257731</v>
      </c>
      <c r="J26" s="30">
        <f t="shared" si="2"/>
        <v>19.619858783505155</v>
      </c>
      <c r="K26" s="30">
        <f t="shared" si="3"/>
        <v>19.619858783505155</v>
      </c>
      <c r="L26" s="30">
        <f t="shared" si="4"/>
        <v>95156.315099999993</v>
      </c>
      <c r="M26" s="31">
        <f t="shared" si="5"/>
        <v>961.17489999999998</v>
      </c>
      <c r="N26" s="29">
        <f t="shared" si="6"/>
        <v>19.818039175257731</v>
      </c>
      <c r="O26" s="34">
        <f>Tabla110[[#This Row],[ORO SIN IVA]]*1.19</f>
        <v>96117.489999999991</v>
      </c>
      <c r="P26" s="29">
        <f t="shared" si="7"/>
        <v>23.252109278350513</v>
      </c>
      <c r="Q26" s="32">
        <f>+Tabla110[[#This Row],[PRECIO SUGERIDO INSTALADOR22]]*5%</f>
        <v>5638.6365000000005</v>
      </c>
      <c r="R26" s="90">
        <f t="shared" si="8"/>
        <v>112772.73</v>
      </c>
      <c r="S26" s="29">
        <v>80771</v>
      </c>
      <c r="T26" s="29">
        <v>94767</v>
      </c>
      <c r="U26" s="17"/>
    </row>
    <row r="27" spans="1:21" ht="27">
      <c r="A27" s="15" t="s">
        <v>130</v>
      </c>
      <c r="B27" s="14" t="s">
        <v>131</v>
      </c>
      <c r="C27" s="34">
        <f>+Tabla110[[#This Row],[PRECIO SUGERIDO INSTALADOR22]]</f>
        <v>214200</v>
      </c>
      <c r="D27" s="85">
        <f>+Tabla110[[#This Row],[PRECIO  INSTALADOR
( CON  IVA)]]-Tabla110[[#This Row],[DCTO TIENDA]]</f>
        <v>203490</v>
      </c>
      <c r="E27" s="85">
        <f>+Tabla110[[#This Row],[DPP ORO]]</f>
        <v>199325</v>
      </c>
      <c r="F27" s="49">
        <f>+Tabla110[[#This Row],[PLATINO]]</f>
        <v>197331.75</v>
      </c>
      <c r="G27" s="49">
        <f>+Tabla110[[#This Row],[PRECIO  INSTALADOR
( CON  IVA)]]/0.7</f>
        <v>306000</v>
      </c>
      <c r="H27" s="29">
        <f t="shared" si="0"/>
        <v>44.164948453608247</v>
      </c>
      <c r="I27" s="29">
        <f t="shared" si="1"/>
        <v>41.097938144329895</v>
      </c>
      <c r="J27" s="30">
        <f t="shared" si="2"/>
        <v>40.686958762886597</v>
      </c>
      <c r="K27" s="30">
        <f t="shared" si="3"/>
        <v>40.686958762886597</v>
      </c>
      <c r="L27" s="30">
        <f t="shared" si="4"/>
        <v>197331.75</v>
      </c>
      <c r="M27" s="31">
        <f t="shared" si="5"/>
        <v>1993.25</v>
      </c>
      <c r="N27" s="29">
        <f t="shared" si="6"/>
        <v>41.097938144329895</v>
      </c>
      <c r="O27" s="31">
        <f>Tabla110[[#This Row],[ORO SIN IVA]]*1.19</f>
        <v>199325</v>
      </c>
      <c r="P27" s="29">
        <f t="shared" si="7"/>
        <v>44.164948453608247</v>
      </c>
      <c r="Q27" s="32">
        <f>+Tabla110[[#This Row],[PRECIO SUGERIDO INSTALADOR22]]*5%</f>
        <v>10710</v>
      </c>
      <c r="R27" s="90">
        <f t="shared" si="8"/>
        <v>214200</v>
      </c>
      <c r="S27" s="29">
        <v>167500</v>
      </c>
      <c r="T27" s="29">
        <v>180000</v>
      </c>
      <c r="U27" s="17"/>
    </row>
    <row r="28" spans="1:21" ht="54">
      <c r="A28" s="15" t="s">
        <v>132</v>
      </c>
      <c r="B28" s="14" t="s">
        <v>133</v>
      </c>
      <c r="C28" s="34">
        <f>+Tabla110[[#This Row],[PRECIO SUGERIDO INSTALADOR22]]</f>
        <v>472063.48</v>
      </c>
      <c r="D28" s="85">
        <f>+Tabla110[[#This Row],[PRECIO  INSTALADOR
( CON  IVA)]]-Tabla110[[#This Row],[DCTO TIENDA]]</f>
        <v>448460.30599999998</v>
      </c>
      <c r="E28" s="85">
        <f>+Tabla110[[#This Row],[DPP ORO]]</f>
        <v>402341.38</v>
      </c>
      <c r="F28" s="49">
        <f>+Tabla110[[#This Row],[PLATINO]]</f>
        <v>398317.96620000002</v>
      </c>
      <c r="G28" s="49">
        <f>+Tabla110[[#This Row],[PRECIO  INSTALADOR
( CON  IVA)]]/0.7</f>
        <v>674376.4</v>
      </c>
      <c r="H28" s="29">
        <f t="shared" si="0"/>
        <v>97.332676288659783</v>
      </c>
      <c r="I28" s="29">
        <f t="shared" si="1"/>
        <v>82.956985567010307</v>
      </c>
      <c r="J28" s="30">
        <f t="shared" si="2"/>
        <v>82.127415711340205</v>
      </c>
      <c r="K28" s="30">
        <f t="shared" si="3"/>
        <v>82.127415711340205</v>
      </c>
      <c r="L28" s="30">
        <f t="shared" si="4"/>
        <v>398317.96620000002</v>
      </c>
      <c r="M28" s="31">
        <f t="shared" si="5"/>
        <v>4023.4138000000003</v>
      </c>
      <c r="N28" s="29">
        <f t="shared" si="6"/>
        <v>82.956985567010307</v>
      </c>
      <c r="O28" s="31">
        <f>Tabla110[[#This Row],[ORO SIN IVA]]*1.19</f>
        <v>402341.38</v>
      </c>
      <c r="P28" s="29">
        <f t="shared" si="7"/>
        <v>97.332676288659783</v>
      </c>
      <c r="Q28" s="32">
        <f>+Tabla110[[#This Row],[PRECIO SUGERIDO INSTALADOR22]]*5%</f>
        <v>23603.173999999999</v>
      </c>
      <c r="R28" s="90">
        <f t="shared" si="8"/>
        <v>472063.48</v>
      </c>
      <c r="S28" s="29">
        <v>338102</v>
      </c>
      <c r="T28" s="29">
        <v>396692</v>
      </c>
      <c r="U28" s="17"/>
    </row>
    <row r="29" spans="1:21" ht="67.5">
      <c r="A29" s="15" t="s">
        <v>134</v>
      </c>
      <c r="B29" s="14" t="s">
        <v>135</v>
      </c>
      <c r="C29" s="34">
        <f>+Tabla110[[#This Row],[PRECIO SUGERIDO INSTALADOR22]]</f>
        <v>674921.59</v>
      </c>
      <c r="D29" s="85">
        <f>+Tabla110[[#This Row],[PRECIO  INSTALADOR
( CON  IVA)]]-Tabla110[[#This Row],[DCTO TIENDA]]</f>
        <v>641175.51049999997</v>
      </c>
      <c r="E29" s="85">
        <f>+Tabla110[[#This Row],[DPP ORO]]</f>
        <v>575373.32999999996</v>
      </c>
      <c r="F29" s="49">
        <f>+Tabla110[[#This Row],[PLATINO]]</f>
        <v>569619.59669999999</v>
      </c>
      <c r="G29" s="49">
        <f>+Tabla110[[#This Row],[PRECIO  INSTALADOR
( CON  IVA)]]/0.7</f>
        <v>964173.70000000007</v>
      </c>
      <c r="H29" s="29">
        <f t="shared" si="0"/>
        <v>139.15909072164948</v>
      </c>
      <c r="I29" s="29">
        <f t="shared" si="1"/>
        <v>118.63367628865979</v>
      </c>
      <c r="J29" s="30">
        <f t="shared" si="2"/>
        <v>117.44733952577319</v>
      </c>
      <c r="K29" s="30">
        <f t="shared" si="3"/>
        <v>117.44733952577319</v>
      </c>
      <c r="L29" s="30">
        <f t="shared" si="4"/>
        <v>569619.59669999999</v>
      </c>
      <c r="M29" s="31">
        <f t="shared" si="5"/>
        <v>5753.7332999999999</v>
      </c>
      <c r="N29" s="29">
        <f t="shared" si="6"/>
        <v>118.63367628865979</v>
      </c>
      <c r="O29" s="31">
        <f>Tabla110[[#This Row],[ORO SIN IVA]]*1.19</f>
        <v>575373.32999999996</v>
      </c>
      <c r="P29" s="29">
        <f t="shared" si="7"/>
        <v>139.15909072164948</v>
      </c>
      <c r="Q29" s="32">
        <f>+Tabla110[[#This Row],[PRECIO SUGERIDO INSTALADOR22]]*5%</f>
        <v>33746.0795</v>
      </c>
      <c r="R29" s="90">
        <f t="shared" si="8"/>
        <v>674921.59</v>
      </c>
      <c r="S29" s="29">
        <v>483507</v>
      </c>
      <c r="T29" s="29">
        <v>567161</v>
      </c>
      <c r="U29" s="17"/>
    </row>
    <row r="30" spans="1:21" ht="67.5">
      <c r="A30" s="15" t="s">
        <v>136</v>
      </c>
      <c r="B30" s="14" t="s">
        <v>135</v>
      </c>
      <c r="C30" s="34">
        <f>+Tabla110[[#This Row],[PRECIO SUGERIDO INSTALADOR22]]</f>
        <v>886356.02999999991</v>
      </c>
      <c r="D30" s="85">
        <f>+Tabla110[[#This Row],[PRECIO  INSTALADOR
( CON  IVA)]]-Tabla110[[#This Row],[DCTO TIENDA]]</f>
        <v>842038.22849999997</v>
      </c>
      <c r="E30" s="85">
        <f>+Tabla110[[#This Row],[DPP ORO]]</f>
        <v>755322.75</v>
      </c>
      <c r="F30" s="49">
        <f>+Tabla110[[#This Row],[PLATINO]]</f>
        <v>747769.52249999996</v>
      </c>
      <c r="G30" s="49">
        <f>+Tabla110[[#This Row],[PRECIO  INSTALADOR
( CON  IVA)]]/0.7</f>
        <v>1266222.8999999999</v>
      </c>
      <c r="H30" s="29">
        <f t="shared" si="0"/>
        <v>182.75382061855669</v>
      </c>
      <c r="I30" s="29">
        <f t="shared" si="1"/>
        <v>155.73664948453609</v>
      </c>
      <c r="J30" s="30">
        <f t="shared" si="2"/>
        <v>154.17928298969071</v>
      </c>
      <c r="K30" s="30">
        <f t="shared" si="3"/>
        <v>154.17928298969071</v>
      </c>
      <c r="L30" s="30">
        <f t="shared" si="4"/>
        <v>747769.52249999996</v>
      </c>
      <c r="M30" s="31">
        <f t="shared" si="5"/>
        <v>7553.2275</v>
      </c>
      <c r="N30" s="29">
        <f t="shared" si="6"/>
        <v>155.73664948453609</v>
      </c>
      <c r="O30" s="31">
        <f>Tabla110[[#This Row],[ORO SIN IVA]]*1.19</f>
        <v>755322.75</v>
      </c>
      <c r="P30" s="29">
        <f t="shared" si="7"/>
        <v>182.75382061855669</v>
      </c>
      <c r="Q30" s="32">
        <f>+Tabla110[[#This Row],[PRECIO SUGERIDO INSTALADOR22]]*5%</f>
        <v>44317.801500000001</v>
      </c>
      <c r="R30" s="90">
        <f t="shared" si="8"/>
        <v>886356.02999999991</v>
      </c>
      <c r="S30" s="29">
        <v>634725</v>
      </c>
      <c r="T30" s="29">
        <v>744837</v>
      </c>
      <c r="U30" s="17"/>
    </row>
    <row r="31" spans="1:21" ht="67.5">
      <c r="A31" s="15" t="s">
        <v>137</v>
      </c>
      <c r="B31" s="14" t="s">
        <v>138</v>
      </c>
      <c r="C31" s="34">
        <f>+Tabla110[[#This Row],[PRECIO SUGERIDO INSTALADOR22]]</f>
        <v>1004386.1799999999</v>
      </c>
      <c r="D31" s="85">
        <f>+Tabla110[[#This Row],[PRECIO  INSTALADOR
( CON  IVA)]]-Tabla110[[#This Row],[DCTO TIENDA]]</f>
        <v>954166.87099999993</v>
      </c>
      <c r="E31" s="85">
        <f>+Tabla110[[#This Row],[DPP ORO]]</f>
        <v>856199.04999999993</v>
      </c>
      <c r="F31" s="49">
        <f>+Tabla110[[#This Row],[PLATINO]]</f>
        <v>847637.05949999997</v>
      </c>
      <c r="G31" s="49">
        <f>+Tabla110[[#This Row],[PRECIO  INSTALADOR
( CON  IVA)]]/0.7</f>
        <v>1434837.4</v>
      </c>
      <c r="H31" s="29">
        <f t="shared" si="0"/>
        <v>207.08993402061856</v>
      </c>
      <c r="I31" s="29">
        <f t="shared" si="1"/>
        <v>176.53588659793812</v>
      </c>
      <c r="J31" s="30">
        <f t="shared" si="2"/>
        <v>174.77052773195877</v>
      </c>
      <c r="K31" s="30">
        <f t="shared" si="3"/>
        <v>174.77052773195877</v>
      </c>
      <c r="L31" s="30">
        <f t="shared" si="4"/>
        <v>847637.05949999997</v>
      </c>
      <c r="M31" s="31">
        <f t="shared" si="5"/>
        <v>8561.9904999999999</v>
      </c>
      <c r="N31" s="29">
        <f t="shared" si="6"/>
        <v>176.53588659793812</v>
      </c>
      <c r="O31" s="31">
        <f>Tabla110[[#This Row],[ORO SIN IVA]]*1.19</f>
        <v>856199.04999999993</v>
      </c>
      <c r="P31" s="29">
        <f t="shared" si="7"/>
        <v>207.08993402061856</v>
      </c>
      <c r="Q31" s="32">
        <f>+Tabla110[[#This Row],[PRECIO SUGERIDO INSTALADOR22]]*5%</f>
        <v>50219.309000000001</v>
      </c>
      <c r="R31" s="90">
        <f t="shared" si="8"/>
        <v>1004386.1799999999</v>
      </c>
      <c r="S31" s="29">
        <v>719495</v>
      </c>
      <c r="T31" s="29">
        <v>844022</v>
      </c>
      <c r="U31" s="17"/>
    </row>
    <row r="32" spans="1:21" ht="54">
      <c r="A32" s="15" t="s">
        <v>139</v>
      </c>
      <c r="B32" s="14" t="s">
        <v>140</v>
      </c>
      <c r="C32" s="34">
        <f>+Tabla110[[#This Row],[PRECIO SUGERIDO INSTALADOR22]]</f>
        <v>212099.65</v>
      </c>
      <c r="D32" s="85">
        <f>+Tabla110[[#This Row],[PRECIO  INSTALADOR
( CON  IVA)]]-Tabla110[[#This Row],[DCTO TIENDA]]</f>
        <v>201494.66749999998</v>
      </c>
      <c r="E32" s="85">
        <f>+Tabla110[[#This Row],[DPP ORO]]</f>
        <v>180724.11</v>
      </c>
      <c r="F32" s="49">
        <f>+Tabla110[[#This Row],[PLATINO]]</f>
        <v>178916.86889999997</v>
      </c>
      <c r="G32" s="49">
        <f>+Tabla110[[#This Row],[PRECIO  INSTALADOR
( CON  IVA)]]/0.7</f>
        <v>302999.5</v>
      </c>
      <c r="H32" s="29">
        <f t="shared" si="0"/>
        <v>43.731886597938143</v>
      </c>
      <c r="I32" s="29">
        <f t="shared" si="1"/>
        <v>37.262703092783504</v>
      </c>
      <c r="J32" s="30">
        <f t="shared" si="2"/>
        <v>36.890076061855666</v>
      </c>
      <c r="K32" s="30">
        <f t="shared" si="3"/>
        <v>36.890076061855666</v>
      </c>
      <c r="L32" s="30">
        <f t="shared" si="4"/>
        <v>178916.86889999997</v>
      </c>
      <c r="M32" s="31">
        <f t="shared" si="5"/>
        <v>1807.2411</v>
      </c>
      <c r="N32" s="29">
        <f t="shared" si="6"/>
        <v>37.262703092783504</v>
      </c>
      <c r="O32" s="31">
        <f>Tabla110[[#This Row],[ORO SIN IVA]]*1.19</f>
        <v>180724.11</v>
      </c>
      <c r="P32" s="29">
        <f t="shared" si="7"/>
        <v>43.731886597938143</v>
      </c>
      <c r="Q32" s="32">
        <f>+Tabla110[[#This Row],[PRECIO SUGERIDO INSTALADOR22]]*5%</f>
        <v>10604.9825</v>
      </c>
      <c r="R32" s="90">
        <f t="shared" si="8"/>
        <v>212099.65</v>
      </c>
      <c r="S32" s="29">
        <v>151869</v>
      </c>
      <c r="T32" s="29">
        <v>178235</v>
      </c>
      <c r="U32" s="17"/>
    </row>
    <row r="33" spans="1:21" ht="54">
      <c r="A33" s="15" t="s">
        <v>141</v>
      </c>
      <c r="B33" s="14" t="s">
        <v>142</v>
      </c>
      <c r="C33" s="34">
        <f>+Tabla110[[#This Row],[PRECIO SUGERIDO INSTALADOR22]]</f>
        <v>286635.3</v>
      </c>
      <c r="D33" s="85">
        <f>+Tabla110[[#This Row],[PRECIO  INSTALADOR
( CON  IVA)]]-Tabla110[[#This Row],[DCTO TIENDA]]</f>
        <v>272303.53499999997</v>
      </c>
      <c r="E33" s="85">
        <f>+Tabla110[[#This Row],[DPP ORO]]</f>
        <v>244304.62</v>
      </c>
      <c r="F33" s="49">
        <f>+Tabla110[[#This Row],[PLATINO]]</f>
        <v>241861.57379999998</v>
      </c>
      <c r="G33" s="49">
        <f>+Tabla110[[#This Row],[PRECIO  INSTALADOR
( CON  IVA)]]/0.7</f>
        <v>409479</v>
      </c>
      <c r="H33" s="29">
        <f t="shared" si="0"/>
        <v>59.100061855670099</v>
      </c>
      <c r="I33" s="29">
        <f t="shared" si="1"/>
        <v>50.372086597938143</v>
      </c>
      <c r="J33" s="30">
        <f t="shared" si="2"/>
        <v>49.868365731958761</v>
      </c>
      <c r="K33" s="30">
        <f t="shared" si="3"/>
        <v>49.868365731958761</v>
      </c>
      <c r="L33" s="30">
        <f t="shared" si="4"/>
        <v>241861.57379999998</v>
      </c>
      <c r="M33" s="31">
        <f t="shared" si="5"/>
        <v>2443.0462000000002</v>
      </c>
      <c r="N33" s="29">
        <f t="shared" si="6"/>
        <v>50.372086597938143</v>
      </c>
      <c r="O33" s="31">
        <f>Tabla110[[#This Row],[ORO SIN IVA]]*1.19</f>
        <v>244304.62</v>
      </c>
      <c r="P33" s="29">
        <f t="shared" si="7"/>
        <v>59.100061855670099</v>
      </c>
      <c r="Q33" s="32">
        <f>+Tabla110[[#This Row],[PRECIO SUGERIDO INSTALADOR22]]*5%</f>
        <v>14331.764999999999</v>
      </c>
      <c r="R33" s="90">
        <f t="shared" si="8"/>
        <v>286635.3</v>
      </c>
      <c r="S33" s="29">
        <v>205298</v>
      </c>
      <c r="T33" s="29">
        <v>240870</v>
      </c>
      <c r="U33" s="17"/>
    </row>
    <row r="34" spans="1:21" ht="54">
      <c r="A34" s="15" t="s">
        <v>143</v>
      </c>
      <c r="B34" s="14" t="s">
        <v>144</v>
      </c>
      <c r="C34" s="34">
        <f>+Tabla110[[#This Row],[PRECIO SUGERIDO INSTALADOR22]]</f>
        <v>402838.8</v>
      </c>
      <c r="D34" s="85">
        <f>+Tabla110[[#This Row],[PRECIO  INSTALADOR
( CON  IVA)]]-Tabla110[[#This Row],[DCTO TIENDA]]</f>
        <v>382696.86</v>
      </c>
      <c r="E34" s="85">
        <f>+Tabla110[[#This Row],[DPP ORO]]</f>
        <v>343298.33999999997</v>
      </c>
      <c r="F34" s="49">
        <f>+Tabla110[[#This Row],[PLATINO]]</f>
        <v>339865.35659999994</v>
      </c>
      <c r="G34" s="49">
        <f>+Tabla110[[#This Row],[PRECIO  INSTALADOR
( CON  IVA)]]/0.7</f>
        <v>575484</v>
      </c>
      <c r="H34" s="29">
        <f t="shared" si="0"/>
        <v>83.059546391752576</v>
      </c>
      <c r="I34" s="29">
        <f t="shared" si="1"/>
        <v>70.783162886597935</v>
      </c>
      <c r="J34" s="30">
        <f t="shared" si="2"/>
        <v>70.075331257731946</v>
      </c>
      <c r="K34" s="30">
        <f t="shared" si="3"/>
        <v>70.075331257731946</v>
      </c>
      <c r="L34" s="30">
        <f t="shared" si="4"/>
        <v>339865.35659999994</v>
      </c>
      <c r="M34" s="31">
        <f t="shared" si="5"/>
        <v>3432.9833999999996</v>
      </c>
      <c r="N34" s="29">
        <f t="shared" si="6"/>
        <v>70.783162886597935</v>
      </c>
      <c r="O34" s="31">
        <f>Tabla110[[#This Row],[ORO SIN IVA]]*1.19</f>
        <v>343298.33999999997</v>
      </c>
      <c r="P34" s="29">
        <f t="shared" si="7"/>
        <v>83.059546391752576</v>
      </c>
      <c r="Q34" s="32">
        <f>+Tabla110[[#This Row],[PRECIO SUGERIDO INSTALADOR22]]*5%</f>
        <v>20141.940000000002</v>
      </c>
      <c r="R34" s="90">
        <f t="shared" si="8"/>
        <v>402838.8</v>
      </c>
      <c r="S34" s="29">
        <v>288486</v>
      </c>
      <c r="T34" s="29">
        <v>338520</v>
      </c>
      <c r="U34" s="17"/>
    </row>
    <row r="35" spans="1:21" ht="40.5">
      <c r="A35" s="15" t="s">
        <v>145</v>
      </c>
      <c r="B35" s="14" t="s">
        <v>146</v>
      </c>
      <c r="C35" s="34">
        <f>+Tabla110[[#This Row],[PRECIO SUGERIDO INSTALADOR22]]</f>
        <v>76362.3</v>
      </c>
      <c r="D35" s="85">
        <f>+Tabla110[[#This Row],[PRECIO  INSTALADOR
( CON  IVA)]]-Tabla110[[#This Row],[DCTO TIENDA]]</f>
        <v>72544.184999999998</v>
      </c>
      <c r="E35" s="85">
        <f>+Tabla110[[#This Row],[DPP ORO]]</f>
        <v>65073.96</v>
      </c>
      <c r="F35" s="49">
        <f>+Tabla110[[#This Row],[PLATINO]]</f>
        <v>64423.220399999998</v>
      </c>
      <c r="G35" s="49">
        <f>+Tabla110[[#This Row],[PRECIO  INSTALADOR
( CON  IVA)]]/0.7</f>
        <v>109089.00000000001</v>
      </c>
      <c r="H35" s="29">
        <f t="shared" si="0"/>
        <v>15.74480412371134</v>
      </c>
      <c r="I35" s="29">
        <f t="shared" si="1"/>
        <v>13.417311340206185</v>
      </c>
      <c r="J35" s="30">
        <f t="shared" si="2"/>
        <v>13.283138226804123</v>
      </c>
      <c r="K35" s="30">
        <f t="shared" si="3"/>
        <v>13.283138226804123</v>
      </c>
      <c r="L35" s="30">
        <f t="shared" si="4"/>
        <v>64423.220399999998</v>
      </c>
      <c r="M35" s="31">
        <f t="shared" si="5"/>
        <v>650.7396</v>
      </c>
      <c r="N35" s="29">
        <f t="shared" si="6"/>
        <v>13.417311340206185</v>
      </c>
      <c r="O35" s="31">
        <f>Tabla110[[#This Row],[ORO SIN IVA]]*1.19</f>
        <v>65073.96</v>
      </c>
      <c r="P35" s="29">
        <f t="shared" si="7"/>
        <v>15.74480412371134</v>
      </c>
      <c r="Q35" s="32">
        <f>+Tabla110[[#This Row],[PRECIO SUGERIDO INSTALADOR22]]*5%</f>
        <v>3818.1150000000002</v>
      </c>
      <c r="R35" s="90">
        <f t="shared" ref="R35:R66" si="9">T35*1.19</f>
        <v>76362.3</v>
      </c>
      <c r="S35" s="29">
        <v>54684</v>
      </c>
      <c r="T35" s="29">
        <v>64170</v>
      </c>
      <c r="U35" s="17"/>
    </row>
    <row r="36" spans="1:21" ht="40.5">
      <c r="A36" s="15" t="s">
        <v>147</v>
      </c>
      <c r="B36" s="14" t="s">
        <v>148</v>
      </c>
      <c r="C36" s="34">
        <f>+Tabla110[[#This Row],[PRECIO SUGERIDO INSTALADOR22]]</f>
        <v>33320</v>
      </c>
      <c r="D36" s="85">
        <f>+Tabla110[[#This Row],[PRECIO  INSTALADOR
( CON  IVA)]]-Tabla110[[#This Row],[DCTO TIENDA]]</f>
        <v>31654</v>
      </c>
      <c r="E36" s="85">
        <f>+Tabla110[[#This Row],[DPP ORO]]</f>
        <v>30654.399999999998</v>
      </c>
      <c r="F36" s="49">
        <f>+Tabla110[[#This Row],[PLATINO]]</f>
        <v>30347.855999999996</v>
      </c>
      <c r="G36" s="49">
        <f>+Tabla110[[#This Row],[PRECIO  INSTALADOR
( CON  IVA)]]/0.7</f>
        <v>47600</v>
      </c>
      <c r="H36" s="29">
        <f t="shared" si="0"/>
        <v>6.8701030927835047</v>
      </c>
      <c r="I36" s="29">
        <f t="shared" si="1"/>
        <v>6.3204948453608241</v>
      </c>
      <c r="J36" s="30">
        <f t="shared" si="2"/>
        <v>6.2572898969072153</v>
      </c>
      <c r="K36" s="30">
        <f t="shared" si="3"/>
        <v>6.2572898969072153</v>
      </c>
      <c r="L36" s="30">
        <f t="shared" si="4"/>
        <v>30347.855999999996</v>
      </c>
      <c r="M36" s="31">
        <f t="shared" si="5"/>
        <v>306.54399999999998</v>
      </c>
      <c r="N36" s="29">
        <f t="shared" si="6"/>
        <v>6.3204948453608241</v>
      </c>
      <c r="O36" s="31">
        <f>Tabla110[[#This Row],[ORO SIN IVA]]*1.19</f>
        <v>30654.399999999998</v>
      </c>
      <c r="P36" s="29">
        <f t="shared" si="7"/>
        <v>6.8701030927835047</v>
      </c>
      <c r="Q36" s="32">
        <f>+Tabla110[[#This Row],[PRECIO SUGERIDO INSTALADOR22]]*5%</f>
        <v>1666</v>
      </c>
      <c r="R36" s="90">
        <f t="shared" si="9"/>
        <v>33320</v>
      </c>
      <c r="S36" s="29">
        <v>25760</v>
      </c>
      <c r="T36" s="29">
        <v>28000</v>
      </c>
      <c r="U36" s="17"/>
    </row>
    <row r="37" spans="1:21" ht="54">
      <c r="A37" s="15" t="s">
        <v>149</v>
      </c>
      <c r="B37" s="14" t="s">
        <v>150</v>
      </c>
      <c r="C37" s="34">
        <f>+Tabla110[[#This Row],[PRECIO SUGERIDO INSTALADOR22]]</f>
        <v>136954.72</v>
      </c>
      <c r="D37" s="85">
        <f>+Tabla110[[#This Row],[PRECIO  INSTALADOR
( CON  IVA)]]-Tabla110[[#This Row],[DCTO TIENDA]]</f>
        <v>130106.984</v>
      </c>
      <c r="E37" s="85">
        <f>+Tabla110[[#This Row],[DPP ORO]]</f>
        <v>116646.18</v>
      </c>
      <c r="F37" s="49">
        <f>+Tabla110[[#This Row],[PLATINO]]</f>
        <v>115479.71819999999</v>
      </c>
      <c r="G37" s="49">
        <f>+Tabla110[[#This Row],[PRECIO  INSTALADOR
( CON  IVA)]]/0.7</f>
        <v>195649.6</v>
      </c>
      <c r="H37" s="29">
        <f t="shared" si="0"/>
        <v>28.238086597938146</v>
      </c>
      <c r="I37" s="29">
        <f t="shared" si="1"/>
        <v>24.050758762886595</v>
      </c>
      <c r="J37" s="30">
        <f t="shared" si="2"/>
        <v>23.810251175257729</v>
      </c>
      <c r="K37" s="30">
        <f t="shared" si="3"/>
        <v>23.810251175257729</v>
      </c>
      <c r="L37" s="30">
        <f t="shared" si="4"/>
        <v>115479.71819999999</v>
      </c>
      <c r="M37" s="31">
        <f t="shared" si="5"/>
        <v>1166.4618</v>
      </c>
      <c r="N37" s="29">
        <f t="shared" si="6"/>
        <v>24.050758762886595</v>
      </c>
      <c r="O37" s="31">
        <f>Tabla110[[#This Row],[ORO SIN IVA]]*1.19</f>
        <v>116646.18</v>
      </c>
      <c r="P37" s="29">
        <f t="shared" si="7"/>
        <v>28.238086597938146</v>
      </c>
      <c r="Q37" s="32">
        <f>+Tabla110[[#This Row],[PRECIO SUGERIDO INSTALADOR22]]*5%</f>
        <v>6847.7360000000008</v>
      </c>
      <c r="R37" s="90">
        <f t="shared" si="9"/>
        <v>136954.72</v>
      </c>
      <c r="S37" s="29">
        <v>98022</v>
      </c>
      <c r="T37" s="29">
        <v>115088</v>
      </c>
      <c r="U37" s="17"/>
    </row>
    <row r="38" spans="1:21">
      <c r="A38" s="15" t="s">
        <v>151</v>
      </c>
      <c r="B38" s="14" t="s">
        <v>152</v>
      </c>
      <c r="C38" s="34">
        <f>+Tabla110[[#This Row],[PRECIO SUGERIDO INSTALADOR22]]</f>
        <v>63856.59</v>
      </c>
      <c r="D38" s="85">
        <f>+Tabla110[[#This Row],[PRECIO  INSTALADOR
( CON  IVA)]]-Tabla110[[#This Row],[DCTO TIENDA]]</f>
        <v>60663.760499999997</v>
      </c>
      <c r="E38" s="85">
        <f>+Tabla110[[#This Row],[DPP ORO]]</f>
        <v>54394.899999999994</v>
      </c>
      <c r="F38" s="49">
        <f>+Tabla110[[#This Row],[PLATINO]]</f>
        <v>53850.950999999994</v>
      </c>
      <c r="G38" s="49">
        <f>+Tabla110[[#This Row],[PRECIO  INSTALADOR
( CON  IVA)]]/0.7</f>
        <v>91223.7</v>
      </c>
      <c r="H38" s="29">
        <f t="shared" si="0"/>
        <v>13.166307216494845</v>
      </c>
      <c r="I38" s="29">
        <f t="shared" si="1"/>
        <v>11.21544329896907</v>
      </c>
      <c r="J38" s="30">
        <f t="shared" si="2"/>
        <v>11.10328886597938</v>
      </c>
      <c r="K38" s="30">
        <f t="shared" si="3"/>
        <v>11.10328886597938</v>
      </c>
      <c r="L38" s="30">
        <f t="shared" si="4"/>
        <v>53850.950999999994</v>
      </c>
      <c r="M38" s="31">
        <f t="shared" si="5"/>
        <v>543.94899999999996</v>
      </c>
      <c r="N38" s="29">
        <f t="shared" si="6"/>
        <v>11.21544329896907</v>
      </c>
      <c r="O38" s="31">
        <f>Tabla110[[#This Row],[ORO SIN IVA]]*1.19</f>
        <v>54394.899999999994</v>
      </c>
      <c r="P38" s="29">
        <f t="shared" si="7"/>
        <v>13.166307216494845</v>
      </c>
      <c r="Q38" s="32">
        <f>+Tabla110[[#This Row],[PRECIO SUGERIDO INSTALADOR22]]*5%</f>
        <v>3192.8294999999998</v>
      </c>
      <c r="R38" s="90">
        <f t="shared" si="9"/>
        <v>63856.59</v>
      </c>
      <c r="S38" s="29">
        <v>45710</v>
      </c>
      <c r="T38" s="29">
        <v>53661</v>
      </c>
      <c r="U38" s="17"/>
    </row>
    <row r="39" spans="1:21" ht="40.5">
      <c r="A39" s="15" t="s">
        <v>153</v>
      </c>
      <c r="B39" s="14" t="s">
        <v>154</v>
      </c>
      <c r="C39" s="34">
        <f>+Tabla110[[#This Row],[PRECIO SUGERIDO INSTALADOR22]]</f>
        <v>177238.6</v>
      </c>
      <c r="D39" s="85">
        <f>+Tabla110[[#This Row],[PRECIO  INSTALADOR
( CON  IVA)]]-Tabla110[[#This Row],[DCTO TIENDA]]</f>
        <v>168376.67</v>
      </c>
      <c r="E39" s="85">
        <f>+Tabla110[[#This Row],[DPP ORO]]</f>
        <v>151064.54999999999</v>
      </c>
      <c r="F39" s="49">
        <f>+Tabla110[[#This Row],[PLATINO]]</f>
        <v>149553.90449999998</v>
      </c>
      <c r="G39" s="49">
        <f>+Tabla110[[#This Row],[PRECIO  INSTALADOR
( CON  IVA)]]/0.7</f>
        <v>253198.00000000003</v>
      </c>
      <c r="H39" s="29">
        <f t="shared" si="0"/>
        <v>36.544041237113404</v>
      </c>
      <c r="I39" s="29">
        <f t="shared" si="1"/>
        <v>31.147329896907213</v>
      </c>
      <c r="J39" s="30">
        <f t="shared" si="2"/>
        <v>30.83585659793814</v>
      </c>
      <c r="K39" s="30">
        <f t="shared" si="3"/>
        <v>30.83585659793814</v>
      </c>
      <c r="L39" s="30">
        <f t="shared" si="4"/>
        <v>149553.90449999998</v>
      </c>
      <c r="M39" s="31">
        <f t="shared" si="5"/>
        <v>1510.6454999999999</v>
      </c>
      <c r="N39" s="29">
        <f t="shared" si="6"/>
        <v>31.147329896907213</v>
      </c>
      <c r="O39" s="31">
        <f>Tabla110[[#This Row],[ORO SIN IVA]]*1.19</f>
        <v>151064.54999999999</v>
      </c>
      <c r="P39" s="29">
        <f t="shared" si="7"/>
        <v>36.544041237113404</v>
      </c>
      <c r="Q39" s="32">
        <f>+Tabla110[[#This Row],[PRECIO SUGERIDO INSTALADOR22]]*5%</f>
        <v>8861.93</v>
      </c>
      <c r="R39" s="90">
        <f t="shared" si="9"/>
        <v>177238.6</v>
      </c>
      <c r="S39" s="29">
        <v>126945</v>
      </c>
      <c r="T39" s="29">
        <v>148940</v>
      </c>
      <c r="U39" s="17"/>
    </row>
    <row r="40" spans="1:21" ht="40.5">
      <c r="A40" s="15" t="s">
        <v>155</v>
      </c>
      <c r="B40" s="14" t="s">
        <v>156</v>
      </c>
      <c r="C40" s="34">
        <f>+Tabla110[[#This Row],[PRECIO SUGERIDO INSTALADOR22]]</f>
        <v>233680.3</v>
      </c>
      <c r="D40" s="85">
        <f>+Tabla110[[#This Row],[PRECIO  INSTALADOR
( CON  IVA)]]-Tabla110[[#This Row],[DCTO TIENDA]]</f>
        <v>221996.28499999997</v>
      </c>
      <c r="E40" s="85">
        <f>+Tabla110[[#This Row],[DPP ORO]]</f>
        <v>199151.25999999998</v>
      </c>
      <c r="F40" s="49">
        <f>+Tabla110[[#This Row],[PLATINO]]</f>
        <v>197159.74739999999</v>
      </c>
      <c r="G40" s="49">
        <f>+Tabla110[[#This Row],[PRECIO  INSTALADOR
( CON  IVA)]]/0.7</f>
        <v>333829</v>
      </c>
      <c r="H40" s="29">
        <f t="shared" si="0"/>
        <v>48.181505154639176</v>
      </c>
      <c r="I40" s="29">
        <f t="shared" si="1"/>
        <v>41.062115463917522</v>
      </c>
      <c r="J40" s="30">
        <f t="shared" si="2"/>
        <v>40.651494309278348</v>
      </c>
      <c r="K40" s="30">
        <f t="shared" si="3"/>
        <v>40.651494309278348</v>
      </c>
      <c r="L40" s="30">
        <f t="shared" si="4"/>
        <v>197159.74739999999</v>
      </c>
      <c r="M40" s="31">
        <f t="shared" si="5"/>
        <v>1991.5125999999998</v>
      </c>
      <c r="N40" s="29">
        <f t="shared" si="6"/>
        <v>41.062115463917522</v>
      </c>
      <c r="O40" s="31">
        <f>Tabla110[[#This Row],[ORO SIN IVA]]*1.19</f>
        <v>199151.25999999998</v>
      </c>
      <c r="P40" s="29">
        <f t="shared" si="7"/>
        <v>48.181505154639176</v>
      </c>
      <c r="Q40" s="32">
        <f>+Tabla110[[#This Row],[PRECIO SUGERIDO INSTALADOR22]]*5%</f>
        <v>11684.014999999999</v>
      </c>
      <c r="R40" s="90">
        <f t="shared" si="9"/>
        <v>233680.3</v>
      </c>
      <c r="S40" s="29">
        <v>167354</v>
      </c>
      <c r="T40" s="29">
        <v>196370</v>
      </c>
      <c r="U40" s="17"/>
    </row>
    <row r="41" spans="1:21" ht="54">
      <c r="A41" s="15" t="s">
        <v>157</v>
      </c>
      <c r="B41" s="14" t="s">
        <v>158</v>
      </c>
      <c r="C41" s="34">
        <f>+Tabla110[[#This Row],[PRECIO SUGERIDO INSTALADOR22]]</f>
        <v>256090.37999999998</v>
      </c>
      <c r="D41" s="85">
        <f>+Tabla110[[#This Row],[PRECIO  INSTALADOR
( CON  IVA)]]-Tabla110[[#This Row],[DCTO TIENDA]]</f>
        <v>243285.86099999998</v>
      </c>
      <c r="E41" s="85">
        <f>+Tabla110[[#This Row],[DPP ORO]]</f>
        <v>218241.24</v>
      </c>
      <c r="F41" s="49">
        <f>+Tabla110[[#This Row],[PLATINO]]</f>
        <v>216058.82759999999</v>
      </c>
      <c r="G41" s="49">
        <f>+Tabla110[[#This Row],[PRECIO  INSTALADOR
( CON  IVA)]]/0.7</f>
        <v>365843.39999999997</v>
      </c>
      <c r="H41" s="29">
        <f t="shared" si="0"/>
        <v>52.802140206185562</v>
      </c>
      <c r="I41" s="29">
        <f t="shared" si="1"/>
        <v>44.998193814432987</v>
      </c>
      <c r="J41" s="30">
        <f t="shared" si="2"/>
        <v>44.548211876288654</v>
      </c>
      <c r="K41" s="30">
        <f t="shared" si="3"/>
        <v>44.548211876288654</v>
      </c>
      <c r="L41" s="30">
        <f t="shared" si="4"/>
        <v>216058.82759999999</v>
      </c>
      <c r="M41" s="31">
        <f t="shared" si="5"/>
        <v>2182.4124000000002</v>
      </c>
      <c r="N41" s="29">
        <f t="shared" si="6"/>
        <v>44.998193814432987</v>
      </c>
      <c r="O41" s="31">
        <f>Tabla110[[#This Row],[ORO SIN IVA]]*1.19</f>
        <v>218241.24</v>
      </c>
      <c r="P41" s="29">
        <f t="shared" si="7"/>
        <v>52.802140206185562</v>
      </c>
      <c r="Q41" s="32">
        <f>+Tabla110[[#This Row],[PRECIO SUGERIDO INSTALADOR22]]*5%</f>
        <v>12804.519</v>
      </c>
      <c r="R41" s="90">
        <f t="shared" si="9"/>
        <v>256090.37999999998</v>
      </c>
      <c r="S41" s="29">
        <v>183396</v>
      </c>
      <c r="T41" s="29">
        <v>215202</v>
      </c>
      <c r="U41" s="17"/>
    </row>
    <row r="42" spans="1:21" ht="54">
      <c r="A42" s="95" t="s">
        <v>159</v>
      </c>
      <c r="B42" s="14" t="s">
        <v>160</v>
      </c>
      <c r="C42" s="34">
        <f>+Tabla110[[#This Row],[PRECIO SUGERIDO INSTALADOR22]]</f>
        <v>705798.52</v>
      </c>
      <c r="D42" s="85">
        <f>+Tabla110[[#This Row],[PRECIO  INSTALADOR
( CON  IVA)]]-Tabla110[[#This Row],[DCTO TIENDA]]</f>
        <v>670508.59400000004</v>
      </c>
      <c r="E42" s="85">
        <f>+Tabla110[[#This Row],[DPP ORO]]</f>
        <v>601658.04999999993</v>
      </c>
      <c r="F42" s="49">
        <f>+Tabla110[[#This Row],[PLATINO]]</f>
        <v>595641.46949999989</v>
      </c>
      <c r="G42" s="49">
        <f>+Tabla110[[#This Row],[PRECIO  INSTALADOR
( CON  IVA)]]/0.7</f>
        <v>1008283.6000000001</v>
      </c>
      <c r="H42" s="29">
        <f t="shared" si="0"/>
        <v>145.5254680412371</v>
      </c>
      <c r="I42" s="29">
        <f t="shared" si="1"/>
        <v>124.05320618556699</v>
      </c>
      <c r="J42" s="30">
        <f t="shared" si="2"/>
        <v>122.81267412371132</v>
      </c>
      <c r="K42" s="30">
        <f t="shared" si="3"/>
        <v>122.81267412371132</v>
      </c>
      <c r="L42" s="30">
        <f t="shared" si="4"/>
        <v>595641.46949999989</v>
      </c>
      <c r="M42" s="31">
        <f t="shared" si="5"/>
        <v>6016.5804999999991</v>
      </c>
      <c r="N42" s="29">
        <f t="shared" si="6"/>
        <v>124.05320618556699</v>
      </c>
      <c r="O42" s="31">
        <f>Tabla110[[#This Row],[ORO SIN IVA]]*1.19</f>
        <v>601658.04999999993</v>
      </c>
      <c r="P42" s="29">
        <f t="shared" si="7"/>
        <v>145.5254680412371</v>
      </c>
      <c r="Q42" s="32">
        <f>+Tabla110[[#This Row],[PRECIO SUGERIDO INSTALADOR22]]*5%</f>
        <v>35289.925999999999</v>
      </c>
      <c r="R42" s="90">
        <f t="shared" si="9"/>
        <v>705798.52</v>
      </c>
      <c r="S42" s="29">
        <v>505595</v>
      </c>
      <c r="T42" s="29">
        <v>593108</v>
      </c>
      <c r="U42" s="17"/>
    </row>
    <row r="43" spans="1:21" ht="40.5">
      <c r="A43" s="15" t="s">
        <v>161</v>
      </c>
      <c r="B43" s="14" t="s">
        <v>162</v>
      </c>
      <c r="C43" s="34">
        <f>+Tabla110[[#This Row],[PRECIO SUGERIDO INSTALADOR22]]</f>
        <v>65093</v>
      </c>
      <c r="D43" s="85">
        <f>+Tabla110[[#This Row],[PRECIO  INSTALADOR
( CON  IVA)]]-Tabla110[[#This Row],[DCTO TIENDA]]</f>
        <v>61838.35</v>
      </c>
      <c r="E43" s="85">
        <f>+Tabla110[[#This Row],[DPP ORO]]</f>
        <v>59619</v>
      </c>
      <c r="F43" s="49">
        <f>+Tabla110[[#This Row],[PLATINO]]</f>
        <v>59022.81</v>
      </c>
      <c r="G43" s="49">
        <f>+Tabla110[[#This Row],[PRECIO  INSTALADOR
( CON  IVA)]]/0.7</f>
        <v>92990</v>
      </c>
      <c r="H43" s="29">
        <f t="shared" si="0"/>
        <v>13.421237113402062</v>
      </c>
      <c r="I43" s="29">
        <f t="shared" si="1"/>
        <v>12.292577319587629</v>
      </c>
      <c r="J43" s="30">
        <f t="shared" si="2"/>
        <v>12.169651546391751</v>
      </c>
      <c r="K43" s="30">
        <f t="shared" si="3"/>
        <v>12.169651546391751</v>
      </c>
      <c r="L43" s="30">
        <f t="shared" si="4"/>
        <v>59022.81</v>
      </c>
      <c r="M43" s="31">
        <f t="shared" si="5"/>
        <v>596.19000000000005</v>
      </c>
      <c r="N43" s="29">
        <f t="shared" si="6"/>
        <v>12.292577319587629</v>
      </c>
      <c r="O43" s="31">
        <f>Tabla110[[#This Row],[ORO SIN IVA]]*1.19</f>
        <v>59619</v>
      </c>
      <c r="P43" s="29">
        <f t="shared" si="7"/>
        <v>13.421237113402062</v>
      </c>
      <c r="Q43" s="32">
        <f>+Tabla110[[#This Row],[PRECIO SUGERIDO INSTALADOR22]]*5%</f>
        <v>3254.65</v>
      </c>
      <c r="R43" s="90">
        <f t="shared" si="9"/>
        <v>65093</v>
      </c>
      <c r="S43" s="29">
        <v>50100</v>
      </c>
      <c r="T43" s="29">
        <v>54700</v>
      </c>
      <c r="U43" s="17"/>
    </row>
    <row r="44" spans="1:21" ht="81">
      <c r="A44" s="15" t="s">
        <v>163</v>
      </c>
      <c r="B44" s="14" t="s">
        <v>164</v>
      </c>
      <c r="C44" s="34">
        <f>+Tabla110[[#This Row],[PRECIO SUGERIDO INSTALADOR22]]</f>
        <v>71770.09</v>
      </c>
      <c r="D44" s="85">
        <f>+Tabla110[[#This Row],[PRECIO  INSTALADOR
( CON  IVA)]]-Tabla110[[#This Row],[DCTO TIENDA]]</f>
        <v>68181.585500000001</v>
      </c>
      <c r="E44" s="85">
        <f>+Tabla110[[#This Row],[DPP ORO]]</f>
        <v>61200.509999999995</v>
      </c>
      <c r="F44" s="49">
        <f>+Tabla110[[#This Row],[PLATINO]]</f>
        <v>60588.504899999993</v>
      </c>
      <c r="G44" s="49">
        <f>+Tabla110[[#This Row],[PRECIO  INSTALADOR
( CON  IVA)]]/0.7</f>
        <v>102528.7</v>
      </c>
      <c r="H44" s="29">
        <f t="shared" si="0"/>
        <v>14.797956701030927</v>
      </c>
      <c r="I44" s="29">
        <f t="shared" si="1"/>
        <v>12.618661855670101</v>
      </c>
      <c r="J44" s="30">
        <f t="shared" si="2"/>
        <v>12.4924752371134</v>
      </c>
      <c r="K44" s="30">
        <f t="shared" si="3"/>
        <v>12.4924752371134</v>
      </c>
      <c r="L44" s="30">
        <f t="shared" si="4"/>
        <v>60588.504899999993</v>
      </c>
      <c r="M44" s="31">
        <f t="shared" si="5"/>
        <v>612.00509999999997</v>
      </c>
      <c r="N44" s="29">
        <f t="shared" si="6"/>
        <v>12.618661855670101</v>
      </c>
      <c r="O44" s="31">
        <f>Tabla110[[#This Row],[ORO SIN IVA]]*1.19</f>
        <v>61200.509999999995</v>
      </c>
      <c r="P44" s="29">
        <f t="shared" si="7"/>
        <v>14.797956701030927</v>
      </c>
      <c r="Q44" s="32">
        <f>+Tabla110[[#This Row],[PRECIO SUGERIDO INSTALADOR22]]*5%</f>
        <v>3588.5045</v>
      </c>
      <c r="R44" s="90">
        <f t="shared" si="9"/>
        <v>71770.09</v>
      </c>
      <c r="S44" s="29">
        <v>51429</v>
      </c>
      <c r="T44" s="29">
        <v>60311</v>
      </c>
      <c r="U44" s="17"/>
    </row>
    <row r="45" spans="1:21" ht="75">
      <c r="A45" s="15" t="s">
        <v>165</v>
      </c>
      <c r="B45" s="93" t="s">
        <v>166</v>
      </c>
      <c r="C45" s="34">
        <f>+Tabla110[[#This Row],[PRECIO SUGERIDO INSTALADOR22]]</f>
        <v>265275.99</v>
      </c>
      <c r="D45" s="97">
        <f>+Tabla110[[#This Row],[PRECIO  INSTALADOR
( CON  IVA)]]-Tabla110[[#This Row],[DCTO TIENDA]]</f>
        <v>252012.1905</v>
      </c>
      <c r="E45" s="97">
        <f>+Tabla110[[#This Row],[DPP ORO]]</f>
        <v>226044.06999999998</v>
      </c>
      <c r="F45" s="49">
        <f>+Tabla110[[#This Row],[PLATINO]]</f>
        <v>223783.62929999997</v>
      </c>
      <c r="G45" s="49">
        <f>+Tabla110[[#This Row],[PRECIO  INSTALADOR
( CON  IVA)]]/0.7</f>
        <v>378965.7</v>
      </c>
      <c r="H45" s="29">
        <f t="shared" si="0"/>
        <v>54.696080412371131</v>
      </c>
      <c r="I45" s="29">
        <f t="shared" si="1"/>
        <v>46.607024742268038</v>
      </c>
      <c r="J45" s="30">
        <f t="shared" si="2"/>
        <v>46.140954494845353</v>
      </c>
      <c r="K45" s="30">
        <f t="shared" si="3"/>
        <v>46.140954494845353</v>
      </c>
      <c r="L45" s="30">
        <f t="shared" si="4"/>
        <v>223783.62929999997</v>
      </c>
      <c r="M45" s="31">
        <f t="shared" si="5"/>
        <v>2260.4406999999997</v>
      </c>
      <c r="N45" s="29">
        <f t="shared" si="6"/>
        <v>46.607024742268038</v>
      </c>
      <c r="O45" s="31">
        <f>Tabla110[[#This Row],[ORO SIN IVA]]*1.19</f>
        <v>226044.06999999998</v>
      </c>
      <c r="P45" s="29">
        <f t="shared" si="7"/>
        <v>54.696080412371131</v>
      </c>
      <c r="Q45" s="32">
        <f>+Tabla110[[#This Row],[PRECIO SUGERIDO INSTALADOR22]]*5%</f>
        <v>13263.799500000001</v>
      </c>
      <c r="R45" s="90">
        <f t="shared" si="9"/>
        <v>265275.99</v>
      </c>
      <c r="S45" s="29">
        <v>189953</v>
      </c>
      <c r="T45" s="29">
        <v>222921</v>
      </c>
      <c r="U45" s="17"/>
    </row>
    <row r="46" spans="1:21" ht="60">
      <c r="A46" s="10" t="s">
        <v>167</v>
      </c>
      <c r="B46" s="93" t="s">
        <v>168</v>
      </c>
      <c r="C46" s="34">
        <f>+Tabla110[[#This Row],[PRECIO SUGERIDO INSTALADOR22]]</f>
        <v>148408.47</v>
      </c>
      <c r="D46" s="97">
        <f>+Tabla110[[#This Row],[PRECIO  INSTALADOR
( CON  IVA)]]-Tabla110[[#This Row],[DCTO TIENDA]]</f>
        <v>140988.0465</v>
      </c>
      <c r="E46" s="97">
        <f>+Tabla110[[#This Row],[DPP ORO]]</f>
        <v>126495.81</v>
      </c>
      <c r="F46" s="49">
        <f>+Tabla110[[#This Row],[PLATINO]]</f>
        <v>125230.85189999999</v>
      </c>
      <c r="G46" s="49">
        <f>+Tabla110[[#This Row],[PRECIO  INSTALADOR
( CON  IVA)]]/0.7</f>
        <v>212012.1</v>
      </c>
      <c r="H46" s="29">
        <f t="shared" si="0"/>
        <v>30.599684536082474</v>
      </c>
      <c r="I46" s="29">
        <f t="shared" si="1"/>
        <v>26.08161030927835</v>
      </c>
      <c r="J46" s="30">
        <f t="shared" si="2"/>
        <v>25.820794206185568</v>
      </c>
      <c r="K46" s="30">
        <f t="shared" si="3"/>
        <v>25.820794206185568</v>
      </c>
      <c r="L46" s="30">
        <f t="shared" si="4"/>
        <v>125230.85189999999</v>
      </c>
      <c r="M46" s="31">
        <f t="shared" si="5"/>
        <v>1264.9581000000001</v>
      </c>
      <c r="N46" s="29">
        <f t="shared" si="6"/>
        <v>26.08161030927835</v>
      </c>
      <c r="O46" s="31">
        <f>Tabla110[[#This Row],[ORO SIN IVA]]*1.19</f>
        <v>126495.81</v>
      </c>
      <c r="P46" s="29">
        <f t="shared" si="7"/>
        <v>30.599684536082474</v>
      </c>
      <c r="Q46" s="32">
        <f>+Tabla110[[#This Row],[PRECIO SUGERIDO INSTALADOR22]]*5%</f>
        <v>7420.4235000000008</v>
      </c>
      <c r="R46" s="90">
        <f t="shared" si="9"/>
        <v>148408.47</v>
      </c>
      <c r="S46" s="29">
        <v>106299</v>
      </c>
      <c r="T46" s="29">
        <v>124713</v>
      </c>
      <c r="U46" s="17"/>
    </row>
    <row r="47" spans="1:21" ht="45">
      <c r="A47" s="15" t="s">
        <v>169</v>
      </c>
      <c r="B47" s="93" t="s">
        <v>170</v>
      </c>
      <c r="C47" s="34">
        <f>+Tabla110[[#This Row],[PRECIO SUGERIDO INSTALADOR22]]</f>
        <v>22023.329999999998</v>
      </c>
      <c r="D47" s="86">
        <f>+Tabla110[[#This Row],[PRECIO  INSTALADOR
( CON  IVA)]]-Tabla110[[#This Row],[DCTO TIENDA]]</f>
        <v>20922.163499999999</v>
      </c>
      <c r="E47" s="86">
        <f>+Tabla110[[#This Row],[DPP ORO]]</f>
        <v>18759.16</v>
      </c>
      <c r="F47" s="50">
        <f>+Tabla110[[#This Row],[PLATINO]]</f>
        <v>18571.5684</v>
      </c>
      <c r="G47" s="50">
        <f>+Tabla110[[#This Row],[PRECIO  INSTALADOR
( CON  IVA)]]/0.7</f>
        <v>31461.899999999998</v>
      </c>
      <c r="H47" s="29">
        <f t="shared" si="0"/>
        <v>4.5408927835051545</v>
      </c>
      <c r="I47" s="29">
        <f t="shared" si="1"/>
        <v>3.8678680412371134</v>
      </c>
      <c r="J47" s="30">
        <f t="shared" si="2"/>
        <v>3.8291893608247425</v>
      </c>
      <c r="K47" s="30">
        <f t="shared" si="3"/>
        <v>3.8291893608247425</v>
      </c>
      <c r="L47" s="30">
        <f t="shared" si="4"/>
        <v>18571.5684</v>
      </c>
      <c r="M47" s="31">
        <f t="shared" si="5"/>
        <v>187.5916</v>
      </c>
      <c r="N47" s="29">
        <f t="shared" si="6"/>
        <v>3.8678680412371134</v>
      </c>
      <c r="O47" s="34">
        <f>Tabla110[[#This Row],[ORO SIN IVA]]*1.19</f>
        <v>18759.16</v>
      </c>
      <c r="P47" s="29">
        <f t="shared" si="7"/>
        <v>4.5408927835051545</v>
      </c>
      <c r="Q47" s="32">
        <f>+Tabla110[[#This Row],[PRECIO SUGERIDO INSTALADOR22]]*5%</f>
        <v>1101.1665</v>
      </c>
      <c r="R47" s="90">
        <f t="shared" si="9"/>
        <v>22023.329999999998</v>
      </c>
      <c r="S47" s="29">
        <v>15764</v>
      </c>
      <c r="T47" s="29">
        <v>18507</v>
      </c>
      <c r="U47" s="17"/>
    </row>
    <row r="48" spans="1:21" ht="60">
      <c r="A48" s="15" t="s">
        <v>171</v>
      </c>
      <c r="B48" s="93" t="s">
        <v>172</v>
      </c>
      <c r="C48" s="34">
        <f>+Tabla110[[#This Row],[PRECIO SUGERIDO INSTALADOR22]]</f>
        <v>84386.47</v>
      </c>
      <c r="D48" s="51">
        <f>+Tabla110[[#This Row],[PRECIO  INSTALADOR
( CON  IVA)]]-Tabla110[[#This Row],[DCTO TIENDA]]</f>
        <v>80167.146500000003</v>
      </c>
      <c r="E48" s="51">
        <f>+Tabla110[[#This Row],[DPP ORO]]</f>
        <v>71935.5</v>
      </c>
      <c r="F48" s="50">
        <f>+Tabla110[[#This Row],[PLATINO]]</f>
        <v>71216.145000000004</v>
      </c>
      <c r="G48" s="50">
        <f>+Tabla110[[#This Row],[PRECIO  INSTALADOR
( CON  IVA)]]/0.7</f>
        <v>120552.1</v>
      </c>
      <c r="H48" s="29">
        <f t="shared" si="0"/>
        <v>17.399272164948453</v>
      </c>
      <c r="I48" s="29">
        <f t="shared" si="1"/>
        <v>14.832061855670103</v>
      </c>
      <c r="J48" s="30">
        <f t="shared" si="2"/>
        <v>14.683741237113402</v>
      </c>
      <c r="K48" s="30">
        <f t="shared" si="3"/>
        <v>14.683741237113402</v>
      </c>
      <c r="L48" s="30">
        <f t="shared" si="4"/>
        <v>71216.145000000004</v>
      </c>
      <c r="M48" s="31">
        <f t="shared" si="5"/>
        <v>719.35500000000002</v>
      </c>
      <c r="N48" s="29">
        <f t="shared" si="6"/>
        <v>14.832061855670103</v>
      </c>
      <c r="O48" s="34">
        <f>Tabla110[[#This Row],[ORO SIN IVA]]*1.19</f>
        <v>71935.5</v>
      </c>
      <c r="P48" s="29">
        <f t="shared" si="7"/>
        <v>17.399272164948453</v>
      </c>
      <c r="Q48" s="32">
        <f>+Tabla110[[#This Row],[PRECIO SUGERIDO INSTALADOR22]]*5%</f>
        <v>4219.3235000000004</v>
      </c>
      <c r="R48" s="90">
        <f t="shared" si="9"/>
        <v>84386.47</v>
      </c>
      <c r="S48" s="29">
        <v>60450</v>
      </c>
      <c r="T48" s="29">
        <v>70913</v>
      </c>
      <c r="U48" s="17"/>
    </row>
    <row r="49" spans="1:21" ht="60">
      <c r="A49" s="15" t="s">
        <v>173</v>
      </c>
      <c r="B49" s="93" t="s">
        <v>174</v>
      </c>
      <c r="C49" s="34">
        <f>+Tabla110[[#This Row],[PRECIO SUGERIDO INSTALADOR22]]</f>
        <v>377772.63999999996</v>
      </c>
      <c r="D49" s="51">
        <f>+Tabla110[[#This Row],[PRECIO  INSTALADOR
( CON  IVA)]]-Tabla110[[#This Row],[DCTO TIENDA]]</f>
        <v>358884.00799999997</v>
      </c>
      <c r="E49" s="51">
        <f>+Tabla110[[#This Row],[DPP ORO]]</f>
        <v>322049.7</v>
      </c>
      <c r="F49" s="50">
        <f>+Tabla110[[#This Row],[PLATINO]]</f>
        <v>318829.20300000004</v>
      </c>
      <c r="G49" s="50">
        <f>+Tabla110[[#This Row],[PRECIO  INSTALADOR
( CON  IVA)]]/0.7</f>
        <v>539675.19999999995</v>
      </c>
      <c r="H49" s="29">
        <f t="shared" si="0"/>
        <v>77.89126597938143</v>
      </c>
      <c r="I49" s="29">
        <f t="shared" si="1"/>
        <v>66.402000000000001</v>
      </c>
      <c r="J49" s="30">
        <f t="shared" si="2"/>
        <v>65.737980000000007</v>
      </c>
      <c r="K49" s="30">
        <f t="shared" si="3"/>
        <v>65.737980000000007</v>
      </c>
      <c r="L49" s="30">
        <f t="shared" si="4"/>
        <v>318829.20300000004</v>
      </c>
      <c r="M49" s="31">
        <f t="shared" si="5"/>
        <v>3220.4970000000003</v>
      </c>
      <c r="N49" s="29">
        <f t="shared" si="6"/>
        <v>66.402000000000001</v>
      </c>
      <c r="O49" s="34">
        <f>Tabla110[[#This Row],[ORO SIN IVA]]*1.19</f>
        <v>322049.7</v>
      </c>
      <c r="P49" s="29">
        <f t="shared" si="7"/>
        <v>77.89126597938143</v>
      </c>
      <c r="Q49" s="32">
        <f>+Tabla110[[#This Row],[PRECIO SUGERIDO INSTALADOR22]]*5%</f>
        <v>18888.631999999998</v>
      </c>
      <c r="R49" s="90">
        <f t="shared" si="9"/>
        <v>377772.63999999996</v>
      </c>
      <c r="S49" s="29">
        <v>270630</v>
      </c>
      <c r="T49" s="29">
        <v>317456</v>
      </c>
      <c r="U49" s="17"/>
    </row>
    <row r="50" spans="1:21" ht="60">
      <c r="A50" s="15" t="s">
        <v>175</v>
      </c>
      <c r="B50" s="93" t="s">
        <v>176</v>
      </c>
      <c r="C50" s="34">
        <f>+Tabla110[[#This Row],[PRECIO SUGERIDO INSTALADOR22]]</f>
        <v>281987.15999999997</v>
      </c>
      <c r="D50" s="85">
        <f>+Tabla110[[#This Row],[PRECIO  INSTALADOR
( CON  IVA)]]-Tabla110[[#This Row],[DCTO TIENDA]]</f>
        <v>267887.80199999997</v>
      </c>
      <c r="E50" s="85">
        <f>+Tabla110[[#This Row],[DPP ORO]]</f>
        <v>240320.5</v>
      </c>
      <c r="F50" s="49">
        <f>+Tabla110[[#This Row],[PLATINO]]</f>
        <v>237917.29500000001</v>
      </c>
      <c r="G50" s="49">
        <f>+Tabla110[[#This Row],[PRECIO  INSTALADOR
( CON  IVA)]]/0.7</f>
        <v>402838.8</v>
      </c>
      <c r="H50" s="29">
        <f t="shared" si="0"/>
        <v>58.141682474226798</v>
      </c>
      <c r="I50" s="29">
        <f t="shared" si="1"/>
        <v>49.550618556701032</v>
      </c>
      <c r="J50" s="30">
        <f t="shared" si="2"/>
        <v>49.055112371134022</v>
      </c>
      <c r="K50" s="30">
        <f t="shared" si="3"/>
        <v>49.055112371134022</v>
      </c>
      <c r="L50" s="30">
        <f t="shared" si="4"/>
        <v>237917.29500000001</v>
      </c>
      <c r="M50" s="31">
        <f t="shared" si="5"/>
        <v>2403.2049999999999</v>
      </c>
      <c r="N50" s="29">
        <f t="shared" si="6"/>
        <v>49.550618556701032</v>
      </c>
      <c r="O50" s="31">
        <f>Tabla110[[#This Row],[ORO SIN IVA]]*1.19</f>
        <v>240320.5</v>
      </c>
      <c r="P50" s="29">
        <f t="shared" si="7"/>
        <v>58.141682474226798</v>
      </c>
      <c r="Q50" s="32">
        <f>+Tabla110[[#This Row],[PRECIO SUGERIDO INSTALADOR22]]*5%</f>
        <v>14099.358</v>
      </c>
      <c r="R50" s="90">
        <f t="shared" si="9"/>
        <v>281987.15999999997</v>
      </c>
      <c r="S50" s="29">
        <v>201950</v>
      </c>
      <c r="T50" s="29">
        <v>236964</v>
      </c>
      <c r="U50" s="17"/>
    </row>
    <row r="51" spans="1:21" ht="60">
      <c r="A51" s="15" t="s">
        <v>177</v>
      </c>
      <c r="B51" s="93" t="s">
        <v>178</v>
      </c>
      <c r="C51" s="34">
        <f>+Tabla110[[#This Row],[PRECIO SUGERIDO INSTALADOR22]]</f>
        <v>314192.13</v>
      </c>
      <c r="D51" s="85">
        <f>+Tabla110[[#This Row],[PRECIO  INSTALADOR
( CON  IVA)]]-Tabla110[[#This Row],[DCTO TIENDA]]</f>
        <v>298482.52350000001</v>
      </c>
      <c r="E51" s="85">
        <f>+Tabla110[[#This Row],[DPP ORO]]</f>
        <v>267766.65999999997</v>
      </c>
      <c r="F51" s="49">
        <f>+Tabla110[[#This Row],[PLATINO]]</f>
        <v>265088.99339999998</v>
      </c>
      <c r="G51" s="49">
        <f>+Tabla110[[#This Row],[PRECIO  INSTALADOR
( CON  IVA)]]/0.7</f>
        <v>448845.9</v>
      </c>
      <c r="H51" s="29">
        <f t="shared" si="0"/>
        <v>64.781882474226805</v>
      </c>
      <c r="I51" s="29">
        <f t="shared" si="1"/>
        <v>55.209620618556698</v>
      </c>
      <c r="J51" s="30">
        <f t="shared" si="2"/>
        <v>54.657524412371131</v>
      </c>
      <c r="K51" s="30">
        <f t="shared" si="3"/>
        <v>54.657524412371131</v>
      </c>
      <c r="L51" s="30">
        <f t="shared" si="4"/>
        <v>265088.99339999998</v>
      </c>
      <c r="M51" s="31">
        <f t="shared" si="5"/>
        <v>2677.6666</v>
      </c>
      <c r="N51" s="29">
        <f t="shared" si="6"/>
        <v>55.209620618556698</v>
      </c>
      <c r="O51" s="31">
        <f>Tabla110[[#This Row],[ORO SIN IVA]]*1.19</f>
        <v>267766.65999999997</v>
      </c>
      <c r="P51" s="29">
        <f t="shared" si="7"/>
        <v>64.781882474226805</v>
      </c>
      <c r="Q51" s="32">
        <f>+Tabla110[[#This Row],[PRECIO SUGERIDO INSTALADOR22]]*5%</f>
        <v>15709.606500000002</v>
      </c>
      <c r="R51" s="90">
        <f t="shared" si="9"/>
        <v>314192.13</v>
      </c>
      <c r="S51" s="29">
        <v>225014</v>
      </c>
      <c r="T51" s="29">
        <v>264027</v>
      </c>
      <c r="U51" s="17"/>
    </row>
    <row r="52" spans="1:21" ht="45">
      <c r="A52" s="15" t="s">
        <v>179</v>
      </c>
      <c r="B52" s="93" t="s">
        <v>180</v>
      </c>
      <c r="C52" s="34">
        <f>+Tabla110[[#This Row],[PRECIO SUGERIDO INSTALADOR22]]</f>
        <v>190684.41</v>
      </c>
      <c r="D52" s="85">
        <f>+Tabla110[[#This Row],[PRECIO  INSTALADOR
( CON  IVA)]]-Tabla110[[#This Row],[DCTO TIENDA]]</f>
        <v>181150.18950000001</v>
      </c>
      <c r="E52" s="85">
        <f>+Tabla110[[#This Row],[DPP ORO]]</f>
        <v>162519.49</v>
      </c>
      <c r="F52" s="49">
        <f>+Tabla110[[#This Row],[PLATINO]]</f>
        <v>160894.29509999999</v>
      </c>
      <c r="G52" s="49">
        <f>+Tabla110[[#This Row],[PRECIO  INSTALADOR
( CON  IVA)]]/0.7</f>
        <v>272406.30000000005</v>
      </c>
      <c r="H52" s="29">
        <f t="shared" si="0"/>
        <v>39.316373195876288</v>
      </c>
      <c r="I52" s="29">
        <f t="shared" si="1"/>
        <v>33.509173195876286</v>
      </c>
      <c r="J52" s="30">
        <f t="shared" si="2"/>
        <v>33.174081463917524</v>
      </c>
      <c r="K52" s="30">
        <f t="shared" si="3"/>
        <v>33.174081463917524</v>
      </c>
      <c r="L52" s="30">
        <f t="shared" si="4"/>
        <v>160894.29509999999</v>
      </c>
      <c r="M52" s="31">
        <f t="shared" si="5"/>
        <v>1625.1949</v>
      </c>
      <c r="N52" s="29">
        <f t="shared" si="6"/>
        <v>33.509173195876286</v>
      </c>
      <c r="O52" s="34">
        <f>Tabla110[[#This Row],[ORO SIN IVA]]*1.19</f>
        <v>162519.49</v>
      </c>
      <c r="P52" s="29">
        <f t="shared" si="7"/>
        <v>39.316373195876288</v>
      </c>
      <c r="Q52" s="32">
        <f>+Tabla110[[#This Row],[PRECIO SUGERIDO INSTALADOR22]]*5%</f>
        <v>9534.2205000000013</v>
      </c>
      <c r="R52" s="90">
        <f t="shared" si="9"/>
        <v>190684.41</v>
      </c>
      <c r="S52" s="29">
        <v>136571</v>
      </c>
      <c r="T52" s="29">
        <v>160239</v>
      </c>
      <c r="U52" s="17"/>
    </row>
    <row r="53" spans="1:21" ht="67.5">
      <c r="A53" s="15" t="s">
        <v>181</v>
      </c>
      <c r="B53" s="14" t="s">
        <v>182</v>
      </c>
      <c r="C53" s="34">
        <f>+Tabla110[[#This Row],[PRECIO SUGERIDO INSTALADOR22]]</f>
        <v>813645.84</v>
      </c>
      <c r="D53" s="85">
        <f>+Tabla110[[#This Row],[PRECIO  INSTALADOR
( CON  IVA)]]-Tabla110[[#This Row],[DCTO TIENDA]]</f>
        <v>772963.54799999995</v>
      </c>
      <c r="E53" s="85">
        <f>+Tabla110[[#This Row],[DPP ORO]]</f>
        <v>693624.82</v>
      </c>
      <c r="F53" s="49">
        <f>+Tabla110[[#This Row],[PLATINO]]</f>
        <v>686688.57179999992</v>
      </c>
      <c r="G53" s="49">
        <f>+Tabla110[[#This Row],[PRECIO  INSTALADOR
( CON  IVA)]]/0.7</f>
        <v>1162351.2</v>
      </c>
      <c r="H53" s="29">
        <f t="shared" si="0"/>
        <v>167.76202886597937</v>
      </c>
      <c r="I53" s="29">
        <f t="shared" si="1"/>
        <v>143.01542680412371</v>
      </c>
      <c r="J53" s="30">
        <f t="shared" si="2"/>
        <v>141.58527253608247</v>
      </c>
      <c r="K53" s="30">
        <f t="shared" si="3"/>
        <v>141.58527253608247</v>
      </c>
      <c r="L53" s="30">
        <f t="shared" si="4"/>
        <v>686688.57179999992</v>
      </c>
      <c r="M53" s="31">
        <f t="shared" si="5"/>
        <v>6936.2482</v>
      </c>
      <c r="N53" s="29">
        <f t="shared" si="6"/>
        <v>143.01542680412371</v>
      </c>
      <c r="O53" s="31">
        <f>Tabla110[[#This Row],[ORO SIN IVA]]*1.19</f>
        <v>693624.82</v>
      </c>
      <c r="P53" s="29">
        <f t="shared" si="7"/>
        <v>167.76202886597937</v>
      </c>
      <c r="Q53" s="32">
        <f>+Tabla110[[#This Row],[PRECIO SUGERIDO INSTALADOR22]]*5%</f>
        <v>40682.292000000001</v>
      </c>
      <c r="R53" s="90">
        <f t="shared" si="9"/>
        <v>813645.84</v>
      </c>
      <c r="S53" s="29">
        <v>582878</v>
      </c>
      <c r="T53" s="29">
        <v>683736</v>
      </c>
      <c r="U53" s="17"/>
    </row>
    <row r="54" spans="1:21" ht="40.5">
      <c r="A54" s="15" t="s">
        <v>183</v>
      </c>
      <c r="B54" s="14" t="s">
        <v>184</v>
      </c>
      <c r="C54" s="34">
        <f>+Tabla110[[#This Row],[PRECIO SUGERIDO INSTALADOR22]]</f>
        <v>96670.84</v>
      </c>
      <c r="D54" s="85">
        <f>+Tabla110[[#This Row],[PRECIO  INSTALADOR
( CON  IVA)]]-Tabla110[[#This Row],[DCTO TIENDA]]</f>
        <v>91837.297999999995</v>
      </c>
      <c r="E54" s="85">
        <f>+Tabla110[[#This Row],[DPP ORO]]</f>
        <v>82394.41</v>
      </c>
      <c r="F54" s="49">
        <f>+Tabla110[[#This Row],[PLATINO]]</f>
        <v>81570.46590000001</v>
      </c>
      <c r="G54" s="49">
        <f>+Tabla110[[#This Row],[PRECIO  INSTALADOR
( CON  IVA)]]/0.7</f>
        <v>138101.20000000001</v>
      </c>
      <c r="H54" s="29">
        <f t="shared" si="0"/>
        <v>19.932131958762884</v>
      </c>
      <c r="I54" s="29">
        <f t="shared" si="1"/>
        <v>16.988538144329898</v>
      </c>
      <c r="J54" s="30">
        <f t="shared" si="2"/>
        <v>16.8186527628866</v>
      </c>
      <c r="K54" s="30">
        <f t="shared" si="3"/>
        <v>16.8186527628866</v>
      </c>
      <c r="L54" s="30">
        <f t="shared" si="4"/>
        <v>81570.46590000001</v>
      </c>
      <c r="M54" s="31">
        <f t="shared" si="5"/>
        <v>823.94410000000005</v>
      </c>
      <c r="N54" s="29">
        <f t="shared" si="6"/>
        <v>16.988538144329898</v>
      </c>
      <c r="O54" s="34">
        <f>Tabla110[[#This Row],[ORO SIN IVA]]*1.19</f>
        <v>82394.41</v>
      </c>
      <c r="P54" s="29">
        <f t="shared" si="7"/>
        <v>19.932131958762884</v>
      </c>
      <c r="Q54" s="32">
        <f>+Tabla110[[#This Row],[PRECIO SUGERIDO INSTALADOR22]]*5%</f>
        <v>4833.5420000000004</v>
      </c>
      <c r="R54" s="90">
        <f t="shared" si="9"/>
        <v>96670.84</v>
      </c>
      <c r="S54" s="29">
        <v>69239</v>
      </c>
      <c r="T54" s="29">
        <v>81236</v>
      </c>
      <c r="U54" s="17"/>
    </row>
    <row r="55" spans="1:21" ht="27">
      <c r="A55" s="15" t="s">
        <v>185</v>
      </c>
      <c r="B55" s="14" t="s">
        <v>186</v>
      </c>
      <c r="C55" s="34">
        <f>+Tabla110[[#This Row],[PRECIO SUGERIDO INSTALADOR22]]</f>
        <v>389115.72</v>
      </c>
      <c r="D55" s="85">
        <f>+Tabla110[[#This Row],[PRECIO  INSTALADOR
( CON  IVA)]]-Tabla110[[#This Row],[DCTO TIENDA]]</f>
        <v>369659.93399999995</v>
      </c>
      <c r="E55" s="85">
        <f>+Tabla110[[#This Row],[DPP ORO]]</f>
        <v>331623.25</v>
      </c>
      <c r="F55" s="49">
        <f>+Tabla110[[#This Row],[PLATINO]]</f>
        <v>328307.01750000002</v>
      </c>
      <c r="G55" s="49">
        <f>+Tabla110[[#This Row],[PRECIO  INSTALADOR
( CON  IVA)]]/0.7</f>
        <v>555879.6</v>
      </c>
      <c r="H55" s="29">
        <f t="shared" si="0"/>
        <v>80.230045360824732</v>
      </c>
      <c r="I55" s="29">
        <f t="shared" si="1"/>
        <v>68.375927835051542</v>
      </c>
      <c r="J55" s="30">
        <f t="shared" si="2"/>
        <v>67.692168556701034</v>
      </c>
      <c r="K55" s="30">
        <f t="shared" si="3"/>
        <v>67.692168556701034</v>
      </c>
      <c r="L55" s="30">
        <f t="shared" si="4"/>
        <v>328307.01750000002</v>
      </c>
      <c r="M55" s="31">
        <f t="shared" si="5"/>
        <v>3316.2325000000001</v>
      </c>
      <c r="N55" s="29">
        <f t="shared" si="6"/>
        <v>68.375927835051542</v>
      </c>
      <c r="O55" s="34">
        <f>Tabla110[[#This Row],[ORO SIN IVA]]*1.19</f>
        <v>331623.25</v>
      </c>
      <c r="P55" s="29">
        <f t="shared" si="7"/>
        <v>80.230045360824732</v>
      </c>
      <c r="Q55" s="32">
        <f>+Tabla110[[#This Row],[PRECIO SUGERIDO INSTALADOR22]]*5%</f>
        <v>19455.786</v>
      </c>
      <c r="R55" s="90">
        <f t="shared" si="9"/>
        <v>389115.72</v>
      </c>
      <c r="S55" s="29">
        <v>278675</v>
      </c>
      <c r="T55" s="29">
        <v>326988</v>
      </c>
      <c r="U55" s="17"/>
    </row>
    <row r="56" spans="1:21" ht="54">
      <c r="A56" s="15" t="s">
        <v>187</v>
      </c>
      <c r="B56" s="14" t="s">
        <v>188</v>
      </c>
      <c r="C56" s="34">
        <f>+Tabla110[[#This Row],[PRECIO SUGERIDO INSTALADOR22]]</f>
        <v>442901.33999999997</v>
      </c>
      <c r="D56" s="85">
        <f>+Tabla110[[#This Row],[PRECIO  INSTALADOR
( CON  IVA)]]-Tabla110[[#This Row],[DCTO TIENDA]]</f>
        <v>420756.27299999999</v>
      </c>
      <c r="E56" s="85">
        <f>+Tabla110[[#This Row],[DPP ORO]]</f>
        <v>377440.63</v>
      </c>
      <c r="F56" s="49">
        <f>+Tabla110[[#This Row],[PLATINO]]</f>
        <v>373666.22370000003</v>
      </c>
      <c r="G56" s="49">
        <f>+Tabla110[[#This Row],[PRECIO  INSTALADOR
( CON  IVA)]]/0.7</f>
        <v>632716.19999999995</v>
      </c>
      <c r="H56" s="29">
        <f t="shared" si="0"/>
        <v>91.319863917525765</v>
      </c>
      <c r="I56" s="29">
        <f t="shared" si="1"/>
        <v>77.822810309278353</v>
      </c>
      <c r="J56" s="30">
        <f t="shared" si="2"/>
        <v>77.044582206185567</v>
      </c>
      <c r="K56" s="30">
        <f t="shared" si="3"/>
        <v>77.044582206185567</v>
      </c>
      <c r="L56" s="30">
        <f t="shared" si="4"/>
        <v>373666.22370000003</v>
      </c>
      <c r="M56" s="31">
        <f t="shared" si="5"/>
        <v>3774.4063000000001</v>
      </c>
      <c r="N56" s="29">
        <f t="shared" si="6"/>
        <v>77.822810309278353</v>
      </c>
      <c r="O56" s="34">
        <f>Tabla110[[#This Row],[ORO SIN IVA]]*1.19</f>
        <v>377440.63</v>
      </c>
      <c r="P56" s="29">
        <f t="shared" si="7"/>
        <v>91.319863917525765</v>
      </c>
      <c r="Q56" s="32">
        <f>+Tabla110[[#This Row],[PRECIO SUGERIDO INSTALADOR22]]*5%</f>
        <v>22145.066999999999</v>
      </c>
      <c r="R56" s="90">
        <f t="shared" si="9"/>
        <v>442901.33999999997</v>
      </c>
      <c r="S56" s="29">
        <v>317177</v>
      </c>
      <c r="T56" s="29">
        <v>372186</v>
      </c>
      <c r="U56" s="17"/>
    </row>
    <row r="57" spans="1:21" ht="67.5">
      <c r="A57" s="15" t="s">
        <v>189</v>
      </c>
      <c r="B57" s="13" t="s">
        <v>190</v>
      </c>
      <c r="C57" s="34">
        <f>+Tabla110[[#This Row],[PRECIO SUGERIDO INSTALADOR22]]</f>
        <v>515943.54</v>
      </c>
      <c r="D57" s="51">
        <f>+Tabla110[[#This Row],[PRECIO  INSTALADOR
( CON  IVA)]]-Tabla110[[#This Row],[DCTO TIENDA]]</f>
        <v>490146.36299999995</v>
      </c>
      <c r="E57" s="51">
        <f>+Tabla110[[#This Row],[DPP ORO]]</f>
        <v>439691.91</v>
      </c>
      <c r="F57" s="50">
        <f>+Tabla110[[#This Row],[PLATINO]]</f>
        <v>435294.99089999998</v>
      </c>
      <c r="G57" s="50">
        <f>+Tabla110[[#This Row],[PRECIO  INSTALADOR
( CON  IVA)]]/0.7</f>
        <v>737062.20000000007</v>
      </c>
      <c r="H57" s="29">
        <f t="shared" si="0"/>
        <v>106.38011134020618</v>
      </c>
      <c r="I57" s="29">
        <f t="shared" si="1"/>
        <v>90.658125773195877</v>
      </c>
      <c r="J57" s="30">
        <f t="shared" si="2"/>
        <v>89.751544515463905</v>
      </c>
      <c r="K57" s="30">
        <f t="shared" si="3"/>
        <v>89.751544515463905</v>
      </c>
      <c r="L57" s="30">
        <f t="shared" si="4"/>
        <v>435294.99089999998</v>
      </c>
      <c r="M57" s="31">
        <f t="shared" si="5"/>
        <v>4396.9191000000001</v>
      </c>
      <c r="N57" s="29">
        <f t="shared" si="6"/>
        <v>90.658125773195877</v>
      </c>
      <c r="O57" s="34">
        <f>Tabla110[[#This Row],[ORO SIN IVA]]*1.19</f>
        <v>439691.91</v>
      </c>
      <c r="P57" s="29">
        <f t="shared" si="7"/>
        <v>106.38011134020618</v>
      </c>
      <c r="Q57" s="32">
        <f>+Tabla110[[#This Row],[PRECIO SUGERIDO INSTALADOR22]]*5%</f>
        <v>25797.177</v>
      </c>
      <c r="R57" s="90">
        <f t="shared" si="9"/>
        <v>515943.54</v>
      </c>
      <c r="S57" s="29">
        <v>369489</v>
      </c>
      <c r="T57" s="29">
        <v>433566</v>
      </c>
      <c r="U57" s="17"/>
    </row>
    <row r="58" spans="1:21" ht="27">
      <c r="A58" s="15" t="s">
        <v>191</v>
      </c>
      <c r="B58" s="13" t="s">
        <v>192</v>
      </c>
      <c r="C58" s="34">
        <f>+Tabla110[[#This Row],[PRECIO SUGERIDO INSTALADOR22]]</f>
        <v>125389.11</v>
      </c>
      <c r="D58" s="51">
        <f>+Tabla110[[#This Row],[PRECIO  INSTALADOR
( CON  IVA)]]-Tabla110[[#This Row],[DCTO TIENDA]]</f>
        <v>119119.6545</v>
      </c>
      <c r="E58" s="51">
        <f>+Tabla110[[#This Row],[DPP ORO]]</f>
        <v>106907.22</v>
      </c>
      <c r="F58" s="50">
        <f>+Tabla110[[#This Row],[PLATINO]]</f>
        <v>105838.14780000001</v>
      </c>
      <c r="G58" s="50">
        <f>+Tabla110[[#This Row],[PRECIO  INSTALADOR
( CON  IVA)]]/0.7</f>
        <v>179127.30000000002</v>
      </c>
      <c r="H58" s="29">
        <f t="shared" si="0"/>
        <v>25.853424742268043</v>
      </c>
      <c r="I58" s="29">
        <f t="shared" si="1"/>
        <v>22.042725773195876</v>
      </c>
      <c r="J58" s="30">
        <f t="shared" si="2"/>
        <v>21.82229851546392</v>
      </c>
      <c r="K58" s="30">
        <f t="shared" si="3"/>
        <v>21.82229851546392</v>
      </c>
      <c r="L58" s="30">
        <f t="shared" si="4"/>
        <v>105838.14780000001</v>
      </c>
      <c r="M58" s="31">
        <f t="shared" si="5"/>
        <v>1069.0722000000001</v>
      </c>
      <c r="N58" s="29">
        <f t="shared" si="6"/>
        <v>22.042725773195876</v>
      </c>
      <c r="O58" s="34">
        <f>Tabla110[[#This Row],[ORO SIN IVA]]*1.19</f>
        <v>106907.22</v>
      </c>
      <c r="P58" s="29">
        <f t="shared" si="7"/>
        <v>25.853424742268043</v>
      </c>
      <c r="Q58" s="32">
        <f>+Tabla110[[#This Row],[PRECIO SUGERIDO INSTALADOR22]]*5%</f>
        <v>6269.4555</v>
      </c>
      <c r="R58" s="90">
        <f t="shared" si="9"/>
        <v>125389.11</v>
      </c>
      <c r="S58" s="29">
        <v>89838</v>
      </c>
      <c r="T58" s="29">
        <v>105369</v>
      </c>
      <c r="U58" s="17"/>
    </row>
    <row r="59" spans="1:21" ht="40.5">
      <c r="A59" s="48" t="s">
        <v>193</v>
      </c>
      <c r="B59" s="91" t="s">
        <v>194</v>
      </c>
      <c r="C59" s="34">
        <f>+Tabla110[[#This Row],[PRECIO SUGERIDO INSTALADOR22]]</f>
        <v>406822.92</v>
      </c>
      <c r="D59" s="98">
        <f>+Tabla110[[#This Row],[PRECIO  INSTALADOR
( CON  IVA)]]-Tabla110[[#This Row],[DCTO TIENDA]]</f>
        <v>386481.77399999998</v>
      </c>
      <c r="E59" s="98">
        <f>+Tabla110[[#This Row],[DPP ORO]]</f>
        <v>346674.37</v>
      </c>
      <c r="F59" s="98">
        <f>+Tabla110[[#This Row],[PLATINO]]</f>
        <v>343207.6263</v>
      </c>
      <c r="G59" s="98">
        <f>+Tabla110[[#This Row],[PRECIO  INSTALADOR
( CON  IVA)]]/0.7</f>
        <v>581175.6</v>
      </c>
      <c r="H59" s="37">
        <f t="shared" si="0"/>
        <v>83.881014432989687</v>
      </c>
      <c r="I59" s="37">
        <f t="shared" si="1"/>
        <v>71.479251546391751</v>
      </c>
      <c r="J59" s="38">
        <f t="shared" si="2"/>
        <v>70.764459030927839</v>
      </c>
      <c r="K59" s="38">
        <f t="shared" si="3"/>
        <v>70.764459030927839</v>
      </c>
      <c r="L59" s="38">
        <f t="shared" si="4"/>
        <v>343207.6263</v>
      </c>
      <c r="M59" s="31">
        <f t="shared" si="5"/>
        <v>3466.7437</v>
      </c>
      <c r="N59" s="37">
        <f t="shared" si="6"/>
        <v>71.479251546391751</v>
      </c>
      <c r="O59" s="53">
        <f>Tabla110[[#This Row],[ORO SIN IVA]]*1.19</f>
        <v>346674.37</v>
      </c>
      <c r="P59" s="37">
        <f t="shared" si="7"/>
        <v>83.881014432989687</v>
      </c>
      <c r="Q59" s="47">
        <f>+Tabla110[[#This Row],[PRECIO SUGERIDO INSTALADOR22]]*5%</f>
        <v>20341.146000000001</v>
      </c>
      <c r="R59" s="90">
        <f t="shared" si="9"/>
        <v>406822.92</v>
      </c>
      <c r="S59" s="29">
        <v>291323</v>
      </c>
      <c r="T59" s="29">
        <v>341868</v>
      </c>
      <c r="U59" s="17"/>
    </row>
    <row r="60" spans="1:21" ht="67.5">
      <c r="A60" s="15" t="s">
        <v>195</v>
      </c>
      <c r="B60" s="14" t="s">
        <v>196</v>
      </c>
      <c r="C60" s="34">
        <f>+Tabla110[[#This Row],[PRECIO SUGERIDO INSTALADOR22]]</f>
        <v>56276.29</v>
      </c>
      <c r="D60" s="85">
        <f>+Tabla110[[#This Row],[PRECIO  INSTALADOR
( CON  IVA)]]-Tabla110[[#This Row],[DCTO TIENDA]]</f>
        <v>53462.4755</v>
      </c>
      <c r="E60" s="85">
        <f>+Tabla110[[#This Row],[DPP ORO]]</f>
        <v>46426.659999999996</v>
      </c>
      <c r="F60" s="49">
        <f>+Tabla110[[#This Row],[PLATINO]]</f>
        <v>45962.393399999994</v>
      </c>
      <c r="G60" s="49">
        <f>+Tabla110[[#This Row],[PRECIO  INSTALADOR
( CON  IVA)]]/0.7</f>
        <v>80394.700000000012</v>
      </c>
      <c r="H60" s="29">
        <f t="shared" si="0"/>
        <v>11.603358762886598</v>
      </c>
      <c r="I60" s="29">
        <f t="shared" si="1"/>
        <v>9.572507216494845</v>
      </c>
      <c r="J60" s="30">
        <f t="shared" si="2"/>
        <v>9.4767821443298956</v>
      </c>
      <c r="K60" s="30">
        <f t="shared" si="3"/>
        <v>9.4767821443298956</v>
      </c>
      <c r="L60" s="30">
        <f t="shared" si="4"/>
        <v>45962.393399999994</v>
      </c>
      <c r="M60" s="31">
        <f t="shared" si="5"/>
        <v>464.26659999999998</v>
      </c>
      <c r="N60" s="29">
        <f t="shared" si="6"/>
        <v>9.572507216494845</v>
      </c>
      <c r="O60" s="34">
        <f>Tabla110[[#This Row],[ORO SIN IVA]]*1.19</f>
        <v>46426.659999999996</v>
      </c>
      <c r="P60" s="29">
        <f t="shared" si="7"/>
        <v>11.603358762886598</v>
      </c>
      <c r="Q60" s="32">
        <f>+Tabla110[[#This Row],[PRECIO SUGERIDO INSTALADOR22]]*5%</f>
        <v>2813.8145000000004</v>
      </c>
      <c r="R60" s="90">
        <f t="shared" si="9"/>
        <v>56276.29</v>
      </c>
      <c r="S60" s="29">
        <v>39014</v>
      </c>
      <c r="T60" s="29">
        <v>47291</v>
      </c>
      <c r="U60" s="17"/>
    </row>
    <row r="61" spans="1:21" ht="27">
      <c r="A61" s="15" t="s">
        <v>197</v>
      </c>
      <c r="B61" s="13" t="s">
        <v>198</v>
      </c>
      <c r="C61" s="34">
        <f>+Tabla110[[#This Row],[PRECIO SUGERIDO INSTALADOR22]]</f>
        <v>95564.14</v>
      </c>
      <c r="D61" s="51">
        <f>+Tabla110[[#This Row],[PRECIO  INSTALADOR
( CON  IVA)]]-Tabla110[[#This Row],[DCTO TIENDA]]</f>
        <v>90785.933000000005</v>
      </c>
      <c r="E61" s="51">
        <f>+Tabla110[[#This Row],[DPP ORO]]</f>
        <v>81453.119999999995</v>
      </c>
      <c r="F61" s="50">
        <f>+Tabla110[[#This Row],[PLATINO]]</f>
        <v>80638.588799999998</v>
      </c>
      <c r="G61" s="50">
        <f>+Tabla110[[#This Row],[PRECIO  INSTALADOR
( CON  IVA)]]/0.7</f>
        <v>136520.20000000001</v>
      </c>
      <c r="H61" s="29">
        <f t="shared" si="0"/>
        <v>19.703946391752577</v>
      </c>
      <c r="I61" s="29">
        <f t="shared" si="1"/>
        <v>16.794457731958762</v>
      </c>
      <c r="J61" s="30">
        <f t="shared" si="2"/>
        <v>16.626513154639174</v>
      </c>
      <c r="K61" s="30">
        <f t="shared" si="3"/>
        <v>16.626513154639174</v>
      </c>
      <c r="L61" s="30">
        <f t="shared" si="4"/>
        <v>80638.588799999998</v>
      </c>
      <c r="M61" s="31">
        <f t="shared" si="5"/>
        <v>814.53120000000001</v>
      </c>
      <c r="N61" s="29">
        <f t="shared" si="6"/>
        <v>16.794457731958762</v>
      </c>
      <c r="O61" s="34">
        <f>Tabla110[[#This Row],[ORO SIN IVA]]*1.19</f>
        <v>81453.119999999995</v>
      </c>
      <c r="P61" s="29">
        <f t="shared" si="7"/>
        <v>19.703946391752577</v>
      </c>
      <c r="Q61" s="32">
        <f>+Tabla110[[#This Row],[PRECIO SUGERIDO INSTALADOR22]]*5%</f>
        <v>4778.2070000000003</v>
      </c>
      <c r="R61" s="90">
        <f t="shared" si="9"/>
        <v>95564.14</v>
      </c>
      <c r="S61" s="29">
        <v>68448</v>
      </c>
      <c r="T61" s="29">
        <v>80306</v>
      </c>
      <c r="U61" s="17"/>
    </row>
    <row r="62" spans="1:21" ht="40.5">
      <c r="A62" s="15" t="s">
        <v>199</v>
      </c>
      <c r="B62" s="13" t="s">
        <v>200</v>
      </c>
      <c r="C62" s="34">
        <f>+Tabla110[[#This Row],[PRECIO SUGERIDO INSTALADOR22]]</f>
        <v>126606.48</v>
      </c>
      <c r="D62" s="51">
        <f>+Tabla110[[#This Row],[PRECIO  INSTALADOR
( CON  IVA)]]-Tabla110[[#This Row],[DCTO TIENDA]]</f>
        <v>120276.15599999999</v>
      </c>
      <c r="E62" s="51">
        <f>+Tabla110[[#This Row],[DPP ORO]]</f>
        <v>107848.51</v>
      </c>
      <c r="F62" s="50">
        <f>+Tabla110[[#This Row],[PLATINO]]</f>
        <v>106770.02489999999</v>
      </c>
      <c r="G62" s="50">
        <f>+Tabla110[[#This Row],[PRECIO  INSTALADOR
( CON  IVA)]]/0.7</f>
        <v>180866.4</v>
      </c>
      <c r="H62" s="29">
        <f t="shared" si="0"/>
        <v>26.104428865979379</v>
      </c>
      <c r="I62" s="29">
        <f t="shared" si="1"/>
        <v>22.236806185567008</v>
      </c>
      <c r="J62" s="30">
        <f t="shared" si="2"/>
        <v>22.014438123711336</v>
      </c>
      <c r="K62" s="30">
        <f t="shared" si="3"/>
        <v>22.014438123711336</v>
      </c>
      <c r="L62" s="30">
        <f t="shared" si="4"/>
        <v>106770.02489999999</v>
      </c>
      <c r="M62" s="31">
        <f t="shared" si="5"/>
        <v>1078.4850999999999</v>
      </c>
      <c r="N62" s="29">
        <f t="shared" si="6"/>
        <v>22.236806185567008</v>
      </c>
      <c r="O62" s="34">
        <f>Tabla110[[#This Row],[ORO SIN IVA]]*1.19</f>
        <v>107848.51</v>
      </c>
      <c r="P62" s="29">
        <f t="shared" si="7"/>
        <v>26.104428865979379</v>
      </c>
      <c r="Q62" s="32">
        <f>+Tabla110[[#This Row],[PRECIO SUGERIDO INSTALADOR22]]*5%</f>
        <v>6330.3240000000005</v>
      </c>
      <c r="R62" s="90">
        <f t="shared" si="9"/>
        <v>126606.48</v>
      </c>
      <c r="S62" s="29">
        <v>90629</v>
      </c>
      <c r="T62" s="29">
        <v>106392</v>
      </c>
      <c r="U62" s="17"/>
    </row>
    <row r="63" spans="1:21" ht="67.5">
      <c r="A63" s="15" t="s">
        <v>201</v>
      </c>
      <c r="B63" s="14" t="s">
        <v>202</v>
      </c>
      <c r="C63" s="34">
        <f>+Tabla110[[#This Row],[PRECIO SUGERIDO INSTALADOR22]]</f>
        <v>68339.319999999992</v>
      </c>
      <c r="D63" s="85">
        <f>+Tabla110[[#This Row],[PRECIO  INSTALADOR
( CON  IVA)]]-Tabla110[[#This Row],[DCTO TIENDA]]</f>
        <v>64922.353999999992</v>
      </c>
      <c r="E63" s="85">
        <f>+Tabla110[[#This Row],[DPP ORO]]</f>
        <v>58268.35</v>
      </c>
      <c r="F63" s="49">
        <f>+Tabla110[[#This Row],[PLATINO]]</f>
        <v>57685.666499999999</v>
      </c>
      <c r="G63" s="49">
        <f>+Tabla110[[#This Row],[PRECIO  INSTALADOR
( CON  IVA)]]/0.7</f>
        <v>97627.599999999991</v>
      </c>
      <c r="H63" s="29">
        <f t="shared" si="0"/>
        <v>14.090581443298968</v>
      </c>
      <c r="I63" s="29">
        <f t="shared" si="1"/>
        <v>12.014092783505154</v>
      </c>
      <c r="J63" s="30">
        <f t="shared" si="2"/>
        <v>11.893951855670103</v>
      </c>
      <c r="K63" s="30">
        <f t="shared" si="3"/>
        <v>11.893951855670103</v>
      </c>
      <c r="L63" s="30">
        <f t="shared" si="4"/>
        <v>57685.666499999999</v>
      </c>
      <c r="M63" s="31">
        <f t="shared" si="5"/>
        <v>582.68349999999998</v>
      </c>
      <c r="N63" s="29">
        <f t="shared" si="6"/>
        <v>12.014092783505154</v>
      </c>
      <c r="O63" s="34">
        <f>Tabla110[[#This Row],[ORO SIN IVA]]*1.19</f>
        <v>58268.35</v>
      </c>
      <c r="P63" s="29">
        <f t="shared" si="7"/>
        <v>14.090581443298968</v>
      </c>
      <c r="Q63" s="32">
        <f>+Tabla110[[#This Row],[PRECIO SUGERIDO INSTALADOR22]]*5%</f>
        <v>3416.9659999999999</v>
      </c>
      <c r="R63" s="90">
        <f t="shared" si="9"/>
        <v>68339.319999999992</v>
      </c>
      <c r="S63" s="29">
        <v>48965</v>
      </c>
      <c r="T63" s="29">
        <v>57428</v>
      </c>
      <c r="U63" s="17"/>
    </row>
    <row r="64" spans="1:21" ht="54">
      <c r="A64" s="15" t="s">
        <v>203</v>
      </c>
      <c r="B64" s="14" t="s">
        <v>204</v>
      </c>
      <c r="C64" s="34">
        <f>+Tabla110[[#This Row],[PRECIO SUGERIDO INSTALADOR22]]</f>
        <v>19809.93</v>
      </c>
      <c r="D64" s="85">
        <f>+Tabla110[[#This Row],[PRECIO  INSTALADOR
( CON  IVA)]]-Tabla110[[#This Row],[DCTO TIENDA]]</f>
        <v>18819.433499999999</v>
      </c>
      <c r="E64" s="85">
        <f>+Tabla110[[#This Row],[DPP ORO]]</f>
        <v>16877.77</v>
      </c>
      <c r="F64" s="49">
        <f>+Tabla110[[#This Row],[PLATINO]]</f>
        <v>16708.992300000002</v>
      </c>
      <c r="G64" s="49">
        <f>+Tabla110[[#This Row],[PRECIO  INSTALADOR
( CON  IVA)]]/0.7</f>
        <v>28299.9</v>
      </c>
      <c r="H64" s="29">
        <f t="shared" si="0"/>
        <v>4.084521649484536</v>
      </c>
      <c r="I64" s="29">
        <f t="shared" si="1"/>
        <v>3.4799525773195876</v>
      </c>
      <c r="J64" s="30">
        <f t="shared" si="2"/>
        <v>3.445153051546392</v>
      </c>
      <c r="K64" s="30">
        <f t="shared" si="3"/>
        <v>3.445153051546392</v>
      </c>
      <c r="L64" s="30">
        <f t="shared" si="4"/>
        <v>16708.992300000002</v>
      </c>
      <c r="M64" s="31">
        <f t="shared" si="5"/>
        <v>168.77770000000001</v>
      </c>
      <c r="N64" s="29">
        <f t="shared" si="6"/>
        <v>3.4799525773195876</v>
      </c>
      <c r="O64" s="34">
        <f>Tabla110[[#This Row],[ORO SIN IVA]]*1.19</f>
        <v>16877.77</v>
      </c>
      <c r="P64" s="29">
        <f t="shared" si="7"/>
        <v>4.084521649484536</v>
      </c>
      <c r="Q64" s="32">
        <f>+Tabla110[[#This Row],[PRECIO SUGERIDO INSTALADOR22]]*5%</f>
        <v>990.49650000000008</v>
      </c>
      <c r="R64" s="90">
        <f t="shared" si="9"/>
        <v>19809.93</v>
      </c>
      <c r="S64" s="29">
        <v>14183</v>
      </c>
      <c r="T64" s="29">
        <v>16647</v>
      </c>
      <c r="U64" s="17"/>
    </row>
    <row r="65" spans="1:21">
      <c r="A65" s="15" t="s">
        <v>205</v>
      </c>
      <c r="B65" s="14" t="s">
        <v>206</v>
      </c>
      <c r="C65" s="34">
        <f>+Tabla110[[#This Row],[PRECIO SUGERIDO INSTALADOR22]]</f>
        <v>31872.959999999999</v>
      </c>
      <c r="D65" s="85">
        <f>+Tabla110[[#This Row],[PRECIO  INSTALADOR
( CON  IVA)]]-Tabla110[[#This Row],[DCTO TIENDA]]</f>
        <v>30279.311999999998</v>
      </c>
      <c r="E65" s="85">
        <f>+Tabla110[[#This Row],[DPP ORO]]</f>
        <v>27224.82</v>
      </c>
      <c r="F65" s="49">
        <f>+Tabla110[[#This Row],[PLATINO]]</f>
        <v>26952.571799999998</v>
      </c>
      <c r="G65" s="49">
        <f>+Tabla110[[#This Row],[PRECIO  INSTALADOR
( CON  IVA)]]/0.7</f>
        <v>45532.800000000003</v>
      </c>
      <c r="H65" s="29">
        <f t="shared" si="0"/>
        <v>6.5717443298969069</v>
      </c>
      <c r="I65" s="29">
        <f t="shared" si="1"/>
        <v>5.6133649484536079</v>
      </c>
      <c r="J65" s="30">
        <f t="shared" si="2"/>
        <v>5.5572312989690715</v>
      </c>
      <c r="K65" s="30">
        <f t="shared" si="3"/>
        <v>5.5572312989690715</v>
      </c>
      <c r="L65" s="30">
        <f t="shared" si="4"/>
        <v>26952.571799999998</v>
      </c>
      <c r="M65" s="31">
        <f t="shared" si="5"/>
        <v>272.2482</v>
      </c>
      <c r="N65" s="29">
        <f t="shared" si="6"/>
        <v>5.6133649484536079</v>
      </c>
      <c r="O65" s="34">
        <f>Tabla110[[#This Row],[ORO SIN IVA]]*1.19</f>
        <v>27224.82</v>
      </c>
      <c r="P65" s="29">
        <f t="shared" si="7"/>
        <v>6.5717443298969069</v>
      </c>
      <c r="Q65" s="32">
        <f>+Tabla110[[#This Row],[PRECIO SUGERIDO INSTALADOR22]]*5%</f>
        <v>1593.6480000000001</v>
      </c>
      <c r="R65" s="90">
        <f t="shared" si="9"/>
        <v>31872.959999999999</v>
      </c>
      <c r="S65" s="29">
        <v>22878</v>
      </c>
      <c r="T65" s="29">
        <v>26784</v>
      </c>
      <c r="U65" s="17"/>
    </row>
    <row r="66" spans="1:21" ht="54">
      <c r="A66" s="15" t="s">
        <v>207</v>
      </c>
      <c r="B66" s="14" t="s">
        <v>208</v>
      </c>
      <c r="C66" s="34">
        <f>+Tabla110[[#This Row],[PRECIO SUGERIDO INSTALADOR22]]</f>
        <v>47754.7</v>
      </c>
      <c r="D66" s="85">
        <f>+Tabla110[[#This Row],[PRECIO  INSTALADOR
( CON  IVA)]]-Tabla110[[#This Row],[DCTO TIENDA]]</f>
        <v>45366.964999999997</v>
      </c>
      <c r="E66" s="85">
        <f>+Tabla110[[#This Row],[DPP ORO]]</f>
        <v>40671.82</v>
      </c>
      <c r="F66" s="49">
        <f>+Tabla110[[#This Row],[PLATINO]]</f>
        <v>40265.101799999997</v>
      </c>
      <c r="G66" s="49">
        <f>+Tabla110[[#This Row],[PRECIO  INSTALADOR
( CON  IVA)]]/0.7</f>
        <v>68221</v>
      </c>
      <c r="H66" s="29">
        <f t="shared" si="0"/>
        <v>9.8463298969072159</v>
      </c>
      <c r="I66" s="29">
        <f t="shared" si="1"/>
        <v>8.3859422680412372</v>
      </c>
      <c r="J66" s="30">
        <f t="shared" si="2"/>
        <v>8.3020828453608235</v>
      </c>
      <c r="K66" s="30">
        <f t="shared" si="3"/>
        <v>8.3020828453608235</v>
      </c>
      <c r="L66" s="30">
        <f t="shared" si="4"/>
        <v>40265.101799999997</v>
      </c>
      <c r="M66" s="31">
        <f t="shared" si="5"/>
        <v>406.71820000000002</v>
      </c>
      <c r="N66" s="29">
        <f t="shared" si="6"/>
        <v>8.3859422680412372</v>
      </c>
      <c r="O66" s="34">
        <f>Tabla110[[#This Row],[ORO SIN IVA]]*1.19</f>
        <v>40671.82</v>
      </c>
      <c r="P66" s="29">
        <f t="shared" si="7"/>
        <v>9.8463298969072159</v>
      </c>
      <c r="Q66" s="32">
        <f>+Tabla110[[#This Row],[PRECIO SUGERIDO INSTALADOR22]]*5%</f>
        <v>2387.7350000000001</v>
      </c>
      <c r="R66" s="90">
        <f t="shared" si="9"/>
        <v>47754.7</v>
      </c>
      <c r="S66" s="29">
        <v>34178</v>
      </c>
      <c r="T66" s="29">
        <v>40130</v>
      </c>
      <c r="U66" s="17"/>
    </row>
    <row r="67" spans="1:21" ht="54">
      <c r="A67" s="15" t="s">
        <v>209</v>
      </c>
      <c r="B67" s="14" t="s">
        <v>210</v>
      </c>
      <c r="C67" s="34">
        <f>+Tabla110[[#This Row],[PRECIO SUGERIDO INSTALADOR22]]</f>
        <v>60481.75</v>
      </c>
      <c r="D67" s="85">
        <f>+Tabla110[[#This Row],[PRECIO  INSTALADOR
( CON  IVA)]]-Tabla110[[#This Row],[DCTO TIENDA]]</f>
        <v>57457.662499999999</v>
      </c>
      <c r="E67" s="85">
        <f>+Tabla110[[#This Row],[DPP ORO]]</f>
        <v>51517.479999999996</v>
      </c>
      <c r="F67" s="49">
        <f>+Tabla110[[#This Row],[PLATINO]]</f>
        <v>51002.305199999995</v>
      </c>
      <c r="G67" s="49">
        <f>+Tabla110[[#This Row],[PRECIO  INSTALADOR
( CON  IVA)]]/0.7</f>
        <v>86402.5</v>
      </c>
      <c r="H67" s="29">
        <f t="shared" ref="H67:H88" si="10">+P67</f>
        <v>12.470463917525773</v>
      </c>
      <c r="I67" s="29">
        <f t="shared" ref="I67:I88" si="11">+N67</f>
        <v>10.622160824742267</v>
      </c>
      <c r="J67" s="30">
        <f t="shared" ref="J67:J88" si="12">+K67</f>
        <v>10.515939216494845</v>
      </c>
      <c r="K67" s="30">
        <f t="shared" ref="K67:K88" si="13">+L67/$O$1</f>
        <v>10.515939216494845</v>
      </c>
      <c r="L67" s="30">
        <f t="shared" ref="L67:L88" si="14">+O67-M67</f>
        <v>51002.305199999995</v>
      </c>
      <c r="M67" s="31">
        <f t="shared" ref="M67:M88" si="15">+O67*1%</f>
        <v>515.1748</v>
      </c>
      <c r="N67" s="29">
        <f t="shared" ref="N67:N88" si="16">+O67/$O$1</f>
        <v>10.622160824742267</v>
      </c>
      <c r="O67" s="34">
        <f>Tabla110[[#This Row],[ORO SIN IVA]]*1.19</f>
        <v>51517.479999999996</v>
      </c>
      <c r="P67" s="29">
        <f t="shared" ref="P67:P88" si="17">+R67/$O$1</f>
        <v>12.470463917525773</v>
      </c>
      <c r="Q67" s="32">
        <f>+Tabla110[[#This Row],[PRECIO SUGERIDO INSTALADOR22]]*5%</f>
        <v>3024.0875000000001</v>
      </c>
      <c r="R67" s="90">
        <f t="shared" ref="R67:R88" si="18">T67*1.19</f>
        <v>60481.75</v>
      </c>
      <c r="S67" s="29">
        <v>43292</v>
      </c>
      <c r="T67" s="29">
        <v>50825</v>
      </c>
      <c r="U67" s="17"/>
    </row>
    <row r="68" spans="1:21">
      <c r="A68" s="15" t="s">
        <v>211</v>
      </c>
      <c r="B68" s="14" t="s">
        <v>212</v>
      </c>
      <c r="C68" s="34">
        <f>+Tabla110[[#This Row],[PRECIO SUGERIDO INSTALADOR22]]</f>
        <v>52457.579999999994</v>
      </c>
      <c r="D68" s="85">
        <f>+Tabla110[[#This Row],[PRECIO  INSTALADOR
( CON  IVA)]]-Tabla110[[#This Row],[DCTO TIENDA]]</f>
        <v>49834.700999999994</v>
      </c>
      <c r="E68" s="85">
        <f>+Tabla110[[#This Row],[DPP ORO]]</f>
        <v>44710.68</v>
      </c>
      <c r="F68" s="49">
        <f>+Tabla110[[#This Row],[PLATINO]]</f>
        <v>44263.573199999999</v>
      </c>
      <c r="G68" s="49">
        <f>+Tabla110[[#This Row],[PRECIO  INSTALADOR
( CON  IVA)]]/0.7</f>
        <v>74939.399999999994</v>
      </c>
      <c r="H68" s="29">
        <f t="shared" si="10"/>
        <v>10.815995876288659</v>
      </c>
      <c r="I68" s="29">
        <f t="shared" si="11"/>
        <v>9.2186969072164953</v>
      </c>
      <c r="J68" s="30">
        <f t="shared" si="12"/>
        <v>9.1265099381443289</v>
      </c>
      <c r="K68" s="30">
        <f t="shared" si="13"/>
        <v>9.1265099381443289</v>
      </c>
      <c r="L68" s="30">
        <f t="shared" si="14"/>
        <v>44263.573199999999</v>
      </c>
      <c r="M68" s="31">
        <f t="shared" si="15"/>
        <v>447.10680000000002</v>
      </c>
      <c r="N68" s="29">
        <f t="shared" si="16"/>
        <v>9.2186969072164953</v>
      </c>
      <c r="O68" s="34">
        <f>Tabla110[[#This Row],[ORO SIN IVA]]*1.19</f>
        <v>44710.68</v>
      </c>
      <c r="P68" s="29">
        <f t="shared" si="17"/>
        <v>10.815995876288659</v>
      </c>
      <c r="Q68" s="32">
        <f>+Tabla110[[#This Row],[PRECIO SUGERIDO INSTALADOR22]]*5%</f>
        <v>2622.8789999999999</v>
      </c>
      <c r="R68" s="90">
        <f t="shared" si="18"/>
        <v>52457.579999999994</v>
      </c>
      <c r="S68" s="29">
        <v>37572</v>
      </c>
      <c r="T68" s="29">
        <v>44082</v>
      </c>
      <c r="U68" s="17"/>
    </row>
    <row r="69" spans="1:21" ht="54">
      <c r="A69" s="15" t="s">
        <v>213</v>
      </c>
      <c r="B69" s="14" t="s">
        <v>214</v>
      </c>
      <c r="C69" s="34">
        <f>+Tabla110[[#This Row],[PRECIO SUGERIDO INSTALADOR22]]</f>
        <v>201419.4</v>
      </c>
      <c r="D69" s="85">
        <f>+Tabla110[[#This Row],[PRECIO  INSTALADOR
( CON  IVA)]]-Tabla110[[#This Row],[DCTO TIENDA]]</f>
        <v>191348.43</v>
      </c>
      <c r="E69" s="85">
        <f>+Tabla110[[#This Row],[DPP ORO]]</f>
        <v>171705.1</v>
      </c>
      <c r="F69" s="49">
        <f>+Tabla110[[#This Row],[PLATINO]]</f>
        <v>169988.049</v>
      </c>
      <c r="G69" s="49">
        <f>+Tabla110[[#This Row],[PRECIO  INSTALADOR
( CON  IVA)]]/0.7</f>
        <v>287742</v>
      </c>
      <c r="H69" s="29">
        <f t="shared" si="10"/>
        <v>41.529773195876288</v>
      </c>
      <c r="I69" s="29">
        <f t="shared" si="11"/>
        <v>35.403113402061855</v>
      </c>
      <c r="J69" s="30">
        <f t="shared" si="12"/>
        <v>35.049082268041239</v>
      </c>
      <c r="K69" s="30">
        <f t="shared" si="13"/>
        <v>35.049082268041239</v>
      </c>
      <c r="L69" s="30">
        <f t="shared" si="14"/>
        <v>169988.049</v>
      </c>
      <c r="M69" s="31">
        <f t="shared" si="15"/>
        <v>1717.0510000000002</v>
      </c>
      <c r="N69" s="29">
        <f t="shared" si="16"/>
        <v>35.403113402061855</v>
      </c>
      <c r="O69" s="34">
        <f>Tabla110[[#This Row],[ORO SIN IVA]]*1.19</f>
        <v>171705.1</v>
      </c>
      <c r="P69" s="29">
        <f t="shared" si="17"/>
        <v>41.529773195876288</v>
      </c>
      <c r="Q69" s="32">
        <f>+Tabla110[[#This Row],[PRECIO SUGERIDO INSTALADOR22]]*5%</f>
        <v>10070.970000000001</v>
      </c>
      <c r="R69" s="90">
        <f t="shared" si="18"/>
        <v>201419.4</v>
      </c>
      <c r="S69" s="29">
        <v>144290</v>
      </c>
      <c r="T69" s="29">
        <v>169260</v>
      </c>
      <c r="U69" s="17"/>
    </row>
    <row r="70" spans="1:21" ht="40.5">
      <c r="A70" s="15" t="s">
        <v>215</v>
      </c>
      <c r="B70" s="14" t="s">
        <v>216</v>
      </c>
      <c r="C70" s="34">
        <f>+Tabla110[[#This Row],[PRECIO SUGERIDO INSTALADOR22]]</f>
        <v>34806.31</v>
      </c>
      <c r="D70" s="85">
        <f>+Tabla110[[#This Row],[PRECIO  INSTALADOR
( CON  IVA)]]-Tabla110[[#This Row],[DCTO TIENDA]]</f>
        <v>33065.994500000001</v>
      </c>
      <c r="E70" s="85">
        <f>+Tabla110[[#This Row],[DPP ORO]]</f>
        <v>29715.489999999998</v>
      </c>
      <c r="F70" s="49">
        <f>+Tabla110[[#This Row],[PLATINO]]</f>
        <v>29418.335099999997</v>
      </c>
      <c r="G70" s="49">
        <f>+Tabla110[[#This Row],[PRECIO  INSTALADOR
( CON  IVA)]]/0.7</f>
        <v>49723.3</v>
      </c>
      <c r="H70" s="29">
        <f t="shared" si="10"/>
        <v>7.1765587628865974</v>
      </c>
      <c r="I70" s="29">
        <f t="shared" si="11"/>
        <v>6.1269051546391751</v>
      </c>
      <c r="J70" s="30">
        <f t="shared" si="12"/>
        <v>6.0656361030927828</v>
      </c>
      <c r="K70" s="30">
        <f t="shared" si="13"/>
        <v>6.0656361030927828</v>
      </c>
      <c r="L70" s="30">
        <f t="shared" si="14"/>
        <v>29418.335099999997</v>
      </c>
      <c r="M70" s="31">
        <f t="shared" si="15"/>
        <v>297.1549</v>
      </c>
      <c r="N70" s="29">
        <f t="shared" si="16"/>
        <v>6.1269051546391751</v>
      </c>
      <c r="O70" s="34">
        <f>Tabla110[[#This Row],[ORO SIN IVA]]*1.19</f>
        <v>29715.489999999998</v>
      </c>
      <c r="P70" s="29">
        <f t="shared" si="17"/>
        <v>7.1765587628865974</v>
      </c>
      <c r="Q70" s="32">
        <f>+Tabla110[[#This Row],[PRECIO SUGERIDO INSTALADOR22]]*5%</f>
        <v>1740.3154999999999</v>
      </c>
      <c r="R70" s="90">
        <f t="shared" si="18"/>
        <v>34806.31</v>
      </c>
      <c r="S70" s="29">
        <v>24971</v>
      </c>
      <c r="T70" s="29">
        <v>29249</v>
      </c>
      <c r="U70" s="17"/>
    </row>
    <row r="71" spans="1:21" ht="40.5">
      <c r="A71" s="96" t="s">
        <v>217</v>
      </c>
      <c r="B71" s="14" t="s">
        <v>218</v>
      </c>
      <c r="C71" s="34">
        <f>+Tabla110[[#This Row],[PRECIO SUGERIDO INSTALADOR22]]</f>
        <v>380594.13</v>
      </c>
      <c r="D71" s="85">
        <f>+Tabla110[[#This Row],[PRECIO  INSTALADOR
( CON  IVA)]]-Tabla110[[#This Row],[DCTO TIENDA]]</f>
        <v>361564.42350000003</v>
      </c>
      <c r="E71" s="85">
        <f>+Tabla110[[#This Row],[DPP ORO]]</f>
        <v>324373.76999999996</v>
      </c>
      <c r="F71" s="49">
        <f>+Tabla110[[#This Row],[PLATINO]]</f>
        <v>321130.03229999996</v>
      </c>
      <c r="G71" s="49">
        <f>+Tabla110[[#This Row],[PRECIO  INSTALADOR
( CON  IVA)]]/0.7</f>
        <v>543705.9</v>
      </c>
      <c r="H71" s="29">
        <f t="shared" si="10"/>
        <v>78.473016494845368</v>
      </c>
      <c r="I71" s="29">
        <f t="shared" si="11"/>
        <v>66.881189690721641</v>
      </c>
      <c r="J71" s="30">
        <f t="shared" si="12"/>
        <v>66.212377793814426</v>
      </c>
      <c r="K71" s="30">
        <f t="shared" si="13"/>
        <v>66.212377793814426</v>
      </c>
      <c r="L71" s="30">
        <f t="shared" si="14"/>
        <v>321130.03229999996</v>
      </c>
      <c r="M71" s="31">
        <f t="shared" si="15"/>
        <v>3243.7376999999997</v>
      </c>
      <c r="N71" s="29">
        <f t="shared" si="16"/>
        <v>66.881189690721641</v>
      </c>
      <c r="O71" s="34">
        <f>Tabla110[[#This Row],[ORO SIN IVA]]*1.19</f>
        <v>324373.76999999996</v>
      </c>
      <c r="P71" s="29">
        <f t="shared" si="17"/>
        <v>78.473016494845368</v>
      </c>
      <c r="Q71" s="32">
        <f>+Tabla110[[#This Row],[PRECIO SUGERIDO INSTALADOR22]]*5%</f>
        <v>19029.7065</v>
      </c>
      <c r="R71" s="90">
        <f t="shared" si="18"/>
        <v>380594.13</v>
      </c>
      <c r="S71" s="29">
        <v>272583</v>
      </c>
      <c r="T71" s="29">
        <v>319827</v>
      </c>
      <c r="U71" s="17"/>
    </row>
    <row r="72" spans="1:21" ht="54">
      <c r="A72" s="15" t="s">
        <v>219</v>
      </c>
      <c r="B72" s="14" t="s">
        <v>220</v>
      </c>
      <c r="C72" s="34">
        <f>+Tabla110[[#This Row],[PRECIO SUGERIDO INSTALADOR22]]</f>
        <v>594408.56999999995</v>
      </c>
      <c r="D72" s="85">
        <f>+Tabla110[[#This Row],[PRECIO  INSTALADOR
( CON  IVA)]]-Tabla110[[#This Row],[DCTO TIENDA]]</f>
        <v>564688.14149999991</v>
      </c>
      <c r="E72" s="85">
        <f>+Tabla110[[#This Row],[DPP ORO]]</f>
        <v>506481.85</v>
      </c>
      <c r="F72" s="49">
        <f>+Tabla110[[#This Row],[PLATINO]]</f>
        <v>501417.03149999998</v>
      </c>
      <c r="G72" s="49">
        <f>+Tabla110[[#This Row],[PRECIO  INSTALADOR
( CON  IVA)]]/0.7</f>
        <v>849155.1</v>
      </c>
      <c r="H72" s="29">
        <f t="shared" si="10"/>
        <v>122.55846804123711</v>
      </c>
      <c r="I72" s="29">
        <f t="shared" si="11"/>
        <v>104.4292474226804</v>
      </c>
      <c r="J72" s="30">
        <f t="shared" si="12"/>
        <v>103.38495494845361</v>
      </c>
      <c r="K72" s="30">
        <f t="shared" si="13"/>
        <v>103.38495494845361</v>
      </c>
      <c r="L72" s="30">
        <f t="shared" si="14"/>
        <v>501417.03149999998</v>
      </c>
      <c r="M72" s="31">
        <f t="shared" si="15"/>
        <v>5064.8185000000003</v>
      </c>
      <c r="N72" s="29">
        <f t="shared" si="16"/>
        <v>104.4292474226804</v>
      </c>
      <c r="O72" s="34">
        <f>Tabla110[[#This Row],[ORO SIN IVA]]*1.19</f>
        <v>506481.85</v>
      </c>
      <c r="P72" s="29">
        <f t="shared" si="17"/>
        <v>122.55846804123711</v>
      </c>
      <c r="Q72" s="32">
        <f>+Tabla110[[#This Row],[PRECIO SUGERIDO INSTALADOR22]]*5%</f>
        <v>29720.428499999998</v>
      </c>
      <c r="R72" s="90">
        <f t="shared" si="18"/>
        <v>594408.56999999995</v>
      </c>
      <c r="S72" s="29">
        <v>425615</v>
      </c>
      <c r="T72" s="29">
        <v>499503</v>
      </c>
      <c r="U72" s="17"/>
    </row>
    <row r="73" spans="1:21" ht="54">
      <c r="A73" s="15" t="s">
        <v>221</v>
      </c>
      <c r="B73" s="13" t="s">
        <v>222</v>
      </c>
      <c r="C73" s="34">
        <f>+Tabla110[[#This Row],[PRECIO SUGERIDO INSTALADOR22]]</f>
        <v>169159.69</v>
      </c>
      <c r="D73" s="51">
        <f>+Tabla110[[#This Row],[PRECIO  INSTALADOR
( CON  IVA)]]-Tabla110[[#This Row],[DCTO TIENDA]]</f>
        <v>160701.70550000001</v>
      </c>
      <c r="E73" s="51">
        <f>+Tabla110[[#This Row],[DPP ORO]]</f>
        <v>144148.26999999999</v>
      </c>
      <c r="F73" s="50">
        <f>+Tabla110[[#This Row],[PLATINO]]</f>
        <v>142706.7873</v>
      </c>
      <c r="G73" s="50">
        <f>+Tabla110[[#This Row],[PRECIO  INSTALADOR
( CON  IVA)]]/0.7</f>
        <v>241656.7</v>
      </c>
      <c r="H73" s="29">
        <f t="shared" si="10"/>
        <v>34.878286597938143</v>
      </c>
      <c r="I73" s="29">
        <f t="shared" si="11"/>
        <v>29.721292783505152</v>
      </c>
      <c r="J73" s="30">
        <f t="shared" si="12"/>
        <v>29.424079855670101</v>
      </c>
      <c r="K73" s="30">
        <f t="shared" si="13"/>
        <v>29.424079855670101</v>
      </c>
      <c r="L73" s="30">
        <f t="shared" si="14"/>
        <v>142706.7873</v>
      </c>
      <c r="M73" s="31">
        <f t="shared" si="15"/>
        <v>1441.4827</v>
      </c>
      <c r="N73" s="29">
        <f t="shared" si="16"/>
        <v>29.721292783505152</v>
      </c>
      <c r="O73" s="34">
        <f>Tabla110[[#This Row],[ORO SIN IVA]]*1.19</f>
        <v>144148.26999999999</v>
      </c>
      <c r="P73" s="29">
        <f t="shared" si="17"/>
        <v>34.878286597938143</v>
      </c>
      <c r="Q73" s="32">
        <f>+Tabla110[[#This Row],[PRECIO SUGERIDO INSTALADOR22]]*5%</f>
        <v>8457.9845000000005</v>
      </c>
      <c r="R73" s="90">
        <f t="shared" si="18"/>
        <v>169159.69</v>
      </c>
      <c r="S73" s="29">
        <v>121133</v>
      </c>
      <c r="T73" s="29">
        <v>142151</v>
      </c>
      <c r="U73" s="17"/>
    </row>
    <row r="74" spans="1:21" ht="40.5">
      <c r="A74" s="15" t="s">
        <v>223</v>
      </c>
      <c r="B74" s="13" t="s">
        <v>224</v>
      </c>
      <c r="C74" s="34">
        <f>+Tabla110[[#This Row],[PRECIO SUGERIDO INSTALADOR22]]</f>
        <v>8078.91</v>
      </c>
      <c r="D74" s="51">
        <f>+Tabla110[[#This Row],[PRECIO  INSTALADOR
( CON  IVA)]]-Tabla110[[#This Row],[DCTO TIENDA]]</f>
        <v>7674.9645</v>
      </c>
      <c r="E74" s="51">
        <f>+Tabla110[[#This Row],[DPP ORO]]</f>
        <v>6861.54</v>
      </c>
      <c r="F74" s="50">
        <f>+Tabla110[[#This Row],[PLATINO]]</f>
        <v>6792.9246000000003</v>
      </c>
      <c r="G74" s="50">
        <f>+Tabla110[[#This Row],[PRECIO  INSTALADOR
( CON  IVA)]]/0.7</f>
        <v>11541.300000000001</v>
      </c>
      <c r="H74" s="29">
        <f t="shared" si="10"/>
        <v>1.6657546391752578</v>
      </c>
      <c r="I74" s="29">
        <f t="shared" si="11"/>
        <v>1.4147505154639175</v>
      </c>
      <c r="J74" s="30">
        <f t="shared" si="12"/>
        <v>1.4006030103092784</v>
      </c>
      <c r="K74" s="30">
        <f t="shared" si="13"/>
        <v>1.4006030103092784</v>
      </c>
      <c r="L74" s="30">
        <f t="shared" si="14"/>
        <v>6792.9246000000003</v>
      </c>
      <c r="M74" s="31">
        <f t="shared" si="15"/>
        <v>68.615400000000008</v>
      </c>
      <c r="N74" s="29">
        <f t="shared" si="16"/>
        <v>1.4147505154639175</v>
      </c>
      <c r="O74" s="34">
        <f>Tabla110[[#This Row],[ORO SIN IVA]]*1.19</f>
        <v>6861.54</v>
      </c>
      <c r="P74" s="29">
        <f t="shared" si="17"/>
        <v>1.6657546391752578</v>
      </c>
      <c r="Q74" s="32">
        <f>+Tabla110[[#This Row],[PRECIO SUGERIDO INSTALADOR22]]*5%</f>
        <v>403.94550000000004</v>
      </c>
      <c r="R74" s="90">
        <f t="shared" si="18"/>
        <v>8078.91</v>
      </c>
      <c r="S74" s="29">
        <v>5766</v>
      </c>
      <c r="T74" s="29">
        <v>6789</v>
      </c>
      <c r="U74" s="17"/>
    </row>
    <row r="75" spans="1:21" ht="40.5">
      <c r="A75" s="15" t="s">
        <v>225</v>
      </c>
      <c r="B75" s="13" t="s">
        <v>226</v>
      </c>
      <c r="C75" s="34">
        <f>+Tabla110[[#This Row],[PRECIO SUGERIDO INSTALADOR22]]</f>
        <v>204906.09999999998</v>
      </c>
      <c r="D75" s="51">
        <f>+Tabla110[[#This Row],[PRECIO  INSTALADOR
( CON  IVA)]]-Tabla110[[#This Row],[DCTO TIENDA]]</f>
        <v>194660.79499999998</v>
      </c>
      <c r="E75" s="51">
        <f>+Tabla110[[#This Row],[DPP ORO]]</f>
        <v>174637.25999999998</v>
      </c>
      <c r="F75" s="50">
        <f>+Tabla110[[#This Row],[PLATINO]]</f>
        <v>172890.88739999998</v>
      </c>
      <c r="G75" s="50">
        <f>+Tabla110[[#This Row],[PRECIO  INSTALADOR
( CON  IVA)]]/0.7</f>
        <v>292723</v>
      </c>
      <c r="H75" s="29">
        <f t="shared" si="10"/>
        <v>42.248680412371129</v>
      </c>
      <c r="I75" s="29">
        <f t="shared" si="11"/>
        <v>36.007682474226797</v>
      </c>
      <c r="J75" s="30">
        <f t="shared" si="12"/>
        <v>35.647605649484532</v>
      </c>
      <c r="K75" s="30">
        <f t="shared" si="13"/>
        <v>35.647605649484532</v>
      </c>
      <c r="L75" s="30">
        <f t="shared" si="14"/>
        <v>172890.88739999998</v>
      </c>
      <c r="M75" s="31">
        <f t="shared" si="15"/>
        <v>1746.3725999999999</v>
      </c>
      <c r="N75" s="29">
        <f t="shared" si="16"/>
        <v>36.007682474226797</v>
      </c>
      <c r="O75" s="34">
        <f>Tabla110[[#This Row],[ORO SIN IVA]]*1.19</f>
        <v>174637.25999999998</v>
      </c>
      <c r="P75" s="29">
        <f t="shared" si="17"/>
        <v>42.248680412371129</v>
      </c>
      <c r="Q75" s="32">
        <f>+Tabla110[[#This Row],[PRECIO SUGERIDO INSTALADOR22]]*5%</f>
        <v>10245.305</v>
      </c>
      <c r="R75" s="90">
        <f t="shared" si="18"/>
        <v>204906.09999999998</v>
      </c>
      <c r="S75" s="29">
        <v>146754</v>
      </c>
      <c r="T75" s="29">
        <v>172190</v>
      </c>
      <c r="U75" s="17"/>
    </row>
    <row r="76" spans="1:21" ht="40.5">
      <c r="A76" s="15" t="s">
        <v>227</v>
      </c>
      <c r="B76" s="13" t="s">
        <v>228</v>
      </c>
      <c r="C76" s="34">
        <f>+Tabla110[[#This Row],[PRECIO SUGERIDO INSTALADOR22]]</f>
        <v>159586.13999999998</v>
      </c>
      <c r="D76" s="51">
        <f>+Tabla110[[#This Row],[PRECIO  INSTALADOR
( CON  IVA)]]-Tabla110[[#This Row],[DCTO TIENDA]]</f>
        <v>151606.83299999998</v>
      </c>
      <c r="E76" s="51">
        <f>+Tabla110[[#This Row],[DPP ORO]]</f>
        <v>135958.69</v>
      </c>
      <c r="F76" s="50">
        <f>+Tabla110[[#This Row],[PLATINO]]</f>
        <v>134599.10310000001</v>
      </c>
      <c r="G76" s="50">
        <f>+Tabla110[[#This Row],[PRECIO  INSTALADOR
( CON  IVA)]]/0.7</f>
        <v>227980.19999999998</v>
      </c>
      <c r="H76" s="29">
        <f t="shared" si="10"/>
        <v>32.904358762886595</v>
      </c>
      <c r="I76" s="29">
        <f t="shared" si="11"/>
        <v>28.032719587628865</v>
      </c>
      <c r="J76" s="30">
        <f t="shared" si="12"/>
        <v>27.752392391752579</v>
      </c>
      <c r="K76" s="30">
        <f t="shared" si="13"/>
        <v>27.752392391752579</v>
      </c>
      <c r="L76" s="30">
        <f t="shared" si="14"/>
        <v>134599.10310000001</v>
      </c>
      <c r="M76" s="31">
        <f t="shared" si="15"/>
        <v>1359.5869</v>
      </c>
      <c r="N76" s="29">
        <f t="shared" si="16"/>
        <v>28.032719587628865</v>
      </c>
      <c r="O76" s="34">
        <f>Tabla110[[#This Row],[ORO SIN IVA]]*1.19</f>
        <v>135958.69</v>
      </c>
      <c r="P76" s="29">
        <f t="shared" si="17"/>
        <v>32.904358762886595</v>
      </c>
      <c r="Q76" s="32">
        <f>+Tabla110[[#This Row],[PRECIO SUGERIDO INSTALADOR22]]*5%</f>
        <v>7979.3069999999998</v>
      </c>
      <c r="R76" s="90">
        <f t="shared" si="18"/>
        <v>159586.13999999998</v>
      </c>
      <c r="S76" s="29">
        <v>114251</v>
      </c>
      <c r="T76" s="29">
        <v>134106</v>
      </c>
      <c r="U76" s="17"/>
    </row>
    <row r="77" spans="1:21" ht="40.5">
      <c r="A77" s="15" t="s">
        <v>229</v>
      </c>
      <c r="B77" s="13" t="s">
        <v>230</v>
      </c>
      <c r="C77" s="34">
        <f>+Tabla110[[#This Row],[PRECIO SUGERIDO INSTALADOR22]]</f>
        <v>204906.09999999998</v>
      </c>
      <c r="D77" s="51">
        <f>+Tabla110[[#This Row],[PRECIO  INSTALADOR
( CON  IVA)]]-Tabla110[[#This Row],[DCTO TIENDA]]</f>
        <v>194660.79499999998</v>
      </c>
      <c r="E77" s="51">
        <f>+Tabla110[[#This Row],[DPP ORO]]</f>
        <v>174637.25999999998</v>
      </c>
      <c r="F77" s="50">
        <f>+Tabla110[[#This Row],[PLATINO]]</f>
        <v>172890.88739999998</v>
      </c>
      <c r="G77" s="50">
        <f>+Tabla110[[#This Row],[PRECIO  INSTALADOR
( CON  IVA)]]/0.7</f>
        <v>292723</v>
      </c>
      <c r="H77" s="29">
        <f t="shared" si="10"/>
        <v>42.248680412371129</v>
      </c>
      <c r="I77" s="29">
        <f t="shared" si="11"/>
        <v>36.007682474226797</v>
      </c>
      <c r="J77" s="30">
        <f t="shared" si="12"/>
        <v>35.647605649484532</v>
      </c>
      <c r="K77" s="30">
        <f t="shared" si="13"/>
        <v>35.647605649484532</v>
      </c>
      <c r="L77" s="30">
        <f t="shared" si="14"/>
        <v>172890.88739999998</v>
      </c>
      <c r="M77" s="31">
        <f t="shared" si="15"/>
        <v>1746.3725999999999</v>
      </c>
      <c r="N77" s="29">
        <f t="shared" si="16"/>
        <v>36.007682474226797</v>
      </c>
      <c r="O77" s="34">
        <f>Tabla110[[#This Row],[ORO SIN IVA]]*1.19</f>
        <v>174637.25999999998</v>
      </c>
      <c r="P77" s="29">
        <f t="shared" si="17"/>
        <v>42.248680412371129</v>
      </c>
      <c r="Q77" s="32">
        <f>+Tabla110[[#This Row],[PRECIO SUGERIDO INSTALADOR22]]*5%</f>
        <v>10245.305</v>
      </c>
      <c r="R77" s="90">
        <f t="shared" si="18"/>
        <v>204906.09999999998</v>
      </c>
      <c r="S77" s="29">
        <v>146754</v>
      </c>
      <c r="T77" s="29">
        <v>172190</v>
      </c>
      <c r="U77" s="17"/>
    </row>
    <row r="78" spans="1:21" ht="40.5">
      <c r="A78" s="15" t="s">
        <v>231</v>
      </c>
      <c r="B78" s="14" t="s">
        <v>232</v>
      </c>
      <c r="C78" s="34">
        <f>+Tabla110[[#This Row],[PRECIO SUGERIDO INSTALADOR22]]</f>
        <v>374231.2</v>
      </c>
      <c r="D78" s="85">
        <f>+Tabla110[[#This Row],[PRECIO  INSTALADOR
( CON  IVA)]]-Tabla110[[#This Row],[DCTO TIENDA]]</f>
        <v>355519.64</v>
      </c>
      <c r="E78" s="85">
        <f>+Tabla110[[#This Row],[DPP ORO]]</f>
        <v>318896.2</v>
      </c>
      <c r="F78" s="49">
        <f>+Tabla110[[#This Row],[PLATINO]]</f>
        <v>315707.23800000001</v>
      </c>
      <c r="G78" s="49">
        <f>+Tabla110[[#This Row],[PRECIO  INSTALADOR
( CON  IVA)]]/0.7</f>
        <v>534616</v>
      </c>
      <c r="H78" s="29">
        <f t="shared" si="10"/>
        <v>77.16107216494845</v>
      </c>
      <c r="I78" s="29">
        <f t="shared" si="11"/>
        <v>65.751793814432986</v>
      </c>
      <c r="J78" s="30">
        <f t="shared" si="12"/>
        <v>65.094275876288663</v>
      </c>
      <c r="K78" s="30">
        <f t="shared" si="13"/>
        <v>65.094275876288663</v>
      </c>
      <c r="L78" s="30">
        <f t="shared" si="14"/>
        <v>315707.23800000001</v>
      </c>
      <c r="M78" s="31">
        <f t="shared" si="15"/>
        <v>3188.962</v>
      </c>
      <c r="N78" s="29">
        <f t="shared" si="16"/>
        <v>65.751793814432986</v>
      </c>
      <c r="O78" s="34">
        <f>Tabla110[[#This Row],[ORO SIN IVA]]*1.19</f>
        <v>318896.2</v>
      </c>
      <c r="P78" s="29">
        <f t="shared" si="17"/>
        <v>77.16107216494845</v>
      </c>
      <c r="Q78" s="32">
        <f>+Tabla110[[#This Row],[PRECIO SUGERIDO INSTALADOR22]]*5%</f>
        <v>18711.560000000001</v>
      </c>
      <c r="R78" s="90">
        <f t="shared" si="18"/>
        <v>374231.2</v>
      </c>
      <c r="S78" s="29">
        <v>267980</v>
      </c>
      <c r="T78" s="29">
        <v>314480</v>
      </c>
      <c r="U78" s="17"/>
    </row>
    <row r="79" spans="1:21">
      <c r="A79" s="15" t="s">
        <v>233</v>
      </c>
      <c r="B79" s="14" t="s">
        <v>234</v>
      </c>
      <c r="C79" s="34">
        <f>+Tabla110[[#This Row],[PRECIO SUGERIDO INSTALADOR22]]</f>
        <v>119026.18</v>
      </c>
      <c r="D79" s="85">
        <f>+Tabla110[[#This Row],[PRECIO  INSTALADOR
( CON  IVA)]]-Tabla110[[#This Row],[DCTO TIENDA]]</f>
        <v>113074.871</v>
      </c>
      <c r="E79" s="85">
        <f>+Tabla110[[#This Row],[DPP ORO]]</f>
        <v>101484.39</v>
      </c>
      <c r="F79" s="49">
        <f>+Tabla110[[#This Row],[PLATINO]]</f>
        <v>100469.54609999999</v>
      </c>
      <c r="G79" s="49">
        <f>+Tabla110[[#This Row],[PRECIO  INSTALADOR
( CON  IVA)]]/0.7</f>
        <v>170037.4</v>
      </c>
      <c r="H79" s="29">
        <f t="shared" si="10"/>
        <v>24.541480412371133</v>
      </c>
      <c r="I79" s="29">
        <f t="shared" si="11"/>
        <v>20.92461649484536</v>
      </c>
      <c r="J79" s="30">
        <f t="shared" si="12"/>
        <v>20.715370329896906</v>
      </c>
      <c r="K79" s="30">
        <f t="shared" si="13"/>
        <v>20.715370329896906</v>
      </c>
      <c r="L79" s="30">
        <f t="shared" si="14"/>
        <v>100469.54609999999</v>
      </c>
      <c r="M79" s="31">
        <f t="shared" si="15"/>
        <v>1014.8439</v>
      </c>
      <c r="N79" s="29">
        <f t="shared" si="16"/>
        <v>20.92461649484536</v>
      </c>
      <c r="O79" s="34">
        <f>Tabla110[[#This Row],[ORO SIN IVA]]*1.19</f>
        <v>101484.39</v>
      </c>
      <c r="P79" s="29">
        <f t="shared" si="17"/>
        <v>24.541480412371133</v>
      </c>
      <c r="Q79" s="32">
        <f>+Tabla110[[#This Row],[PRECIO SUGERIDO INSTALADOR22]]*5%</f>
        <v>5951.3090000000002</v>
      </c>
      <c r="R79" s="90">
        <f t="shared" si="18"/>
        <v>119026.18</v>
      </c>
      <c r="S79" s="29">
        <v>85281</v>
      </c>
      <c r="T79" s="29">
        <v>100022</v>
      </c>
      <c r="U79" s="17"/>
    </row>
    <row r="80" spans="1:21" ht="54">
      <c r="A80" s="15" t="s">
        <v>235</v>
      </c>
      <c r="B80" s="14" t="s">
        <v>236</v>
      </c>
      <c r="C80" s="34">
        <f>+Tabla110[[#This Row],[PRECIO SUGERIDO INSTALADOR22]]</f>
        <v>127658.43999999999</v>
      </c>
      <c r="D80" s="85">
        <f>+Tabla110[[#This Row],[PRECIO  INSTALADOR
( CON  IVA)]]-Tabla110[[#This Row],[DCTO TIENDA]]</f>
        <v>121275.51799999998</v>
      </c>
      <c r="E80" s="85">
        <f>+Tabla110[[#This Row],[DPP ORO]]</f>
        <v>108788.61</v>
      </c>
      <c r="F80" s="49">
        <f>+Tabla110[[#This Row],[PLATINO]]</f>
        <v>107700.7239</v>
      </c>
      <c r="G80" s="49">
        <f>+Tabla110[[#This Row],[PRECIO  INSTALADOR
( CON  IVA)]]/0.7</f>
        <v>182369.19999999998</v>
      </c>
      <c r="H80" s="29">
        <f t="shared" si="10"/>
        <v>26.321327835051544</v>
      </c>
      <c r="I80" s="29">
        <f t="shared" si="11"/>
        <v>22.430641237113402</v>
      </c>
      <c r="J80" s="30">
        <f t="shared" si="12"/>
        <v>22.206334824742267</v>
      </c>
      <c r="K80" s="30">
        <f t="shared" si="13"/>
        <v>22.206334824742267</v>
      </c>
      <c r="L80" s="30">
        <f t="shared" si="14"/>
        <v>107700.7239</v>
      </c>
      <c r="M80" s="31">
        <f t="shared" si="15"/>
        <v>1087.8860999999999</v>
      </c>
      <c r="N80" s="29">
        <f t="shared" si="16"/>
        <v>22.430641237113402</v>
      </c>
      <c r="O80" s="34">
        <f>Tabla110[[#This Row],[ORO SIN IVA]]*1.19</f>
        <v>108788.61</v>
      </c>
      <c r="P80" s="29">
        <f t="shared" si="17"/>
        <v>26.321327835051544</v>
      </c>
      <c r="Q80" s="32">
        <f>+Tabla110[[#This Row],[PRECIO SUGERIDO INSTALADOR22]]*5%</f>
        <v>6382.9219999999996</v>
      </c>
      <c r="R80" s="90">
        <f t="shared" si="18"/>
        <v>127658.43999999999</v>
      </c>
      <c r="S80" s="29">
        <v>91419</v>
      </c>
      <c r="T80" s="29">
        <v>107276</v>
      </c>
      <c r="U80" s="17"/>
    </row>
    <row r="81" spans="1:50" ht="27">
      <c r="A81" s="15" t="s">
        <v>237</v>
      </c>
      <c r="B81" s="14" t="s">
        <v>238</v>
      </c>
      <c r="C81" s="34">
        <f>+Tabla110[[#This Row],[PRECIO SUGERIDO INSTALADOR22]]</f>
        <v>71714.16</v>
      </c>
      <c r="D81" s="85">
        <f>+Tabla110[[#This Row],[PRECIO  INSTALADOR
( CON  IVA)]]-Tabla110[[#This Row],[DCTO TIENDA]]</f>
        <v>68128.452000000005</v>
      </c>
      <c r="E81" s="85">
        <f>+Tabla110[[#This Row],[DPP ORO]]</f>
        <v>61145.77</v>
      </c>
      <c r="F81" s="49">
        <f>+Tabla110[[#This Row],[PLATINO]]</f>
        <v>60534.312299999998</v>
      </c>
      <c r="G81" s="49">
        <f>+Tabla110[[#This Row],[PRECIO  INSTALADOR
( CON  IVA)]]/0.7</f>
        <v>102448.80000000002</v>
      </c>
      <c r="H81" s="29">
        <f t="shared" si="10"/>
        <v>14.786424742268043</v>
      </c>
      <c r="I81" s="29">
        <f t="shared" si="11"/>
        <v>12.607375257731958</v>
      </c>
      <c r="J81" s="30">
        <f t="shared" si="12"/>
        <v>12.481301505154638</v>
      </c>
      <c r="K81" s="30">
        <f t="shared" si="13"/>
        <v>12.481301505154638</v>
      </c>
      <c r="L81" s="30">
        <f t="shared" si="14"/>
        <v>60534.312299999998</v>
      </c>
      <c r="M81" s="31">
        <f t="shared" si="15"/>
        <v>611.45769999999993</v>
      </c>
      <c r="N81" s="29">
        <f t="shared" si="16"/>
        <v>12.607375257731958</v>
      </c>
      <c r="O81" s="34">
        <f>Tabla110[[#This Row],[ORO SIN IVA]]*1.19</f>
        <v>61145.77</v>
      </c>
      <c r="P81" s="29">
        <f t="shared" si="17"/>
        <v>14.786424742268043</v>
      </c>
      <c r="Q81" s="32">
        <f>+Tabla110[[#This Row],[PRECIO SUGERIDO INSTALADOR22]]*5%</f>
        <v>3585.7080000000005</v>
      </c>
      <c r="R81" s="90">
        <f t="shared" si="18"/>
        <v>71714.16</v>
      </c>
      <c r="S81" s="29">
        <v>51383</v>
      </c>
      <c r="T81" s="29">
        <v>60264</v>
      </c>
      <c r="U81" s="17"/>
    </row>
    <row r="82" spans="1:50" ht="54">
      <c r="A82" s="15" t="s">
        <v>239</v>
      </c>
      <c r="B82" s="14" t="s">
        <v>240</v>
      </c>
      <c r="C82" s="34">
        <f>+Tabla110[[#This Row],[PRECIO SUGERIDO INSTALADOR22]]</f>
        <v>357852.04</v>
      </c>
      <c r="D82" s="85">
        <f>+Tabla110[[#This Row],[PRECIO  INSTALADOR
( CON  IVA)]]-Tabla110[[#This Row],[DCTO TIENDA]]</f>
        <v>339959.43799999997</v>
      </c>
      <c r="E82" s="85">
        <f>+Tabla110[[#This Row],[DPP ORO]]</f>
        <v>304951.77999999997</v>
      </c>
      <c r="F82" s="49">
        <f>+Tabla110[[#This Row],[PLATINO]]</f>
        <v>301902.2622</v>
      </c>
      <c r="G82" s="49">
        <f>+Tabla110[[#This Row],[PRECIO  INSTALADOR
( CON  IVA)]]/0.7</f>
        <v>511217.2</v>
      </c>
      <c r="H82" s="29">
        <f t="shared" si="10"/>
        <v>73.783925773195875</v>
      </c>
      <c r="I82" s="29">
        <f t="shared" si="11"/>
        <v>62.876655670103084</v>
      </c>
      <c r="J82" s="30">
        <f t="shared" si="12"/>
        <v>62.24788911340206</v>
      </c>
      <c r="K82" s="30">
        <f t="shared" si="13"/>
        <v>62.24788911340206</v>
      </c>
      <c r="L82" s="30">
        <f t="shared" si="14"/>
        <v>301902.2622</v>
      </c>
      <c r="M82" s="31">
        <f t="shared" si="15"/>
        <v>3049.5177999999996</v>
      </c>
      <c r="N82" s="29">
        <f t="shared" si="16"/>
        <v>62.876655670103084</v>
      </c>
      <c r="O82" s="31">
        <f>Tabla110[[#This Row],[ORO SIN IVA]]*1.19</f>
        <v>304951.77999999997</v>
      </c>
      <c r="P82" s="29">
        <f t="shared" si="17"/>
        <v>73.783925773195875</v>
      </c>
      <c r="Q82" s="32">
        <f>+Tabla110[[#This Row],[PRECIO SUGERIDO INSTALADOR22]]*5%</f>
        <v>17892.601999999999</v>
      </c>
      <c r="R82" s="90">
        <f t="shared" si="18"/>
        <v>357852.04</v>
      </c>
      <c r="S82" s="29">
        <v>256262</v>
      </c>
      <c r="T82" s="29">
        <v>300716</v>
      </c>
      <c r="U82" s="17"/>
    </row>
    <row r="83" spans="1:50" ht="54">
      <c r="A83" s="15" t="s">
        <v>241</v>
      </c>
      <c r="B83" s="14" t="s">
        <v>242</v>
      </c>
      <c r="C83" s="34">
        <f>+Tabla110[[#This Row],[PRECIO SUGERIDO INSTALADOR22]]</f>
        <v>330073.87</v>
      </c>
      <c r="D83" s="85">
        <f>+Tabla110[[#This Row],[PRECIO  INSTALADOR
( CON  IVA)]]-Tabla110[[#This Row],[DCTO TIENDA]]</f>
        <v>313570.1765</v>
      </c>
      <c r="E83" s="85">
        <f>+Tabla110[[#This Row],[DPP ORO]]</f>
        <v>281268.39999999997</v>
      </c>
      <c r="F83" s="49">
        <f>+Tabla110[[#This Row],[PLATINO]]</f>
        <v>278455.71599999996</v>
      </c>
      <c r="G83" s="49">
        <f>+Tabla110[[#This Row],[PRECIO  INSTALADOR
( CON  IVA)]]/0.7</f>
        <v>471534.10000000003</v>
      </c>
      <c r="H83" s="29">
        <f t="shared" si="10"/>
        <v>68.05646804123711</v>
      </c>
      <c r="I83" s="29">
        <f t="shared" si="11"/>
        <v>57.99348453608247</v>
      </c>
      <c r="J83" s="30">
        <f t="shared" si="12"/>
        <v>57.413549690721638</v>
      </c>
      <c r="K83" s="30">
        <f t="shared" si="13"/>
        <v>57.413549690721638</v>
      </c>
      <c r="L83" s="30">
        <f t="shared" si="14"/>
        <v>278455.71599999996</v>
      </c>
      <c r="M83" s="31">
        <f t="shared" si="15"/>
        <v>2812.6839999999997</v>
      </c>
      <c r="N83" s="29">
        <f t="shared" si="16"/>
        <v>57.99348453608247</v>
      </c>
      <c r="O83" s="31">
        <f>Tabla110[[#This Row],[ORO SIN IVA]]*1.19</f>
        <v>281268.39999999997</v>
      </c>
      <c r="P83" s="29">
        <f t="shared" si="17"/>
        <v>68.05646804123711</v>
      </c>
      <c r="Q83" s="32">
        <f>+Tabla110[[#This Row],[PRECIO SUGERIDO INSTALADOR22]]*5%</f>
        <v>16503.693500000001</v>
      </c>
      <c r="R83" s="90">
        <f t="shared" si="18"/>
        <v>330073.87</v>
      </c>
      <c r="S83" s="29">
        <v>236360</v>
      </c>
      <c r="T83" s="29">
        <v>277373</v>
      </c>
      <c r="U83" s="17"/>
    </row>
    <row r="84" spans="1:50" ht="27">
      <c r="A84" s="48" t="s">
        <v>243</v>
      </c>
      <c r="B84" s="84" t="s">
        <v>244</v>
      </c>
      <c r="C84" s="34">
        <f>+Tabla110[[#This Row],[PRECIO SUGERIDO INSTALADOR22]]</f>
        <v>113990.09999999999</v>
      </c>
      <c r="D84" s="99">
        <f>+Tabla110[[#This Row],[PRECIO  INSTALADOR
( CON  IVA)]]-Tabla110[[#This Row],[DCTO TIENDA]]</f>
        <v>108290.59499999999</v>
      </c>
      <c r="E84" s="99">
        <f>+Tabla110[[#This Row],[DPP ORO]]</f>
        <v>97113.51999999999</v>
      </c>
      <c r="F84" s="52">
        <f>+Tabla110[[#This Row],[PLATINO]]</f>
        <v>96142.384799999985</v>
      </c>
      <c r="G84" s="52">
        <f>+Tabla110[[#This Row],[PRECIO  INSTALADOR
( CON  IVA)]]/0.7</f>
        <v>162843</v>
      </c>
      <c r="H84" s="37">
        <f t="shared" si="10"/>
        <v>23.503113402061853</v>
      </c>
      <c r="I84" s="37">
        <f t="shared" si="11"/>
        <v>20.023406185567008</v>
      </c>
      <c r="J84" s="38">
        <f t="shared" si="12"/>
        <v>19.823172123711338</v>
      </c>
      <c r="K84" s="38">
        <f t="shared" si="13"/>
        <v>19.823172123711338</v>
      </c>
      <c r="L84" s="38">
        <f t="shared" si="14"/>
        <v>96142.384799999985</v>
      </c>
      <c r="M84" s="31">
        <f t="shared" si="15"/>
        <v>971.13519999999994</v>
      </c>
      <c r="N84" s="37">
        <f t="shared" si="16"/>
        <v>20.023406185567008</v>
      </c>
      <c r="O84" s="39">
        <f>Tabla110[[#This Row],[ORO SIN IVA]]*1.19</f>
        <v>97113.51999999999</v>
      </c>
      <c r="P84" s="37">
        <f t="shared" si="17"/>
        <v>23.503113402061853</v>
      </c>
      <c r="Q84" s="47">
        <f>+Tabla110[[#This Row],[PRECIO SUGERIDO INSTALADOR22]]*5%</f>
        <v>5699.5050000000001</v>
      </c>
      <c r="R84" s="90">
        <f t="shared" si="18"/>
        <v>113990.09999999999</v>
      </c>
      <c r="S84" s="37">
        <v>81608</v>
      </c>
      <c r="T84" s="37">
        <v>95790</v>
      </c>
      <c r="U84" s="17"/>
    </row>
    <row r="85" spans="1:50" ht="54">
      <c r="A85" s="83" t="s">
        <v>245</v>
      </c>
      <c r="B85" s="84" t="s">
        <v>142</v>
      </c>
      <c r="C85" s="34">
        <f>+Tabla110[[#This Row],[PRECIO SUGERIDO INSTALADOR22]]</f>
        <v>370579.08999999997</v>
      </c>
      <c r="D85" s="99">
        <f>+Tabla110[[#This Row],[PRECIO  INSTALADOR
( CON  IVA)]]-Tabla110[[#This Row],[DCTO TIENDA]]</f>
        <v>352050.13549999997</v>
      </c>
      <c r="E85" s="99">
        <f>+Tabla110[[#This Row],[DPP ORO]]</f>
        <v>315852.18</v>
      </c>
      <c r="F85" s="52">
        <f>+Tabla110[[#This Row],[PLATINO]]</f>
        <v>312693.65820000001</v>
      </c>
      <c r="G85" s="52">
        <f>+Tabla110[[#This Row],[PRECIO  INSTALADOR
( CON  IVA)]]/0.7</f>
        <v>529398.69999999995</v>
      </c>
      <c r="H85" s="37">
        <f t="shared" si="10"/>
        <v>76.408059793814431</v>
      </c>
      <c r="I85" s="37">
        <f t="shared" si="11"/>
        <v>65.124160824742262</v>
      </c>
      <c r="J85" s="38">
        <f t="shared" si="12"/>
        <v>64.472919216494844</v>
      </c>
      <c r="K85" s="38">
        <f t="shared" si="13"/>
        <v>64.472919216494844</v>
      </c>
      <c r="L85" s="38">
        <f t="shared" si="14"/>
        <v>312693.65820000001</v>
      </c>
      <c r="M85" s="31">
        <f t="shared" si="15"/>
        <v>3158.5218</v>
      </c>
      <c r="N85" s="37">
        <f t="shared" si="16"/>
        <v>65.124160824742262</v>
      </c>
      <c r="O85" s="39">
        <f>Tabla110[[#This Row],[ORO SIN IVA]]*1.19</f>
        <v>315852.18</v>
      </c>
      <c r="P85" s="37">
        <f t="shared" si="17"/>
        <v>76.408059793814431</v>
      </c>
      <c r="Q85" s="47">
        <f>+Tabla110[[#This Row],[PRECIO SUGERIDO INSTALADOR22]]*5%</f>
        <v>18528.9545</v>
      </c>
      <c r="R85" s="90">
        <f t="shared" si="18"/>
        <v>370579.08999999997</v>
      </c>
      <c r="S85" s="37">
        <v>265422</v>
      </c>
      <c r="T85" s="37">
        <v>311411</v>
      </c>
      <c r="U85" s="17"/>
    </row>
    <row r="86" spans="1:50" ht="27">
      <c r="A86" s="83" t="s">
        <v>246</v>
      </c>
      <c r="B86" s="84" t="s">
        <v>247</v>
      </c>
      <c r="C86" s="34">
        <f>+Tabla110[[#This Row],[PRECIO SUGERIDO INSTALADOR22]]</f>
        <v>159586.13999999998</v>
      </c>
      <c r="D86" s="99">
        <f>+Tabla110[[#This Row],[PRECIO  INSTALADOR
( CON  IVA)]]-Tabla110[[#This Row],[DCTO TIENDA]]</f>
        <v>151606.83299999998</v>
      </c>
      <c r="E86" s="99">
        <f>+Tabla110[[#This Row],[DPP ORO]]</f>
        <v>131642.56</v>
      </c>
      <c r="F86" s="52">
        <f>+Tabla110[[#This Row],[PLATINO]]</f>
        <v>130326.1344</v>
      </c>
      <c r="G86" s="52">
        <f>+Tabla110[[#This Row],[PRECIO  INSTALADOR
( CON  IVA)]]/0.7</f>
        <v>227980.19999999998</v>
      </c>
      <c r="H86" s="37">
        <f t="shared" si="10"/>
        <v>32.904358762886595</v>
      </c>
      <c r="I86" s="37">
        <f t="shared" si="11"/>
        <v>27.142795876288659</v>
      </c>
      <c r="J86" s="38">
        <f t="shared" si="12"/>
        <v>26.871367917525774</v>
      </c>
      <c r="K86" s="38">
        <f t="shared" si="13"/>
        <v>26.871367917525774</v>
      </c>
      <c r="L86" s="38">
        <f t="shared" si="14"/>
        <v>130326.1344</v>
      </c>
      <c r="M86" s="39">
        <f t="shared" si="15"/>
        <v>1316.4256</v>
      </c>
      <c r="N86" s="37">
        <f t="shared" si="16"/>
        <v>27.142795876288659</v>
      </c>
      <c r="O86" s="39">
        <f>Tabla110[[#This Row],[ORO SIN IVA]]*1.19</f>
        <v>131642.56</v>
      </c>
      <c r="P86" s="37">
        <f t="shared" si="17"/>
        <v>32.904358762886595</v>
      </c>
      <c r="Q86" s="47">
        <f>+Tabla110[[#This Row],[PRECIO SUGERIDO INSTALADOR22]]*5%</f>
        <v>7979.3069999999998</v>
      </c>
      <c r="R86" s="90">
        <f t="shared" si="18"/>
        <v>159586.13999999998</v>
      </c>
      <c r="S86" s="37">
        <v>110624</v>
      </c>
      <c r="T86" s="37">
        <v>134106</v>
      </c>
      <c r="U86" s="17"/>
    </row>
    <row r="87" spans="1:50">
      <c r="A87" s="12" t="s">
        <v>248</v>
      </c>
      <c r="B87" s="94" t="s">
        <v>249</v>
      </c>
      <c r="C87" s="34">
        <f>+Tabla110[[#This Row],[PRECIO SUGERIDO INSTALADOR22]]</f>
        <v>36798.369999999995</v>
      </c>
      <c r="D87" s="99">
        <f>+Tabla110[[#This Row],[PRECIO  INSTALADOR
( CON  IVA)]]-Tabla110[[#This Row],[DCTO TIENDA]]</f>
        <v>34958.451499999996</v>
      </c>
      <c r="E87" s="99">
        <f>+Tabla110[[#This Row],[DPP ORO]]</f>
        <v>31375.539999999997</v>
      </c>
      <c r="F87" s="52">
        <f>+Tabla110[[#This Row],[PLATINO]]</f>
        <v>31061.784599999999</v>
      </c>
      <c r="G87" s="52">
        <f>+Tabla110[[#This Row],[PRECIO  INSTALADOR
( CON  IVA)]]/0.7</f>
        <v>52569.1</v>
      </c>
      <c r="H87" s="29">
        <f t="shared" si="10"/>
        <v>7.5872927835051538</v>
      </c>
      <c r="I87" s="29">
        <f t="shared" si="11"/>
        <v>6.4691835051546382</v>
      </c>
      <c r="J87" s="30">
        <f t="shared" si="12"/>
        <v>6.4044916701030923</v>
      </c>
      <c r="K87" s="30">
        <f t="shared" si="13"/>
        <v>6.4044916701030923</v>
      </c>
      <c r="L87" s="30">
        <f t="shared" si="14"/>
        <v>31061.784599999999</v>
      </c>
      <c r="M87" s="31">
        <f t="shared" si="15"/>
        <v>313.75539999999995</v>
      </c>
      <c r="N87" s="29">
        <f t="shared" si="16"/>
        <v>6.4691835051546382</v>
      </c>
      <c r="O87" s="31">
        <f>Tabla110[[#This Row],[ORO SIN IVA]]*1.19</f>
        <v>31375.539999999997</v>
      </c>
      <c r="P87" s="29">
        <f t="shared" si="17"/>
        <v>7.5872927835051538</v>
      </c>
      <c r="Q87" s="32">
        <f>+Tabla110[[#This Row],[PRECIO SUGERIDO INSTALADOR22]]*5%</f>
        <v>1839.9184999999998</v>
      </c>
      <c r="R87" s="90">
        <f t="shared" si="18"/>
        <v>36798.369999999995</v>
      </c>
      <c r="S87" s="29">
        <v>26366</v>
      </c>
      <c r="T87" s="29">
        <v>30923</v>
      </c>
      <c r="U87" s="17"/>
    </row>
    <row r="88" spans="1:50" s="36" customFormat="1" ht="40.5">
      <c r="A88" s="83" t="s">
        <v>250</v>
      </c>
      <c r="B88" s="94" t="s">
        <v>251</v>
      </c>
      <c r="C88" s="53">
        <f>+Tabla110[[#This Row],[PRECIO SUGERIDO INSTALADOR22]]</f>
        <v>63856.59</v>
      </c>
      <c r="D88" s="99">
        <f>+Tabla110[[#This Row],[PRECIO  INSTALADOR
( CON  IVA)]]-Tabla110[[#This Row],[DCTO TIENDA]]</f>
        <v>60663.760499999997</v>
      </c>
      <c r="E88" s="99">
        <f>+Tabla110[[#This Row],[DPP ORO]]</f>
        <v>52678.92</v>
      </c>
      <c r="F88" s="52">
        <f>+Tabla110[[#This Row],[PLATINO]]</f>
        <v>52152.130799999999</v>
      </c>
      <c r="G88" s="52">
        <f>+Tabla110[[#This Row],[PRECIO  INSTALADOR
( CON  IVA)]]/0.7</f>
        <v>91223.7</v>
      </c>
      <c r="H88" s="37">
        <f t="shared" si="10"/>
        <v>13.166307216494845</v>
      </c>
      <c r="I88" s="37">
        <f t="shared" si="11"/>
        <v>10.861632989690721</v>
      </c>
      <c r="J88" s="38">
        <f t="shared" si="12"/>
        <v>10.753016659793815</v>
      </c>
      <c r="K88" s="38">
        <f t="shared" si="13"/>
        <v>10.753016659793815</v>
      </c>
      <c r="L88" s="38">
        <f t="shared" si="14"/>
        <v>52152.130799999999</v>
      </c>
      <c r="M88" s="39">
        <f t="shared" si="15"/>
        <v>526.78919999999994</v>
      </c>
      <c r="N88" s="37">
        <f t="shared" si="16"/>
        <v>10.861632989690721</v>
      </c>
      <c r="O88" s="39">
        <f>Tabla110[[#This Row],[ORO SIN IVA]]*1.19</f>
        <v>52678.92</v>
      </c>
      <c r="P88" s="37">
        <f t="shared" si="17"/>
        <v>13.166307216494845</v>
      </c>
      <c r="Q88" s="47">
        <f>+Tabla110[[#This Row],[PRECIO SUGERIDO INSTALADOR22]]*5%</f>
        <v>3192.8294999999998</v>
      </c>
      <c r="R88" s="92">
        <f t="shared" si="18"/>
        <v>63856.59</v>
      </c>
      <c r="S88" s="37">
        <v>44268</v>
      </c>
      <c r="T88" s="37">
        <v>53661</v>
      </c>
      <c r="W88" s="43"/>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s="2" customFormat="1">
      <c r="A89" s="44"/>
      <c r="B89" s="44"/>
      <c r="C89" s="45"/>
      <c r="D89" s="44"/>
      <c r="E89" s="44"/>
      <c r="F89" s="44"/>
      <c r="G89" s="44"/>
      <c r="H89" s="45"/>
      <c r="I89" s="46"/>
      <c r="J89" s="46"/>
      <c r="K89" s="46"/>
      <c r="L89" s="46"/>
      <c r="M89" s="46"/>
      <c r="N89" s="45"/>
      <c r="O89" s="45"/>
      <c r="P89" s="45"/>
      <c r="Q89" s="45"/>
      <c r="R89" s="45"/>
      <c r="S89" s="45"/>
      <c r="T89" s="45"/>
    </row>
    <row r="90" spans="1:50" s="2" customFormat="1">
      <c r="A90" s="44"/>
      <c r="B90" s="44"/>
      <c r="C90" s="45"/>
      <c r="D90" s="44"/>
      <c r="E90" s="44"/>
      <c r="F90" s="44"/>
      <c r="G90" s="44"/>
      <c r="H90" s="45"/>
      <c r="I90" s="46"/>
      <c r="J90" s="46"/>
      <c r="K90" s="46"/>
      <c r="L90" s="46"/>
      <c r="M90" s="46"/>
      <c r="N90" s="45"/>
      <c r="O90" s="45"/>
      <c r="P90" s="45"/>
      <c r="Q90" s="45"/>
      <c r="R90" s="45"/>
      <c r="S90" s="45"/>
      <c r="T90" s="45"/>
    </row>
    <row r="91" spans="1:50" s="2" customFormat="1">
      <c r="A91" s="44"/>
      <c r="B91" s="44"/>
      <c r="C91" s="45"/>
      <c r="D91" s="44"/>
      <c r="E91" s="44"/>
      <c r="F91" s="44"/>
      <c r="G91" s="44"/>
      <c r="H91" s="45"/>
      <c r="I91" s="46"/>
      <c r="J91" s="46"/>
      <c r="K91" s="46"/>
      <c r="L91" s="46"/>
      <c r="M91" s="46"/>
      <c r="N91" s="45"/>
      <c r="O91" s="45"/>
      <c r="P91" s="45"/>
      <c r="Q91" s="45"/>
      <c r="R91" s="45"/>
      <c r="S91" s="45"/>
      <c r="T91" s="45"/>
    </row>
    <row r="92" spans="1:50" s="2" customFormat="1">
      <c r="A92" s="44"/>
      <c r="B92" s="44"/>
      <c r="C92" s="45"/>
      <c r="D92" s="44"/>
      <c r="E92" s="44"/>
      <c r="F92" s="44"/>
      <c r="G92" s="44"/>
      <c r="H92" s="45"/>
      <c r="I92" s="46"/>
      <c r="J92" s="46"/>
      <c r="K92" s="46"/>
      <c r="L92" s="46"/>
      <c r="M92" s="46"/>
      <c r="N92" s="45"/>
      <c r="O92" s="45"/>
      <c r="P92" s="45"/>
      <c r="Q92" s="45"/>
      <c r="R92" s="45"/>
      <c r="S92" s="45"/>
      <c r="T92" s="45"/>
    </row>
    <row r="93" spans="1:50" s="2" customFormat="1">
      <c r="A93" s="44"/>
      <c r="B93" s="44"/>
      <c r="C93" s="45"/>
      <c r="D93" s="44"/>
      <c r="E93" s="44"/>
      <c r="F93" s="44"/>
      <c r="G93" s="44"/>
      <c r="H93" s="45"/>
      <c r="I93" s="46"/>
      <c r="J93" s="46"/>
      <c r="K93" s="46"/>
      <c r="L93" s="46"/>
      <c r="M93" s="46"/>
      <c r="N93" s="45"/>
      <c r="O93" s="45"/>
      <c r="P93" s="45"/>
      <c r="Q93" s="45"/>
      <c r="R93" s="45"/>
      <c r="S93" s="45"/>
      <c r="T93" s="45"/>
    </row>
    <row r="94" spans="1:50" s="2" customFormat="1">
      <c r="A94" s="44"/>
      <c r="B94" s="44"/>
      <c r="C94" s="45"/>
      <c r="D94" s="44"/>
      <c r="E94" s="44"/>
      <c r="F94" s="44"/>
      <c r="G94" s="44"/>
      <c r="H94" s="45"/>
      <c r="I94" s="46"/>
      <c r="J94" s="46"/>
      <c r="K94" s="46"/>
      <c r="L94" s="46"/>
      <c r="M94" s="46"/>
      <c r="N94" s="45"/>
      <c r="O94" s="45"/>
      <c r="P94" s="45"/>
      <c r="Q94" s="45"/>
      <c r="R94" s="45"/>
      <c r="S94" s="45"/>
      <c r="T94" s="45"/>
    </row>
    <row r="95" spans="1:50" s="2" customFormat="1">
      <c r="A95" s="44"/>
      <c r="B95" s="44"/>
      <c r="C95" s="45"/>
      <c r="D95" s="44"/>
      <c r="E95" s="44"/>
      <c r="F95" s="44"/>
      <c r="G95" s="44"/>
      <c r="H95" s="45"/>
      <c r="I95" s="46"/>
      <c r="J95" s="46"/>
      <c r="K95" s="46"/>
      <c r="L95" s="46"/>
      <c r="M95" s="46"/>
      <c r="N95" s="45"/>
      <c r="O95" s="45"/>
      <c r="P95" s="45"/>
      <c r="Q95" s="45"/>
      <c r="R95" s="45"/>
      <c r="S95" s="45"/>
      <c r="T95" s="45"/>
    </row>
    <row r="96" spans="1:50" s="2" customFormat="1">
      <c r="A96" s="44"/>
      <c r="B96" s="44"/>
      <c r="C96" s="45"/>
      <c r="D96" s="44"/>
      <c r="E96" s="44"/>
      <c r="F96" s="44"/>
      <c r="G96" s="44"/>
      <c r="H96" s="45"/>
      <c r="I96" s="46"/>
      <c r="J96" s="46"/>
      <c r="K96" s="46"/>
      <c r="L96" s="46"/>
      <c r="M96" s="46"/>
      <c r="N96" s="45"/>
      <c r="O96" s="45"/>
      <c r="P96" s="45"/>
      <c r="Q96" s="45"/>
      <c r="R96" s="45"/>
      <c r="S96" s="45"/>
      <c r="T96" s="45"/>
    </row>
    <row r="97" spans="1:20" s="2" customFormat="1">
      <c r="A97" s="44"/>
      <c r="B97" s="44"/>
      <c r="C97" s="45"/>
      <c r="D97" s="44"/>
      <c r="E97" s="44"/>
      <c r="F97" s="44"/>
      <c r="G97" s="44"/>
      <c r="H97" s="45"/>
      <c r="I97" s="46"/>
      <c r="J97" s="46"/>
      <c r="K97" s="46"/>
      <c r="L97" s="46"/>
      <c r="M97" s="46"/>
      <c r="N97" s="45"/>
      <c r="O97" s="45"/>
      <c r="P97" s="45"/>
      <c r="Q97" s="45"/>
      <c r="R97" s="45"/>
      <c r="S97" s="45"/>
      <c r="T97" s="45"/>
    </row>
    <row r="98" spans="1:20" s="2" customFormat="1">
      <c r="A98" s="44"/>
      <c r="B98" s="44"/>
      <c r="C98" s="45"/>
      <c r="D98" s="44"/>
      <c r="E98" s="44"/>
      <c r="F98" s="44"/>
      <c r="G98" s="44"/>
      <c r="H98" s="45"/>
      <c r="I98" s="46"/>
      <c r="J98" s="46"/>
      <c r="K98" s="46"/>
      <c r="L98" s="46"/>
      <c r="M98" s="46"/>
      <c r="N98" s="45"/>
      <c r="O98" s="45"/>
      <c r="P98" s="45"/>
      <c r="Q98" s="45"/>
      <c r="R98" s="45"/>
      <c r="S98" s="45"/>
      <c r="T98" s="45"/>
    </row>
    <row r="99" spans="1:20" s="2" customFormat="1">
      <c r="A99" s="44"/>
      <c r="B99" s="44"/>
      <c r="C99" s="45"/>
      <c r="D99" s="44"/>
      <c r="E99" s="44"/>
      <c r="F99" s="44"/>
      <c r="G99" s="44"/>
      <c r="H99" s="45"/>
      <c r="I99" s="46"/>
      <c r="J99" s="46"/>
      <c r="K99" s="46"/>
      <c r="L99" s="46"/>
      <c r="M99" s="46"/>
      <c r="N99" s="45"/>
      <c r="O99" s="45"/>
      <c r="P99" s="45"/>
      <c r="Q99" s="45"/>
      <c r="R99" s="45"/>
      <c r="S99" s="45"/>
      <c r="T99" s="45"/>
    </row>
    <row r="100" spans="1:20" s="2" customFormat="1">
      <c r="A100" s="44"/>
      <c r="B100" s="44"/>
      <c r="C100" s="45"/>
      <c r="D100" s="44"/>
      <c r="E100" s="44"/>
      <c r="F100" s="44"/>
      <c r="G100" s="44"/>
      <c r="H100" s="45"/>
      <c r="I100" s="46"/>
      <c r="J100" s="46"/>
      <c r="K100" s="46"/>
      <c r="L100" s="46"/>
      <c r="M100" s="46"/>
      <c r="N100" s="45"/>
      <c r="O100" s="45"/>
      <c r="P100" s="45"/>
      <c r="Q100" s="45"/>
      <c r="R100" s="45"/>
      <c r="S100" s="45"/>
      <c r="T100" s="45"/>
    </row>
    <row r="101" spans="1:20" s="2" customFormat="1">
      <c r="A101" s="44"/>
      <c r="B101" s="44"/>
      <c r="C101" s="45"/>
      <c r="D101" s="44"/>
      <c r="E101" s="44"/>
      <c r="F101" s="44"/>
      <c r="G101" s="44"/>
      <c r="H101" s="45"/>
      <c r="I101" s="46"/>
      <c r="J101" s="46"/>
      <c r="K101" s="46"/>
      <c r="L101" s="46"/>
      <c r="M101" s="46"/>
      <c r="N101" s="45"/>
      <c r="O101" s="45"/>
      <c r="P101" s="45"/>
      <c r="Q101" s="45"/>
      <c r="R101" s="45"/>
      <c r="S101" s="45"/>
      <c r="T101" s="45"/>
    </row>
    <row r="102" spans="1:20" s="2" customFormat="1">
      <c r="A102" s="44"/>
      <c r="B102" s="44"/>
      <c r="C102" s="45"/>
      <c r="D102" s="44"/>
      <c r="E102" s="44"/>
      <c r="F102" s="44"/>
      <c r="G102" s="44"/>
      <c r="H102" s="45"/>
      <c r="I102" s="46"/>
      <c r="J102" s="46"/>
      <c r="K102" s="46"/>
      <c r="L102" s="46"/>
      <c r="M102" s="46"/>
      <c r="N102" s="45"/>
      <c r="O102" s="45"/>
      <c r="P102" s="45"/>
      <c r="Q102" s="45"/>
      <c r="R102" s="45"/>
      <c r="S102" s="45"/>
      <c r="T102" s="45"/>
    </row>
    <row r="103" spans="1:20" s="2" customFormat="1">
      <c r="A103" s="44"/>
      <c r="B103" s="44"/>
      <c r="C103" s="45"/>
      <c r="D103" s="44"/>
      <c r="E103" s="44"/>
      <c r="F103" s="44"/>
      <c r="G103" s="44"/>
      <c r="H103" s="45"/>
      <c r="I103" s="46"/>
      <c r="J103" s="46"/>
      <c r="K103" s="46"/>
      <c r="L103" s="46"/>
      <c r="M103" s="46"/>
      <c r="N103" s="45"/>
      <c r="O103" s="45"/>
      <c r="P103" s="45"/>
      <c r="Q103" s="45"/>
      <c r="R103" s="45"/>
      <c r="S103" s="45"/>
      <c r="T103" s="45"/>
    </row>
    <row r="104" spans="1:20" s="2" customFormat="1">
      <c r="A104" s="44"/>
      <c r="B104" s="44"/>
      <c r="C104" s="45"/>
      <c r="D104" s="44"/>
      <c r="E104" s="44"/>
      <c r="F104" s="44"/>
      <c r="G104" s="44"/>
      <c r="H104" s="45"/>
      <c r="I104" s="46"/>
      <c r="J104" s="46"/>
      <c r="K104" s="46"/>
      <c r="L104" s="46"/>
      <c r="M104" s="46"/>
      <c r="N104" s="45"/>
      <c r="O104" s="45"/>
      <c r="P104" s="45"/>
      <c r="Q104" s="45"/>
      <c r="R104" s="45"/>
      <c r="S104" s="45"/>
      <c r="T104" s="45"/>
    </row>
    <row r="105" spans="1:20" s="2" customFormat="1">
      <c r="A105" s="44"/>
      <c r="B105" s="44"/>
      <c r="C105" s="45"/>
      <c r="D105" s="44"/>
      <c r="E105" s="44"/>
      <c r="F105" s="44"/>
      <c r="G105" s="44"/>
      <c r="H105" s="45"/>
      <c r="I105" s="46"/>
      <c r="J105" s="46"/>
      <c r="K105" s="46"/>
      <c r="L105" s="46"/>
      <c r="M105" s="46"/>
      <c r="N105" s="45"/>
      <c r="O105" s="45"/>
      <c r="P105" s="45"/>
      <c r="Q105" s="45"/>
      <c r="R105" s="45"/>
      <c r="S105" s="45"/>
      <c r="T105" s="45"/>
    </row>
    <row r="106" spans="1:20" s="2" customFormat="1">
      <c r="A106" s="44"/>
      <c r="B106" s="44"/>
      <c r="C106" s="45"/>
      <c r="D106" s="44"/>
      <c r="E106" s="44"/>
      <c r="F106" s="44"/>
      <c r="G106" s="44"/>
      <c r="H106" s="45"/>
      <c r="I106" s="46"/>
      <c r="J106" s="46"/>
      <c r="K106" s="46"/>
      <c r="L106" s="46"/>
      <c r="M106" s="46"/>
      <c r="N106" s="45"/>
      <c r="O106" s="45"/>
      <c r="P106" s="45"/>
      <c r="Q106" s="45"/>
      <c r="R106" s="45"/>
      <c r="S106" s="45"/>
      <c r="T106" s="45"/>
    </row>
    <row r="107" spans="1:20" s="2" customFormat="1">
      <c r="A107" s="44"/>
      <c r="B107" s="44"/>
      <c r="C107" s="45"/>
      <c r="D107" s="44"/>
      <c r="E107" s="44"/>
      <c r="F107" s="44"/>
      <c r="G107" s="44"/>
      <c r="H107" s="45"/>
      <c r="I107" s="46"/>
      <c r="J107" s="46"/>
      <c r="K107" s="46"/>
      <c r="L107" s="46"/>
      <c r="M107" s="46"/>
      <c r="N107" s="45"/>
      <c r="O107" s="45"/>
      <c r="P107" s="45"/>
      <c r="Q107" s="45"/>
      <c r="R107" s="45"/>
      <c r="S107" s="45"/>
      <c r="T107" s="45"/>
    </row>
    <row r="108" spans="1:20" s="2" customFormat="1">
      <c r="A108" s="44"/>
      <c r="B108" s="44"/>
      <c r="C108" s="45"/>
      <c r="D108" s="44"/>
      <c r="E108" s="44"/>
      <c r="F108" s="44"/>
      <c r="G108" s="44"/>
      <c r="H108" s="45"/>
      <c r="I108" s="46"/>
      <c r="J108" s="46"/>
      <c r="K108" s="46"/>
      <c r="L108" s="46"/>
      <c r="M108" s="46"/>
      <c r="N108" s="45"/>
      <c r="O108" s="45"/>
      <c r="P108" s="45"/>
      <c r="Q108" s="45"/>
      <c r="R108" s="45"/>
      <c r="S108" s="45"/>
      <c r="T108" s="45"/>
    </row>
    <row r="109" spans="1:20" s="2" customFormat="1">
      <c r="A109" s="44"/>
      <c r="B109" s="44"/>
      <c r="C109" s="45"/>
      <c r="D109" s="44"/>
      <c r="E109" s="44"/>
      <c r="F109" s="44"/>
      <c r="G109" s="44"/>
      <c r="H109" s="45"/>
      <c r="I109" s="46"/>
      <c r="J109" s="46"/>
      <c r="K109" s="46"/>
      <c r="L109" s="46"/>
      <c r="M109" s="46"/>
      <c r="N109" s="45"/>
      <c r="O109" s="45"/>
      <c r="P109" s="45"/>
      <c r="Q109" s="45"/>
      <c r="R109" s="45"/>
      <c r="S109" s="45"/>
      <c r="T109" s="45"/>
    </row>
    <row r="110" spans="1:20" s="2" customFormat="1">
      <c r="A110" s="44"/>
      <c r="B110" s="44"/>
      <c r="C110" s="45"/>
      <c r="D110" s="44"/>
      <c r="E110" s="44"/>
      <c r="F110" s="44"/>
      <c r="G110" s="44"/>
      <c r="H110" s="45"/>
      <c r="I110" s="46"/>
      <c r="J110" s="46"/>
      <c r="K110" s="46"/>
      <c r="L110" s="46"/>
      <c r="M110" s="46"/>
      <c r="N110" s="45"/>
      <c r="O110" s="45"/>
      <c r="P110" s="45"/>
      <c r="Q110" s="45"/>
      <c r="R110" s="45"/>
      <c r="S110" s="45"/>
      <c r="T110" s="45"/>
    </row>
    <row r="111" spans="1:20" s="2" customFormat="1">
      <c r="A111" s="44"/>
      <c r="B111" s="44"/>
      <c r="C111" s="45"/>
      <c r="D111" s="44"/>
      <c r="E111" s="44"/>
      <c r="F111" s="44"/>
      <c r="G111" s="44"/>
      <c r="H111" s="45"/>
      <c r="I111" s="46"/>
      <c r="J111" s="46"/>
      <c r="K111" s="46"/>
      <c r="L111" s="46"/>
      <c r="M111" s="46"/>
      <c r="N111" s="45"/>
      <c r="O111" s="45"/>
      <c r="P111" s="45"/>
      <c r="Q111" s="45"/>
      <c r="R111" s="45"/>
      <c r="S111" s="45"/>
      <c r="T111" s="45"/>
    </row>
    <row r="112" spans="1:20" s="2" customFormat="1">
      <c r="A112" s="44"/>
      <c r="B112" s="44"/>
      <c r="C112" s="45"/>
      <c r="D112" s="44"/>
      <c r="E112" s="44"/>
      <c r="F112" s="44"/>
      <c r="G112" s="44"/>
      <c r="H112" s="45"/>
      <c r="I112" s="46"/>
      <c r="J112" s="46"/>
      <c r="K112" s="46"/>
      <c r="L112" s="46"/>
      <c r="M112" s="46"/>
      <c r="N112" s="45"/>
      <c r="O112" s="45"/>
      <c r="P112" s="45"/>
      <c r="Q112" s="45"/>
      <c r="R112" s="45"/>
      <c r="S112" s="45"/>
      <c r="T112" s="45"/>
    </row>
    <row r="113" spans="1:20" s="2" customFormat="1">
      <c r="A113" s="44"/>
      <c r="B113" s="44"/>
      <c r="C113" s="45"/>
      <c r="D113" s="44"/>
      <c r="E113" s="44"/>
      <c r="F113" s="44"/>
      <c r="G113" s="44"/>
      <c r="H113" s="45"/>
      <c r="I113" s="46"/>
      <c r="J113" s="46"/>
      <c r="K113" s="46"/>
      <c r="L113" s="46"/>
      <c r="M113" s="46"/>
      <c r="N113" s="45"/>
      <c r="O113" s="45"/>
      <c r="P113" s="45"/>
      <c r="Q113" s="45"/>
      <c r="R113" s="45"/>
      <c r="S113" s="45"/>
      <c r="T113" s="45"/>
    </row>
    <row r="114" spans="1:20" s="2" customFormat="1">
      <c r="A114" s="44"/>
      <c r="B114" s="44"/>
      <c r="C114" s="45"/>
      <c r="D114" s="44"/>
      <c r="E114" s="44"/>
      <c r="F114" s="44"/>
      <c r="G114" s="44"/>
      <c r="H114" s="45"/>
      <c r="I114" s="46"/>
      <c r="J114" s="46"/>
      <c r="K114" s="46"/>
      <c r="L114" s="46"/>
      <c r="M114" s="46"/>
      <c r="N114" s="45"/>
      <c r="O114" s="45"/>
      <c r="P114" s="45"/>
      <c r="Q114" s="45"/>
      <c r="R114" s="45"/>
      <c r="S114" s="45"/>
      <c r="T114" s="45"/>
    </row>
    <row r="115" spans="1:20" s="2" customFormat="1">
      <c r="A115" s="44"/>
      <c r="B115" s="44"/>
      <c r="C115" s="45"/>
      <c r="D115" s="44"/>
      <c r="E115" s="44"/>
      <c r="F115" s="44"/>
      <c r="G115" s="44"/>
      <c r="H115" s="45"/>
      <c r="I115" s="46"/>
      <c r="J115" s="46"/>
      <c r="K115" s="46"/>
      <c r="L115" s="46"/>
      <c r="M115" s="46"/>
      <c r="N115" s="45"/>
      <c r="O115" s="45"/>
      <c r="P115" s="45"/>
      <c r="Q115" s="45"/>
      <c r="R115" s="45"/>
      <c r="S115" s="45"/>
      <c r="T115" s="45"/>
    </row>
    <row r="116" spans="1:20" s="2" customFormat="1">
      <c r="A116" s="44"/>
      <c r="B116" s="44"/>
      <c r="C116" s="45"/>
      <c r="D116" s="44"/>
      <c r="E116" s="44"/>
      <c r="F116" s="44"/>
      <c r="G116" s="44"/>
      <c r="H116" s="45"/>
      <c r="I116" s="46"/>
      <c r="J116" s="46"/>
      <c r="K116" s="46"/>
      <c r="L116" s="46"/>
      <c r="M116" s="46"/>
      <c r="N116" s="45"/>
      <c r="O116" s="45"/>
      <c r="P116" s="45"/>
      <c r="Q116" s="45"/>
      <c r="R116" s="45"/>
      <c r="S116" s="45"/>
      <c r="T116" s="45"/>
    </row>
    <row r="117" spans="1:20" s="2" customFormat="1">
      <c r="A117" s="44"/>
      <c r="B117" s="44"/>
      <c r="C117" s="45"/>
      <c r="D117" s="44"/>
      <c r="E117" s="44"/>
      <c r="F117" s="44"/>
      <c r="G117" s="44"/>
      <c r="H117" s="45"/>
      <c r="I117" s="46"/>
      <c r="J117" s="46"/>
      <c r="K117" s="46"/>
      <c r="L117" s="46"/>
      <c r="M117" s="46"/>
      <c r="N117" s="45"/>
      <c r="O117" s="45"/>
      <c r="P117" s="45"/>
      <c r="Q117" s="45"/>
      <c r="R117" s="45"/>
      <c r="S117" s="45"/>
      <c r="T117" s="45"/>
    </row>
    <row r="118" spans="1:20" s="2" customFormat="1">
      <c r="A118" s="44"/>
      <c r="B118" s="44"/>
      <c r="C118" s="45"/>
      <c r="D118" s="44"/>
      <c r="E118" s="44"/>
      <c r="F118" s="44"/>
      <c r="G118" s="44"/>
      <c r="H118" s="45"/>
      <c r="I118" s="46"/>
      <c r="J118" s="46"/>
      <c r="K118" s="46"/>
      <c r="L118" s="46"/>
      <c r="M118" s="46"/>
      <c r="N118" s="45"/>
      <c r="O118" s="45"/>
      <c r="P118" s="45"/>
      <c r="Q118" s="45"/>
      <c r="R118" s="45"/>
      <c r="S118" s="45"/>
      <c r="T118" s="45"/>
    </row>
    <row r="119" spans="1:20" s="2" customFormat="1">
      <c r="A119" s="44"/>
      <c r="B119" s="44"/>
      <c r="C119" s="45"/>
      <c r="D119" s="44"/>
      <c r="E119" s="44"/>
      <c r="F119" s="44"/>
      <c r="G119" s="44"/>
      <c r="H119" s="45"/>
      <c r="I119" s="46"/>
      <c r="J119" s="46"/>
      <c r="K119" s="46"/>
      <c r="L119" s="46"/>
      <c r="M119" s="46"/>
      <c r="N119" s="45"/>
      <c r="O119" s="45"/>
      <c r="P119" s="45"/>
      <c r="Q119" s="45"/>
      <c r="R119" s="45"/>
      <c r="S119" s="45"/>
      <c r="T119" s="45"/>
    </row>
    <row r="120" spans="1:20" s="2" customFormat="1">
      <c r="A120" s="44"/>
      <c r="B120" s="44"/>
      <c r="C120" s="45"/>
      <c r="D120" s="44"/>
      <c r="E120" s="44"/>
      <c r="F120" s="44"/>
      <c r="G120" s="44"/>
      <c r="H120" s="45"/>
      <c r="I120" s="46"/>
      <c r="J120" s="46"/>
      <c r="K120" s="46"/>
      <c r="L120" s="46"/>
      <c r="M120" s="46"/>
      <c r="N120" s="45"/>
      <c r="O120" s="45"/>
      <c r="P120" s="45"/>
      <c r="Q120" s="45"/>
      <c r="R120" s="45"/>
      <c r="S120" s="45"/>
      <c r="T120" s="45"/>
    </row>
    <row r="121" spans="1:20" s="2" customFormat="1">
      <c r="A121" s="44"/>
      <c r="B121" s="44"/>
      <c r="C121" s="45"/>
      <c r="D121" s="44"/>
      <c r="E121" s="44"/>
      <c r="F121" s="44"/>
      <c r="G121" s="44"/>
      <c r="H121" s="45"/>
      <c r="I121" s="46"/>
      <c r="J121" s="46"/>
      <c r="K121" s="46"/>
      <c r="L121" s="46"/>
      <c r="M121" s="46"/>
      <c r="N121" s="45"/>
      <c r="O121" s="45"/>
      <c r="P121" s="45"/>
      <c r="Q121" s="45"/>
      <c r="R121" s="45"/>
      <c r="S121" s="45"/>
      <c r="T121" s="45"/>
    </row>
    <row r="122" spans="1:20" s="2" customFormat="1">
      <c r="A122" s="44"/>
      <c r="B122" s="44"/>
      <c r="C122" s="45"/>
      <c r="D122" s="44"/>
      <c r="E122" s="44"/>
      <c r="F122" s="44"/>
      <c r="G122" s="44"/>
      <c r="H122" s="45"/>
      <c r="I122" s="46"/>
      <c r="J122" s="46"/>
      <c r="K122" s="46"/>
      <c r="L122" s="46"/>
      <c r="M122" s="46"/>
      <c r="N122" s="45"/>
      <c r="O122" s="45"/>
      <c r="P122" s="45"/>
      <c r="Q122" s="45"/>
      <c r="R122" s="45"/>
      <c r="S122" s="45"/>
      <c r="T122" s="45"/>
    </row>
    <row r="123" spans="1:20" s="2" customFormat="1">
      <c r="A123" s="44"/>
      <c r="B123" s="44"/>
      <c r="C123" s="45"/>
      <c r="D123" s="44"/>
      <c r="E123" s="44"/>
      <c r="F123" s="44"/>
      <c r="G123" s="44"/>
      <c r="H123" s="45"/>
      <c r="I123" s="46"/>
      <c r="J123" s="46"/>
      <c r="K123" s="46"/>
      <c r="L123" s="46"/>
      <c r="M123" s="46"/>
      <c r="N123" s="45"/>
      <c r="O123" s="45"/>
      <c r="P123" s="45"/>
      <c r="Q123" s="45"/>
      <c r="R123" s="45"/>
      <c r="S123" s="45"/>
      <c r="T123" s="45"/>
    </row>
    <row r="124" spans="1:20" s="2" customFormat="1">
      <c r="A124" s="44"/>
      <c r="B124" s="44"/>
      <c r="C124" s="45"/>
      <c r="D124" s="44"/>
      <c r="E124" s="44"/>
      <c r="F124" s="44"/>
      <c r="G124" s="44"/>
      <c r="H124" s="45"/>
      <c r="I124" s="46"/>
      <c r="J124" s="46"/>
      <c r="K124" s="46"/>
      <c r="L124" s="46"/>
      <c r="M124" s="46"/>
      <c r="N124" s="45"/>
      <c r="O124" s="45"/>
      <c r="P124" s="45"/>
      <c r="Q124" s="45"/>
      <c r="R124" s="45"/>
      <c r="S124" s="45"/>
      <c r="T124" s="45"/>
    </row>
    <row r="125" spans="1:20" s="2" customFormat="1">
      <c r="A125" s="44"/>
      <c r="B125" s="44"/>
      <c r="C125" s="45"/>
      <c r="D125" s="44"/>
      <c r="E125" s="44"/>
      <c r="F125" s="44"/>
      <c r="G125" s="44"/>
      <c r="H125" s="45"/>
      <c r="I125" s="46"/>
      <c r="J125" s="46"/>
      <c r="K125" s="46"/>
      <c r="L125" s="46"/>
      <c r="M125" s="46"/>
      <c r="N125" s="45"/>
      <c r="O125" s="45"/>
      <c r="P125" s="45"/>
      <c r="Q125" s="45"/>
      <c r="R125" s="45"/>
      <c r="S125" s="45"/>
      <c r="T125" s="45"/>
    </row>
    <row r="126" spans="1:20" s="2" customFormat="1">
      <c r="A126" s="44"/>
      <c r="B126" s="44"/>
      <c r="C126" s="45"/>
      <c r="D126" s="44"/>
      <c r="E126" s="44"/>
      <c r="F126" s="44"/>
      <c r="G126" s="44"/>
      <c r="H126" s="45"/>
      <c r="I126" s="46"/>
      <c r="J126" s="46"/>
      <c r="K126" s="46"/>
      <c r="L126" s="46"/>
      <c r="M126" s="46"/>
      <c r="N126" s="45"/>
      <c r="O126" s="45"/>
      <c r="P126" s="45"/>
      <c r="Q126" s="45"/>
      <c r="R126" s="45"/>
      <c r="S126" s="45"/>
      <c r="T126" s="45"/>
    </row>
    <row r="127" spans="1:20" s="2" customFormat="1">
      <c r="A127" s="44"/>
      <c r="B127" s="44"/>
      <c r="C127" s="45"/>
      <c r="D127" s="44"/>
      <c r="E127" s="44"/>
      <c r="F127" s="44"/>
      <c r="G127" s="44"/>
      <c r="H127" s="45"/>
      <c r="I127" s="46"/>
      <c r="J127" s="46"/>
      <c r="K127" s="46"/>
      <c r="L127" s="46"/>
      <c r="M127" s="46"/>
      <c r="N127" s="45"/>
      <c r="O127" s="45"/>
      <c r="P127" s="45"/>
      <c r="Q127" s="45"/>
      <c r="R127" s="45"/>
      <c r="S127" s="45"/>
      <c r="T127" s="45"/>
    </row>
    <row r="128" spans="1:20" s="2" customFormat="1">
      <c r="A128" s="44"/>
      <c r="B128" s="44"/>
      <c r="C128" s="45"/>
      <c r="D128" s="44"/>
      <c r="E128" s="44"/>
      <c r="F128" s="44"/>
      <c r="G128" s="44"/>
      <c r="H128" s="45"/>
      <c r="I128" s="46"/>
      <c r="J128" s="46"/>
      <c r="K128" s="46"/>
      <c r="L128" s="46"/>
      <c r="M128" s="46"/>
      <c r="N128" s="45"/>
      <c r="O128" s="45"/>
      <c r="P128" s="45"/>
      <c r="Q128" s="45"/>
      <c r="R128" s="45"/>
      <c r="S128" s="45"/>
      <c r="T128" s="45"/>
    </row>
    <row r="129" spans="1:20" s="2" customFormat="1">
      <c r="A129" s="44"/>
      <c r="B129" s="44"/>
      <c r="C129" s="45"/>
      <c r="D129" s="44"/>
      <c r="E129" s="44"/>
      <c r="F129" s="44"/>
      <c r="G129" s="44"/>
      <c r="H129" s="45"/>
      <c r="I129" s="46"/>
      <c r="J129" s="46"/>
      <c r="K129" s="46"/>
      <c r="L129" s="46"/>
      <c r="M129" s="46"/>
      <c r="N129" s="45"/>
      <c r="O129" s="45"/>
      <c r="P129" s="45"/>
      <c r="Q129" s="45"/>
      <c r="R129" s="45"/>
      <c r="S129" s="45"/>
      <c r="T129" s="45"/>
    </row>
    <row r="130" spans="1:20" s="2" customFormat="1">
      <c r="A130" s="44"/>
      <c r="B130" s="44"/>
      <c r="C130" s="45"/>
      <c r="D130" s="44"/>
      <c r="E130" s="44"/>
      <c r="F130" s="44"/>
      <c r="G130" s="44"/>
      <c r="H130" s="45"/>
      <c r="I130" s="46"/>
      <c r="J130" s="46"/>
      <c r="K130" s="46"/>
      <c r="L130" s="46"/>
      <c r="M130" s="46"/>
      <c r="N130" s="45"/>
      <c r="O130" s="45"/>
      <c r="P130" s="45"/>
      <c r="Q130" s="45"/>
      <c r="R130" s="45"/>
      <c r="S130" s="45"/>
      <c r="T130" s="45"/>
    </row>
    <row r="131" spans="1:20" s="2" customFormat="1">
      <c r="A131" s="44"/>
      <c r="B131" s="44"/>
      <c r="C131" s="45"/>
      <c r="D131" s="44"/>
      <c r="E131" s="44"/>
      <c r="F131" s="44"/>
      <c r="G131" s="44"/>
      <c r="H131" s="45"/>
      <c r="I131" s="46"/>
      <c r="J131" s="46"/>
      <c r="K131" s="46"/>
      <c r="L131" s="46"/>
      <c r="M131" s="46"/>
      <c r="N131" s="45"/>
      <c r="O131" s="45"/>
      <c r="P131" s="45"/>
      <c r="Q131" s="45"/>
      <c r="R131" s="45"/>
      <c r="S131" s="45"/>
      <c r="T131" s="45"/>
    </row>
    <row r="132" spans="1:20" s="2" customFormat="1">
      <c r="A132" s="44"/>
      <c r="B132" s="44"/>
      <c r="C132" s="45"/>
      <c r="D132" s="44"/>
      <c r="E132" s="44"/>
      <c r="F132" s="44"/>
      <c r="G132" s="44"/>
      <c r="H132" s="45"/>
      <c r="I132" s="46"/>
      <c r="J132" s="46"/>
      <c r="K132" s="46"/>
      <c r="L132" s="46"/>
      <c r="M132" s="46"/>
      <c r="N132" s="45"/>
      <c r="O132" s="45"/>
      <c r="P132" s="45"/>
      <c r="Q132" s="45"/>
      <c r="R132" s="45"/>
      <c r="S132" s="45"/>
      <c r="T132" s="45"/>
    </row>
    <row r="133" spans="1:20" s="2" customFormat="1">
      <c r="A133" s="44"/>
      <c r="B133" s="44"/>
      <c r="C133" s="45"/>
      <c r="D133" s="44"/>
      <c r="E133" s="44"/>
      <c r="F133" s="44"/>
      <c r="G133" s="44"/>
      <c r="H133" s="45"/>
      <c r="I133" s="46"/>
      <c r="J133" s="46"/>
      <c r="K133" s="46"/>
      <c r="L133" s="46"/>
      <c r="M133" s="46"/>
      <c r="N133" s="45"/>
      <c r="O133" s="45"/>
      <c r="P133" s="45"/>
      <c r="Q133" s="45"/>
      <c r="R133" s="45"/>
      <c r="S133" s="45"/>
      <c r="T133" s="45"/>
    </row>
    <row r="134" spans="1:20" s="2" customFormat="1">
      <c r="A134" s="44"/>
      <c r="B134" s="44"/>
      <c r="C134" s="45"/>
      <c r="D134" s="44"/>
      <c r="E134" s="44"/>
      <c r="F134" s="44"/>
      <c r="G134" s="44"/>
      <c r="H134" s="45"/>
      <c r="I134" s="46"/>
      <c r="J134" s="46"/>
      <c r="K134" s="46"/>
      <c r="L134" s="46"/>
      <c r="M134" s="46"/>
      <c r="N134" s="45"/>
      <c r="O134" s="45"/>
      <c r="P134" s="45"/>
      <c r="Q134" s="45"/>
      <c r="R134" s="45"/>
      <c r="S134" s="45"/>
      <c r="T134" s="45"/>
    </row>
    <row r="135" spans="1:20" s="2" customFormat="1">
      <c r="A135" s="44"/>
      <c r="B135" s="44"/>
      <c r="C135" s="45"/>
      <c r="D135" s="44"/>
      <c r="E135" s="44"/>
      <c r="F135" s="44"/>
      <c r="G135" s="44"/>
      <c r="H135" s="45"/>
      <c r="I135" s="46"/>
      <c r="J135" s="46"/>
      <c r="K135" s="46"/>
      <c r="L135" s="46"/>
      <c r="M135" s="46"/>
      <c r="N135" s="45"/>
      <c r="O135" s="45"/>
      <c r="P135" s="45"/>
      <c r="Q135" s="45"/>
      <c r="R135" s="45"/>
      <c r="S135" s="45"/>
      <c r="T135" s="45"/>
    </row>
    <row r="136" spans="1:20" s="2" customFormat="1">
      <c r="A136" s="44"/>
      <c r="B136" s="44"/>
      <c r="C136" s="45"/>
      <c r="D136" s="44"/>
      <c r="E136" s="44"/>
      <c r="F136" s="44"/>
      <c r="G136" s="44"/>
      <c r="H136" s="45"/>
      <c r="I136" s="46"/>
      <c r="J136" s="46"/>
      <c r="K136" s="46"/>
      <c r="L136" s="46"/>
      <c r="M136" s="46"/>
      <c r="N136" s="45"/>
      <c r="O136" s="45"/>
      <c r="P136" s="45"/>
      <c r="Q136" s="45"/>
      <c r="R136" s="45"/>
      <c r="S136" s="45"/>
      <c r="T136" s="45"/>
    </row>
    <row r="137" spans="1:20" s="2" customFormat="1">
      <c r="A137" s="44"/>
      <c r="B137" s="44"/>
      <c r="C137" s="45"/>
      <c r="D137" s="44"/>
      <c r="E137" s="44"/>
      <c r="F137" s="44"/>
      <c r="G137" s="44"/>
      <c r="H137" s="45"/>
      <c r="I137" s="46"/>
      <c r="J137" s="46"/>
      <c r="K137" s="46"/>
      <c r="L137" s="46"/>
      <c r="M137" s="46"/>
      <c r="N137" s="45"/>
      <c r="O137" s="45"/>
      <c r="P137" s="45"/>
      <c r="Q137" s="45"/>
      <c r="R137" s="45"/>
      <c r="S137" s="45"/>
      <c r="T137" s="45"/>
    </row>
    <row r="138" spans="1:20" s="2" customFormat="1">
      <c r="A138" s="44"/>
      <c r="B138" s="44"/>
      <c r="C138" s="45"/>
      <c r="D138" s="44"/>
      <c r="E138" s="44"/>
      <c r="F138" s="44"/>
      <c r="G138" s="44"/>
      <c r="H138" s="45"/>
      <c r="I138" s="46"/>
      <c r="J138" s="46"/>
      <c r="K138" s="46"/>
      <c r="L138" s="46"/>
      <c r="M138" s="46"/>
      <c r="N138" s="45"/>
      <c r="O138" s="45"/>
      <c r="P138" s="45"/>
      <c r="Q138" s="45"/>
      <c r="R138" s="45"/>
      <c r="S138" s="45"/>
      <c r="T138" s="45"/>
    </row>
    <row r="139" spans="1:20" s="2" customFormat="1">
      <c r="A139" s="44"/>
      <c r="B139" s="44"/>
      <c r="C139" s="45"/>
      <c r="D139" s="44"/>
      <c r="E139" s="44"/>
      <c r="F139" s="44"/>
      <c r="G139" s="44"/>
      <c r="H139" s="45"/>
      <c r="I139" s="46"/>
      <c r="J139" s="46"/>
      <c r="K139" s="46"/>
      <c r="L139" s="46"/>
      <c r="M139" s="46"/>
      <c r="N139" s="45"/>
      <c r="O139" s="45"/>
      <c r="P139" s="45"/>
      <c r="Q139" s="45"/>
      <c r="R139" s="45"/>
      <c r="S139" s="45"/>
      <c r="T139" s="45"/>
    </row>
    <row r="140" spans="1:20" s="2" customFormat="1">
      <c r="A140" s="44"/>
      <c r="B140" s="44"/>
      <c r="C140" s="45"/>
      <c r="D140" s="44"/>
      <c r="E140" s="44"/>
      <c r="F140" s="44"/>
      <c r="G140" s="44"/>
      <c r="H140" s="45"/>
      <c r="I140" s="46"/>
      <c r="J140" s="46"/>
      <c r="K140" s="46"/>
      <c r="L140" s="46"/>
      <c r="M140" s="46"/>
      <c r="N140" s="45"/>
      <c r="O140" s="45"/>
      <c r="P140" s="45"/>
      <c r="Q140" s="45"/>
      <c r="R140" s="45"/>
      <c r="S140" s="45"/>
      <c r="T140" s="45"/>
    </row>
    <row r="141" spans="1:20" s="2" customFormat="1">
      <c r="A141" s="44"/>
      <c r="B141" s="44"/>
      <c r="C141" s="45"/>
      <c r="D141" s="44"/>
      <c r="E141" s="44"/>
      <c r="F141" s="44"/>
      <c r="G141" s="44"/>
      <c r="H141" s="45"/>
      <c r="I141" s="46"/>
      <c r="J141" s="46"/>
      <c r="K141" s="46"/>
      <c r="L141" s="46"/>
      <c r="M141" s="46"/>
      <c r="N141" s="45"/>
      <c r="O141" s="45"/>
      <c r="P141" s="45"/>
      <c r="Q141" s="45"/>
      <c r="R141" s="45"/>
      <c r="S141" s="45"/>
      <c r="T141" s="45"/>
    </row>
    <row r="142" spans="1:20" s="2" customFormat="1">
      <c r="A142" s="44"/>
      <c r="B142" s="44"/>
      <c r="C142" s="45"/>
      <c r="D142" s="44"/>
      <c r="E142" s="44"/>
      <c r="F142" s="44"/>
      <c r="G142" s="44"/>
      <c r="H142" s="45"/>
      <c r="I142" s="46"/>
      <c r="J142" s="46"/>
      <c r="K142" s="46"/>
      <c r="L142" s="46"/>
      <c r="M142" s="46"/>
      <c r="N142" s="45"/>
      <c r="O142" s="45"/>
      <c r="P142" s="45"/>
      <c r="Q142" s="45"/>
      <c r="R142" s="45"/>
      <c r="S142" s="45"/>
      <c r="T142" s="45"/>
    </row>
    <row r="143" spans="1:20" s="2" customFormat="1">
      <c r="A143" s="44"/>
      <c r="B143" s="44"/>
      <c r="C143" s="45"/>
      <c r="D143" s="44"/>
      <c r="E143" s="44"/>
      <c r="F143" s="44"/>
      <c r="G143" s="44"/>
      <c r="H143" s="45"/>
      <c r="I143" s="46"/>
      <c r="J143" s="46"/>
      <c r="K143" s="46"/>
      <c r="L143" s="46"/>
      <c r="M143" s="46"/>
      <c r="N143" s="45"/>
      <c r="O143" s="45"/>
      <c r="P143" s="45"/>
      <c r="Q143" s="45"/>
      <c r="R143" s="45"/>
      <c r="S143" s="45"/>
      <c r="T143" s="45"/>
    </row>
    <row r="144" spans="1:20" s="2" customFormat="1">
      <c r="A144" s="44"/>
      <c r="B144" s="44"/>
      <c r="C144" s="45"/>
      <c r="D144" s="44"/>
      <c r="E144" s="44"/>
      <c r="F144" s="44"/>
      <c r="G144" s="44"/>
      <c r="H144" s="45"/>
      <c r="I144" s="46"/>
      <c r="J144" s="46"/>
      <c r="K144" s="46"/>
      <c r="L144" s="46"/>
      <c r="M144" s="46"/>
      <c r="N144" s="45"/>
      <c r="O144" s="45"/>
      <c r="P144" s="45"/>
      <c r="Q144" s="45"/>
      <c r="R144" s="45"/>
      <c r="S144" s="45"/>
      <c r="T144" s="45"/>
    </row>
    <row r="145" spans="1:20" s="2" customFormat="1">
      <c r="A145" s="44"/>
      <c r="B145" s="44"/>
      <c r="C145" s="45"/>
      <c r="D145" s="44"/>
      <c r="E145" s="44"/>
      <c r="F145" s="44"/>
      <c r="G145" s="44"/>
      <c r="H145" s="45"/>
      <c r="I145" s="46"/>
      <c r="J145" s="46"/>
      <c r="K145" s="46"/>
      <c r="L145" s="46"/>
      <c r="M145" s="46"/>
      <c r="N145" s="45"/>
      <c r="O145" s="45"/>
      <c r="P145" s="45"/>
      <c r="Q145" s="45"/>
      <c r="R145" s="45"/>
      <c r="S145" s="45"/>
      <c r="T145" s="45"/>
    </row>
    <row r="146" spans="1:20" s="2" customFormat="1">
      <c r="A146" s="44"/>
      <c r="B146" s="44"/>
      <c r="C146" s="45"/>
      <c r="D146" s="44"/>
      <c r="E146" s="44"/>
      <c r="F146" s="44"/>
      <c r="G146" s="44"/>
      <c r="H146" s="45"/>
      <c r="I146" s="46"/>
      <c r="J146" s="46"/>
      <c r="K146" s="46"/>
      <c r="L146" s="46"/>
      <c r="M146" s="46"/>
      <c r="N146" s="45"/>
      <c r="O146" s="45"/>
      <c r="P146" s="45"/>
      <c r="Q146" s="45"/>
      <c r="R146" s="45"/>
      <c r="S146" s="45"/>
      <c r="T146" s="45"/>
    </row>
    <row r="147" spans="1:20" s="2" customFormat="1">
      <c r="A147" s="44"/>
      <c r="B147" s="44"/>
      <c r="C147" s="45"/>
      <c r="D147" s="44"/>
      <c r="E147" s="44"/>
      <c r="F147" s="44"/>
      <c r="G147" s="44"/>
      <c r="H147" s="45"/>
      <c r="I147" s="46"/>
      <c r="J147" s="46"/>
      <c r="K147" s="46"/>
      <c r="L147" s="46"/>
      <c r="M147" s="46"/>
      <c r="N147" s="45"/>
      <c r="O147" s="45"/>
      <c r="P147" s="45"/>
      <c r="Q147" s="45"/>
      <c r="R147" s="45"/>
      <c r="S147" s="45"/>
      <c r="T147" s="45"/>
    </row>
    <row r="148" spans="1:20" s="2" customFormat="1">
      <c r="A148" s="44"/>
      <c r="B148" s="44"/>
      <c r="C148" s="45"/>
      <c r="D148" s="44"/>
      <c r="E148" s="44"/>
      <c r="F148" s="44"/>
      <c r="G148" s="44"/>
      <c r="H148" s="45"/>
      <c r="I148" s="46"/>
      <c r="J148" s="46"/>
      <c r="K148" s="46"/>
      <c r="L148" s="46"/>
      <c r="M148" s="46"/>
      <c r="N148" s="45"/>
      <c r="O148" s="45"/>
      <c r="P148" s="45"/>
      <c r="Q148" s="45"/>
      <c r="R148" s="45"/>
      <c r="S148" s="45"/>
      <c r="T148" s="45"/>
    </row>
    <row r="149" spans="1:20" s="2" customFormat="1">
      <c r="A149" s="44"/>
      <c r="B149" s="44"/>
      <c r="C149" s="45"/>
      <c r="D149" s="44"/>
      <c r="E149" s="44"/>
      <c r="F149" s="44"/>
      <c r="G149" s="44"/>
      <c r="H149" s="45"/>
      <c r="I149" s="46"/>
      <c r="J149" s="46"/>
      <c r="K149" s="46"/>
      <c r="L149" s="46"/>
      <c r="M149" s="46"/>
      <c r="N149" s="45"/>
      <c r="O149" s="45"/>
      <c r="P149" s="45"/>
      <c r="Q149" s="45"/>
      <c r="R149" s="45"/>
      <c r="S149" s="45"/>
      <c r="T149" s="45"/>
    </row>
    <row r="150" spans="1:20" s="2" customFormat="1">
      <c r="A150" s="44"/>
      <c r="B150" s="44"/>
      <c r="C150" s="45"/>
      <c r="D150" s="44"/>
      <c r="E150" s="44"/>
      <c r="F150" s="44"/>
      <c r="G150" s="44"/>
      <c r="H150" s="45"/>
      <c r="I150" s="46"/>
      <c r="J150" s="46"/>
      <c r="K150" s="46"/>
      <c r="L150" s="46"/>
      <c r="M150" s="46"/>
      <c r="N150" s="45"/>
      <c r="O150" s="45"/>
      <c r="P150" s="45"/>
      <c r="Q150" s="45"/>
      <c r="R150" s="45"/>
      <c r="S150" s="45"/>
      <c r="T150" s="45"/>
    </row>
    <row r="151" spans="1:20" s="2" customFormat="1">
      <c r="A151" s="44"/>
      <c r="B151" s="44"/>
      <c r="C151" s="45"/>
      <c r="D151" s="44"/>
      <c r="E151" s="44"/>
      <c r="F151" s="44"/>
      <c r="G151" s="44"/>
      <c r="H151" s="45"/>
      <c r="I151" s="46"/>
      <c r="J151" s="46"/>
      <c r="K151" s="46"/>
      <c r="L151" s="46"/>
      <c r="M151" s="46"/>
      <c r="N151" s="45"/>
      <c r="O151" s="45"/>
      <c r="P151" s="45"/>
      <c r="Q151" s="45"/>
      <c r="R151" s="45"/>
      <c r="S151" s="45"/>
      <c r="T151" s="45"/>
    </row>
    <row r="152" spans="1:20" s="2" customFormat="1">
      <c r="A152" s="44"/>
      <c r="B152" s="44"/>
      <c r="C152" s="45"/>
      <c r="D152" s="44"/>
      <c r="E152" s="44"/>
      <c r="F152" s="44"/>
      <c r="G152" s="44"/>
      <c r="H152" s="45"/>
      <c r="I152" s="46"/>
      <c r="J152" s="46"/>
      <c r="K152" s="46"/>
      <c r="L152" s="46"/>
      <c r="M152" s="46"/>
      <c r="N152" s="45"/>
      <c r="O152" s="45"/>
      <c r="P152" s="45"/>
      <c r="Q152" s="45"/>
      <c r="R152" s="45"/>
      <c r="S152" s="45"/>
      <c r="T152" s="45"/>
    </row>
    <row r="153" spans="1:20" s="2" customFormat="1">
      <c r="A153" s="44"/>
      <c r="B153" s="44"/>
      <c r="C153" s="45"/>
      <c r="D153" s="44"/>
      <c r="E153" s="44"/>
      <c r="F153" s="44"/>
      <c r="G153" s="44"/>
      <c r="H153" s="45"/>
      <c r="I153" s="46"/>
      <c r="J153" s="46"/>
      <c r="K153" s="46"/>
      <c r="L153" s="46"/>
      <c r="M153" s="46"/>
      <c r="N153" s="45"/>
      <c r="O153" s="45"/>
      <c r="P153" s="45"/>
      <c r="Q153" s="45"/>
      <c r="R153" s="45"/>
      <c r="S153" s="45"/>
      <c r="T153" s="45"/>
    </row>
    <row r="154" spans="1:20" s="2" customFormat="1">
      <c r="A154" s="44"/>
      <c r="B154" s="44"/>
      <c r="C154" s="45"/>
      <c r="D154" s="44"/>
      <c r="E154" s="44"/>
      <c r="F154" s="44"/>
      <c r="G154" s="44"/>
      <c r="H154" s="45"/>
      <c r="I154" s="46"/>
      <c r="J154" s="46"/>
      <c r="K154" s="46"/>
      <c r="L154" s="46"/>
      <c r="M154" s="46"/>
      <c r="N154" s="45"/>
      <c r="O154" s="45"/>
      <c r="P154" s="45"/>
      <c r="Q154" s="45"/>
      <c r="R154" s="45"/>
      <c r="S154" s="45"/>
      <c r="T154" s="45"/>
    </row>
    <row r="155" spans="1:20" s="2" customFormat="1">
      <c r="A155" s="44"/>
      <c r="B155" s="44"/>
      <c r="C155" s="45"/>
      <c r="D155" s="44"/>
      <c r="E155" s="44"/>
      <c r="F155" s="44"/>
      <c r="G155" s="44"/>
      <c r="H155" s="45"/>
      <c r="I155" s="46"/>
      <c r="J155" s="46"/>
      <c r="K155" s="46"/>
      <c r="L155" s="46"/>
      <c r="M155" s="46"/>
      <c r="N155" s="45"/>
      <c r="O155" s="45"/>
      <c r="P155" s="45"/>
      <c r="Q155" s="45"/>
      <c r="R155" s="45"/>
      <c r="S155" s="45"/>
      <c r="T155" s="45"/>
    </row>
    <row r="156" spans="1:20" s="2" customFormat="1">
      <c r="A156" s="44"/>
      <c r="B156" s="44"/>
      <c r="C156" s="45"/>
      <c r="D156" s="44"/>
      <c r="E156" s="44"/>
      <c r="F156" s="44"/>
      <c r="G156" s="44"/>
      <c r="H156" s="45"/>
      <c r="I156" s="46"/>
      <c r="J156" s="46"/>
      <c r="K156" s="46"/>
      <c r="L156" s="46"/>
      <c r="M156" s="46"/>
      <c r="N156" s="45"/>
      <c r="O156" s="45"/>
      <c r="P156" s="45"/>
      <c r="Q156" s="45"/>
      <c r="R156" s="45"/>
      <c r="S156" s="45"/>
      <c r="T156" s="45"/>
    </row>
    <row r="157" spans="1:20" s="2" customFormat="1">
      <c r="A157" s="44"/>
      <c r="B157" s="44"/>
      <c r="C157" s="45"/>
      <c r="D157" s="44"/>
      <c r="E157" s="44"/>
      <c r="F157" s="44"/>
      <c r="G157" s="44"/>
      <c r="H157" s="45"/>
      <c r="I157" s="46"/>
      <c r="J157" s="46"/>
      <c r="K157" s="46"/>
      <c r="L157" s="46"/>
      <c r="M157" s="46"/>
      <c r="N157" s="45"/>
      <c r="O157" s="45"/>
      <c r="P157" s="45"/>
      <c r="Q157" s="45"/>
      <c r="R157" s="45"/>
      <c r="S157" s="45"/>
      <c r="T157" s="45"/>
    </row>
    <row r="158" spans="1:20" s="2" customFormat="1">
      <c r="A158" s="44"/>
      <c r="B158" s="44"/>
      <c r="C158" s="45"/>
      <c r="D158" s="44"/>
      <c r="E158" s="44"/>
      <c r="F158" s="44"/>
      <c r="G158" s="44"/>
      <c r="H158" s="45"/>
      <c r="I158" s="46"/>
      <c r="J158" s="46"/>
      <c r="K158" s="46"/>
      <c r="L158" s="46"/>
      <c r="M158" s="46"/>
      <c r="N158" s="45"/>
      <c r="O158" s="45"/>
      <c r="P158" s="45"/>
      <c r="Q158" s="45"/>
      <c r="R158" s="45"/>
      <c r="S158" s="45"/>
      <c r="T158" s="45"/>
    </row>
    <row r="159" spans="1:20" s="2" customFormat="1">
      <c r="A159" s="44"/>
      <c r="B159" s="44"/>
      <c r="C159" s="45"/>
      <c r="D159" s="44"/>
      <c r="E159" s="44"/>
      <c r="F159" s="44"/>
      <c r="G159" s="44"/>
      <c r="H159" s="45"/>
      <c r="I159" s="46"/>
      <c r="J159" s="46"/>
      <c r="K159" s="46"/>
      <c r="L159" s="46"/>
      <c r="M159" s="46"/>
      <c r="N159" s="45"/>
      <c r="O159" s="45"/>
      <c r="P159" s="45"/>
      <c r="Q159" s="45"/>
      <c r="R159" s="45"/>
      <c r="S159" s="45"/>
      <c r="T159" s="45"/>
    </row>
    <row r="160" spans="1:20" s="2" customFormat="1">
      <c r="A160" s="44"/>
      <c r="B160" s="44"/>
      <c r="C160" s="45"/>
      <c r="D160" s="44"/>
      <c r="E160" s="44"/>
      <c r="F160" s="44"/>
      <c r="G160" s="44"/>
      <c r="H160" s="45"/>
      <c r="I160" s="46"/>
      <c r="J160" s="46"/>
      <c r="K160" s="46"/>
      <c r="L160" s="46"/>
      <c r="M160" s="46"/>
      <c r="N160" s="45"/>
      <c r="O160" s="45"/>
      <c r="P160" s="45"/>
      <c r="Q160" s="45"/>
      <c r="R160" s="45"/>
      <c r="S160" s="45"/>
      <c r="T160" s="45"/>
    </row>
    <row r="161" spans="1:20" s="2" customFormat="1">
      <c r="A161" s="44"/>
      <c r="B161" s="44"/>
      <c r="C161" s="45"/>
      <c r="D161" s="44"/>
      <c r="E161" s="44"/>
      <c r="F161" s="44"/>
      <c r="G161" s="44"/>
      <c r="H161" s="45"/>
      <c r="I161" s="46"/>
      <c r="J161" s="46"/>
      <c r="K161" s="46"/>
      <c r="L161" s="46"/>
      <c r="M161" s="46"/>
      <c r="N161" s="45"/>
      <c r="O161" s="45"/>
      <c r="P161" s="45"/>
      <c r="Q161" s="45"/>
      <c r="R161" s="45"/>
      <c r="S161" s="45"/>
      <c r="T161" s="45"/>
    </row>
    <row r="162" spans="1:20" s="2" customFormat="1">
      <c r="A162" s="44"/>
      <c r="B162" s="44"/>
      <c r="C162" s="45"/>
      <c r="D162" s="44"/>
      <c r="E162" s="44"/>
      <c r="F162" s="44"/>
      <c r="G162" s="44"/>
      <c r="H162" s="45"/>
      <c r="I162" s="46"/>
      <c r="J162" s="46"/>
      <c r="K162" s="46"/>
      <c r="L162" s="46"/>
      <c r="M162" s="46"/>
      <c r="N162" s="45"/>
      <c r="O162" s="45"/>
      <c r="P162" s="45"/>
      <c r="Q162" s="45"/>
      <c r="R162" s="45"/>
      <c r="S162" s="45"/>
      <c r="T162" s="45"/>
    </row>
    <row r="163" spans="1:20" s="2" customFormat="1">
      <c r="A163" s="44"/>
      <c r="B163" s="44"/>
      <c r="C163" s="45"/>
      <c r="D163" s="44"/>
      <c r="E163" s="44"/>
      <c r="F163" s="44"/>
      <c r="G163" s="44"/>
      <c r="H163" s="45"/>
      <c r="I163" s="46"/>
      <c r="J163" s="46"/>
      <c r="K163" s="46"/>
      <c r="L163" s="46"/>
      <c r="M163" s="46"/>
      <c r="N163" s="45"/>
      <c r="O163" s="45"/>
      <c r="P163" s="45"/>
      <c r="Q163" s="45"/>
      <c r="R163" s="45"/>
      <c r="S163" s="45"/>
      <c r="T163" s="45"/>
    </row>
    <row r="164" spans="1:20" s="2" customFormat="1">
      <c r="A164" s="44"/>
      <c r="B164" s="44"/>
      <c r="C164" s="45"/>
      <c r="D164" s="44"/>
      <c r="E164" s="44"/>
      <c r="F164" s="44"/>
      <c r="G164" s="44"/>
      <c r="H164" s="45"/>
      <c r="I164" s="46"/>
      <c r="J164" s="46"/>
      <c r="K164" s="46"/>
      <c r="L164" s="46"/>
      <c r="M164" s="46"/>
      <c r="N164" s="45"/>
      <c r="O164" s="45"/>
      <c r="P164" s="45"/>
      <c r="Q164" s="45"/>
      <c r="R164" s="45"/>
      <c r="S164" s="45"/>
      <c r="T164" s="45"/>
    </row>
    <row r="165" spans="1:20" s="2" customFormat="1">
      <c r="A165" s="44"/>
      <c r="B165" s="44"/>
      <c r="C165" s="45"/>
      <c r="D165" s="44"/>
      <c r="E165" s="44"/>
      <c r="F165" s="44"/>
      <c r="G165" s="44"/>
      <c r="H165" s="45"/>
      <c r="I165" s="46"/>
      <c r="J165" s="46"/>
      <c r="K165" s="46"/>
      <c r="L165" s="46"/>
      <c r="M165" s="46"/>
      <c r="N165" s="45"/>
      <c r="O165" s="45"/>
      <c r="P165" s="45"/>
      <c r="Q165" s="45"/>
      <c r="R165" s="45"/>
      <c r="S165" s="45"/>
      <c r="T165" s="45"/>
    </row>
    <row r="166" spans="1:20" s="2" customFormat="1">
      <c r="A166" s="44"/>
      <c r="B166" s="44"/>
      <c r="C166" s="45"/>
      <c r="D166" s="44"/>
      <c r="E166" s="44"/>
      <c r="F166" s="44"/>
      <c r="G166" s="44"/>
      <c r="H166" s="45"/>
      <c r="I166" s="46"/>
      <c r="J166" s="46"/>
      <c r="K166" s="46"/>
      <c r="L166" s="46"/>
      <c r="M166" s="46"/>
      <c r="N166" s="45"/>
      <c r="O166" s="45"/>
      <c r="P166" s="45"/>
      <c r="Q166" s="45"/>
      <c r="R166" s="45"/>
      <c r="S166" s="45"/>
      <c r="T166" s="45"/>
    </row>
    <row r="167" spans="1:20" s="2" customFormat="1">
      <c r="A167" s="44"/>
      <c r="B167" s="44"/>
      <c r="C167" s="45"/>
      <c r="D167" s="44"/>
      <c r="E167" s="44"/>
      <c r="F167" s="44"/>
      <c r="G167" s="44"/>
      <c r="H167" s="45"/>
      <c r="I167" s="46"/>
      <c r="J167" s="46"/>
      <c r="K167" s="46"/>
      <c r="L167" s="46"/>
      <c r="M167" s="46"/>
      <c r="N167" s="45"/>
      <c r="O167" s="45"/>
      <c r="P167" s="45"/>
      <c r="Q167" s="45"/>
      <c r="R167" s="45"/>
      <c r="S167" s="45"/>
      <c r="T167" s="45"/>
    </row>
    <row r="168" spans="1:20" s="2" customFormat="1">
      <c r="A168" s="44"/>
      <c r="B168" s="44"/>
      <c r="C168" s="45"/>
      <c r="D168" s="44"/>
      <c r="E168" s="44"/>
      <c r="F168" s="44"/>
      <c r="G168" s="44"/>
      <c r="H168" s="45"/>
      <c r="I168" s="46"/>
      <c r="J168" s="46"/>
      <c r="K168" s="46"/>
      <c r="L168" s="46"/>
      <c r="M168" s="46"/>
      <c r="N168" s="45"/>
      <c r="O168" s="45"/>
      <c r="P168" s="45"/>
      <c r="Q168" s="45"/>
      <c r="R168" s="45"/>
      <c r="S168" s="45"/>
      <c r="T168" s="45"/>
    </row>
    <row r="169" spans="1:20" s="2" customFormat="1">
      <c r="A169" s="44"/>
      <c r="B169" s="44"/>
      <c r="C169" s="45"/>
      <c r="D169" s="44"/>
      <c r="E169" s="44"/>
      <c r="F169" s="44"/>
      <c r="G169" s="44"/>
      <c r="H169" s="45"/>
      <c r="I169" s="46"/>
      <c r="J169" s="46"/>
      <c r="K169" s="46"/>
      <c r="L169" s="46"/>
      <c r="M169" s="46"/>
      <c r="N169" s="45"/>
      <c r="O169" s="45"/>
      <c r="P169" s="45"/>
      <c r="Q169" s="45"/>
      <c r="R169" s="45"/>
      <c r="S169" s="45"/>
      <c r="T169" s="45"/>
    </row>
    <row r="170" spans="1:20" s="2" customFormat="1">
      <c r="A170" s="44"/>
      <c r="B170" s="44"/>
      <c r="C170" s="45"/>
      <c r="D170" s="44"/>
      <c r="E170" s="44"/>
      <c r="F170" s="44"/>
      <c r="G170" s="44"/>
      <c r="H170" s="45"/>
      <c r="I170" s="46"/>
      <c r="J170" s="46"/>
      <c r="K170" s="46"/>
      <c r="L170" s="46"/>
      <c r="M170" s="46"/>
      <c r="N170" s="45"/>
      <c r="O170" s="45"/>
      <c r="P170" s="45"/>
      <c r="Q170" s="45"/>
      <c r="R170" s="45"/>
      <c r="S170" s="45"/>
      <c r="T170" s="45"/>
    </row>
    <row r="171" spans="1:20" s="2" customFormat="1">
      <c r="A171" s="44"/>
      <c r="B171" s="44"/>
      <c r="C171" s="45"/>
      <c r="D171" s="44"/>
      <c r="E171" s="44"/>
      <c r="F171" s="44"/>
      <c r="G171" s="44"/>
      <c r="H171" s="45"/>
      <c r="I171" s="46"/>
      <c r="J171" s="46"/>
      <c r="K171" s="46"/>
      <c r="L171" s="46"/>
      <c r="M171" s="46"/>
      <c r="N171" s="45"/>
      <c r="O171" s="45"/>
      <c r="P171" s="45"/>
      <c r="Q171" s="45"/>
      <c r="R171" s="45"/>
      <c r="S171" s="45"/>
      <c r="T171" s="45"/>
    </row>
    <row r="172" spans="1:20" s="2" customFormat="1">
      <c r="A172" s="44"/>
      <c r="B172" s="44"/>
      <c r="C172" s="45"/>
      <c r="D172" s="44"/>
      <c r="E172" s="44"/>
      <c r="F172" s="44"/>
      <c r="G172" s="44"/>
      <c r="H172" s="45"/>
      <c r="I172" s="46"/>
      <c r="J172" s="46"/>
      <c r="K172" s="46"/>
      <c r="L172" s="46"/>
      <c r="M172" s="46"/>
      <c r="N172" s="45"/>
      <c r="O172" s="45"/>
      <c r="P172" s="45"/>
      <c r="Q172" s="45"/>
      <c r="R172" s="45"/>
      <c r="S172" s="45"/>
      <c r="T172" s="45"/>
    </row>
    <row r="173" spans="1:20" s="2" customFormat="1">
      <c r="A173" s="44"/>
      <c r="B173" s="44"/>
      <c r="C173" s="45"/>
      <c r="D173" s="44"/>
      <c r="E173" s="44"/>
      <c r="F173" s="44"/>
      <c r="G173" s="44"/>
      <c r="H173" s="45"/>
      <c r="I173" s="46"/>
      <c r="J173" s="46"/>
      <c r="K173" s="46"/>
      <c r="L173" s="46"/>
      <c r="M173" s="46"/>
      <c r="N173" s="45"/>
      <c r="O173" s="45"/>
      <c r="P173" s="45"/>
      <c r="Q173" s="45"/>
      <c r="R173" s="45"/>
      <c r="S173" s="45"/>
      <c r="T173" s="45"/>
    </row>
    <row r="174" spans="1:20" s="2" customFormat="1">
      <c r="A174" s="44"/>
      <c r="B174" s="44"/>
      <c r="C174" s="45"/>
      <c r="D174" s="44"/>
      <c r="E174" s="44"/>
      <c r="F174" s="44"/>
      <c r="G174" s="44"/>
      <c r="H174" s="45"/>
      <c r="I174" s="46"/>
      <c r="J174" s="46"/>
      <c r="K174" s="46"/>
      <c r="L174" s="46"/>
      <c r="M174" s="46"/>
      <c r="N174" s="45"/>
      <c r="O174" s="45"/>
      <c r="P174" s="45"/>
      <c r="Q174" s="45"/>
      <c r="R174" s="45"/>
      <c r="S174" s="45"/>
      <c r="T174" s="45"/>
    </row>
    <row r="175" spans="1:20" s="2" customFormat="1">
      <c r="A175" s="44"/>
      <c r="B175" s="44"/>
      <c r="C175" s="45"/>
      <c r="D175" s="44"/>
      <c r="E175" s="44"/>
      <c r="F175" s="44"/>
      <c r="G175" s="44"/>
      <c r="H175" s="45"/>
      <c r="I175" s="46"/>
      <c r="J175" s="46"/>
      <c r="K175" s="46"/>
      <c r="L175" s="46"/>
      <c r="M175" s="46"/>
      <c r="N175" s="45"/>
      <c r="O175" s="45"/>
      <c r="P175" s="45"/>
      <c r="Q175" s="45"/>
      <c r="R175" s="45"/>
      <c r="S175" s="45"/>
      <c r="T175" s="45"/>
    </row>
    <row r="176" spans="1:20" s="2" customFormat="1">
      <c r="A176" s="44"/>
      <c r="B176" s="44"/>
      <c r="C176" s="45"/>
      <c r="D176" s="44"/>
      <c r="E176" s="44"/>
      <c r="F176" s="44"/>
      <c r="G176" s="44"/>
      <c r="H176" s="45"/>
      <c r="I176" s="46"/>
      <c r="J176" s="46"/>
      <c r="K176" s="46"/>
      <c r="L176" s="46"/>
      <c r="M176" s="46"/>
      <c r="N176" s="45"/>
      <c r="O176" s="45"/>
      <c r="P176" s="45"/>
      <c r="Q176" s="45"/>
      <c r="R176" s="45"/>
      <c r="S176" s="45"/>
      <c r="T176" s="45"/>
    </row>
    <row r="177" spans="1:20" s="2" customFormat="1">
      <c r="A177" s="44"/>
      <c r="B177" s="44"/>
      <c r="C177" s="45"/>
      <c r="D177" s="44"/>
      <c r="E177" s="44"/>
      <c r="F177" s="44"/>
      <c r="G177" s="44"/>
      <c r="H177" s="45"/>
      <c r="I177" s="46"/>
      <c r="J177" s="46"/>
      <c r="K177" s="46"/>
      <c r="L177" s="46"/>
      <c r="M177" s="46"/>
      <c r="N177" s="45"/>
      <c r="O177" s="45"/>
      <c r="P177" s="45"/>
      <c r="Q177" s="45"/>
      <c r="R177" s="45"/>
      <c r="S177" s="45"/>
      <c r="T177" s="45"/>
    </row>
    <row r="178" spans="1:20" s="2" customFormat="1">
      <c r="A178" s="44"/>
      <c r="B178" s="44"/>
      <c r="C178" s="45"/>
      <c r="D178" s="44"/>
      <c r="E178" s="44"/>
      <c r="F178" s="44"/>
      <c r="G178" s="44"/>
      <c r="H178" s="45"/>
      <c r="I178" s="46"/>
      <c r="J178" s="46"/>
      <c r="K178" s="46"/>
      <c r="L178" s="46"/>
      <c r="M178" s="46"/>
      <c r="N178" s="45"/>
      <c r="O178" s="45"/>
      <c r="P178" s="45"/>
      <c r="Q178" s="45"/>
      <c r="R178" s="45"/>
      <c r="S178" s="45"/>
      <c r="T178" s="45"/>
    </row>
    <row r="179" spans="1:20" s="2" customFormat="1">
      <c r="A179" s="44"/>
      <c r="B179" s="44"/>
      <c r="C179" s="45"/>
      <c r="D179" s="44"/>
      <c r="E179" s="44"/>
      <c r="F179" s="44"/>
      <c r="G179" s="44"/>
      <c r="H179" s="45"/>
      <c r="I179" s="46"/>
      <c r="J179" s="46"/>
      <c r="K179" s="46"/>
      <c r="L179" s="46"/>
      <c r="M179" s="46"/>
      <c r="N179" s="45"/>
      <c r="O179" s="45"/>
      <c r="P179" s="45"/>
      <c r="Q179" s="45"/>
      <c r="R179" s="45"/>
      <c r="S179" s="45"/>
      <c r="T179" s="45"/>
    </row>
    <row r="180" spans="1:20" s="2" customFormat="1">
      <c r="A180" s="44"/>
      <c r="B180" s="44"/>
      <c r="C180" s="45"/>
      <c r="D180" s="44"/>
      <c r="E180" s="44"/>
      <c r="F180" s="44"/>
      <c r="G180" s="44"/>
      <c r="H180" s="45"/>
      <c r="I180" s="46"/>
      <c r="J180" s="46"/>
      <c r="K180" s="46"/>
      <c r="L180" s="46"/>
      <c r="M180" s="46"/>
      <c r="N180" s="45"/>
      <c r="O180" s="45"/>
      <c r="P180" s="45"/>
      <c r="Q180" s="45"/>
      <c r="R180" s="45"/>
      <c r="S180" s="45"/>
      <c r="T180" s="45"/>
    </row>
    <row r="181" spans="1:20" s="2" customFormat="1">
      <c r="A181" s="44"/>
      <c r="B181" s="44"/>
      <c r="C181" s="45"/>
      <c r="D181" s="44"/>
      <c r="E181" s="44"/>
      <c r="F181" s="44"/>
      <c r="G181" s="44"/>
      <c r="H181" s="45"/>
      <c r="I181" s="46"/>
      <c r="J181" s="46"/>
      <c r="K181" s="46"/>
      <c r="L181" s="46"/>
      <c r="M181" s="46"/>
      <c r="N181" s="45"/>
      <c r="O181" s="45"/>
      <c r="P181" s="45"/>
      <c r="Q181" s="45"/>
      <c r="R181" s="45"/>
      <c r="S181" s="45"/>
      <c r="T181" s="45"/>
    </row>
    <row r="182" spans="1:20" s="2" customFormat="1">
      <c r="A182" s="44"/>
      <c r="B182" s="44"/>
      <c r="C182" s="45"/>
      <c r="D182" s="44"/>
      <c r="E182" s="44"/>
      <c r="F182" s="44"/>
      <c r="G182" s="44"/>
      <c r="H182" s="45"/>
      <c r="I182" s="46"/>
      <c r="J182" s="46"/>
      <c r="K182" s="46"/>
      <c r="L182" s="46"/>
      <c r="M182" s="46"/>
      <c r="N182" s="45"/>
      <c r="O182" s="45"/>
      <c r="P182" s="45"/>
      <c r="Q182" s="45"/>
      <c r="R182" s="45"/>
      <c r="S182" s="45"/>
      <c r="T182" s="45"/>
    </row>
    <row r="183" spans="1:20" s="2" customFormat="1">
      <c r="A183" s="44"/>
      <c r="B183" s="44"/>
      <c r="C183" s="45"/>
      <c r="D183" s="44"/>
      <c r="E183" s="44"/>
      <c r="F183" s="44"/>
      <c r="G183" s="44"/>
      <c r="H183" s="45"/>
      <c r="I183" s="46"/>
      <c r="J183" s="46"/>
      <c r="K183" s="46"/>
      <c r="L183" s="46"/>
      <c r="M183" s="46"/>
      <c r="N183" s="45"/>
      <c r="O183" s="45"/>
      <c r="P183" s="45"/>
      <c r="Q183" s="45"/>
      <c r="R183" s="45"/>
      <c r="S183" s="45"/>
      <c r="T183" s="45"/>
    </row>
    <row r="184" spans="1:20" s="2" customFormat="1">
      <c r="A184" s="44"/>
      <c r="B184" s="44"/>
      <c r="C184" s="45"/>
      <c r="D184" s="44"/>
      <c r="E184" s="44"/>
      <c r="F184" s="44"/>
      <c r="G184" s="44"/>
      <c r="H184" s="45"/>
      <c r="I184" s="46"/>
      <c r="J184" s="46"/>
      <c r="K184" s="46"/>
      <c r="L184" s="46"/>
      <c r="M184" s="46"/>
      <c r="N184" s="45"/>
      <c r="O184" s="45"/>
      <c r="P184" s="45"/>
      <c r="Q184" s="45"/>
      <c r="R184" s="45"/>
      <c r="S184" s="45"/>
      <c r="T184" s="45"/>
    </row>
    <row r="185" spans="1:20" s="2" customFormat="1">
      <c r="A185" s="44"/>
      <c r="B185" s="44"/>
      <c r="C185" s="45"/>
      <c r="D185" s="44"/>
      <c r="E185" s="44"/>
      <c r="F185" s="44"/>
      <c r="G185" s="44"/>
      <c r="H185" s="45"/>
      <c r="I185" s="46"/>
      <c r="J185" s="46"/>
      <c r="K185" s="46"/>
      <c r="L185" s="46"/>
      <c r="M185" s="46"/>
      <c r="N185" s="45"/>
      <c r="O185" s="45"/>
      <c r="P185" s="45"/>
      <c r="Q185" s="45"/>
      <c r="R185" s="45"/>
      <c r="S185" s="45"/>
      <c r="T185" s="45"/>
    </row>
    <row r="186" spans="1:20" s="2" customFormat="1">
      <c r="A186" s="44"/>
      <c r="B186" s="44"/>
      <c r="C186" s="45"/>
      <c r="D186" s="44"/>
      <c r="E186" s="44"/>
      <c r="F186" s="44"/>
      <c r="G186" s="44"/>
      <c r="H186" s="45"/>
      <c r="I186" s="46"/>
      <c r="J186" s="46"/>
      <c r="K186" s="46"/>
      <c r="L186" s="46"/>
      <c r="M186" s="46"/>
      <c r="N186" s="45"/>
      <c r="O186" s="45"/>
      <c r="P186" s="45"/>
      <c r="Q186" s="45"/>
      <c r="R186" s="45"/>
      <c r="S186" s="45"/>
      <c r="T186" s="45"/>
    </row>
    <row r="187" spans="1:20" s="2" customFormat="1">
      <c r="A187" s="44"/>
      <c r="B187" s="44"/>
      <c r="C187" s="45"/>
      <c r="D187" s="44"/>
      <c r="E187" s="44"/>
      <c r="F187" s="44"/>
      <c r="G187" s="44"/>
      <c r="H187" s="45"/>
      <c r="I187" s="46"/>
      <c r="J187" s="46"/>
      <c r="K187" s="46"/>
      <c r="L187" s="46"/>
      <c r="M187" s="46"/>
      <c r="N187" s="45"/>
      <c r="O187" s="45"/>
      <c r="P187" s="45"/>
      <c r="Q187" s="45"/>
      <c r="R187" s="45"/>
      <c r="S187" s="45"/>
      <c r="T187" s="45"/>
    </row>
    <row r="188" spans="1:20" s="2" customFormat="1">
      <c r="A188" s="44"/>
      <c r="B188" s="44"/>
      <c r="C188" s="45"/>
      <c r="D188" s="44"/>
      <c r="E188" s="44"/>
      <c r="F188" s="44"/>
      <c r="G188" s="44"/>
      <c r="H188" s="45"/>
      <c r="I188" s="46"/>
      <c r="J188" s="46"/>
      <c r="K188" s="46"/>
      <c r="L188" s="46"/>
      <c r="M188" s="46"/>
      <c r="N188" s="45"/>
      <c r="O188" s="45"/>
      <c r="P188" s="45"/>
      <c r="Q188" s="45"/>
      <c r="R188" s="45"/>
      <c r="S188" s="45"/>
      <c r="T188" s="45"/>
    </row>
    <row r="189" spans="1:20" s="2" customFormat="1">
      <c r="A189" s="44"/>
      <c r="B189" s="44"/>
      <c r="C189" s="45"/>
      <c r="D189" s="44"/>
      <c r="E189" s="44"/>
      <c r="F189" s="44"/>
      <c r="G189" s="44"/>
      <c r="H189" s="45"/>
      <c r="I189" s="46"/>
      <c r="J189" s="46"/>
      <c r="K189" s="46"/>
      <c r="L189" s="46"/>
      <c r="M189" s="46"/>
      <c r="N189" s="45"/>
      <c r="O189" s="45"/>
      <c r="P189" s="45"/>
      <c r="Q189" s="45"/>
      <c r="R189" s="45"/>
      <c r="S189" s="45"/>
      <c r="T189" s="45"/>
    </row>
    <row r="190" spans="1:20" s="2" customFormat="1">
      <c r="A190" s="44"/>
      <c r="B190" s="44"/>
      <c r="C190" s="45"/>
      <c r="D190" s="44"/>
      <c r="E190" s="44"/>
      <c r="F190" s="44"/>
      <c r="G190" s="44"/>
      <c r="H190" s="45"/>
      <c r="I190" s="46"/>
      <c r="J190" s="46"/>
      <c r="K190" s="46"/>
      <c r="L190" s="46"/>
      <c r="M190" s="46"/>
      <c r="N190" s="45"/>
      <c r="O190" s="45"/>
      <c r="P190" s="45"/>
      <c r="Q190" s="45"/>
      <c r="R190" s="45"/>
      <c r="S190" s="45"/>
      <c r="T190" s="45"/>
    </row>
    <row r="191" spans="1:20" s="2" customFormat="1">
      <c r="A191" s="44"/>
      <c r="B191" s="44"/>
      <c r="C191" s="45"/>
      <c r="D191" s="44"/>
      <c r="E191" s="44"/>
      <c r="F191" s="44"/>
      <c r="G191" s="44"/>
      <c r="H191" s="45"/>
      <c r="I191" s="46"/>
      <c r="J191" s="46"/>
      <c r="K191" s="46"/>
      <c r="L191" s="46"/>
      <c r="M191" s="46"/>
      <c r="N191" s="45"/>
      <c r="O191" s="45"/>
      <c r="P191" s="45"/>
      <c r="Q191" s="45"/>
      <c r="R191" s="45"/>
      <c r="S191" s="45"/>
      <c r="T191" s="45"/>
    </row>
    <row r="192" spans="1:20" s="2" customFormat="1">
      <c r="A192" s="44"/>
      <c r="B192" s="44"/>
      <c r="C192" s="45"/>
      <c r="D192" s="44"/>
      <c r="E192" s="44"/>
      <c r="F192" s="44"/>
      <c r="G192" s="44"/>
      <c r="H192" s="45"/>
      <c r="I192" s="46"/>
      <c r="J192" s="46"/>
      <c r="K192" s="46"/>
      <c r="L192" s="46"/>
      <c r="M192" s="46"/>
      <c r="N192" s="45"/>
      <c r="O192" s="45"/>
      <c r="P192" s="45"/>
      <c r="Q192" s="45"/>
      <c r="R192" s="45"/>
      <c r="S192" s="45"/>
      <c r="T192" s="45"/>
    </row>
    <row r="193" spans="1:20" s="2" customFormat="1">
      <c r="A193" s="44"/>
      <c r="B193" s="44"/>
      <c r="C193" s="45"/>
      <c r="D193" s="44"/>
      <c r="E193" s="44"/>
      <c r="F193" s="44"/>
      <c r="G193" s="44"/>
      <c r="H193" s="45"/>
      <c r="I193" s="46"/>
      <c r="J193" s="46"/>
      <c r="K193" s="46"/>
      <c r="L193" s="46"/>
      <c r="M193" s="46"/>
      <c r="N193" s="45"/>
      <c r="O193" s="45"/>
      <c r="P193" s="45"/>
      <c r="Q193" s="45"/>
      <c r="R193" s="45"/>
      <c r="S193" s="45"/>
      <c r="T193" s="45"/>
    </row>
    <row r="194" spans="1:20" s="2" customFormat="1">
      <c r="A194" s="44"/>
      <c r="B194" s="44"/>
      <c r="C194" s="45"/>
      <c r="D194" s="44"/>
      <c r="E194" s="44"/>
      <c r="F194" s="44"/>
      <c r="G194" s="44"/>
      <c r="H194" s="45"/>
      <c r="I194" s="46"/>
      <c r="J194" s="46"/>
      <c r="K194" s="46"/>
      <c r="L194" s="46"/>
      <c r="M194" s="46"/>
      <c r="N194" s="45"/>
      <c r="O194" s="45"/>
      <c r="P194" s="45"/>
      <c r="Q194" s="45"/>
      <c r="R194" s="45"/>
      <c r="S194" s="45"/>
      <c r="T194" s="45"/>
    </row>
    <row r="195" spans="1:20" s="2" customFormat="1">
      <c r="A195" s="44"/>
      <c r="B195" s="44"/>
      <c r="C195" s="45"/>
      <c r="D195" s="44"/>
      <c r="E195" s="44"/>
      <c r="F195" s="44"/>
      <c r="G195" s="44"/>
      <c r="H195" s="45"/>
      <c r="I195" s="46"/>
      <c r="J195" s="46"/>
      <c r="K195" s="46"/>
      <c r="L195" s="46"/>
      <c r="M195" s="46"/>
      <c r="N195" s="45"/>
      <c r="O195" s="45"/>
      <c r="P195" s="45"/>
      <c r="Q195" s="45"/>
      <c r="R195" s="45"/>
      <c r="S195" s="45"/>
      <c r="T195" s="45"/>
    </row>
    <row r="196" spans="1:20" s="2" customFormat="1">
      <c r="A196" s="44"/>
      <c r="B196" s="44"/>
      <c r="C196" s="45"/>
      <c r="D196" s="44"/>
      <c r="E196" s="44"/>
      <c r="F196" s="44"/>
      <c r="G196" s="44"/>
      <c r="H196" s="45"/>
      <c r="I196" s="46"/>
      <c r="J196" s="46"/>
      <c r="K196" s="46"/>
      <c r="L196" s="46"/>
      <c r="M196" s="46"/>
      <c r="N196" s="45"/>
      <c r="O196" s="45"/>
      <c r="P196" s="45"/>
      <c r="Q196" s="45"/>
      <c r="R196" s="45"/>
      <c r="S196" s="45"/>
      <c r="T196" s="45"/>
    </row>
    <row r="197" spans="1:20" s="2" customFormat="1">
      <c r="A197" s="44"/>
      <c r="B197" s="44"/>
      <c r="C197" s="45"/>
      <c r="D197" s="44"/>
      <c r="E197" s="44"/>
      <c r="F197" s="44"/>
      <c r="G197" s="44"/>
      <c r="H197" s="45"/>
      <c r="I197" s="46"/>
      <c r="J197" s="46"/>
      <c r="K197" s="46"/>
      <c r="L197" s="46"/>
      <c r="M197" s="46"/>
      <c r="N197" s="45"/>
      <c r="O197" s="45"/>
      <c r="P197" s="45"/>
      <c r="Q197" s="45"/>
      <c r="R197" s="45"/>
      <c r="S197" s="45"/>
      <c r="T197" s="45"/>
    </row>
    <row r="198" spans="1:20" s="2" customFormat="1">
      <c r="A198" s="44"/>
      <c r="B198" s="44"/>
      <c r="C198" s="45"/>
      <c r="D198" s="44"/>
      <c r="E198" s="44"/>
      <c r="F198" s="44"/>
      <c r="G198" s="44"/>
      <c r="H198" s="45"/>
      <c r="I198" s="46"/>
      <c r="J198" s="46"/>
      <c r="K198" s="46"/>
      <c r="L198" s="46"/>
      <c r="M198" s="46"/>
      <c r="N198" s="45"/>
      <c r="O198" s="45"/>
      <c r="P198" s="45"/>
      <c r="Q198" s="45"/>
      <c r="R198" s="45"/>
      <c r="S198" s="45"/>
      <c r="T198" s="45"/>
    </row>
    <row r="199" spans="1:20" s="2" customFormat="1">
      <c r="A199" s="44"/>
      <c r="B199" s="44"/>
      <c r="C199" s="45"/>
      <c r="D199" s="44"/>
      <c r="E199" s="44"/>
      <c r="F199" s="44"/>
      <c r="G199" s="44"/>
      <c r="H199" s="45"/>
      <c r="I199" s="46"/>
      <c r="J199" s="46"/>
      <c r="K199" s="46"/>
      <c r="L199" s="46"/>
      <c r="M199" s="46"/>
      <c r="N199" s="45"/>
      <c r="O199" s="45"/>
      <c r="P199" s="45"/>
      <c r="Q199" s="45"/>
      <c r="R199" s="45"/>
      <c r="S199" s="45"/>
      <c r="T199" s="45"/>
    </row>
    <row r="200" spans="1:20" s="2" customFormat="1">
      <c r="A200" s="44"/>
      <c r="B200" s="44"/>
      <c r="C200" s="45"/>
      <c r="D200" s="44"/>
      <c r="E200" s="44"/>
      <c r="F200" s="44"/>
      <c r="G200" s="44"/>
      <c r="H200" s="45"/>
      <c r="I200" s="46"/>
      <c r="J200" s="46"/>
      <c r="K200" s="46"/>
      <c r="L200" s="46"/>
      <c r="M200" s="46"/>
      <c r="N200" s="45"/>
      <c r="O200" s="45"/>
      <c r="P200" s="45"/>
      <c r="Q200" s="45"/>
      <c r="R200" s="45"/>
      <c r="S200" s="45"/>
      <c r="T200" s="45"/>
    </row>
    <row r="201" spans="1:20" s="2" customFormat="1">
      <c r="A201" s="44"/>
      <c r="B201" s="44"/>
      <c r="C201" s="45"/>
      <c r="D201" s="44"/>
      <c r="E201" s="44"/>
      <c r="F201" s="44"/>
      <c r="G201" s="44"/>
      <c r="H201" s="45"/>
      <c r="I201" s="46"/>
      <c r="J201" s="46"/>
      <c r="K201" s="46"/>
      <c r="L201" s="46"/>
      <c r="M201" s="46"/>
      <c r="N201" s="45"/>
      <c r="O201" s="45"/>
      <c r="P201" s="45"/>
      <c r="Q201" s="45"/>
      <c r="R201" s="45"/>
      <c r="S201" s="45"/>
      <c r="T201" s="45"/>
    </row>
    <row r="202" spans="1:20" s="2" customFormat="1">
      <c r="A202" s="44"/>
      <c r="B202" s="44"/>
      <c r="C202" s="45"/>
      <c r="D202" s="44"/>
      <c r="E202" s="44"/>
      <c r="F202" s="44"/>
      <c r="G202" s="44"/>
      <c r="H202" s="45"/>
      <c r="I202" s="46"/>
      <c r="J202" s="46"/>
      <c r="K202" s="46"/>
      <c r="L202" s="46"/>
      <c r="M202" s="46"/>
      <c r="N202" s="45"/>
      <c r="O202" s="45"/>
      <c r="P202" s="45"/>
      <c r="Q202" s="45"/>
      <c r="R202" s="45"/>
      <c r="S202" s="45"/>
      <c r="T202" s="45"/>
    </row>
    <row r="203" spans="1:20" s="2" customFormat="1">
      <c r="A203" s="44"/>
      <c r="B203" s="44"/>
      <c r="C203" s="45"/>
      <c r="D203" s="44"/>
      <c r="E203" s="44"/>
      <c r="F203" s="44"/>
      <c r="G203" s="44"/>
      <c r="H203" s="45"/>
      <c r="I203" s="46"/>
      <c r="J203" s="46"/>
      <c r="K203" s="46"/>
      <c r="L203" s="46"/>
      <c r="M203" s="46"/>
      <c r="N203" s="45"/>
      <c r="O203" s="45"/>
      <c r="P203" s="45"/>
      <c r="Q203" s="45"/>
      <c r="R203" s="45"/>
      <c r="S203" s="45"/>
      <c r="T203" s="45"/>
    </row>
    <row r="204" spans="1:20" s="2" customFormat="1">
      <c r="A204" s="44"/>
      <c r="B204" s="44"/>
      <c r="C204" s="45"/>
      <c r="D204" s="44"/>
      <c r="E204" s="44"/>
      <c r="F204" s="44"/>
      <c r="G204" s="44"/>
      <c r="H204" s="45"/>
      <c r="I204" s="46"/>
      <c r="J204" s="46"/>
      <c r="K204" s="46"/>
      <c r="L204" s="46"/>
      <c r="M204" s="46"/>
      <c r="N204" s="45"/>
      <c r="O204" s="45"/>
      <c r="P204" s="45"/>
      <c r="Q204" s="45"/>
      <c r="R204" s="45"/>
      <c r="S204" s="45"/>
      <c r="T204" s="45"/>
    </row>
    <row r="205" spans="1:20" s="2" customFormat="1">
      <c r="A205" s="44"/>
      <c r="B205" s="44"/>
      <c r="C205" s="45"/>
      <c r="D205" s="44"/>
      <c r="E205" s="44"/>
      <c r="F205" s="44"/>
      <c r="G205" s="44"/>
      <c r="H205" s="45"/>
      <c r="I205" s="46"/>
      <c r="J205" s="46"/>
      <c r="K205" s="46"/>
      <c r="L205" s="46"/>
      <c r="M205" s="46"/>
      <c r="N205" s="45"/>
      <c r="O205" s="45"/>
      <c r="P205" s="45"/>
      <c r="Q205" s="45"/>
      <c r="R205" s="45"/>
      <c r="S205" s="45"/>
      <c r="T205" s="45"/>
    </row>
    <row r="206" spans="1:20" s="2" customFormat="1">
      <c r="A206" s="44"/>
      <c r="B206" s="44"/>
      <c r="C206" s="45"/>
      <c r="D206" s="44"/>
      <c r="E206" s="44"/>
      <c r="F206" s="44"/>
      <c r="G206" s="44"/>
      <c r="H206" s="45"/>
      <c r="I206" s="46"/>
      <c r="J206" s="46"/>
      <c r="K206" s="46"/>
      <c r="L206" s="46"/>
      <c r="M206" s="46"/>
      <c r="N206" s="45"/>
      <c r="O206" s="45"/>
      <c r="P206" s="45"/>
      <c r="Q206" s="45"/>
      <c r="R206" s="45"/>
      <c r="S206" s="45"/>
      <c r="T206" s="45"/>
    </row>
    <row r="207" spans="1:20" s="2" customFormat="1">
      <c r="A207" s="44"/>
      <c r="B207" s="44"/>
      <c r="C207" s="45"/>
      <c r="D207" s="44"/>
      <c r="E207" s="44"/>
      <c r="F207" s="44"/>
      <c r="G207" s="44"/>
      <c r="H207" s="45"/>
      <c r="I207" s="46"/>
      <c r="J207" s="46"/>
      <c r="K207" s="46"/>
      <c r="L207" s="46"/>
      <c r="M207" s="46"/>
      <c r="N207" s="45"/>
      <c r="O207" s="45"/>
      <c r="P207" s="45"/>
      <c r="Q207" s="45"/>
      <c r="R207" s="45"/>
      <c r="S207" s="45"/>
      <c r="T207" s="45"/>
    </row>
    <row r="208" spans="1:20" s="2" customFormat="1">
      <c r="A208" s="44"/>
      <c r="B208" s="44"/>
      <c r="C208" s="45"/>
      <c r="D208" s="44"/>
      <c r="E208" s="44"/>
      <c r="F208" s="44"/>
      <c r="G208" s="44"/>
      <c r="H208" s="45"/>
      <c r="I208" s="46"/>
      <c r="J208" s="46"/>
      <c r="K208" s="46"/>
      <c r="L208" s="46"/>
      <c r="M208" s="46"/>
      <c r="N208" s="45"/>
      <c r="O208" s="45"/>
      <c r="P208" s="45"/>
      <c r="Q208" s="45"/>
      <c r="R208" s="45"/>
      <c r="S208" s="45"/>
      <c r="T208" s="45"/>
    </row>
    <row r="209" spans="1:20" s="2" customFormat="1">
      <c r="A209" s="44"/>
      <c r="B209" s="44"/>
      <c r="C209" s="45"/>
      <c r="D209" s="44"/>
      <c r="E209" s="44"/>
      <c r="F209" s="44"/>
      <c r="G209" s="44"/>
      <c r="H209" s="45"/>
      <c r="I209" s="46"/>
      <c r="J209" s="46"/>
      <c r="K209" s="46"/>
      <c r="L209" s="46"/>
      <c r="M209" s="46"/>
      <c r="N209" s="45"/>
      <c r="O209" s="45"/>
      <c r="P209" s="45"/>
      <c r="Q209" s="45"/>
      <c r="R209" s="45"/>
      <c r="S209" s="45"/>
      <c r="T209" s="45"/>
    </row>
    <row r="210" spans="1:20" s="2" customFormat="1">
      <c r="A210" s="44"/>
      <c r="B210" s="44"/>
      <c r="C210" s="45"/>
      <c r="D210" s="44"/>
      <c r="E210" s="44"/>
      <c r="F210" s="44"/>
      <c r="G210" s="44"/>
      <c r="H210" s="45"/>
      <c r="I210" s="46"/>
      <c r="J210" s="46"/>
      <c r="K210" s="46"/>
      <c r="L210" s="46"/>
      <c r="M210" s="46"/>
      <c r="N210" s="45"/>
      <c r="O210" s="45"/>
      <c r="P210" s="45"/>
      <c r="Q210" s="45"/>
      <c r="R210" s="45"/>
      <c r="S210" s="45"/>
      <c r="T210" s="45"/>
    </row>
    <row r="211" spans="1:20" s="2" customFormat="1">
      <c r="A211" s="44"/>
      <c r="B211" s="44"/>
      <c r="C211" s="45"/>
      <c r="D211" s="44"/>
      <c r="E211" s="44"/>
      <c r="F211" s="44"/>
      <c r="G211" s="44"/>
      <c r="H211" s="45"/>
      <c r="I211" s="46"/>
      <c r="J211" s="46"/>
      <c r="K211" s="46"/>
      <c r="L211" s="46"/>
      <c r="M211" s="46"/>
      <c r="N211" s="45"/>
      <c r="O211" s="45"/>
      <c r="P211" s="45"/>
      <c r="Q211" s="45"/>
      <c r="R211" s="45"/>
      <c r="S211" s="45"/>
      <c r="T211" s="45"/>
    </row>
    <row r="212" spans="1:20" s="2" customFormat="1">
      <c r="A212" s="44"/>
      <c r="B212" s="44"/>
      <c r="C212" s="45"/>
      <c r="D212" s="44"/>
      <c r="E212" s="44"/>
      <c r="F212" s="44"/>
      <c r="G212" s="44"/>
      <c r="H212" s="45"/>
      <c r="I212" s="46"/>
      <c r="J212" s="46"/>
      <c r="K212" s="46"/>
      <c r="L212" s="46"/>
      <c r="M212" s="46"/>
      <c r="N212" s="45"/>
      <c r="O212" s="45"/>
      <c r="P212" s="45"/>
      <c r="Q212" s="45"/>
      <c r="R212" s="45"/>
      <c r="S212" s="45"/>
      <c r="T212" s="45"/>
    </row>
    <row r="213" spans="1:20" s="2" customFormat="1">
      <c r="A213" s="44"/>
      <c r="B213" s="44"/>
      <c r="C213" s="45"/>
      <c r="D213" s="44"/>
      <c r="E213" s="44"/>
      <c r="F213" s="44"/>
      <c r="G213" s="44"/>
      <c r="H213" s="45"/>
      <c r="I213" s="46"/>
      <c r="J213" s="46"/>
      <c r="K213" s="46"/>
      <c r="L213" s="46"/>
      <c r="M213" s="46"/>
      <c r="N213" s="45"/>
      <c r="O213" s="45"/>
      <c r="P213" s="45"/>
      <c r="Q213" s="45"/>
      <c r="R213" s="45"/>
      <c r="S213" s="45"/>
      <c r="T213" s="45"/>
    </row>
    <row r="214" spans="1:20" s="2" customFormat="1">
      <c r="A214" s="44"/>
      <c r="B214" s="44"/>
      <c r="C214" s="45"/>
      <c r="D214" s="44"/>
      <c r="E214" s="44"/>
      <c r="F214" s="44"/>
      <c r="G214" s="44"/>
      <c r="H214" s="45"/>
      <c r="I214" s="46"/>
      <c r="J214" s="46"/>
      <c r="K214" s="46"/>
      <c r="L214" s="46"/>
      <c r="M214" s="46"/>
      <c r="N214" s="45"/>
      <c r="O214" s="45"/>
      <c r="P214" s="45"/>
      <c r="Q214" s="45"/>
      <c r="R214" s="45"/>
      <c r="S214" s="45"/>
      <c r="T214" s="45"/>
    </row>
    <row r="215" spans="1:20" s="2" customFormat="1">
      <c r="A215" s="44"/>
      <c r="B215" s="44"/>
      <c r="C215" s="45"/>
      <c r="D215" s="44"/>
      <c r="E215" s="44"/>
      <c r="F215" s="44"/>
      <c r="G215" s="44"/>
      <c r="H215" s="45"/>
      <c r="I215" s="46"/>
      <c r="J215" s="46"/>
      <c r="K215" s="46"/>
      <c r="L215" s="46"/>
      <c r="M215" s="46"/>
      <c r="N215" s="45"/>
      <c r="O215" s="45"/>
      <c r="P215" s="45"/>
      <c r="Q215" s="45"/>
      <c r="R215" s="45"/>
      <c r="S215" s="45"/>
      <c r="T215" s="45"/>
    </row>
    <row r="216" spans="1:20" s="2" customFormat="1">
      <c r="A216" s="44"/>
      <c r="B216" s="44"/>
      <c r="C216" s="45"/>
      <c r="D216" s="44"/>
      <c r="E216" s="44"/>
      <c r="F216" s="44"/>
      <c r="G216" s="44"/>
      <c r="H216" s="45"/>
      <c r="I216" s="46"/>
      <c r="J216" s="46"/>
      <c r="K216" s="46"/>
      <c r="L216" s="46"/>
      <c r="M216" s="46"/>
      <c r="N216" s="45"/>
      <c r="O216" s="45"/>
      <c r="P216" s="45"/>
      <c r="Q216" s="45"/>
      <c r="R216" s="45"/>
      <c r="S216" s="45"/>
      <c r="T216" s="45"/>
    </row>
    <row r="217" spans="1:20" s="2" customFormat="1">
      <c r="A217" s="44"/>
      <c r="B217" s="44"/>
      <c r="C217" s="45"/>
      <c r="D217" s="44"/>
      <c r="E217" s="44"/>
      <c r="F217" s="44"/>
      <c r="G217" s="44"/>
      <c r="H217" s="45"/>
      <c r="I217" s="46"/>
      <c r="J217" s="46"/>
      <c r="K217" s="46"/>
      <c r="L217" s="46"/>
      <c r="M217" s="46"/>
      <c r="N217" s="45"/>
      <c r="O217" s="45"/>
      <c r="P217" s="45"/>
      <c r="Q217" s="45"/>
      <c r="R217" s="45"/>
      <c r="S217" s="45"/>
      <c r="T217" s="45"/>
    </row>
    <row r="218" spans="1:20" s="2" customFormat="1">
      <c r="A218" s="44"/>
      <c r="B218" s="44"/>
      <c r="C218" s="45"/>
      <c r="D218" s="44"/>
      <c r="E218" s="44"/>
      <c r="F218" s="44"/>
      <c r="G218" s="44"/>
      <c r="H218" s="45"/>
      <c r="I218" s="46"/>
      <c r="J218" s="46"/>
      <c r="K218" s="46"/>
      <c r="L218" s="46"/>
      <c r="M218" s="46"/>
      <c r="N218" s="45"/>
      <c r="O218" s="45"/>
      <c r="P218" s="45"/>
      <c r="Q218" s="45"/>
      <c r="R218" s="45"/>
      <c r="S218" s="45"/>
      <c r="T218" s="45"/>
    </row>
    <row r="219" spans="1:20" s="2" customFormat="1">
      <c r="A219" s="44"/>
      <c r="B219" s="44"/>
      <c r="C219" s="45"/>
      <c r="D219" s="44"/>
      <c r="E219" s="44"/>
      <c r="F219" s="44"/>
      <c r="G219" s="44"/>
      <c r="H219" s="45"/>
      <c r="I219" s="46"/>
      <c r="J219" s="46"/>
      <c r="K219" s="46"/>
      <c r="L219" s="46"/>
      <c r="M219" s="46"/>
      <c r="N219" s="45"/>
      <c r="O219" s="45"/>
      <c r="P219" s="45"/>
      <c r="Q219" s="45"/>
      <c r="R219" s="45"/>
      <c r="S219" s="45"/>
      <c r="T219" s="45"/>
    </row>
    <row r="220" spans="1:20" s="2" customFormat="1">
      <c r="A220" s="44"/>
      <c r="B220" s="44"/>
      <c r="C220" s="45"/>
      <c r="D220" s="44"/>
      <c r="E220" s="44"/>
      <c r="F220" s="44"/>
      <c r="G220" s="44"/>
      <c r="H220" s="45"/>
      <c r="I220" s="46"/>
      <c r="J220" s="46"/>
      <c r="K220" s="46"/>
      <c r="L220" s="46"/>
      <c r="M220" s="46"/>
      <c r="N220" s="45"/>
      <c r="O220" s="45"/>
      <c r="P220" s="45"/>
      <c r="Q220" s="45"/>
      <c r="R220" s="45"/>
      <c r="S220" s="45"/>
      <c r="T220" s="45"/>
    </row>
    <row r="221" spans="1:20" s="2" customFormat="1">
      <c r="A221" s="44"/>
      <c r="B221" s="44"/>
      <c r="C221" s="45"/>
      <c r="D221" s="44"/>
      <c r="E221" s="44"/>
      <c r="F221" s="44"/>
      <c r="G221" s="44"/>
      <c r="H221" s="45"/>
      <c r="I221" s="46"/>
      <c r="J221" s="46"/>
      <c r="K221" s="46"/>
      <c r="L221" s="46"/>
      <c r="M221" s="46"/>
      <c r="N221" s="45"/>
      <c r="O221" s="45"/>
      <c r="P221" s="45"/>
      <c r="Q221" s="45"/>
      <c r="R221" s="45"/>
      <c r="S221" s="45"/>
      <c r="T221" s="45"/>
    </row>
    <row r="222" spans="1:20" s="2" customFormat="1">
      <c r="A222" s="44"/>
      <c r="B222" s="44"/>
      <c r="C222" s="45"/>
      <c r="D222" s="44"/>
      <c r="E222" s="44"/>
      <c r="F222" s="44"/>
      <c r="G222" s="44"/>
      <c r="H222" s="45"/>
      <c r="I222" s="46"/>
      <c r="J222" s="46"/>
      <c r="K222" s="46"/>
      <c r="L222" s="46"/>
      <c r="M222" s="46"/>
      <c r="N222" s="45"/>
      <c r="O222" s="45"/>
      <c r="P222" s="45"/>
      <c r="Q222" s="45"/>
      <c r="R222" s="45"/>
      <c r="S222" s="45"/>
      <c r="T222" s="45"/>
    </row>
    <row r="223" spans="1:20" s="2" customFormat="1">
      <c r="A223" s="44"/>
      <c r="B223" s="44"/>
      <c r="C223" s="45"/>
      <c r="D223" s="44"/>
      <c r="E223" s="44"/>
      <c r="F223" s="44"/>
      <c r="G223" s="44"/>
      <c r="H223" s="45"/>
      <c r="I223" s="46"/>
      <c r="J223" s="46"/>
      <c r="K223" s="46"/>
      <c r="L223" s="46"/>
      <c r="M223" s="46"/>
      <c r="N223" s="45"/>
      <c r="O223" s="45"/>
      <c r="P223" s="45"/>
      <c r="Q223" s="45"/>
      <c r="R223" s="45"/>
      <c r="S223" s="45"/>
      <c r="T223" s="45"/>
    </row>
    <row r="224" spans="1:20" s="2" customFormat="1">
      <c r="A224" s="44"/>
      <c r="B224" s="44"/>
      <c r="C224" s="45"/>
      <c r="D224" s="44"/>
      <c r="E224" s="44"/>
      <c r="F224" s="44"/>
      <c r="G224" s="44"/>
      <c r="H224" s="45"/>
      <c r="I224" s="46"/>
      <c r="J224" s="46"/>
      <c r="K224" s="46"/>
      <c r="L224" s="46"/>
      <c r="M224" s="46"/>
      <c r="N224" s="45"/>
      <c r="O224" s="45"/>
      <c r="P224" s="45"/>
      <c r="Q224" s="45"/>
      <c r="R224" s="45"/>
      <c r="S224" s="45"/>
      <c r="T224" s="45"/>
    </row>
    <row r="225" spans="1:50" s="2" customFormat="1">
      <c r="A225" s="44"/>
      <c r="B225" s="44"/>
      <c r="C225" s="45"/>
      <c r="D225" s="44"/>
      <c r="E225" s="44"/>
      <c r="F225" s="44"/>
      <c r="G225" s="44"/>
      <c r="H225" s="45"/>
      <c r="I225" s="46"/>
      <c r="J225" s="46"/>
      <c r="K225" s="46"/>
      <c r="L225" s="46"/>
      <c r="M225" s="46"/>
      <c r="N225" s="45"/>
      <c r="O225" s="45"/>
      <c r="P225" s="45"/>
      <c r="Q225" s="45"/>
      <c r="R225" s="45"/>
      <c r="S225" s="45"/>
      <c r="T225" s="45"/>
    </row>
    <row r="226" spans="1:50" s="2" customFormat="1">
      <c r="A226" s="44"/>
      <c r="B226" s="44"/>
      <c r="C226" s="45"/>
      <c r="D226" s="44"/>
      <c r="E226" s="44"/>
      <c r="F226" s="44"/>
      <c r="G226" s="44"/>
      <c r="H226" s="45"/>
      <c r="I226" s="46"/>
      <c r="J226" s="46"/>
      <c r="K226" s="46"/>
      <c r="L226" s="46"/>
      <c r="M226" s="46"/>
      <c r="N226" s="45"/>
      <c r="O226" s="45"/>
      <c r="P226" s="45"/>
      <c r="Q226" s="45"/>
      <c r="R226" s="45"/>
      <c r="S226" s="45"/>
      <c r="T226" s="45"/>
    </row>
    <row r="227" spans="1:50" s="2" customFormat="1">
      <c r="A227" s="44"/>
      <c r="B227" s="44"/>
      <c r="C227" s="45"/>
      <c r="D227" s="44"/>
      <c r="E227" s="44"/>
      <c r="F227" s="44"/>
      <c r="G227" s="44"/>
      <c r="H227" s="45"/>
      <c r="I227" s="46"/>
      <c r="J227" s="46"/>
      <c r="K227" s="46"/>
      <c r="L227" s="46"/>
      <c r="M227" s="46"/>
      <c r="N227" s="45"/>
      <c r="O227" s="45"/>
      <c r="P227" s="45"/>
      <c r="Q227" s="45"/>
      <c r="R227" s="45"/>
      <c r="S227" s="45"/>
      <c r="T227" s="45"/>
    </row>
    <row r="228" spans="1:50" s="2" customFormat="1">
      <c r="A228" s="44"/>
      <c r="B228" s="44"/>
      <c r="C228" s="45"/>
      <c r="D228" s="44"/>
      <c r="E228" s="44"/>
      <c r="F228" s="44"/>
      <c r="G228" s="44"/>
      <c r="H228" s="45"/>
      <c r="I228" s="46"/>
      <c r="J228" s="46"/>
      <c r="K228" s="46"/>
      <c r="L228" s="46"/>
      <c r="M228" s="46"/>
      <c r="N228" s="45"/>
      <c r="O228" s="45"/>
      <c r="P228" s="45"/>
      <c r="Q228" s="45"/>
      <c r="R228" s="45"/>
      <c r="S228" s="45"/>
      <c r="T228" s="45"/>
    </row>
    <row r="229" spans="1:50" s="22" customFormat="1">
      <c r="A229" s="55"/>
      <c r="B229" s="55"/>
      <c r="C229" s="27"/>
      <c r="D229" s="55"/>
      <c r="E229" s="55"/>
      <c r="F229" s="55"/>
      <c r="G229" s="55"/>
      <c r="H229" s="27"/>
      <c r="I229" s="56"/>
      <c r="J229" s="56"/>
      <c r="K229" s="56"/>
      <c r="L229" s="56"/>
      <c r="M229" s="56"/>
      <c r="N229" s="27"/>
      <c r="O229" s="27"/>
      <c r="P229" s="27"/>
      <c r="Q229" s="27"/>
      <c r="R229" s="27"/>
      <c r="S229" s="27"/>
      <c r="T229" s="27"/>
      <c r="W229" s="57"/>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row>
    <row r="230" spans="1:50">
      <c r="U230" s="17"/>
    </row>
    <row r="231" spans="1:50">
      <c r="U231" s="17"/>
    </row>
    <row r="232" spans="1:50">
      <c r="U232" s="17"/>
    </row>
    <row r="233" spans="1:50">
      <c r="U233" s="17"/>
    </row>
    <row r="234" spans="1:50">
      <c r="U234" s="17"/>
    </row>
    <row r="235" spans="1:50">
      <c r="U235" s="17"/>
    </row>
    <row r="236" spans="1:50">
      <c r="U236" s="17"/>
    </row>
    <row r="237" spans="1:50">
      <c r="U237" s="17"/>
    </row>
    <row r="238" spans="1:50">
      <c r="U238" s="17"/>
    </row>
    <row r="239" spans="1:50">
      <c r="U239" s="17"/>
    </row>
    <row r="240" spans="1:50">
      <c r="U240" s="17"/>
    </row>
    <row r="241" spans="21:21">
      <c r="U241" s="17"/>
    </row>
    <row r="242" spans="21:21">
      <c r="U242" s="17"/>
    </row>
    <row r="243" spans="21:21">
      <c r="U243" s="17"/>
    </row>
    <row r="244" spans="21:21">
      <c r="U244" s="17"/>
    </row>
    <row r="245" spans="21:21">
      <c r="U245" s="17"/>
    </row>
    <row r="246" spans="21:21">
      <c r="U246" s="17"/>
    </row>
    <row r="247" spans="21:21">
      <c r="U247" s="17"/>
    </row>
    <row r="248" spans="21:21">
      <c r="U248" s="17"/>
    </row>
    <row r="249" spans="21:21">
      <c r="U249" s="17"/>
    </row>
    <row r="250" spans="21:21">
      <c r="U250" s="17"/>
    </row>
    <row r="251" spans="21:21">
      <c r="U251" s="17"/>
    </row>
    <row r="252" spans="21:21">
      <c r="U252" s="17"/>
    </row>
    <row r="253" spans="21:21">
      <c r="U253" s="17"/>
    </row>
    <row r="254" spans="21:21">
      <c r="U254" s="17"/>
    </row>
    <row r="255" spans="21:21">
      <c r="U255" s="17"/>
    </row>
    <row r="256" spans="21:21">
      <c r="U256" s="17"/>
    </row>
    <row r="257" spans="21:21">
      <c r="U257" s="17"/>
    </row>
    <row r="258" spans="21:21">
      <c r="U258" s="17"/>
    </row>
    <row r="259" spans="21:21">
      <c r="U259" s="17"/>
    </row>
    <row r="260" spans="21:21">
      <c r="U260" s="17"/>
    </row>
    <row r="261" spans="21:21">
      <c r="U261" s="17"/>
    </row>
    <row r="262" spans="21:21">
      <c r="U262" s="17"/>
    </row>
    <row r="263" spans="21:21">
      <c r="U263" s="17"/>
    </row>
    <row r="264" spans="21:21">
      <c r="U264" s="17"/>
    </row>
    <row r="265" spans="21:21">
      <c r="U265" s="17"/>
    </row>
    <row r="266" spans="21:21">
      <c r="U266" s="17"/>
    </row>
    <row r="267" spans="21:21">
      <c r="U267" s="17"/>
    </row>
    <row r="268" spans="21:21">
      <c r="U268" s="17"/>
    </row>
    <row r="269" spans="21:21">
      <c r="U269" s="17"/>
    </row>
    <row r="270" spans="21:21">
      <c r="U270" s="17"/>
    </row>
    <row r="271" spans="21:21">
      <c r="U271" s="17"/>
    </row>
    <row r="272" spans="21:21">
      <c r="U272" s="17"/>
    </row>
    <row r="273" spans="21:21">
      <c r="U273" s="17"/>
    </row>
    <row r="274" spans="21:21">
      <c r="U274" s="17"/>
    </row>
    <row r="275" spans="21:21">
      <c r="U275" s="17"/>
    </row>
    <row r="276" spans="21:21">
      <c r="U276" s="17"/>
    </row>
    <row r="277" spans="21:21">
      <c r="U277" s="17"/>
    </row>
    <row r="278" spans="21:21">
      <c r="U278" s="17"/>
    </row>
    <row r="279" spans="21:21">
      <c r="U279" s="17"/>
    </row>
    <row r="280" spans="21:21">
      <c r="U280" s="17"/>
    </row>
    <row r="281" spans="21:21">
      <c r="U281" s="17"/>
    </row>
    <row r="282" spans="21:21">
      <c r="U282" s="17"/>
    </row>
    <row r="283" spans="21:21">
      <c r="U283" s="17"/>
    </row>
    <row r="284" spans="21:21">
      <c r="U284" s="17"/>
    </row>
    <row r="285" spans="21:21">
      <c r="U285" s="17"/>
    </row>
    <row r="286" spans="21:21">
      <c r="U286" s="17"/>
    </row>
    <row r="287" spans="21:21">
      <c r="U287" s="17"/>
    </row>
    <row r="288" spans="21:21">
      <c r="U288" s="17"/>
    </row>
    <row r="289" spans="21:21">
      <c r="U289" s="17"/>
    </row>
    <row r="290" spans="21:21">
      <c r="U290" s="17"/>
    </row>
    <row r="291" spans="21:21">
      <c r="U291" s="17"/>
    </row>
    <row r="292" spans="21:21">
      <c r="U292" s="17"/>
    </row>
    <row r="293" spans="21:21">
      <c r="U293" s="17"/>
    </row>
    <row r="294" spans="21:21">
      <c r="U294" s="17"/>
    </row>
    <row r="295" spans="21:21">
      <c r="U295" s="17"/>
    </row>
    <row r="296" spans="21:21">
      <c r="U296" s="17"/>
    </row>
    <row r="297" spans="21:21">
      <c r="U297" s="17"/>
    </row>
    <row r="298" spans="21:21">
      <c r="U298" s="17"/>
    </row>
    <row r="299" spans="21:21">
      <c r="U299" s="17"/>
    </row>
    <row r="300" spans="21:21">
      <c r="U300" s="17"/>
    </row>
    <row r="301" spans="21:21">
      <c r="U301" s="17"/>
    </row>
    <row r="302" spans="21:21">
      <c r="U302" s="17"/>
    </row>
    <row r="303" spans="21:21">
      <c r="U303" s="17"/>
    </row>
    <row r="304" spans="21:21">
      <c r="U304" s="17"/>
    </row>
    <row r="305" spans="21:21">
      <c r="U305" s="17"/>
    </row>
    <row r="306" spans="21:21">
      <c r="U306" s="17"/>
    </row>
    <row r="307" spans="21:21">
      <c r="U307" s="17"/>
    </row>
    <row r="308" spans="21:21">
      <c r="U308" s="17"/>
    </row>
    <row r="309" spans="21:21">
      <c r="U309" s="17"/>
    </row>
    <row r="310" spans="21:21">
      <c r="U310" s="17"/>
    </row>
    <row r="311" spans="21:21">
      <c r="U311" s="17"/>
    </row>
    <row r="312" spans="21:21">
      <c r="U312" s="17"/>
    </row>
    <row r="313" spans="21:21">
      <c r="U313" s="17"/>
    </row>
    <row r="314" spans="21:21">
      <c r="U314" s="17"/>
    </row>
    <row r="315" spans="21:21">
      <c r="U315" s="17"/>
    </row>
    <row r="316" spans="21:21">
      <c r="U316" s="17"/>
    </row>
    <row r="317" spans="21:21">
      <c r="U317" s="17"/>
    </row>
    <row r="318" spans="21:21">
      <c r="U318" s="17"/>
    </row>
    <row r="319" spans="21:21">
      <c r="U319" s="17"/>
    </row>
    <row r="320" spans="21:21">
      <c r="U320" s="17"/>
    </row>
    <row r="321" spans="21:21">
      <c r="U321" s="17"/>
    </row>
    <row r="322" spans="21:21">
      <c r="U322" s="17"/>
    </row>
    <row r="323" spans="21:21">
      <c r="U323" s="17"/>
    </row>
    <row r="324" spans="21:21">
      <c r="U324" s="17"/>
    </row>
    <row r="325" spans="21:21">
      <c r="U325" s="17"/>
    </row>
    <row r="326" spans="21:21">
      <c r="U326" s="17"/>
    </row>
    <row r="327" spans="21:21">
      <c r="U327" s="17"/>
    </row>
    <row r="328" spans="21:21">
      <c r="U328" s="17"/>
    </row>
    <row r="329" spans="21:21">
      <c r="U329" s="17"/>
    </row>
    <row r="330" spans="21:21">
      <c r="U330" s="17"/>
    </row>
    <row r="331" spans="21:21">
      <c r="U331" s="17"/>
    </row>
    <row r="332" spans="21:21">
      <c r="U332" s="17"/>
    </row>
    <row r="333" spans="21:21">
      <c r="U333" s="17"/>
    </row>
    <row r="334" spans="21:21">
      <c r="U334" s="17"/>
    </row>
    <row r="335" spans="21:21">
      <c r="U335" s="17"/>
    </row>
    <row r="336" spans="21:21">
      <c r="U336" s="17"/>
    </row>
    <row r="337" spans="21:21">
      <c r="U337" s="17"/>
    </row>
    <row r="338" spans="21:21">
      <c r="U338" s="17"/>
    </row>
    <row r="339" spans="21:21">
      <c r="U339" s="17"/>
    </row>
    <row r="340" spans="21:21">
      <c r="U340" s="17"/>
    </row>
    <row r="341" spans="21:21">
      <c r="U341" s="17"/>
    </row>
    <row r="342" spans="21:21">
      <c r="U342" s="17"/>
    </row>
    <row r="343" spans="21:21">
      <c r="U343" s="17"/>
    </row>
    <row r="344" spans="21:21">
      <c r="U344" s="17"/>
    </row>
    <row r="345" spans="21:21">
      <c r="U345" s="17"/>
    </row>
    <row r="346" spans="21:21">
      <c r="U346" s="17"/>
    </row>
    <row r="347" spans="21:21">
      <c r="U347" s="17"/>
    </row>
    <row r="348" spans="21:21">
      <c r="U348" s="17"/>
    </row>
    <row r="349" spans="21:21">
      <c r="U349" s="17"/>
    </row>
    <row r="350" spans="21:21">
      <c r="U350" s="17"/>
    </row>
    <row r="351" spans="21:21">
      <c r="U351" s="17"/>
    </row>
    <row r="352" spans="21:21">
      <c r="U352" s="17"/>
    </row>
    <row r="353" spans="21:21">
      <c r="U353" s="17"/>
    </row>
    <row r="354" spans="21:21">
      <c r="U354" s="17"/>
    </row>
    <row r="355" spans="21:21">
      <c r="U355" s="17"/>
    </row>
    <row r="356" spans="21:21">
      <c r="U356" s="17"/>
    </row>
    <row r="357" spans="21:21">
      <c r="U357" s="17"/>
    </row>
    <row r="358" spans="21:21">
      <c r="U358" s="17"/>
    </row>
    <row r="359" spans="21:21">
      <c r="U359" s="17"/>
    </row>
    <row r="360" spans="21:21">
      <c r="U360" s="17"/>
    </row>
    <row r="361" spans="21:21">
      <c r="U361" s="17"/>
    </row>
    <row r="362" spans="21:21">
      <c r="U362" s="17"/>
    </row>
    <row r="363" spans="21:21">
      <c r="U363" s="17"/>
    </row>
    <row r="364" spans="21:21">
      <c r="U364" s="17"/>
    </row>
    <row r="365" spans="21:21">
      <c r="U365" s="17"/>
    </row>
    <row r="366" spans="21:21">
      <c r="U366" s="17"/>
    </row>
    <row r="367" spans="21:21">
      <c r="U367" s="17"/>
    </row>
    <row r="368" spans="21:21">
      <c r="U368" s="17"/>
    </row>
    <row r="369" spans="21:21">
      <c r="U369" s="17"/>
    </row>
    <row r="370" spans="21:21">
      <c r="U370" s="17"/>
    </row>
    <row r="371" spans="21:21">
      <c r="U371" s="17"/>
    </row>
    <row r="372" spans="21:21">
      <c r="U372" s="17"/>
    </row>
    <row r="373" spans="21:21">
      <c r="U373" s="17"/>
    </row>
    <row r="374" spans="21:21">
      <c r="U374" s="17"/>
    </row>
    <row r="375" spans="21:21">
      <c r="U375" s="17"/>
    </row>
    <row r="376" spans="21:21">
      <c r="U376" s="17"/>
    </row>
    <row r="377" spans="21:21">
      <c r="U377" s="17"/>
    </row>
    <row r="378" spans="21:21">
      <c r="U378" s="17"/>
    </row>
    <row r="379" spans="21:21">
      <c r="U379" s="17"/>
    </row>
    <row r="380" spans="21:21">
      <c r="U380" s="17"/>
    </row>
    <row r="381" spans="21:21">
      <c r="U381" s="17"/>
    </row>
    <row r="382" spans="21:21">
      <c r="U382" s="17"/>
    </row>
    <row r="383" spans="21:21">
      <c r="U383" s="17"/>
    </row>
    <row r="384" spans="21:21">
      <c r="U384" s="17"/>
    </row>
    <row r="385" spans="21:21">
      <c r="U385" s="17"/>
    </row>
    <row r="386" spans="21:21">
      <c r="U386" s="17"/>
    </row>
    <row r="387" spans="21:21">
      <c r="U387" s="17"/>
    </row>
    <row r="388" spans="21:21">
      <c r="U388" s="17"/>
    </row>
    <row r="389" spans="21:21">
      <c r="U389" s="17"/>
    </row>
    <row r="390" spans="21:21">
      <c r="U390" s="17"/>
    </row>
    <row r="391" spans="21:21">
      <c r="U391" s="17"/>
    </row>
    <row r="392" spans="21:21">
      <c r="U392" s="17"/>
    </row>
    <row r="393" spans="21:21">
      <c r="U393" s="17"/>
    </row>
    <row r="394" spans="21:21">
      <c r="U394" s="17"/>
    </row>
    <row r="395" spans="21:21">
      <c r="U395" s="17"/>
    </row>
    <row r="396" spans="21:21">
      <c r="U396" s="17"/>
    </row>
    <row r="397" spans="21:21">
      <c r="U397" s="17"/>
    </row>
    <row r="398" spans="21:21">
      <c r="U398" s="17"/>
    </row>
    <row r="399" spans="21:21">
      <c r="U399" s="17"/>
    </row>
    <row r="400" spans="21:21">
      <c r="U400" s="17"/>
    </row>
    <row r="401" spans="21:21">
      <c r="U401" s="17"/>
    </row>
    <row r="402" spans="21:21">
      <c r="U402" s="17"/>
    </row>
    <row r="403" spans="21:21">
      <c r="U403" s="17"/>
    </row>
    <row r="404" spans="21:21">
      <c r="U404" s="17"/>
    </row>
    <row r="405" spans="21:21">
      <c r="U405" s="17"/>
    </row>
    <row r="406" spans="21:21">
      <c r="U406" s="17"/>
    </row>
    <row r="407" spans="21:21">
      <c r="U407" s="17"/>
    </row>
    <row r="408" spans="21:21">
      <c r="U408" s="17"/>
    </row>
    <row r="409" spans="21:21">
      <c r="U409" s="17"/>
    </row>
    <row r="410" spans="21:21">
      <c r="U410" s="17"/>
    </row>
    <row r="411" spans="21:21">
      <c r="U411" s="17"/>
    </row>
    <row r="412" spans="21:21">
      <c r="U412" s="17"/>
    </row>
    <row r="413" spans="21:21">
      <c r="U413" s="17"/>
    </row>
    <row r="414" spans="21:21">
      <c r="U414" s="17"/>
    </row>
    <row r="415" spans="21:21">
      <c r="U415" s="17"/>
    </row>
    <row r="416" spans="21:21">
      <c r="U416" s="17"/>
    </row>
    <row r="417" spans="21:21">
      <c r="U417" s="17"/>
    </row>
    <row r="418" spans="21:21">
      <c r="U418" s="17"/>
    </row>
    <row r="419" spans="21:21">
      <c r="U419" s="17"/>
    </row>
    <row r="420" spans="21:21">
      <c r="U420" s="17"/>
    </row>
    <row r="421" spans="21:21">
      <c r="U421" s="17"/>
    </row>
    <row r="422" spans="21:21">
      <c r="U422" s="17"/>
    </row>
    <row r="423" spans="21:21">
      <c r="U423" s="17"/>
    </row>
    <row r="424" spans="21:21">
      <c r="U424" s="17"/>
    </row>
    <row r="425" spans="21:21">
      <c r="U425" s="17"/>
    </row>
    <row r="426" spans="21:21">
      <c r="U426" s="17"/>
    </row>
    <row r="427" spans="21:21">
      <c r="U427" s="17"/>
    </row>
    <row r="428" spans="21:21">
      <c r="U428" s="17"/>
    </row>
    <row r="429" spans="21:21">
      <c r="U429" s="17"/>
    </row>
    <row r="430" spans="21:21">
      <c r="U430" s="17"/>
    </row>
    <row r="431" spans="21:21">
      <c r="U431" s="17"/>
    </row>
    <row r="432" spans="21:21">
      <c r="U432" s="17"/>
    </row>
    <row r="433" spans="21:21">
      <c r="U433" s="17"/>
    </row>
    <row r="434" spans="21:21">
      <c r="U434" s="17"/>
    </row>
    <row r="435" spans="21:21">
      <c r="U435" s="17"/>
    </row>
    <row r="436" spans="21:21">
      <c r="U436" s="17"/>
    </row>
    <row r="437" spans="21:21">
      <c r="U437" s="17"/>
    </row>
    <row r="438" spans="21:21">
      <c r="U438" s="17"/>
    </row>
    <row r="439" spans="21:21">
      <c r="U439" s="17"/>
    </row>
    <row r="440" spans="21:21">
      <c r="U440" s="17"/>
    </row>
    <row r="441" spans="21:21">
      <c r="U441" s="17"/>
    </row>
    <row r="442" spans="21:21">
      <c r="U442" s="17"/>
    </row>
    <row r="443" spans="21:21">
      <c r="U443" s="17"/>
    </row>
    <row r="444" spans="21:21">
      <c r="U444" s="17"/>
    </row>
    <row r="445" spans="21:21">
      <c r="U445" s="17"/>
    </row>
    <row r="446" spans="21:21">
      <c r="U446" s="17"/>
    </row>
    <row r="447" spans="21:21">
      <c r="U447" s="17"/>
    </row>
    <row r="448" spans="21:21">
      <c r="U448" s="17"/>
    </row>
    <row r="449" spans="21:21">
      <c r="U449" s="17"/>
    </row>
    <row r="450" spans="21:21">
      <c r="U450" s="17"/>
    </row>
    <row r="451" spans="21:21">
      <c r="U451" s="17"/>
    </row>
    <row r="452" spans="21:21">
      <c r="U452" s="17"/>
    </row>
    <row r="453" spans="21:21">
      <c r="U453" s="17"/>
    </row>
    <row r="454" spans="21:21">
      <c r="U454" s="17"/>
    </row>
    <row r="455" spans="21:21">
      <c r="U455" s="17"/>
    </row>
    <row r="456" spans="21:21">
      <c r="U456" s="17"/>
    </row>
    <row r="457" spans="21:21">
      <c r="U457" s="17"/>
    </row>
    <row r="458" spans="21:21">
      <c r="U458" s="17"/>
    </row>
    <row r="459" spans="21:21">
      <c r="U459" s="17"/>
    </row>
    <row r="460" spans="21:21">
      <c r="U460" s="17"/>
    </row>
    <row r="461" spans="21:21">
      <c r="U461" s="17"/>
    </row>
    <row r="462" spans="21:21">
      <c r="U462" s="17"/>
    </row>
    <row r="463" spans="21:21">
      <c r="U463" s="17"/>
    </row>
    <row r="464" spans="21:21">
      <c r="U464" s="17"/>
    </row>
    <row r="465" spans="21:21">
      <c r="U465" s="17"/>
    </row>
    <row r="466" spans="21:21">
      <c r="U466" s="17"/>
    </row>
    <row r="467" spans="21:21">
      <c r="U467" s="17"/>
    </row>
    <row r="468" spans="21:21">
      <c r="U468" s="17"/>
    </row>
    <row r="469" spans="21:21">
      <c r="U469" s="17"/>
    </row>
    <row r="470" spans="21:21">
      <c r="U470" s="17"/>
    </row>
    <row r="471" spans="21:21">
      <c r="U471" s="17"/>
    </row>
    <row r="472" spans="21:21">
      <c r="U472" s="17"/>
    </row>
    <row r="473" spans="21:21">
      <c r="U473" s="17"/>
    </row>
    <row r="474" spans="21:21">
      <c r="U474" s="17"/>
    </row>
    <row r="475" spans="21:21">
      <c r="U475" s="17"/>
    </row>
    <row r="476" spans="21:21">
      <c r="U476" s="17"/>
    </row>
    <row r="477" spans="21:21">
      <c r="U477" s="17"/>
    </row>
    <row r="478" spans="21:21">
      <c r="U478" s="17"/>
    </row>
    <row r="479" spans="21:21">
      <c r="U479" s="17"/>
    </row>
    <row r="480" spans="21:21">
      <c r="U480" s="17"/>
    </row>
    <row r="481" spans="21:21">
      <c r="U481" s="17"/>
    </row>
    <row r="482" spans="21:21">
      <c r="U482" s="17"/>
    </row>
    <row r="483" spans="21:21">
      <c r="U483" s="17"/>
    </row>
    <row r="484" spans="21:21">
      <c r="U484" s="17"/>
    </row>
    <row r="485" spans="21:21">
      <c r="U485" s="17"/>
    </row>
    <row r="486" spans="21:21">
      <c r="U486" s="17"/>
    </row>
    <row r="487" spans="21:21">
      <c r="U487" s="17"/>
    </row>
    <row r="488" spans="21:21">
      <c r="U488" s="17"/>
    </row>
    <row r="489" spans="21:21">
      <c r="U489" s="17"/>
    </row>
    <row r="490" spans="21:21">
      <c r="U490" s="17"/>
    </row>
    <row r="491" spans="21:21">
      <c r="U491" s="17"/>
    </row>
    <row r="492" spans="21:21">
      <c r="U492" s="17"/>
    </row>
    <row r="493" spans="21:21">
      <c r="U493" s="17"/>
    </row>
    <row r="494" spans="21:21">
      <c r="U494" s="17"/>
    </row>
    <row r="495" spans="21:21">
      <c r="U495" s="17"/>
    </row>
    <row r="496" spans="21:21">
      <c r="U496" s="17"/>
    </row>
    <row r="497" spans="21:21">
      <c r="U497" s="17"/>
    </row>
    <row r="498" spans="21:21">
      <c r="U498" s="17"/>
    </row>
    <row r="499" spans="21:21">
      <c r="U499" s="17"/>
    </row>
    <row r="500" spans="21:21">
      <c r="U500" s="17"/>
    </row>
    <row r="501" spans="21:21">
      <c r="U501" s="17"/>
    </row>
    <row r="502" spans="21:21">
      <c r="U502" s="17"/>
    </row>
    <row r="503" spans="21:21">
      <c r="U503" s="17"/>
    </row>
    <row r="504" spans="21:21">
      <c r="U504" s="17"/>
    </row>
    <row r="505" spans="21:21">
      <c r="U505" s="17"/>
    </row>
    <row r="506" spans="21:21">
      <c r="U506" s="17"/>
    </row>
    <row r="507" spans="21:21">
      <c r="U507" s="17"/>
    </row>
    <row r="508" spans="21:21">
      <c r="U508" s="17"/>
    </row>
    <row r="509" spans="21:21">
      <c r="U509" s="17"/>
    </row>
    <row r="510" spans="21:21">
      <c r="U510" s="17"/>
    </row>
    <row r="511" spans="21:21">
      <c r="U511" s="17"/>
    </row>
    <row r="512" spans="21:21">
      <c r="U512" s="17"/>
    </row>
    <row r="513" spans="21:21">
      <c r="U513" s="17"/>
    </row>
    <row r="514" spans="21:21">
      <c r="U514" s="17"/>
    </row>
    <row r="515" spans="21:21">
      <c r="U515" s="17"/>
    </row>
    <row r="516" spans="21:21">
      <c r="U516" s="17"/>
    </row>
    <row r="517" spans="21:21">
      <c r="U517" s="17"/>
    </row>
    <row r="518" spans="21:21">
      <c r="U518" s="17"/>
    </row>
    <row r="519" spans="21:21">
      <c r="U519" s="17"/>
    </row>
    <row r="520" spans="21:21">
      <c r="U520" s="17"/>
    </row>
    <row r="521" spans="21:21">
      <c r="U521" s="17"/>
    </row>
    <row r="522" spans="21:21">
      <c r="U522" s="17"/>
    </row>
    <row r="523" spans="21:21">
      <c r="U523" s="17"/>
    </row>
    <row r="524" spans="21:21">
      <c r="U524" s="17"/>
    </row>
    <row r="525" spans="21:21">
      <c r="U525" s="17"/>
    </row>
    <row r="526" spans="21:21">
      <c r="U526" s="17"/>
    </row>
    <row r="527" spans="21:21">
      <c r="U527" s="17"/>
    </row>
    <row r="528" spans="21:21">
      <c r="U528" s="17"/>
    </row>
    <row r="529" spans="21:21">
      <c r="U529" s="17"/>
    </row>
    <row r="530" spans="21:21">
      <c r="U530" s="17"/>
    </row>
    <row r="531" spans="21:21">
      <c r="U531" s="17"/>
    </row>
    <row r="532" spans="21:21">
      <c r="U532" s="17"/>
    </row>
    <row r="533" spans="21:21">
      <c r="U533" s="17"/>
    </row>
    <row r="534" spans="21:21">
      <c r="U534" s="17"/>
    </row>
    <row r="535" spans="21:21">
      <c r="U535" s="17"/>
    </row>
    <row r="536" spans="21:21">
      <c r="U536" s="17"/>
    </row>
    <row r="537" spans="21:21">
      <c r="U537" s="17"/>
    </row>
    <row r="538" spans="21:21">
      <c r="U538" s="17"/>
    </row>
    <row r="539" spans="21:21">
      <c r="U539" s="17"/>
    </row>
    <row r="540" spans="21:21">
      <c r="U540" s="17"/>
    </row>
    <row r="541" spans="21:21">
      <c r="U541" s="17"/>
    </row>
    <row r="542" spans="21:21">
      <c r="U542" s="17"/>
    </row>
    <row r="543" spans="21:21">
      <c r="U543" s="17"/>
    </row>
    <row r="544" spans="21:21">
      <c r="U544" s="17"/>
    </row>
    <row r="545" spans="21:21">
      <c r="U545" s="17"/>
    </row>
    <row r="546" spans="21:21">
      <c r="U546" s="17"/>
    </row>
    <row r="547" spans="21:21">
      <c r="U547" s="17"/>
    </row>
    <row r="548" spans="21:21">
      <c r="U548" s="17"/>
    </row>
    <row r="549" spans="21:21">
      <c r="U549" s="17"/>
    </row>
    <row r="550" spans="21:21">
      <c r="U550" s="17"/>
    </row>
    <row r="551" spans="21:21">
      <c r="U551" s="17"/>
    </row>
    <row r="552" spans="21:21">
      <c r="U552" s="17"/>
    </row>
    <row r="553" spans="21:21">
      <c r="U553" s="17"/>
    </row>
    <row r="554" spans="21:21">
      <c r="U554" s="17"/>
    </row>
    <row r="555" spans="21:21">
      <c r="U555" s="17"/>
    </row>
    <row r="556" spans="21:21">
      <c r="U556" s="17"/>
    </row>
    <row r="557" spans="21:21">
      <c r="U557" s="17"/>
    </row>
    <row r="558" spans="21:21">
      <c r="U558" s="17"/>
    </row>
    <row r="559" spans="21:21">
      <c r="U559" s="17"/>
    </row>
    <row r="560" spans="21:21">
      <c r="U560" s="17"/>
    </row>
    <row r="561" spans="21:21">
      <c r="U561" s="17"/>
    </row>
    <row r="562" spans="21:21">
      <c r="U562" s="17"/>
    </row>
    <row r="563" spans="21:21">
      <c r="U563" s="17"/>
    </row>
    <row r="564" spans="21:21">
      <c r="U564" s="17"/>
    </row>
    <row r="565" spans="21:21">
      <c r="U565" s="17"/>
    </row>
    <row r="566" spans="21:21">
      <c r="U566" s="17"/>
    </row>
    <row r="567" spans="21:21">
      <c r="U567" s="17"/>
    </row>
    <row r="568" spans="21:21">
      <c r="U568" s="17"/>
    </row>
    <row r="569" spans="21:21">
      <c r="U569" s="17"/>
    </row>
    <row r="570" spans="21:21">
      <c r="U570" s="17"/>
    </row>
    <row r="571" spans="21:21">
      <c r="U571" s="17"/>
    </row>
    <row r="572" spans="21:21">
      <c r="U572" s="17"/>
    </row>
    <row r="573" spans="21:21">
      <c r="U573" s="17"/>
    </row>
    <row r="574" spans="21:21">
      <c r="U574" s="17"/>
    </row>
    <row r="575" spans="21:21">
      <c r="U575" s="17"/>
    </row>
    <row r="576" spans="21:21">
      <c r="U576" s="17"/>
    </row>
    <row r="577" spans="21:21">
      <c r="U577" s="17"/>
    </row>
    <row r="578" spans="21:21">
      <c r="U578" s="17"/>
    </row>
    <row r="579" spans="21:21">
      <c r="U579" s="17"/>
    </row>
    <row r="580" spans="21:21">
      <c r="U580" s="17"/>
    </row>
    <row r="581" spans="21:21">
      <c r="U581" s="17"/>
    </row>
    <row r="582" spans="21:21">
      <c r="U582" s="17"/>
    </row>
    <row r="583" spans="21:21">
      <c r="U583" s="17"/>
    </row>
    <row r="584" spans="21:21">
      <c r="U584" s="17"/>
    </row>
    <row r="585" spans="21:21">
      <c r="U585" s="17"/>
    </row>
    <row r="586" spans="21:21">
      <c r="U586" s="17"/>
    </row>
    <row r="587" spans="21:21">
      <c r="U587" s="17"/>
    </row>
    <row r="588" spans="21:21">
      <c r="U588" s="17"/>
    </row>
    <row r="589" spans="21:21">
      <c r="U589" s="17"/>
    </row>
    <row r="590" spans="21:21">
      <c r="U590" s="17"/>
    </row>
    <row r="591" spans="21:21">
      <c r="U591" s="17"/>
    </row>
    <row r="592" spans="21:21">
      <c r="U592" s="17"/>
    </row>
    <row r="593" spans="21:21">
      <c r="U593" s="17"/>
    </row>
    <row r="594" spans="21:21">
      <c r="U594" s="17"/>
    </row>
    <row r="595" spans="21:21">
      <c r="U595" s="17"/>
    </row>
    <row r="596" spans="21:21">
      <c r="U596" s="17"/>
    </row>
    <row r="597" spans="21:21">
      <c r="U597" s="17"/>
    </row>
    <row r="598" spans="21:21">
      <c r="U598" s="17"/>
    </row>
    <row r="599" spans="21:21">
      <c r="U599" s="17"/>
    </row>
    <row r="600" spans="21:21">
      <c r="U600" s="17"/>
    </row>
    <row r="601" spans="21:21">
      <c r="U601" s="17"/>
    </row>
    <row r="602" spans="21:21">
      <c r="U602" s="17"/>
    </row>
    <row r="603" spans="21:21">
      <c r="U603" s="17"/>
    </row>
    <row r="604" spans="21:21">
      <c r="U604" s="17"/>
    </row>
    <row r="605" spans="21:21">
      <c r="U605" s="17"/>
    </row>
    <row r="606" spans="21:21">
      <c r="U606" s="17"/>
    </row>
    <row r="607" spans="21:21">
      <c r="U607" s="17"/>
    </row>
    <row r="608" spans="21:21">
      <c r="U608" s="17"/>
    </row>
    <row r="609" spans="21:21">
      <c r="U609" s="17"/>
    </row>
    <row r="610" spans="21:21">
      <c r="U610" s="17"/>
    </row>
    <row r="611" spans="21:21">
      <c r="U611" s="17"/>
    </row>
    <row r="612" spans="21:21">
      <c r="U612" s="17"/>
    </row>
    <row r="613" spans="21:21">
      <c r="U613" s="17"/>
    </row>
    <row r="614" spans="21:21">
      <c r="U614" s="17"/>
    </row>
    <row r="615" spans="21:21">
      <c r="U615" s="17"/>
    </row>
    <row r="616" spans="21:21">
      <c r="U616" s="17"/>
    </row>
    <row r="617" spans="21:21">
      <c r="U617" s="17"/>
    </row>
    <row r="618" spans="21:21">
      <c r="U618" s="17"/>
    </row>
    <row r="619" spans="21:21">
      <c r="U619" s="17"/>
    </row>
    <row r="620" spans="21:21">
      <c r="U620" s="17"/>
    </row>
    <row r="621" spans="21:21">
      <c r="U621" s="17"/>
    </row>
    <row r="622" spans="21:21">
      <c r="U622" s="17"/>
    </row>
    <row r="623" spans="21:21">
      <c r="U623" s="17"/>
    </row>
    <row r="624" spans="21:21">
      <c r="U624" s="17"/>
    </row>
    <row r="625" spans="21:21">
      <c r="U625" s="17"/>
    </row>
    <row r="626" spans="21:21">
      <c r="U626" s="17"/>
    </row>
    <row r="627" spans="21:21">
      <c r="U627" s="17"/>
    </row>
    <row r="628" spans="21:21">
      <c r="U628" s="17"/>
    </row>
    <row r="629" spans="21:21">
      <c r="U629" s="17"/>
    </row>
    <row r="630" spans="21:21">
      <c r="U630" s="17"/>
    </row>
    <row r="631" spans="21:21">
      <c r="U631" s="17"/>
    </row>
    <row r="632" spans="21:21">
      <c r="U632" s="17"/>
    </row>
    <row r="633" spans="21:21">
      <c r="U633" s="17"/>
    </row>
    <row r="634" spans="21:21">
      <c r="U634" s="17"/>
    </row>
    <row r="635" spans="21:21">
      <c r="U635" s="17"/>
    </row>
    <row r="636" spans="21:21">
      <c r="U636" s="17"/>
    </row>
    <row r="637" spans="21:21">
      <c r="U637" s="17"/>
    </row>
    <row r="638" spans="21:21">
      <c r="U638" s="17"/>
    </row>
    <row r="639" spans="21:21">
      <c r="U639" s="17"/>
    </row>
    <row r="640" spans="21:21">
      <c r="U640" s="17"/>
    </row>
    <row r="641" spans="21:21">
      <c r="U641" s="17"/>
    </row>
    <row r="642" spans="21:21">
      <c r="U642" s="17"/>
    </row>
    <row r="643" spans="21:21">
      <c r="U643" s="17"/>
    </row>
    <row r="644" spans="21:21">
      <c r="U644" s="17"/>
    </row>
    <row r="645" spans="21:21">
      <c r="U645" s="17"/>
    </row>
    <row r="646" spans="21:21">
      <c r="U646" s="17"/>
    </row>
    <row r="647" spans="21:21">
      <c r="U647" s="17"/>
    </row>
    <row r="648" spans="21:21">
      <c r="U648" s="17"/>
    </row>
    <row r="649" spans="21:21">
      <c r="U649" s="17"/>
    </row>
    <row r="650" spans="21:21">
      <c r="U650" s="17"/>
    </row>
    <row r="651" spans="21:21">
      <c r="U651" s="17"/>
    </row>
    <row r="652" spans="21:21">
      <c r="U652" s="17"/>
    </row>
    <row r="653" spans="21:21">
      <c r="U653" s="17"/>
    </row>
    <row r="654" spans="21:21">
      <c r="U654" s="17"/>
    </row>
    <row r="655" spans="21:21">
      <c r="U655" s="17"/>
    </row>
    <row r="656" spans="21:21">
      <c r="U656" s="17"/>
    </row>
    <row r="657" spans="21:21">
      <c r="U657" s="17"/>
    </row>
    <row r="658" spans="21:21">
      <c r="U658" s="17"/>
    </row>
    <row r="659" spans="21:21">
      <c r="U659" s="17"/>
    </row>
    <row r="660" spans="21:21">
      <c r="U660" s="17"/>
    </row>
    <row r="661" spans="21:21">
      <c r="U661" s="17"/>
    </row>
    <row r="662" spans="21:21">
      <c r="U662" s="17"/>
    </row>
    <row r="663" spans="21:21">
      <c r="U663" s="17"/>
    </row>
    <row r="664" spans="21:21">
      <c r="U664" s="17"/>
    </row>
    <row r="665" spans="21:21">
      <c r="U665" s="17"/>
    </row>
    <row r="666" spans="21:21">
      <c r="U666" s="17"/>
    </row>
    <row r="667" spans="21:21">
      <c r="U667" s="17"/>
    </row>
    <row r="668" spans="21:21">
      <c r="U668" s="17"/>
    </row>
    <row r="669" spans="21:21">
      <c r="U669" s="17"/>
    </row>
    <row r="670" spans="21:21">
      <c r="U670" s="17"/>
    </row>
    <row r="671" spans="21:21">
      <c r="U671" s="17"/>
    </row>
    <row r="672" spans="21:21">
      <c r="U672" s="17"/>
    </row>
    <row r="673" spans="21:21">
      <c r="U673" s="17"/>
    </row>
    <row r="674" spans="21:21">
      <c r="U674" s="17"/>
    </row>
    <row r="675" spans="21:21">
      <c r="U675" s="17"/>
    </row>
    <row r="676" spans="21:21">
      <c r="U676" s="17"/>
    </row>
    <row r="677" spans="21:21">
      <c r="U677" s="17"/>
    </row>
    <row r="678" spans="21:21">
      <c r="U678" s="17"/>
    </row>
    <row r="679" spans="21:21">
      <c r="U679" s="17"/>
    </row>
    <row r="680" spans="21:21">
      <c r="U680" s="17"/>
    </row>
    <row r="681" spans="21:21">
      <c r="U681" s="17"/>
    </row>
    <row r="682" spans="21:21">
      <c r="U682" s="17"/>
    </row>
    <row r="683" spans="21:21">
      <c r="U683" s="17"/>
    </row>
    <row r="684" spans="21:21">
      <c r="U684" s="17"/>
    </row>
    <row r="685" spans="21:21">
      <c r="U685" s="17"/>
    </row>
    <row r="686" spans="21:21">
      <c r="U686" s="17"/>
    </row>
    <row r="687" spans="21:21">
      <c r="U687" s="17"/>
    </row>
    <row r="688" spans="21:21">
      <c r="U688" s="17"/>
    </row>
    <row r="689" spans="21:21">
      <c r="U689" s="17"/>
    </row>
    <row r="690" spans="21:21">
      <c r="U690" s="17"/>
    </row>
    <row r="691" spans="21:21">
      <c r="U691" s="17"/>
    </row>
    <row r="692" spans="21:21">
      <c r="U692" s="17"/>
    </row>
    <row r="693" spans="21:21">
      <c r="U693" s="17"/>
    </row>
    <row r="694" spans="21:21">
      <c r="U694" s="17"/>
    </row>
    <row r="695" spans="21:21">
      <c r="U695" s="17"/>
    </row>
    <row r="696" spans="21:21">
      <c r="U696" s="17"/>
    </row>
    <row r="697" spans="21:21">
      <c r="U697" s="17"/>
    </row>
    <row r="698" spans="21:21">
      <c r="U698" s="17"/>
    </row>
    <row r="699" spans="21:21">
      <c r="U699" s="17"/>
    </row>
    <row r="700" spans="21:21">
      <c r="U700" s="17"/>
    </row>
    <row r="701" spans="21:21">
      <c r="U701" s="17"/>
    </row>
    <row r="702" spans="21:21">
      <c r="U702" s="17"/>
    </row>
    <row r="703" spans="21:21">
      <c r="U703" s="17"/>
    </row>
    <row r="704" spans="21:21">
      <c r="U704" s="17"/>
    </row>
    <row r="705" spans="21:21">
      <c r="U705" s="17"/>
    </row>
    <row r="706" spans="21:21">
      <c r="U706" s="17"/>
    </row>
    <row r="707" spans="21:21">
      <c r="U707" s="17"/>
    </row>
    <row r="708" spans="21:21">
      <c r="U708" s="17"/>
    </row>
    <row r="709" spans="21:21">
      <c r="U709" s="17"/>
    </row>
    <row r="710" spans="21:21">
      <c r="U710" s="17"/>
    </row>
    <row r="711" spans="21:21">
      <c r="U711" s="17"/>
    </row>
    <row r="712" spans="21:21">
      <c r="U712" s="17"/>
    </row>
    <row r="713" spans="21:21">
      <c r="U713" s="17"/>
    </row>
    <row r="714" spans="21:21">
      <c r="U714" s="17"/>
    </row>
    <row r="715" spans="21:21">
      <c r="U715" s="17"/>
    </row>
    <row r="716" spans="21:21">
      <c r="U716" s="17"/>
    </row>
    <row r="717" spans="21:21">
      <c r="U717" s="17"/>
    </row>
    <row r="718" spans="21:21">
      <c r="U718" s="17"/>
    </row>
    <row r="719" spans="21:21">
      <c r="U719" s="17"/>
    </row>
    <row r="720" spans="21:21">
      <c r="U720" s="17"/>
    </row>
    <row r="721" spans="21:21">
      <c r="U721" s="17"/>
    </row>
    <row r="722" spans="21:21">
      <c r="U722" s="17"/>
    </row>
    <row r="723" spans="21:21">
      <c r="U723" s="17"/>
    </row>
    <row r="724" spans="21:21">
      <c r="U724" s="17"/>
    </row>
    <row r="725" spans="21:21">
      <c r="U725" s="17"/>
    </row>
    <row r="726" spans="21:21">
      <c r="U726" s="17"/>
    </row>
    <row r="727" spans="21:21">
      <c r="U727" s="17"/>
    </row>
    <row r="728" spans="21:21">
      <c r="U728" s="17"/>
    </row>
    <row r="729" spans="21:21">
      <c r="U729" s="17"/>
    </row>
    <row r="730" spans="21:21">
      <c r="U730" s="17"/>
    </row>
    <row r="731" spans="21:21">
      <c r="U731" s="17"/>
    </row>
    <row r="732" spans="21:21">
      <c r="U732" s="17"/>
    </row>
    <row r="733" spans="21:21">
      <c r="U733" s="17"/>
    </row>
    <row r="734" spans="21:21">
      <c r="U734" s="17"/>
    </row>
    <row r="735" spans="21:21">
      <c r="U735" s="17"/>
    </row>
    <row r="736" spans="21:21">
      <c r="U736" s="17"/>
    </row>
    <row r="737" spans="21:21">
      <c r="U737" s="17"/>
    </row>
    <row r="738" spans="21:21">
      <c r="U738" s="17"/>
    </row>
    <row r="739" spans="21:21">
      <c r="U739" s="17"/>
    </row>
    <row r="740" spans="21:21">
      <c r="U740" s="17"/>
    </row>
    <row r="741" spans="21:21">
      <c r="U741" s="17"/>
    </row>
    <row r="742" spans="21:21">
      <c r="U742" s="17"/>
    </row>
    <row r="743" spans="21:21">
      <c r="U743" s="17"/>
    </row>
    <row r="744" spans="21:21">
      <c r="U744" s="17"/>
    </row>
    <row r="745" spans="21:21">
      <c r="U745" s="17"/>
    </row>
    <row r="746" spans="21:21">
      <c r="U746" s="17"/>
    </row>
    <row r="747" spans="21:21">
      <c r="U747" s="17"/>
    </row>
    <row r="748" spans="21:21">
      <c r="U748" s="17"/>
    </row>
    <row r="749" spans="21:21">
      <c r="U749" s="17"/>
    </row>
    <row r="750" spans="21:21">
      <c r="U750" s="17"/>
    </row>
    <row r="751" spans="21:21">
      <c r="U751" s="17"/>
    </row>
    <row r="752" spans="21:21">
      <c r="U752" s="17"/>
    </row>
    <row r="753" spans="21:21">
      <c r="U753" s="17"/>
    </row>
    <row r="754" spans="21:21">
      <c r="U754" s="17"/>
    </row>
    <row r="755" spans="21:21">
      <c r="U755" s="17"/>
    </row>
    <row r="756" spans="21:21">
      <c r="U756" s="17"/>
    </row>
    <row r="757" spans="21:21">
      <c r="U757" s="17"/>
    </row>
    <row r="758" spans="21:21">
      <c r="U758" s="17"/>
    </row>
    <row r="759" spans="21:21">
      <c r="U759" s="17"/>
    </row>
    <row r="760" spans="21:21">
      <c r="U760" s="17"/>
    </row>
    <row r="761" spans="21:21">
      <c r="U761" s="17"/>
    </row>
    <row r="762" spans="21:21">
      <c r="U762" s="17"/>
    </row>
    <row r="763" spans="21:21">
      <c r="U763" s="17"/>
    </row>
    <row r="764" spans="21:21">
      <c r="U764" s="17"/>
    </row>
    <row r="765" spans="21:21">
      <c r="U765" s="17"/>
    </row>
    <row r="766" spans="21:21">
      <c r="U766" s="17"/>
    </row>
    <row r="767" spans="21:21">
      <c r="U767" s="17"/>
    </row>
    <row r="768" spans="21:21">
      <c r="U768" s="17"/>
    </row>
    <row r="769" spans="21:21">
      <c r="U769" s="17"/>
    </row>
    <row r="770" spans="21:21">
      <c r="U770" s="17"/>
    </row>
    <row r="771" spans="21:21">
      <c r="U771" s="17"/>
    </row>
    <row r="772" spans="21:21">
      <c r="U772" s="17"/>
    </row>
    <row r="773" spans="21:21">
      <c r="U773" s="17"/>
    </row>
    <row r="774" spans="21:21">
      <c r="U774" s="17"/>
    </row>
    <row r="775" spans="21:21">
      <c r="U775" s="17"/>
    </row>
    <row r="776" spans="21:21">
      <c r="U776" s="17"/>
    </row>
    <row r="777" spans="21:21">
      <c r="U777" s="17"/>
    </row>
    <row r="778" spans="21:21">
      <c r="U778" s="17"/>
    </row>
    <row r="779" spans="21:21">
      <c r="U779" s="17"/>
    </row>
    <row r="780" spans="21:21">
      <c r="U780" s="17"/>
    </row>
    <row r="781" spans="21:21">
      <c r="U781" s="17"/>
    </row>
    <row r="782" spans="21:21">
      <c r="U782" s="17"/>
    </row>
    <row r="783" spans="21:21">
      <c r="U783" s="17"/>
    </row>
    <row r="784" spans="21:21">
      <c r="U784" s="17"/>
    </row>
    <row r="785" spans="21:21">
      <c r="U785" s="17"/>
    </row>
    <row r="786" spans="21:21">
      <c r="U786" s="17"/>
    </row>
    <row r="787" spans="21:21">
      <c r="U787" s="17"/>
    </row>
    <row r="788" spans="21:21">
      <c r="U788" s="17"/>
    </row>
    <row r="789" spans="21:21">
      <c r="U789" s="17"/>
    </row>
    <row r="790" spans="21:21">
      <c r="U790" s="17"/>
    </row>
    <row r="791" spans="21:21">
      <c r="U791" s="17"/>
    </row>
    <row r="792" spans="21:21">
      <c r="U792" s="17"/>
    </row>
    <row r="793" spans="21:21">
      <c r="U793" s="17"/>
    </row>
    <row r="794" spans="21:21">
      <c r="U794" s="17"/>
    </row>
    <row r="795" spans="21:21">
      <c r="U795" s="17"/>
    </row>
    <row r="796" spans="21:21">
      <c r="U796" s="17"/>
    </row>
    <row r="797" spans="21:21">
      <c r="U797" s="17"/>
    </row>
    <row r="798" spans="21:21">
      <c r="U798" s="17"/>
    </row>
    <row r="799" spans="21:21">
      <c r="U799" s="17"/>
    </row>
    <row r="800" spans="21:21">
      <c r="U800" s="17"/>
    </row>
    <row r="801" spans="21:21">
      <c r="U801" s="17"/>
    </row>
    <row r="802" spans="21:21">
      <c r="U802" s="17"/>
    </row>
    <row r="803" spans="21:21">
      <c r="U803" s="17"/>
    </row>
    <row r="804" spans="21:21">
      <c r="U804" s="17"/>
    </row>
    <row r="805" spans="21:21">
      <c r="U805" s="17"/>
    </row>
    <row r="806" spans="21:21">
      <c r="U806" s="17"/>
    </row>
    <row r="807" spans="21:21">
      <c r="U807" s="17"/>
    </row>
    <row r="808" spans="21:21">
      <c r="U808" s="17"/>
    </row>
    <row r="809" spans="21:21">
      <c r="U809" s="17"/>
    </row>
    <row r="810" spans="21:21">
      <c r="U810" s="17"/>
    </row>
    <row r="811" spans="21:21">
      <c r="U811" s="17"/>
    </row>
    <row r="812" spans="21:21">
      <c r="U812" s="17"/>
    </row>
    <row r="813" spans="21:21">
      <c r="U813" s="17"/>
    </row>
    <row r="814" spans="21:21">
      <c r="U814" s="17"/>
    </row>
    <row r="815" spans="21:21">
      <c r="U815" s="17"/>
    </row>
    <row r="816" spans="21:21">
      <c r="U816" s="17"/>
    </row>
    <row r="817" spans="21:21">
      <c r="U817" s="17"/>
    </row>
    <row r="818" spans="21:21">
      <c r="U818" s="17"/>
    </row>
    <row r="819" spans="21:21">
      <c r="U819" s="17"/>
    </row>
    <row r="820" spans="21:21">
      <c r="U820" s="17"/>
    </row>
    <row r="821" spans="21:21">
      <c r="U821" s="17"/>
    </row>
    <row r="822" spans="21:21">
      <c r="U822" s="17"/>
    </row>
    <row r="823" spans="21:21">
      <c r="U823" s="17"/>
    </row>
    <row r="824" spans="21:21">
      <c r="U824" s="17"/>
    </row>
    <row r="825" spans="21:21">
      <c r="U825" s="17"/>
    </row>
    <row r="826" spans="21:21">
      <c r="U826" s="17"/>
    </row>
    <row r="827" spans="21:21">
      <c r="U827" s="17"/>
    </row>
    <row r="828" spans="21:21">
      <c r="U828" s="17"/>
    </row>
    <row r="829" spans="21:21">
      <c r="U829" s="17"/>
    </row>
    <row r="830" spans="21:21">
      <c r="U830" s="17"/>
    </row>
    <row r="831" spans="21:21">
      <c r="U831" s="17"/>
    </row>
    <row r="832" spans="21:21">
      <c r="U832" s="17"/>
    </row>
    <row r="833" spans="21:21">
      <c r="U833" s="17"/>
    </row>
    <row r="834" spans="21:21">
      <c r="U834" s="17"/>
    </row>
    <row r="835" spans="21:21">
      <c r="U835" s="17"/>
    </row>
    <row r="836" spans="21:21">
      <c r="U836" s="17"/>
    </row>
    <row r="837" spans="21:21">
      <c r="U837" s="17"/>
    </row>
    <row r="838" spans="21:21">
      <c r="U838" s="17"/>
    </row>
    <row r="839" spans="21:21">
      <c r="U839" s="17"/>
    </row>
    <row r="840" spans="21:21">
      <c r="U840" s="17"/>
    </row>
    <row r="841" spans="21:21">
      <c r="U841" s="17"/>
    </row>
    <row r="842" spans="21:21">
      <c r="U842" s="17"/>
    </row>
    <row r="843" spans="21:21">
      <c r="U843" s="17"/>
    </row>
    <row r="844" spans="21:21">
      <c r="U844" s="17"/>
    </row>
    <row r="845" spans="21:21">
      <c r="U845" s="17"/>
    </row>
    <row r="846" spans="21:21">
      <c r="U846" s="17"/>
    </row>
    <row r="847" spans="21:21">
      <c r="U847" s="17"/>
    </row>
    <row r="848" spans="21:21">
      <c r="U848" s="17"/>
    </row>
    <row r="849" spans="21:21">
      <c r="U849" s="17"/>
    </row>
    <row r="850" spans="21:21">
      <c r="U850" s="17"/>
    </row>
    <row r="851" spans="21:21">
      <c r="U851" s="17"/>
    </row>
    <row r="852" spans="21:21">
      <c r="U852" s="17"/>
    </row>
    <row r="853" spans="21:21">
      <c r="U853" s="17"/>
    </row>
    <row r="854" spans="21:21">
      <c r="U854" s="17"/>
    </row>
    <row r="855" spans="21:21">
      <c r="U855" s="17"/>
    </row>
    <row r="856" spans="21:21">
      <c r="U856" s="17"/>
    </row>
    <row r="857" spans="21:21">
      <c r="U857" s="17"/>
    </row>
    <row r="858" spans="21:21">
      <c r="U858" s="17"/>
    </row>
    <row r="859" spans="21:21">
      <c r="U859" s="17"/>
    </row>
    <row r="860" spans="21:21">
      <c r="U860" s="17"/>
    </row>
    <row r="861" spans="21:21">
      <c r="U861" s="17"/>
    </row>
    <row r="862" spans="21:21">
      <c r="U862" s="17"/>
    </row>
    <row r="863" spans="21:21">
      <c r="U863" s="17"/>
    </row>
    <row r="864" spans="21:21">
      <c r="U864" s="17"/>
    </row>
    <row r="865" spans="21:21">
      <c r="U865" s="17"/>
    </row>
    <row r="866" spans="21:21">
      <c r="U866" s="17"/>
    </row>
    <row r="867" spans="21:21">
      <c r="U867" s="17"/>
    </row>
    <row r="868" spans="21:21">
      <c r="U868" s="17"/>
    </row>
    <row r="869" spans="21:21">
      <c r="U869" s="17"/>
    </row>
    <row r="870" spans="21:21">
      <c r="U870" s="17"/>
    </row>
    <row r="871" spans="21:21">
      <c r="U871" s="17"/>
    </row>
    <row r="872" spans="21:21">
      <c r="U872" s="17"/>
    </row>
    <row r="873" spans="21:21">
      <c r="U873" s="17"/>
    </row>
    <row r="874" spans="21:21">
      <c r="U874" s="17"/>
    </row>
    <row r="875" spans="21:21">
      <c r="U875" s="17"/>
    </row>
    <row r="876" spans="21:21">
      <c r="U876" s="17"/>
    </row>
    <row r="877" spans="21:21">
      <c r="U877" s="17"/>
    </row>
    <row r="878" spans="21:21">
      <c r="U878" s="17"/>
    </row>
    <row r="879" spans="21:21">
      <c r="U879" s="17"/>
    </row>
    <row r="880" spans="21:21">
      <c r="U880" s="17"/>
    </row>
    <row r="881" spans="21:21">
      <c r="U881" s="17"/>
    </row>
    <row r="882" spans="21:21">
      <c r="U882" s="17"/>
    </row>
    <row r="883" spans="21:21">
      <c r="U883" s="17"/>
    </row>
    <row r="884" spans="21:21">
      <c r="U884" s="17"/>
    </row>
    <row r="885" spans="21:21">
      <c r="U885" s="17"/>
    </row>
    <row r="886" spans="21:21">
      <c r="U886" s="17"/>
    </row>
    <row r="887" spans="21:21">
      <c r="U887" s="17"/>
    </row>
    <row r="888" spans="21:21">
      <c r="U888" s="17"/>
    </row>
    <row r="889" spans="21:21">
      <c r="U889" s="17"/>
    </row>
    <row r="890" spans="21:21">
      <c r="U890" s="17"/>
    </row>
    <row r="891" spans="21:21">
      <c r="U891" s="17"/>
    </row>
    <row r="892" spans="21:21">
      <c r="U892" s="17"/>
    </row>
    <row r="893" spans="21:21">
      <c r="U893" s="17"/>
    </row>
    <row r="894" spans="21:21">
      <c r="U894" s="17"/>
    </row>
    <row r="895" spans="21:21">
      <c r="U895" s="17"/>
    </row>
    <row r="896" spans="21:21">
      <c r="U896" s="17"/>
    </row>
    <row r="897" spans="21:21">
      <c r="U897" s="17"/>
    </row>
    <row r="898" spans="21:21">
      <c r="U898" s="17"/>
    </row>
    <row r="899" spans="21:21">
      <c r="U899" s="17"/>
    </row>
    <row r="900" spans="21:21">
      <c r="U900" s="17"/>
    </row>
    <row r="901" spans="21:21">
      <c r="U901" s="17"/>
    </row>
    <row r="902" spans="21:21">
      <c r="U902" s="17"/>
    </row>
    <row r="903" spans="21:21">
      <c r="U903" s="17"/>
    </row>
    <row r="904" spans="21:21">
      <c r="U904" s="17"/>
    </row>
    <row r="905" spans="21:21">
      <c r="U905" s="17"/>
    </row>
    <row r="906" spans="21:21">
      <c r="U906" s="17"/>
    </row>
    <row r="907" spans="21:21">
      <c r="U907" s="17"/>
    </row>
    <row r="908" spans="21:21">
      <c r="U908" s="17"/>
    </row>
    <row r="909" spans="21:21">
      <c r="U909" s="17"/>
    </row>
    <row r="910" spans="21:21">
      <c r="U910" s="17"/>
    </row>
    <row r="911" spans="21:21">
      <c r="U911" s="17"/>
    </row>
    <row r="912" spans="21:21">
      <c r="U912" s="17"/>
    </row>
    <row r="913" spans="21:21">
      <c r="U913" s="17"/>
    </row>
    <row r="914" spans="21:21">
      <c r="U914" s="17"/>
    </row>
    <row r="915" spans="21:21">
      <c r="U915" s="17"/>
    </row>
    <row r="916" spans="21:21">
      <c r="U916" s="17"/>
    </row>
    <row r="917" spans="21:21">
      <c r="U917" s="17"/>
    </row>
    <row r="918" spans="21:21">
      <c r="U918" s="17"/>
    </row>
    <row r="919" spans="21:21">
      <c r="U919" s="17"/>
    </row>
    <row r="920" spans="21:21">
      <c r="U920" s="17"/>
    </row>
    <row r="921" spans="21:21">
      <c r="U921" s="17"/>
    </row>
    <row r="922" spans="21:21">
      <c r="U922" s="17"/>
    </row>
    <row r="923" spans="21:21">
      <c r="U923" s="17"/>
    </row>
    <row r="924" spans="21:21">
      <c r="U924" s="17"/>
    </row>
    <row r="925" spans="21:21">
      <c r="U925" s="17"/>
    </row>
    <row r="926" spans="21:21">
      <c r="U926" s="17"/>
    </row>
    <row r="927" spans="21:21">
      <c r="U927" s="17"/>
    </row>
    <row r="928" spans="21:21">
      <c r="U928" s="17"/>
    </row>
    <row r="929" spans="21:21">
      <c r="U929" s="17"/>
    </row>
    <row r="930" spans="21:21">
      <c r="U930" s="17"/>
    </row>
    <row r="931" spans="21:21">
      <c r="U931" s="17"/>
    </row>
    <row r="932" spans="21:21">
      <c r="U932" s="17"/>
    </row>
    <row r="933" spans="21:21">
      <c r="U933" s="17"/>
    </row>
    <row r="934" spans="21:21">
      <c r="U934" s="17"/>
    </row>
    <row r="935" spans="21:21">
      <c r="U935" s="17"/>
    </row>
    <row r="936" spans="21:21">
      <c r="U936" s="17"/>
    </row>
    <row r="937" spans="21:21">
      <c r="U937" s="17"/>
    </row>
    <row r="938" spans="21:21">
      <c r="U938" s="17"/>
    </row>
    <row r="939" spans="21:21">
      <c r="U939" s="17"/>
    </row>
    <row r="940" spans="21:21">
      <c r="U940" s="17"/>
    </row>
    <row r="941" spans="21:21">
      <c r="U941" s="17"/>
    </row>
    <row r="942" spans="21:21">
      <c r="U942" s="17"/>
    </row>
    <row r="943" spans="21:21">
      <c r="U943" s="17"/>
    </row>
    <row r="944" spans="21:21">
      <c r="U944" s="17"/>
    </row>
    <row r="945" spans="21:21">
      <c r="U945" s="17"/>
    </row>
    <row r="946" spans="21:21">
      <c r="U946" s="17"/>
    </row>
    <row r="947" spans="21:21">
      <c r="U947" s="17"/>
    </row>
    <row r="948" spans="21:21">
      <c r="U948" s="17"/>
    </row>
    <row r="949" spans="21:21">
      <c r="U949" s="17"/>
    </row>
    <row r="950" spans="21:21">
      <c r="U950" s="17"/>
    </row>
    <row r="951" spans="21:21">
      <c r="U951" s="17"/>
    </row>
    <row r="952" spans="21:21">
      <c r="U952" s="17"/>
    </row>
    <row r="953" spans="21:21">
      <c r="U953" s="17"/>
    </row>
    <row r="954" spans="21:21">
      <c r="U954" s="17"/>
    </row>
    <row r="955" spans="21:21">
      <c r="U955" s="17"/>
    </row>
    <row r="956" spans="21:21">
      <c r="U956" s="17"/>
    </row>
    <row r="957" spans="21:21">
      <c r="U957" s="17"/>
    </row>
    <row r="958" spans="21:21">
      <c r="U958" s="17"/>
    </row>
    <row r="959" spans="21:21">
      <c r="U959" s="17"/>
    </row>
    <row r="960" spans="21:21">
      <c r="U960" s="17"/>
    </row>
    <row r="961" spans="21:21">
      <c r="U961" s="17"/>
    </row>
    <row r="962" spans="21:21">
      <c r="U962" s="17"/>
    </row>
    <row r="963" spans="21:21">
      <c r="U963" s="17"/>
    </row>
    <row r="964" spans="21:21">
      <c r="U964" s="17"/>
    </row>
    <row r="965" spans="21:21">
      <c r="U965" s="17"/>
    </row>
    <row r="966" spans="21:21">
      <c r="U966" s="17"/>
    </row>
    <row r="967" spans="21:21">
      <c r="U967" s="17"/>
    </row>
    <row r="968" spans="21:21">
      <c r="U968" s="17"/>
    </row>
    <row r="969" spans="21:21">
      <c r="U969" s="17"/>
    </row>
    <row r="970" spans="21:21">
      <c r="U970" s="17"/>
    </row>
    <row r="971" spans="21:21">
      <c r="U971" s="17"/>
    </row>
    <row r="972" spans="21:21">
      <c r="U972" s="17"/>
    </row>
    <row r="973" spans="21:21">
      <c r="U973" s="17"/>
    </row>
    <row r="974" spans="21:21">
      <c r="U974" s="17"/>
    </row>
    <row r="975" spans="21:21">
      <c r="U975" s="17"/>
    </row>
    <row r="976" spans="21:21">
      <c r="U976" s="17"/>
    </row>
    <row r="977" spans="21:21">
      <c r="U977" s="17"/>
    </row>
    <row r="978" spans="21:21">
      <c r="U978" s="17"/>
    </row>
    <row r="979" spans="21:21">
      <c r="U979" s="17"/>
    </row>
    <row r="980" spans="21:21">
      <c r="U980" s="17"/>
    </row>
    <row r="981" spans="21:21">
      <c r="U981" s="17"/>
    </row>
    <row r="982" spans="21:21">
      <c r="U982" s="17"/>
    </row>
    <row r="983" spans="21:21">
      <c r="U983" s="17"/>
    </row>
    <row r="984" spans="21:21">
      <c r="U984" s="17"/>
    </row>
    <row r="985" spans="21:21">
      <c r="U985" s="17"/>
    </row>
    <row r="986" spans="21:21">
      <c r="U986" s="17"/>
    </row>
    <row r="987" spans="21:21">
      <c r="U987" s="17"/>
    </row>
    <row r="988" spans="21:21">
      <c r="U988" s="17"/>
    </row>
    <row r="989" spans="21:21">
      <c r="U989" s="17"/>
    </row>
    <row r="990" spans="21:21">
      <c r="U990" s="17"/>
    </row>
    <row r="991" spans="21:21">
      <c r="U991" s="17"/>
    </row>
    <row r="992" spans="21:21">
      <c r="U992" s="17"/>
    </row>
    <row r="993" spans="21:21">
      <c r="U993" s="17"/>
    </row>
    <row r="994" spans="21:21">
      <c r="U994" s="17"/>
    </row>
    <row r="995" spans="21:21">
      <c r="U995" s="17"/>
    </row>
    <row r="996" spans="21:21">
      <c r="U996" s="17"/>
    </row>
    <row r="997" spans="21:21">
      <c r="U997" s="17"/>
    </row>
    <row r="998" spans="21:21">
      <c r="U998" s="17"/>
    </row>
    <row r="999" spans="21:21">
      <c r="U999" s="17"/>
    </row>
    <row r="1000" spans="21:21">
      <c r="U1000" s="17"/>
    </row>
    <row r="1001" spans="21:21">
      <c r="U1001" s="17"/>
    </row>
    <row r="1002" spans="21:21">
      <c r="U1002" s="17"/>
    </row>
    <row r="1003" spans="21:21">
      <c r="U1003" s="17"/>
    </row>
    <row r="1004" spans="21:21">
      <c r="U1004" s="17"/>
    </row>
    <row r="1005" spans="21:21">
      <c r="U1005" s="17"/>
    </row>
    <row r="1006" spans="21:21">
      <c r="U1006" s="17"/>
    </row>
    <row r="1007" spans="21:21">
      <c r="U1007" s="17"/>
    </row>
    <row r="1008" spans="21:21">
      <c r="U1008" s="17"/>
    </row>
    <row r="1009" spans="21:21">
      <c r="U1009" s="17"/>
    </row>
    <row r="1010" spans="21:21">
      <c r="U1010" s="17"/>
    </row>
    <row r="1011" spans="21:21">
      <c r="U1011" s="17"/>
    </row>
    <row r="1012" spans="21:21">
      <c r="U1012" s="17"/>
    </row>
    <row r="1013" spans="21:21">
      <c r="U1013" s="17"/>
    </row>
    <row r="1014" spans="21:21">
      <c r="U1014" s="17"/>
    </row>
    <row r="1015" spans="21:21">
      <c r="U1015" s="17"/>
    </row>
    <row r="1016" spans="21:21">
      <c r="U1016" s="17"/>
    </row>
    <row r="1017" spans="21:21">
      <c r="U1017" s="17"/>
    </row>
    <row r="1018" spans="21:21">
      <c r="U1018" s="17"/>
    </row>
    <row r="1019" spans="21:21">
      <c r="U1019" s="17"/>
    </row>
    <row r="1020" spans="21:21">
      <c r="U1020" s="17"/>
    </row>
    <row r="1021" spans="21:21">
      <c r="U1021" s="17"/>
    </row>
    <row r="1022" spans="21:21">
      <c r="U1022" s="17"/>
    </row>
    <row r="1023" spans="21:21">
      <c r="U1023" s="17"/>
    </row>
    <row r="1024" spans="21:21">
      <c r="U1024" s="17"/>
    </row>
    <row r="1025" spans="21:21">
      <c r="U1025" s="17"/>
    </row>
    <row r="1026" spans="21:21">
      <c r="U1026" s="17"/>
    </row>
    <row r="1027" spans="21:21">
      <c r="U1027" s="17"/>
    </row>
    <row r="1028" spans="21:21">
      <c r="U1028" s="17"/>
    </row>
    <row r="1029" spans="21:21">
      <c r="U1029" s="17"/>
    </row>
    <row r="1030" spans="21:21">
      <c r="U1030" s="17"/>
    </row>
    <row r="1031" spans="21:21">
      <c r="U1031" s="17"/>
    </row>
    <row r="1032" spans="21:21">
      <c r="U1032" s="17"/>
    </row>
    <row r="1033" spans="21:21">
      <c r="U1033" s="17"/>
    </row>
    <row r="1034" spans="21:21">
      <c r="U1034" s="17"/>
    </row>
    <row r="1035" spans="21:21">
      <c r="U1035" s="17"/>
    </row>
    <row r="1036" spans="21:21">
      <c r="U1036" s="17"/>
    </row>
    <row r="1037" spans="21:21">
      <c r="U1037" s="17"/>
    </row>
    <row r="1038" spans="21:21">
      <c r="U1038" s="17"/>
    </row>
    <row r="1039" spans="21:21">
      <c r="U1039" s="17"/>
    </row>
    <row r="1040" spans="21:21">
      <c r="U1040" s="17"/>
    </row>
    <row r="1041" spans="21:21">
      <c r="U1041" s="17"/>
    </row>
    <row r="1042" spans="21:21">
      <c r="U1042" s="17"/>
    </row>
    <row r="1043" spans="21:21">
      <c r="U1043" s="17"/>
    </row>
    <row r="1044" spans="21:21">
      <c r="U1044" s="17"/>
    </row>
    <row r="1045" spans="21:21">
      <c r="U1045" s="17"/>
    </row>
    <row r="1046" spans="21:21">
      <c r="U1046" s="17"/>
    </row>
    <row r="1047" spans="21:21">
      <c r="U1047" s="17"/>
    </row>
    <row r="1048" spans="21:21">
      <c r="U1048" s="17"/>
    </row>
    <row r="1049" spans="21:21">
      <c r="U1049" s="17"/>
    </row>
    <row r="1050" spans="21:21">
      <c r="U1050" s="17"/>
    </row>
    <row r="1051" spans="21:21">
      <c r="U1051" s="17"/>
    </row>
    <row r="1052" spans="21:21">
      <c r="U1052" s="17"/>
    </row>
    <row r="1053" spans="21:21">
      <c r="U1053" s="17"/>
    </row>
    <row r="1054" spans="21:21">
      <c r="U1054" s="17"/>
    </row>
    <row r="1055" spans="21:21">
      <c r="U1055" s="17"/>
    </row>
    <row r="1056" spans="21:21">
      <c r="U1056" s="17"/>
    </row>
    <row r="1057" spans="21:21">
      <c r="U1057" s="17"/>
    </row>
    <row r="1058" spans="21:21">
      <c r="U1058" s="17"/>
    </row>
    <row r="1059" spans="21:21">
      <c r="U1059" s="17"/>
    </row>
    <row r="1060" spans="21:21">
      <c r="U1060" s="17"/>
    </row>
    <row r="1061" spans="21:21">
      <c r="U1061" s="17"/>
    </row>
    <row r="1062" spans="21:21">
      <c r="U1062" s="17"/>
    </row>
    <row r="1063" spans="21:21">
      <c r="U1063" s="17"/>
    </row>
    <row r="1064" spans="21:21">
      <c r="U1064" s="17"/>
    </row>
    <row r="1065" spans="21:21">
      <c r="U1065" s="17"/>
    </row>
    <row r="1066" spans="21:21">
      <c r="U1066" s="17"/>
    </row>
    <row r="1067" spans="21:21">
      <c r="U1067" s="17"/>
    </row>
    <row r="1068" spans="21:21">
      <c r="U1068" s="17"/>
    </row>
    <row r="1069" spans="21:21">
      <c r="U1069" s="17"/>
    </row>
    <row r="1070" spans="21:21">
      <c r="U1070" s="17"/>
    </row>
    <row r="1071" spans="21:21">
      <c r="U1071" s="17"/>
    </row>
    <row r="1072" spans="21:21">
      <c r="U1072" s="17"/>
    </row>
    <row r="1073" spans="21:21">
      <c r="U1073" s="17"/>
    </row>
    <row r="1074" spans="21:21">
      <c r="U1074" s="17"/>
    </row>
    <row r="1075" spans="21:21">
      <c r="U1075" s="17"/>
    </row>
    <row r="1076" spans="21:21">
      <c r="U1076" s="17"/>
    </row>
    <row r="1077" spans="21:21">
      <c r="U1077" s="17"/>
    </row>
    <row r="1078" spans="21:21">
      <c r="U1078" s="17"/>
    </row>
    <row r="1079" spans="21:21">
      <c r="U1079" s="17"/>
    </row>
    <row r="1080" spans="21:21">
      <c r="U1080" s="17"/>
    </row>
    <row r="1081" spans="21:21">
      <c r="U1081" s="17"/>
    </row>
    <row r="1082" spans="21:21">
      <c r="U1082" s="17"/>
    </row>
    <row r="1083" spans="21:21">
      <c r="U1083" s="17"/>
    </row>
    <row r="1084" spans="21:21">
      <c r="U1084" s="17"/>
    </row>
    <row r="1085" spans="21:21">
      <c r="U1085" s="17"/>
    </row>
    <row r="1086" spans="21:21">
      <c r="U1086" s="17"/>
    </row>
    <row r="1087" spans="21:21">
      <c r="U1087" s="17"/>
    </row>
    <row r="1088" spans="21:21">
      <c r="U1088" s="17"/>
    </row>
    <row r="1089" spans="21:21">
      <c r="U1089" s="17"/>
    </row>
    <row r="1090" spans="21:21">
      <c r="U1090" s="17"/>
    </row>
    <row r="1091" spans="21:21">
      <c r="U1091" s="17"/>
    </row>
    <row r="1092" spans="21:21">
      <c r="U1092" s="17"/>
    </row>
    <row r="1093" spans="21:21">
      <c r="U1093" s="17"/>
    </row>
    <row r="1094" spans="21:21">
      <c r="U1094" s="17"/>
    </row>
    <row r="1095" spans="21:21">
      <c r="U1095" s="17"/>
    </row>
    <row r="1096" spans="21:21">
      <c r="U1096" s="17"/>
    </row>
    <row r="1097" spans="21:21">
      <c r="U1097" s="17"/>
    </row>
    <row r="1098" spans="21:21">
      <c r="U1098" s="17"/>
    </row>
    <row r="1099" spans="21:21">
      <c r="U1099" s="17"/>
    </row>
    <row r="1100" spans="21:21">
      <c r="U1100" s="17"/>
    </row>
    <row r="1101" spans="21:21">
      <c r="U1101" s="17"/>
    </row>
    <row r="1102" spans="21:21">
      <c r="U1102" s="17"/>
    </row>
    <row r="1103" spans="21:21">
      <c r="U1103" s="17"/>
    </row>
    <row r="1104" spans="21:21">
      <c r="U1104" s="17"/>
    </row>
    <row r="1105" spans="21:21">
      <c r="U1105" s="17"/>
    </row>
    <row r="1106" spans="21:21">
      <c r="U1106" s="17"/>
    </row>
    <row r="1107" spans="21:21">
      <c r="U1107" s="17"/>
    </row>
    <row r="1108" spans="21:21">
      <c r="U1108" s="17"/>
    </row>
    <row r="1109" spans="21:21">
      <c r="U1109" s="17"/>
    </row>
    <row r="1110" spans="21:21">
      <c r="U1110" s="17"/>
    </row>
    <row r="1111" spans="21:21">
      <c r="U1111" s="17"/>
    </row>
    <row r="1112" spans="21:21">
      <c r="U1112" s="17"/>
    </row>
    <row r="1113" spans="21:21">
      <c r="U1113" s="17"/>
    </row>
    <row r="1114" spans="21:21">
      <c r="U1114" s="17"/>
    </row>
    <row r="1115" spans="21:21">
      <c r="U1115" s="17"/>
    </row>
    <row r="1116" spans="21:21">
      <c r="U1116" s="17"/>
    </row>
    <row r="1117" spans="21:21">
      <c r="U1117" s="17"/>
    </row>
    <row r="1118" spans="21:21">
      <c r="U1118" s="17"/>
    </row>
    <row r="1119" spans="21:21">
      <c r="U1119" s="17"/>
    </row>
    <row r="1120" spans="21:21">
      <c r="U1120" s="17"/>
    </row>
    <row r="1121" spans="21:21">
      <c r="U1121" s="17"/>
    </row>
    <row r="1122" spans="21:21">
      <c r="U1122" s="17"/>
    </row>
    <row r="1123" spans="21:21">
      <c r="U1123" s="17"/>
    </row>
    <row r="1124" spans="21:21">
      <c r="U1124" s="17"/>
    </row>
    <row r="1125" spans="21:21">
      <c r="U1125" s="17"/>
    </row>
    <row r="1126" spans="21:21">
      <c r="U1126" s="17"/>
    </row>
    <row r="1127" spans="21:21">
      <c r="U1127" s="17"/>
    </row>
    <row r="1128" spans="21:21">
      <c r="U1128" s="17"/>
    </row>
    <row r="1129" spans="21:21">
      <c r="U1129" s="17"/>
    </row>
    <row r="1130" spans="21:21">
      <c r="U1130" s="17"/>
    </row>
    <row r="1131" spans="21:21">
      <c r="U1131" s="17"/>
    </row>
    <row r="1132" spans="21:21">
      <c r="U1132" s="17"/>
    </row>
    <row r="1133" spans="21:21">
      <c r="U1133" s="17"/>
    </row>
    <row r="1134" spans="21:21">
      <c r="U1134" s="17"/>
    </row>
    <row r="1135" spans="21:21">
      <c r="U1135" s="17"/>
    </row>
    <row r="1136" spans="21:21">
      <c r="U1136" s="17"/>
    </row>
    <row r="1137" spans="21:21">
      <c r="U1137" s="17"/>
    </row>
    <row r="1138" spans="21:21">
      <c r="U1138" s="17"/>
    </row>
    <row r="1139" spans="21:21">
      <c r="U1139" s="17"/>
    </row>
    <row r="1140" spans="21:21">
      <c r="U1140" s="17"/>
    </row>
    <row r="1141" spans="21:21">
      <c r="U1141" s="17"/>
    </row>
    <row r="1142" spans="21:21">
      <c r="U1142" s="17"/>
    </row>
    <row r="1143" spans="21:21">
      <c r="U1143" s="17"/>
    </row>
    <row r="1144" spans="21:21">
      <c r="U1144" s="17"/>
    </row>
    <row r="1145" spans="21:21">
      <c r="U1145" s="17"/>
    </row>
    <row r="1146" spans="21:21">
      <c r="U1146" s="17"/>
    </row>
    <row r="1147" spans="21:21">
      <c r="U1147" s="17"/>
    </row>
    <row r="1148" spans="21:21">
      <c r="U1148" s="17"/>
    </row>
    <row r="1149" spans="21:21">
      <c r="U1149" s="17"/>
    </row>
    <row r="1150" spans="21:21">
      <c r="U1150" s="17"/>
    </row>
    <row r="1151" spans="21:21">
      <c r="U1151" s="17"/>
    </row>
    <row r="1152" spans="21:21">
      <c r="U1152" s="17"/>
    </row>
    <row r="1153" spans="21:21">
      <c r="U1153" s="17"/>
    </row>
    <row r="1154" spans="21:21">
      <c r="U1154" s="17"/>
    </row>
    <row r="1155" spans="21:21">
      <c r="U1155" s="17"/>
    </row>
    <row r="1156" spans="21:21">
      <c r="U1156" s="17"/>
    </row>
    <row r="1157" spans="21:21">
      <c r="U1157" s="17"/>
    </row>
    <row r="1158" spans="21:21">
      <c r="U1158" s="17"/>
    </row>
    <row r="1159" spans="21:21">
      <c r="U1159" s="17"/>
    </row>
    <row r="1160" spans="21:21">
      <c r="U1160" s="17"/>
    </row>
    <row r="1161" spans="21:21">
      <c r="U1161" s="17"/>
    </row>
    <row r="1162" spans="21:21">
      <c r="U1162" s="17"/>
    </row>
    <row r="1163" spans="21:21">
      <c r="U1163" s="17"/>
    </row>
    <row r="1164" spans="21:21">
      <c r="U1164" s="17"/>
    </row>
    <row r="1165" spans="21:21">
      <c r="U1165" s="17"/>
    </row>
    <row r="1166" spans="21:21">
      <c r="U1166" s="17"/>
    </row>
    <row r="1167" spans="21:21">
      <c r="U1167" s="17"/>
    </row>
    <row r="1168" spans="21:21">
      <c r="U1168" s="17"/>
    </row>
    <row r="1169" spans="21:21">
      <c r="U1169" s="17"/>
    </row>
    <row r="1170" spans="21:21">
      <c r="U1170" s="17"/>
    </row>
    <row r="1171" spans="21:21">
      <c r="U1171" s="17"/>
    </row>
    <row r="1172" spans="21:21">
      <c r="U1172" s="17"/>
    </row>
    <row r="1173" spans="21:21">
      <c r="U1173" s="17"/>
    </row>
    <row r="1174" spans="21:21">
      <c r="U1174" s="17"/>
    </row>
    <row r="1175" spans="21:21">
      <c r="U1175" s="17"/>
    </row>
    <row r="1176" spans="21:21">
      <c r="U1176" s="17"/>
    </row>
    <row r="1177" spans="21:21">
      <c r="U1177" s="17"/>
    </row>
    <row r="1178" spans="21:21">
      <c r="U1178" s="17"/>
    </row>
    <row r="1179" spans="21:21">
      <c r="U1179" s="17"/>
    </row>
    <row r="1180" spans="21:21">
      <c r="U1180" s="17"/>
    </row>
    <row r="1181" spans="21:21">
      <c r="U1181" s="17"/>
    </row>
    <row r="1182" spans="21:21">
      <c r="U1182" s="17"/>
    </row>
    <row r="1183" spans="21:21">
      <c r="U1183" s="17"/>
    </row>
    <row r="1184" spans="21:21">
      <c r="U1184" s="17"/>
    </row>
    <row r="1185" spans="21:21">
      <c r="U1185" s="17"/>
    </row>
    <row r="1186" spans="21:21">
      <c r="U1186" s="17"/>
    </row>
    <row r="1187" spans="21:21">
      <c r="U1187" s="17"/>
    </row>
    <row r="1188" spans="21:21">
      <c r="U1188" s="17"/>
    </row>
    <row r="1189" spans="21:21">
      <c r="U1189" s="17"/>
    </row>
    <row r="1190" spans="21:21">
      <c r="U1190" s="17"/>
    </row>
    <row r="1191" spans="21:21">
      <c r="U1191" s="17"/>
    </row>
    <row r="1192" spans="21:21">
      <c r="U1192" s="17"/>
    </row>
    <row r="1193" spans="21:21">
      <c r="U1193" s="17"/>
    </row>
    <row r="1194" spans="21:21">
      <c r="U1194" s="17"/>
    </row>
    <row r="1195" spans="21:21">
      <c r="U1195" s="17"/>
    </row>
    <row r="1196" spans="21:21">
      <c r="U1196" s="17"/>
    </row>
    <row r="1197" spans="21:21">
      <c r="U1197" s="17"/>
    </row>
    <row r="1198" spans="21:21">
      <c r="U1198" s="17"/>
    </row>
    <row r="1199" spans="21:21">
      <c r="U1199" s="17"/>
    </row>
    <row r="1200" spans="21:21">
      <c r="U1200" s="17"/>
    </row>
    <row r="1201" spans="21:21">
      <c r="U1201" s="17"/>
    </row>
    <row r="1202" spans="21:21">
      <c r="U1202" s="17"/>
    </row>
    <row r="1203" spans="21:21">
      <c r="U1203" s="17"/>
    </row>
    <row r="1204" spans="21:21">
      <c r="U1204" s="17"/>
    </row>
    <row r="1205" spans="21:21">
      <c r="U1205" s="17"/>
    </row>
    <row r="1206" spans="21:21">
      <c r="U1206" s="17"/>
    </row>
    <row r="1207" spans="21:21">
      <c r="U1207" s="17"/>
    </row>
    <row r="1208" spans="21:21">
      <c r="U1208" s="17"/>
    </row>
    <row r="1209" spans="21:21">
      <c r="U1209" s="17"/>
    </row>
    <row r="1210" spans="21:21">
      <c r="U1210" s="17"/>
    </row>
    <row r="1211" spans="21:21">
      <c r="U1211" s="17"/>
    </row>
    <row r="1212" spans="21:21">
      <c r="U1212" s="17"/>
    </row>
    <row r="1213" spans="21:21">
      <c r="U1213" s="17"/>
    </row>
    <row r="1214" spans="21:21">
      <c r="U1214" s="17"/>
    </row>
    <row r="1215" spans="21:21">
      <c r="U1215" s="17"/>
    </row>
    <row r="1216" spans="21:21">
      <c r="U1216" s="17"/>
    </row>
    <row r="1217" spans="21:21">
      <c r="U1217" s="17"/>
    </row>
    <row r="1218" spans="21:21">
      <c r="U1218" s="17"/>
    </row>
    <row r="1219" spans="21:21">
      <c r="U1219" s="17"/>
    </row>
    <row r="1220" spans="21:21">
      <c r="U1220" s="17"/>
    </row>
    <row r="1221" spans="21:21">
      <c r="U1221" s="17"/>
    </row>
    <row r="1222" spans="21:21">
      <c r="U1222" s="17"/>
    </row>
    <row r="1223" spans="21:21">
      <c r="U1223" s="17"/>
    </row>
    <row r="1224" spans="21:21">
      <c r="U1224" s="17"/>
    </row>
    <row r="1225" spans="21:21">
      <c r="U1225" s="17"/>
    </row>
    <row r="1226" spans="21:21">
      <c r="U1226" s="17"/>
    </row>
    <row r="1227" spans="21:21">
      <c r="U1227" s="17"/>
    </row>
    <row r="1228" spans="21:21">
      <c r="U1228" s="17"/>
    </row>
    <row r="1229" spans="21:21">
      <c r="U1229" s="17"/>
    </row>
    <row r="1230" spans="21:21">
      <c r="U1230" s="17"/>
    </row>
    <row r="1231" spans="21:21">
      <c r="U1231" s="17"/>
    </row>
    <row r="1232" spans="21:21">
      <c r="U1232" s="17"/>
    </row>
    <row r="1233" spans="21:21">
      <c r="U1233" s="17"/>
    </row>
    <row r="1234" spans="21:21">
      <c r="U1234" s="17"/>
    </row>
    <row r="1235" spans="21:21">
      <c r="U1235" s="17"/>
    </row>
    <row r="1236" spans="21:21">
      <c r="U1236" s="17"/>
    </row>
    <row r="1237" spans="21:21">
      <c r="U1237" s="17"/>
    </row>
    <row r="1238" spans="21:21">
      <c r="U1238" s="17"/>
    </row>
    <row r="1239" spans="21:21">
      <c r="U1239" s="17"/>
    </row>
    <row r="1240" spans="21:21">
      <c r="U1240" s="17"/>
    </row>
    <row r="1241" spans="21:21">
      <c r="U1241" s="17"/>
    </row>
    <row r="1242" spans="21:21">
      <c r="U1242" s="17"/>
    </row>
    <row r="1243" spans="21:21">
      <c r="U1243" s="17"/>
    </row>
    <row r="1244" spans="21:21">
      <c r="U1244" s="17"/>
    </row>
    <row r="1245" spans="21:21">
      <c r="U1245" s="17"/>
    </row>
    <row r="1246" spans="21:21">
      <c r="U1246" s="17"/>
    </row>
    <row r="1247" spans="21:21">
      <c r="U1247" s="17"/>
    </row>
    <row r="1248" spans="21:21">
      <c r="U1248" s="17"/>
    </row>
    <row r="1249" spans="21:21">
      <c r="U1249" s="17"/>
    </row>
    <row r="1250" spans="21:21">
      <c r="U1250" s="17"/>
    </row>
    <row r="1251" spans="21:21">
      <c r="U1251" s="17"/>
    </row>
    <row r="1252" spans="21:21">
      <c r="U1252" s="17"/>
    </row>
    <row r="1253" spans="21:21">
      <c r="U1253" s="17"/>
    </row>
    <row r="1254" spans="21:21">
      <c r="U1254" s="17"/>
    </row>
    <row r="1255" spans="21:21">
      <c r="U1255" s="17"/>
    </row>
    <row r="1256" spans="21:21">
      <c r="U1256" s="17"/>
    </row>
    <row r="1257" spans="21:21">
      <c r="U1257" s="17"/>
    </row>
    <row r="1258" spans="21:21">
      <c r="U1258" s="17"/>
    </row>
    <row r="1259" spans="21:21">
      <c r="U1259" s="17"/>
    </row>
    <row r="1260" spans="21:21">
      <c r="U1260" s="17"/>
    </row>
    <row r="1261" spans="21:21">
      <c r="U1261" s="17"/>
    </row>
    <row r="1262" spans="21:21">
      <c r="U1262" s="17"/>
    </row>
    <row r="1263" spans="21:21">
      <c r="U1263" s="17"/>
    </row>
    <row r="1264" spans="21:21">
      <c r="U1264" s="17"/>
    </row>
    <row r="1265" spans="21:21">
      <c r="U1265" s="17"/>
    </row>
    <row r="1266" spans="21:21">
      <c r="U1266" s="17"/>
    </row>
    <row r="1267" spans="21:21">
      <c r="U1267" s="17"/>
    </row>
    <row r="1268" spans="21:21">
      <c r="U1268" s="17"/>
    </row>
    <row r="1269" spans="21:21">
      <c r="U1269" s="17"/>
    </row>
    <row r="1270" spans="21:21">
      <c r="U1270" s="17"/>
    </row>
    <row r="1271" spans="21:21">
      <c r="U1271" s="17"/>
    </row>
    <row r="1272" spans="21:21">
      <c r="U1272" s="17"/>
    </row>
    <row r="1273" spans="21:21">
      <c r="U1273" s="17"/>
    </row>
    <row r="1274" spans="21:21">
      <c r="U1274" s="17"/>
    </row>
    <row r="1275" spans="21:21">
      <c r="U1275" s="17"/>
    </row>
    <row r="1276" spans="21:21">
      <c r="U1276" s="17"/>
    </row>
    <row r="1277" spans="21:21">
      <c r="U1277" s="17"/>
    </row>
    <row r="1278" spans="21:21">
      <c r="U1278" s="17"/>
    </row>
    <row r="1279" spans="21:21">
      <c r="U1279" s="17"/>
    </row>
    <row r="1280" spans="21:21">
      <c r="U1280" s="17"/>
    </row>
    <row r="1281" spans="21:21">
      <c r="U1281" s="17"/>
    </row>
    <row r="1282" spans="21:21">
      <c r="U1282" s="17"/>
    </row>
    <row r="1283" spans="21:21">
      <c r="U1283" s="17"/>
    </row>
    <row r="1284" spans="21:21">
      <c r="U1284" s="17"/>
    </row>
    <row r="1285" spans="21:21">
      <c r="U1285" s="17"/>
    </row>
    <row r="1286" spans="21:21">
      <c r="U1286" s="17"/>
    </row>
    <row r="1287" spans="21:21">
      <c r="U1287" s="17"/>
    </row>
    <row r="1288" spans="21:21">
      <c r="U1288" s="17"/>
    </row>
    <row r="1289" spans="21:21">
      <c r="U1289" s="17"/>
    </row>
    <row r="1290" spans="21:21">
      <c r="U1290" s="17"/>
    </row>
    <row r="1291" spans="21:21">
      <c r="U1291" s="17"/>
    </row>
    <row r="1292" spans="21:21">
      <c r="U1292" s="17"/>
    </row>
    <row r="1293" spans="21:21">
      <c r="U1293" s="17"/>
    </row>
    <row r="1294" spans="21:21">
      <c r="U1294" s="17"/>
    </row>
    <row r="1295" spans="21:21">
      <c r="U1295" s="17"/>
    </row>
    <row r="1296" spans="21:21">
      <c r="U1296" s="17"/>
    </row>
    <row r="1297" spans="21:21">
      <c r="U1297" s="17"/>
    </row>
    <row r="1298" spans="21:21">
      <c r="U1298" s="17"/>
    </row>
    <row r="1299" spans="21:21">
      <c r="U1299" s="17"/>
    </row>
    <row r="1300" spans="21:21">
      <c r="U1300" s="17"/>
    </row>
    <row r="1301" spans="21:21">
      <c r="U1301" s="17"/>
    </row>
    <row r="1302" spans="21:21">
      <c r="U1302" s="17"/>
    </row>
    <row r="1303" spans="21:21">
      <c r="U1303" s="17"/>
    </row>
    <row r="1304" spans="21:21">
      <c r="U1304" s="17"/>
    </row>
    <row r="1305" spans="21:21">
      <c r="U1305" s="17"/>
    </row>
    <row r="1306" spans="21:21">
      <c r="U1306" s="17"/>
    </row>
    <row r="1307" spans="21:21">
      <c r="U1307" s="17"/>
    </row>
    <row r="1308" spans="21:21">
      <c r="U1308" s="17"/>
    </row>
    <row r="1309" spans="21:21">
      <c r="U1309" s="17"/>
    </row>
    <row r="1310" spans="21:21">
      <c r="U1310" s="17"/>
    </row>
    <row r="1311" spans="21:21">
      <c r="U1311" s="17"/>
    </row>
    <row r="1312" spans="21:21">
      <c r="U1312" s="17"/>
    </row>
    <row r="1313" spans="21:21">
      <c r="U1313" s="17"/>
    </row>
    <row r="1314" spans="21:21">
      <c r="U1314" s="17"/>
    </row>
    <row r="1315" spans="21:21">
      <c r="U1315" s="17"/>
    </row>
    <row r="1316" spans="21:21">
      <c r="U1316" s="17"/>
    </row>
    <row r="1317" spans="21:21">
      <c r="U1317" s="17"/>
    </row>
    <row r="1318" spans="21:21">
      <c r="U1318" s="17"/>
    </row>
    <row r="1319" spans="21:21">
      <c r="U1319" s="17"/>
    </row>
    <row r="1320" spans="21:21">
      <c r="U1320" s="17"/>
    </row>
    <row r="1321" spans="21:21">
      <c r="U1321" s="17"/>
    </row>
    <row r="1322" spans="21:21">
      <c r="U1322" s="17"/>
    </row>
    <row r="1323" spans="21:21">
      <c r="U1323" s="17"/>
    </row>
    <row r="1324" spans="21:21">
      <c r="U1324" s="17"/>
    </row>
    <row r="1325" spans="21:21">
      <c r="U1325" s="17"/>
    </row>
    <row r="1326" spans="21:21">
      <c r="U1326" s="17"/>
    </row>
    <row r="1327" spans="21:21">
      <c r="U1327" s="17"/>
    </row>
    <row r="1328" spans="21:21">
      <c r="U1328" s="17"/>
    </row>
    <row r="1329" spans="21:21">
      <c r="U1329" s="17"/>
    </row>
    <row r="1330" spans="21:21">
      <c r="U1330" s="17"/>
    </row>
    <row r="1331" spans="21:21">
      <c r="U1331" s="17"/>
    </row>
    <row r="1332" spans="21:21">
      <c r="U1332" s="17"/>
    </row>
    <row r="1333" spans="21:21">
      <c r="U1333" s="17"/>
    </row>
    <row r="1334" spans="21:21">
      <c r="U1334" s="17"/>
    </row>
    <row r="1335" spans="21:21">
      <c r="U1335" s="17"/>
    </row>
    <row r="1336" spans="21:21">
      <c r="U1336" s="17"/>
    </row>
    <row r="1337" spans="21:21">
      <c r="U1337" s="17"/>
    </row>
    <row r="1338" spans="21:21">
      <c r="U1338" s="17"/>
    </row>
    <row r="1339" spans="21:21">
      <c r="U1339" s="17"/>
    </row>
    <row r="1340" spans="21:21">
      <c r="U1340" s="17"/>
    </row>
    <row r="1341" spans="21:21">
      <c r="U1341" s="17"/>
    </row>
    <row r="1342" spans="21:21">
      <c r="U1342" s="17"/>
    </row>
    <row r="1343" spans="21:21">
      <c r="U1343" s="17"/>
    </row>
    <row r="1344" spans="21:21">
      <c r="U1344" s="17"/>
    </row>
    <row r="1345" spans="21:21">
      <c r="U1345" s="17"/>
    </row>
    <row r="1346" spans="21:21">
      <c r="U1346" s="17"/>
    </row>
    <row r="1347" spans="21:21">
      <c r="U1347" s="17"/>
    </row>
    <row r="1348" spans="21:21">
      <c r="U1348" s="17"/>
    </row>
    <row r="1349" spans="21:21">
      <c r="U1349" s="17"/>
    </row>
    <row r="1350" spans="21:21">
      <c r="U1350" s="17"/>
    </row>
    <row r="1351" spans="21:21">
      <c r="U1351" s="17"/>
    </row>
    <row r="1352" spans="21:21">
      <c r="U1352" s="17"/>
    </row>
    <row r="1353" spans="21:21">
      <c r="U1353" s="17"/>
    </row>
    <row r="1354" spans="21:21">
      <c r="U1354" s="17"/>
    </row>
    <row r="1355" spans="21:21">
      <c r="U1355" s="17"/>
    </row>
    <row r="1356" spans="21:21">
      <c r="U1356" s="17"/>
    </row>
    <row r="1357" spans="21:21">
      <c r="U1357" s="17"/>
    </row>
    <row r="1358" spans="21:21">
      <c r="U1358" s="17"/>
    </row>
    <row r="1359" spans="21:21">
      <c r="U1359" s="17"/>
    </row>
    <row r="1360" spans="21:21">
      <c r="U1360" s="17"/>
    </row>
    <row r="1361" spans="21:21">
      <c r="U1361" s="17"/>
    </row>
    <row r="1362" spans="21:21">
      <c r="U1362" s="17"/>
    </row>
    <row r="1363" spans="21:21">
      <c r="U1363" s="17"/>
    </row>
    <row r="1364" spans="21:21">
      <c r="U1364" s="17"/>
    </row>
    <row r="1365" spans="21:21">
      <c r="U1365" s="17"/>
    </row>
    <row r="1366" spans="21:21">
      <c r="U1366" s="17"/>
    </row>
    <row r="1367" spans="21:21">
      <c r="U1367" s="17"/>
    </row>
    <row r="1368" spans="21:21">
      <c r="U1368" s="17"/>
    </row>
    <row r="1369" spans="21:21">
      <c r="U1369" s="17"/>
    </row>
    <row r="1370" spans="21:21">
      <c r="U1370" s="17"/>
    </row>
    <row r="1371" spans="21:21">
      <c r="U1371" s="17"/>
    </row>
    <row r="1372" spans="21:21">
      <c r="U1372" s="17"/>
    </row>
    <row r="1373" spans="21:21">
      <c r="U1373" s="17"/>
    </row>
    <row r="1374" spans="21:21">
      <c r="U1374" s="17"/>
    </row>
    <row r="1375" spans="21:21">
      <c r="U1375" s="17"/>
    </row>
    <row r="1376" spans="21:21">
      <c r="U1376" s="17"/>
    </row>
    <row r="1377" spans="21:21">
      <c r="U1377" s="17"/>
    </row>
    <row r="1378" spans="21:21">
      <c r="U1378" s="17"/>
    </row>
    <row r="1379" spans="21:21">
      <c r="U1379" s="17"/>
    </row>
    <row r="1380" spans="21:21">
      <c r="U1380" s="17"/>
    </row>
    <row r="1381" spans="21:21">
      <c r="U1381" s="17"/>
    </row>
    <row r="1382" spans="21:21">
      <c r="U1382" s="17"/>
    </row>
    <row r="1383" spans="21:21">
      <c r="U1383" s="17"/>
    </row>
    <row r="1384" spans="21:21">
      <c r="U1384" s="17"/>
    </row>
    <row r="1385" spans="21:21">
      <c r="U1385" s="17"/>
    </row>
    <row r="1386" spans="21:21">
      <c r="U1386" s="17"/>
    </row>
    <row r="1387" spans="21:21">
      <c r="U1387" s="17"/>
    </row>
    <row r="1388" spans="21:21">
      <c r="U1388" s="17"/>
    </row>
    <row r="1389" spans="21:21">
      <c r="U1389" s="17"/>
    </row>
    <row r="1390" spans="21:21">
      <c r="U1390" s="17"/>
    </row>
    <row r="1391" spans="21:21">
      <c r="U1391" s="17"/>
    </row>
    <row r="1392" spans="21:21">
      <c r="U1392" s="17"/>
    </row>
    <row r="1393" spans="21:21">
      <c r="U1393" s="17"/>
    </row>
    <row r="1394" spans="21:21">
      <c r="U1394" s="17"/>
    </row>
    <row r="1395" spans="21:21">
      <c r="U1395" s="17"/>
    </row>
    <row r="1396" spans="21:21">
      <c r="U1396" s="17"/>
    </row>
    <row r="1397" spans="21:21">
      <c r="U1397" s="17"/>
    </row>
    <row r="1398" spans="21:21">
      <c r="U1398" s="17"/>
    </row>
    <row r="1399" spans="21:21">
      <c r="U1399" s="17"/>
    </row>
    <row r="1400" spans="21:21">
      <c r="U1400" s="17"/>
    </row>
    <row r="1401" spans="21:21">
      <c r="U1401" s="17"/>
    </row>
    <row r="1402" spans="21:21">
      <c r="U1402" s="17"/>
    </row>
    <row r="1403" spans="21:21">
      <c r="U1403" s="17"/>
    </row>
    <row r="1404" spans="21:21">
      <c r="U1404" s="17"/>
    </row>
    <row r="1405" spans="21:21">
      <c r="U1405" s="17"/>
    </row>
    <row r="1406" spans="21:21">
      <c r="U1406" s="17"/>
    </row>
    <row r="1407" spans="21:21">
      <c r="U1407" s="17"/>
    </row>
    <row r="1408" spans="21:21">
      <c r="U1408" s="17"/>
    </row>
    <row r="1409" spans="21:21">
      <c r="U1409" s="17"/>
    </row>
    <row r="1410" spans="21:21">
      <c r="U1410" s="17"/>
    </row>
    <row r="1411" spans="21:21">
      <c r="U1411" s="17"/>
    </row>
    <row r="1412" spans="21:21">
      <c r="U1412" s="17"/>
    </row>
    <row r="1413" spans="21:21">
      <c r="U1413" s="17"/>
    </row>
    <row r="1414" spans="21:21">
      <c r="U1414" s="17"/>
    </row>
    <row r="1415" spans="21:21">
      <c r="U1415" s="17"/>
    </row>
    <row r="1416" spans="21:21">
      <c r="U1416" s="17"/>
    </row>
    <row r="1417" spans="21:21">
      <c r="U1417" s="17"/>
    </row>
    <row r="1418" spans="21:21">
      <c r="U1418" s="17"/>
    </row>
    <row r="1419" spans="21:21">
      <c r="U1419" s="17"/>
    </row>
    <row r="1420" spans="21:21">
      <c r="U1420" s="17"/>
    </row>
    <row r="1421" spans="21:21">
      <c r="U1421" s="17"/>
    </row>
    <row r="1422" spans="21:21">
      <c r="U1422" s="17"/>
    </row>
    <row r="1423" spans="21:21">
      <c r="U1423" s="17"/>
    </row>
    <row r="1424" spans="21:21">
      <c r="U1424" s="17"/>
    </row>
    <row r="1425" spans="21:21">
      <c r="U1425" s="17"/>
    </row>
    <row r="1426" spans="21:21">
      <c r="U1426" s="17"/>
    </row>
    <row r="1427" spans="21:21">
      <c r="U1427" s="17"/>
    </row>
    <row r="1428" spans="21:21">
      <c r="U1428" s="17"/>
    </row>
    <row r="1429" spans="21:21">
      <c r="U1429" s="17"/>
    </row>
    <row r="1430" spans="21:21">
      <c r="U1430" s="17"/>
    </row>
    <row r="1431" spans="21:21">
      <c r="U1431" s="17"/>
    </row>
    <row r="1432" spans="21:21">
      <c r="U1432" s="17"/>
    </row>
    <row r="1433" spans="21:21">
      <c r="U1433" s="17"/>
    </row>
    <row r="1434" spans="21:21">
      <c r="U1434" s="17"/>
    </row>
    <row r="1435" spans="21:21">
      <c r="U1435" s="17"/>
    </row>
    <row r="1436" spans="21:21">
      <c r="U1436" s="17"/>
    </row>
    <row r="1437" spans="21:21">
      <c r="U1437" s="17"/>
    </row>
    <row r="1438" spans="21:21">
      <c r="U1438" s="17"/>
    </row>
    <row r="1439" spans="21:21">
      <c r="U1439" s="17"/>
    </row>
    <row r="1440" spans="21:21">
      <c r="U1440" s="17"/>
    </row>
    <row r="1441" spans="21:21">
      <c r="U1441" s="17"/>
    </row>
    <row r="1442" spans="21:21">
      <c r="U1442" s="17"/>
    </row>
    <row r="1443" spans="21:21">
      <c r="U1443" s="17"/>
    </row>
    <row r="1444" spans="21:21">
      <c r="U1444" s="17"/>
    </row>
    <row r="1445" spans="21:21">
      <c r="U1445" s="17"/>
    </row>
    <row r="1446" spans="21:21">
      <c r="U1446" s="17"/>
    </row>
    <row r="1447" spans="21:21">
      <c r="U1447" s="17"/>
    </row>
    <row r="1448" spans="21:21">
      <c r="U1448" s="17"/>
    </row>
    <row r="1449" spans="21:21">
      <c r="U1449" s="17"/>
    </row>
    <row r="1450" spans="21:21">
      <c r="U1450" s="17"/>
    </row>
    <row r="1451" spans="21:21">
      <c r="U1451" s="17"/>
    </row>
    <row r="1452" spans="21:21">
      <c r="U1452" s="17"/>
    </row>
    <row r="1453" spans="21:21">
      <c r="U1453" s="17"/>
    </row>
    <row r="1454" spans="21:21">
      <c r="U1454" s="17"/>
    </row>
    <row r="1455" spans="21:21">
      <c r="U1455" s="17"/>
    </row>
    <row r="1456" spans="21:21">
      <c r="U1456" s="17"/>
    </row>
    <row r="1457" spans="21:21">
      <c r="U1457" s="17"/>
    </row>
    <row r="1458" spans="21:21">
      <c r="U1458" s="17"/>
    </row>
    <row r="1459" spans="21:21">
      <c r="U1459" s="17"/>
    </row>
    <row r="1460" spans="21:21">
      <c r="U1460" s="17"/>
    </row>
    <row r="1461" spans="21:21">
      <c r="U1461" s="17"/>
    </row>
    <row r="1462" spans="21:21">
      <c r="U1462" s="17"/>
    </row>
    <row r="1463" spans="21:21">
      <c r="U1463" s="17"/>
    </row>
    <row r="1464" spans="21:21">
      <c r="U1464" s="17"/>
    </row>
    <row r="1465" spans="21:21">
      <c r="U1465" s="17"/>
    </row>
    <row r="1466" spans="21:21">
      <c r="U1466" s="17"/>
    </row>
    <row r="1467" spans="21:21">
      <c r="U1467" s="17"/>
    </row>
    <row r="1468" spans="21:21">
      <c r="U1468" s="17"/>
    </row>
    <row r="1469" spans="21:21">
      <c r="U1469" s="17"/>
    </row>
    <row r="1470" spans="21:21">
      <c r="U1470" s="17"/>
    </row>
    <row r="1471" spans="21:21">
      <c r="U1471" s="17"/>
    </row>
    <row r="1472" spans="21:21">
      <c r="U1472" s="17"/>
    </row>
    <row r="1473" spans="21:21">
      <c r="U1473" s="17"/>
    </row>
    <row r="1474" spans="21:21">
      <c r="U1474" s="17"/>
    </row>
    <row r="1475" spans="21:21">
      <c r="U1475" s="17"/>
    </row>
    <row r="1476" spans="21:21">
      <c r="U1476" s="17"/>
    </row>
    <row r="1477" spans="21:21">
      <c r="U1477" s="17"/>
    </row>
    <row r="1478" spans="21:21">
      <c r="U1478" s="17"/>
    </row>
    <row r="1479" spans="21:21">
      <c r="U1479" s="17"/>
    </row>
    <row r="1480" spans="21:21">
      <c r="U1480" s="17"/>
    </row>
    <row r="1481" spans="21:21">
      <c r="U1481" s="17"/>
    </row>
    <row r="1482" spans="21:21">
      <c r="U1482" s="17"/>
    </row>
    <row r="1483" spans="21:21">
      <c r="U1483" s="17"/>
    </row>
    <row r="1484" spans="21:21">
      <c r="U1484" s="17"/>
    </row>
    <row r="1485" spans="21:21">
      <c r="U1485" s="17"/>
    </row>
    <row r="1486" spans="21:21">
      <c r="U1486" s="17"/>
    </row>
    <row r="1487" spans="21:21">
      <c r="U1487" s="17"/>
    </row>
    <row r="1488" spans="21:21">
      <c r="U1488" s="17"/>
    </row>
    <row r="1489" spans="21:21">
      <c r="U1489" s="17"/>
    </row>
    <row r="1490" spans="21:21">
      <c r="U1490" s="17"/>
    </row>
    <row r="1491" spans="21:21">
      <c r="U1491" s="17"/>
    </row>
    <row r="1492" spans="21:21">
      <c r="U1492" s="17"/>
    </row>
    <row r="1493" spans="21:21">
      <c r="U1493" s="17"/>
    </row>
    <row r="1494" spans="21:21">
      <c r="U1494" s="17"/>
    </row>
    <row r="1495" spans="21:21">
      <c r="U1495" s="17"/>
    </row>
    <row r="1496" spans="21:21">
      <c r="U1496" s="17"/>
    </row>
    <row r="1497" spans="21:21">
      <c r="U1497" s="17"/>
    </row>
    <row r="1498" spans="21:21">
      <c r="U1498" s="17"/>
    </row>
    <row r="1499" spans="21:21">
      <c r="U1499" s="17"/>
    </row>
    <row r="1500" spans="21:21">
      <c r="U1500" s="17"/>
    </row>
    <row r="1501" spans="21:21">
      <c r="U1501" s="17"/>
    </row>
    <row r="1502" spans="21:21">
      <c r="U1502" s="17"/>
    </row>
    <row r="1503" spans="21:21">
      <c r="U1503" s="17"/>
    </row>
    <row r="1504" spans="21:21">
      <c r="U1504" s="17"/>
    </row>
    <row r="1505" spans="21:21">
      <c r="U1505" s="17"/>
    </row>
    <row r="1506" spans="21:21">
      <c r="U1506" s="17"/>
    </row>
    <row r="1507" spans="21:21">
      <c r="U1507" s="17"/>
    </row>
    <row r="1508" spans="21:21">
      <c r="U1508" s="17"/>
    </row>
    <row r="1509" spans="21:21">
      <c r="U1509" s="17"/>
    </row>
    <row r="1510" spans="21:21">
      <c r="U1510" s="17"/>
    </row>
    <row r="1511" spans="21:21">
      <c r="U1511" s="17"/>
    </row>
    <row r="1512" spans="21:21">
      <c r="U1512" s="17"/>
    </row>
    <row r="1513" spans="21:21">
      <c r="U1513" s="17"/>
    </row>
    <row r="1514" spans="21:21">
      <c r="U1514" s="17"/>
    </row>
    <row r="1515" spans="21:21">
      <c r="U1515" s="17"/>
    </row>
    <row r="1516" spans="21:21">
      <c r="U1516" s="17"/>
    </row>
    <row r="1517" spans="21:21">
      <c r="U1517" s="17"/>
    </row>
    <row r="1518" spans="21:21">
      <c r="U1518" s="17"/>
    </row>
    <row r="1519" spans="21:21">
      <c r="U1519" s="17"/>
    </row>
    <row r="1520" spans="21:21">
      <c r="U1520" s="17"/>
    </row>
    <row r="1521" spans="21:21">
      <c r="U1521" s="17"/>
    </row>
    <row r="1522" spans="21:21">
      <c r="U1522" s="17"/>
    </row>
    <row r="1523" spans="21:21">
      <c r="U1523" s="17"/>
    </row>
    <row r="1524" spans="21:21">
      <c r="U1524" s="17"/>
    </row>
    <row r="1525" spans="21:21">
      <c r="U1525" s="17"/>
    </row>
    <row r="1526" spans="21:21">
      <c r="U1526" s="17"/>
    </row>
    <row r="1527" spans="21:21">
      <c r="U1527" s="17"/>
    </row>
    <row r="1528" spans="21:21">
      <c r="U1528" s="17"/>
    </row>
    <row r="1529" spans="21:21">
      <c r="U1529" s="17"/>
    </row>
    <row r="1530" spans="21:21">
      <c r="U1530" s="17"/>
    </row>
    <row r="1531" spans="21:21">
      <c r="U1531" s="17"/>
    </row>
    <row r="1532" spans="21:21">
      <c r="U1532" s="17"/>
    </row>
    <row r="1533" spans="21:21">
      <c r="U1533" s="17"/>
    </row>
    <row r="1534" spans="21:21">
      <c r="U1534" s="17"/>
    </row>
    <row r="1535" spans="21:21">
      <c r="U1535" s="17"/>
    </row>
    <row r="1536" spans="21:21">
      <c r="U1536" s="17"/>
    </row>
    <row r="1537" spans="21:21">
      <c r="U1537" s="17"/>
    </row>
    <row r="1538" spans="21:21">
      <c r="U1538" s="17"/>
    </row>
    <row r="1539" spans="21:21">
      <c r="U1539" s="17"/>
    </row>
    <row r="1540" spans="21:21">
      <c r="U1540" s="17"/>
    </row>
    <row r="1541" spans="21:21">
      <c r="U1541" s="17"/>
    </row>
    <row r="1542" spans="21:21">
      <c r="U1542" s="17"/>
    </row>
    <row r="1543" spans="21:21">
      <c r="U1543" s="17"/>
    </row>
    <row r="1544" spans="21:21">
      <c r="U1544" s="17"/>
    </row>
    <row r="1545" spans="21:21">
      <c r="U1545" s="17"/>
    </row>
    <row r="1546" spans="21:21">
      <c r="U1546" s="17"/>
    </row>
    <row r="1547" spans="21:21">
      <c r="U1547" s="17"/>
    </row>
    <row r="1548" spans="21:21">
      <c r="U1548" s="17"/>
    </row>
    <row r="1549" spans="21:21">
      <c r="U1549" s="17"/>
    </row>
    <row r="1550" spans="21:21">
      <c r="U1550" s="17"/>
    </row>
    <row r="1551" spans="21:21">
      <c r="U1551" s="17"/>
    </row>
    <row r="1552" spans="21:21">
      <c r="U1552" s="17"/>
    </row>
    <row r="1553" spans="21:21">
      <c r="U1553" s="17"/>
    </row>
    <row r="1554" spans="21:21">
      <c r="U1554" s="17"/>
    </row>
    <row r="1555" spans="21:21">
      <c r="U1555" s="17"/>
    </row>
    <row r="1556" spans="21:21">
      <c r="U1556" s="17"/>
    </row>
    <row r="1557" spans="21:21">
      <c r="U1557" s="17"/>
    </row>
    <row r="1558" spans="21:21">
      <c r="U1558" s="17"/>
    </row>
    <row r="1559" spans="21:21">
      <c r="U1559" s="17"/>
    </row>
    <row r="1560" spans="21:21">
      <c r="U1560" s="17"/>
    </row>
    <row r="1561" spans="21:21">
      <c r="U1561" s="17"/>
    </row>
    <row r="1562" spans="21:21">
      <c r="U1562" s="17"/>
    </row>
    <row r="1563" spans="21:21">
      <c r="U1563" s="17"/>
    </row>
    <row r="1564" spans="21:21">
      <c r="U1564" s="17"/>
    </row>
    <row r="1565" spans="21:21">
      <c r="U1565" s="17"/>
    </row>
    <row r="1566" spans="21:21">
      <c r="U1566" s="17"/>
    </row>
    <row r="1567" spans="21:21">
      <c r="U1567" s="17"/>
    </row>
    <row r="1568" spans="21:21">
      <c r="U1568" s="17"/>
    </row>
    <row r="1569" spans="21:21">
      <c r="U1569" s="17"/>
    </row>
    <row r="1570" spans="21:21">
      <c r="U1570" s="17"/>
    </row>
    <row r="1571" spans="21:21">
      <c r="U1571" s="17"/>
    </row>
    <row r="1572" spans="21:21">
      <c r="U1572" s="17"/>
    </row>
    <row r="1573" spans="21:21">
      <c r="U1573" s="17"/>
    </row>
    <row r="1574" spans="21:21">
      <c r="U1574" s="17"/>
    </row>
    <row r="1575" spans="21:21">
      <c r="U1575" s="17"/>
    </row>
    <row r="1576" spans="21:21">
      <c r="U1576" s="17"/>
    </row>
    <row r="1577" spans="21:21">
      <c r="U1577" s="17"/>
    </row>
    <row r="1578" spans="21:21">
      <c r="U1578" s="17"/>
    </row>
    <row r="1579" spans="21:21">
      <c r="U1579" s="17"/>
    </row>
    <row r="1580" spans="21:21">
      <c r="U1580" s="17"/>
    </row>
    <row r="1581" spans="21:21">
      <c r="U1581" s="17"/>
    </row>
    <row r="1582" spans="21:21">
      <c r="U1582" s="17"/>
    </row>
    <row r="1583" spans="21:21">
      <c r="U1583" s="17"/>
    </row>
    <row r="1584" spans="21:21">
      <c r="U1584" s="17"/>
    </row>
    <row r="1585" spans="21:21">
      <c r="U1585" s="17"/>
    </row>
    <row r="1586" spans="21:21">
      <c r="U1586" s="17"/>
    </row>
    <row r="1587" spans="21:21">
      <c r="U1587" s="17"/>
    </row>
    <row r="1588" spans="21:21">
      <c r="U1588" s="17"/>
    </row>
    <row r="1589" spans="21:21">
      <c r="U1589" s="17"/>
    </row>
    <row r="1590" spans="21:21">
      <c r="U1590" s="17"/>
    </row>
    <row r="1591" spans="21:21">
      <c r="U1591" s="17"/>
    </row>
    <row r="1592" spans="21:21">
      <c r="U1592" s="17"/>
    </row>
    <row r="1593" spans="21:21">
      <c r="U1593" s="17"/>
    </row>
    <row r="1594" spans="21:21">
      <c r="U1594" s="17"/>
    </row>
    <row r="1595" spans="21:21">
      <c r="U1595" s="17"/>
    </row>
    <row r="1596" spans="21:21">
      <c r="U1596" s="17"/>
    </row>
    <row r="1597" spans="21:21">
      <c r="U1597" s="17"/>
    </row>
    <row r="1598" spans="21:21">
      <c r="U1598" s="17"/>
    </row>
    <row r="1599" spans="21:21">
      <c r="U1599" s="17"/>
    </row>
    <row r="1600" spans="21:21">
      <c r="U1600" s="17"/>
    </row>
    <row r="1601" spans="21:21">
      <c r="U1601" s="17"/>
    </row>
    <row r="1602" spans="21:21">
      <c r="U1602" s="17"/>
    </row>
    <row r="1603" spans="21:21">
      <c r="U1603" s="17"/>
    </row>
    <row r="1604" spans="21:21">
      <c r="U1604" s="17"/>
    </row>
    <row r="1605" spans="21:21">
      <c r="U1605" s="17"/>
    </row>
    <row r="1606" spans="21:21">
      <c r="U1606" s="17"/>
    </row>
    <row r="1607" spans="21:21">
      <c r="U1607" s="17"/>
    </row>
    <row r="1608" spans="21:21">
      <c r="U1608" s="17"/>
    </row>
    <row r="1609" spans="21:21">
      <c r="U1609" s="17"/>
    </row>
    <row r="1610" spans="21:21">
      <c r="U1610" s="17"/>
    </row>
    <row r="1611" spans="21:21">
      <c r="U1611" s="17"/>
    </row>
    <row r="1612" spans="21:21">
      <c r="U1612" s="17"/>
    </row>
    <row r="1613" spans="21:21">
      <c r="U1613" s="17"/>
    </row>
    <row r="1614" spans="21:21">
      <c r="U1614" s="17"/>
    </row>
    <row r="1615" spans="21:21">
      <c r="U1615" s="17"/>
    </row>
    <row r="1616" spans="21:21">
      <c r="U1616" s="17"/>
    </row>
    <row r="1617" spans="21:21">
      <c r="U1617" s="17"/>
    </row>
    <row r="1618" spans="21:21">
      <c r="U1618" s="17"/>
    </row>
    <row r="1619" spans="21:21">
      <c r="U1619" s="17"/>
    </row>
    <row r="1620" spans="21:21">
      <c r="U1620" s="17"/>
    </row>
    <row r="1621" spans="21:21">
      <c r="U1621" s="17"/>
    </row>
    <row r="1622" spans="21:21">
      <c r="U1622" s="17"/>
    </row>
    <row r="1623" spans="21:21">
      <c r="U1623" s="17"/>
    </row>
    <row r="1624" spans="21:21">
      <c r="U1624" s="17"/>
    </row>
    <row r="1625" spans="21:21">
      <c r="U1625" s="17"/>
    </row>
    <row r="1626" spans="21:21">
      <c r="U1626" s="17"/>
    </row>
    <row r="1627" spans="21:21">
      <c r="U1627" s="17"/>
    </row>
    <row r="1628" spans="21:21">
      <c r="U1628" s="17"/>
    </row>
    <row r="1629" spans="21:21">
      <c r="U1629" s="17"/>
    </row>
    <row r="1630" spans="21:21">
      <c r="U1630" s="17"/>
    </row>
    <row r="1631" spans="21:21">
      <c r="U1631" s="17"/>
    </row>
    <row r="1632" spans="21:21">
      <c r="U1632" s="17"/>
    </row>
    <row r="1633" spans="21:21">
      <c r="U1633" s="17"/>
    </row>
    <row r="1634" spans="21:21">
      <c r="U1634" s="17"/>
    </row>
    <row r="1635" spans="21:21">
      <c r="U1635" s="17"/>
    </row>
    <row r="1636" spans="21:21">
      <c r="U1636" s="17"/>
    </row>
    <row r="1637" spans="21:21">
      <c r="U1637" s="17"/>
    </row>
    <row r="1638" spans="21:21">
      <c r="U1638" s="17"/>
    </row>
    <row r="1639" spans="21:21">
      <c r="U1639" s="17"/>
    </row>
    <row r="1640" spans="21:21">
      <c r="U1640" s="17"/>
    </row>
    <row r="1641" spans="21:21">
      <c r="U1641" s="17"/>
    </row>
    <row r="1642" spans="21:21">
      <c r="U1642" s="17"/>
    </row>
    <row r="1643" spans="21:21">
      <c r="U1643" s="17"/>
    </row>
    <row r="1644" spans="21:21">
      <c r="U1644" s="17"/>
    </row>
    <row r="1645" spans="21:21">
      <c r="U1645" s="17"/>
    </row>
    <row r="1646" spans="21:21">
      <c r="U1646" s="17"/>
    </row>
    <row r="1647" spans="21:21">
      <c r="U1647" s="17"/>
    </row>
    <row r="1648" spans="21:21">
      <c r="U1648" s="17"/>
    </row>
    <row r="1649" spans="21:21">
      <c r="U1649" s="17"/>
    </row>
    <row r="1650" spans="21:21">
      <c r="U1650" s="17"/>
    </row>
    <row r="1651" spans="21:21">
      <c r="U1651" s="17"/>
    </row>
    <row r="1652" spans="21:21">
      <c r="U1652" s="17"/>
    </row>
    <row r="1653" spans="21:21">
      <c r="U1653" s="17"/>
    </row>
    <row r="1654" spans="21:21">
      <c r="U1654" s="17"/>
    </row>
    <row r="1655" spans="21:21">
      <c r="U1655" s="17"/>
    </row>
    <row r="1656" spans="21:21">
      <c r="U1656" s="17"/>
    </row>
    <row r="1657" spans="21:21">
      <c r="U1657" s="17"/>
    </row>
    <row r="1658" spans="21:21">
      <c r="U1658" s="17"/>
    </row>
    <row r="1659" spans="21:21">
      <c r="U1659" s="17"/>
    </row>
    <row r="1660" spans="21:21">
      <c r="U1660" s="17"/>
    </row>
    <row r="1661" spans="21:21">
      <c r="U1661" s="17"/>
    </row>
    <row r="1662" spans="21:21">
      <c r="U1662" s="17"/>
    </row>
    <row r="1663" spans="21:21">
      <c r="U1663" s="17"/>
    </row>
    <row r="1664" spans="21:21">
      <c r="U1664" s="17"/>
    </row>
    <row r="1665" spans="21:21">
      <c r="U1665" s="17"/>
    </row>
    <row r="1666" spans="21:21">
      <c r="U1666" s="17"/>
    </row>
    <row r="1667" spans="21:21">
      <c r="U1667" s="17"/>
    </row>
    <row r="1668" spans="21:21">
      <c r="U1668" s="17"/>
    </row>
    <row r="1669" spans="21:21">
      <c r="U1669" s="17"/>
    </row>
    <row r="1670" spans="21:21">
      <c r="U1670" s="17"/>
    </row>
    <row r="1671" spans="21:21">
      <c r="U1671" s="17"/>
    </row>
    <row r="1672" spans="21:21">
      <c r="U1672" s="17"/>
    </row>
    <row r="1673" spans="21:21">
      <c r="U1673" s="17"/>
    </row>
    <row r="1674" spans="21:21">
      <c r="U1674" s="17"/>
    </row>
    <row r="1675" spans="21:21">
      <c r="U1675" s="17"/>
    </row>
    <row r="1676" spans="21:21">
      <c r="U1676" s="17"/>
    </row>
    <row r="1677" spans="21:21">
      <c r="U1677" s="17"/>
    </row>
    <row r="1678" spans="21:21">
      <c r="U1678" s="17"/>
    </row>
    <row r="1679" spans="21:21">
      <c r="U1679" s="17"/>
    </row>
    <row r="1680" spans="21:21">
      <c r="U1680" s="17"/>
    </row>
    <row r="1681" spans="21:21">
      <c r="U1681" s="17"/>
    </row>
    <row r="1682" spans="21:21">
      <c r="U1682" s="17"/>
    </row>
    <row r="1683" spans="21:21">
      <c r="U1683" s="17"/>
    </row>
    <row r="1684" spans="21:21">
      <c r="U1684" s="17"/>
    </row>
    <row r="1685" spans="21:21">
      <c r="U1685" s="17"/>
    </row>
    <row r="1686" spans="21:21">
      <c r="U1686" s="17"/>
    </row>
    <row r="1687" spans="21:21">
      <c r="U1687" s="17"/>
    </row>
    <row r="1688" spans="21:21">
      <c r="U1688" s="17"/>
    </row>
    <row r="1689" spans="21:21">
      <c r="U1689" s="17"/>
    </row>
    <row r="1690" spans="21:21">
      <c r="U1690" s="17"/>
    </row>
    <row r="1691" spans="21:21">
      <c r="U1691" s="17"/>
    </row>
    <row r="1692" spans="21:21">
      <c r="U1692" s="17"/>
    </row>
    <row r="1693" spans="21:21">
      <c r="U1693" s="17"/>
    </row>
    <row r="1694" spans="21:21">
      <c r="U1694" s="17"/>
    </row>
    <row r="1695" spans="21:21">
      <c r="U1695" s="17"/>
    </row>
    <row r="1696" spans="21:21">
      <c r="U1696" s="17"/>
    </row>
    <row r="1697" spans="21:21">
      <c r="U1697" s="17"/>
    </row>
    <row r="1698" spans="21:21">
      <c r="U1698" s="17"/>
    </row>
    <row r="1699" spans="21:21">
      <c r="U1699" s="17"/>
    </row>
    <row r="1700" spans="21:21">
      <c r="U1700" s="17"/>
    </row>
    <row r="1701" spans="21:21">
      <c r="U1701" s="17"/>
    </row>
    <row r="1702" spans="21:21">
      <c r="U1702" s="17"/>
    </row>
    <row r="1703" spans="21:21">
      <c r="U1703" s="17"/>
    </row>
    <row r="1704" spans="21:21">
      <c r="U1704" s="17"/>
    </row>
    <row r="1705" spans="21:21">
      <c r="U1705" s="17"/>
    </row>
    <row r="1706" spans="21:21">
      <c r="U1706" s="17"/>
    </row>
    <row r="1707" spans="21:21">
      <c r="U1707" s="17"/>
    </row>
    <row r="1708" spans="21:21">
      <c r="U1708" s="17"/>
    </row>
    <row r="1709" spans="21:21">
      <c r="U1709" s="17"/>
    </row>
    <row r="1710" spans="21:21">
      <c r="U1710" s="17"/>
    </row>
    <row r="1711" spans="21:21">
      <c r="U1711" s="17"/>
    </row>
    <row r="1712" spans="21:21">
      <c r="U1712" s="17"/>
    </row>
    <row r="1713" spans="21:21">
      <c r="U1713" s="17"/>
    </row>
    <row r="1714" spans="21:21">
      <c r="U1714" s="17"/>
    </row>
    <row r="1715" spans="21:21">
      <c r="U1715" s="17"/>
    </row>
    <row r="1716" spans="21:21">
      <c r="U1716" s="17"/>
    </row>
    <row r="1717" spans="21:21">
      <c r="U1717" s="17"/>
    </row>
    <row r="1718" spans="21:21">
      <c r="U1718" s="17"/>
    </row>
    <row r="1719" spans="21:21">
      <c r="U1719" s="17"/>
    </row>
    <row r="1720" spans="21:21">
      <c r="U1720" s="17"/>
    </row>
    <row r="1721" spans="21:21">
      <c r="U1721" s="17"/>
    </row>
    <row r="1722" spans="21:21">
      <c r="U1722" s="17"/>
    </row>
    <row r="1723" spans="21:21">
      <c r="U1723" s="17"/>
    </row>
    <row r="1724" spans="21:21">
      <c r="U1724" s="17"/>
    </row>
    <row r="1725" spans="21:21">
      <c r="U1725" s="17"/>
    </row>
    <row r="1726" spans="21:21">
      <c r="U1726" s="17"/>
    </row>
    <row r="1727" spans="21:21">
      <c r="U1727" s="17"/>
    </row>
    <row r="1728" spans="21:21">
      <c r="U1728" s="17"/>
    </row>
    <row r="1729" spans="21:21">
      <c r="U1729" s="17"/>
    </row>
    <row r="1730" spans="21:21">
      <c r="U1730" s="17"/>
    </row>
    <row r="1731" spans="21:21">
      <c r="U1731" s="17"/>
    </row>
    <row r="1732" spans="21:21">
      <c r="U1732" s="17"/>
    </row>
    <row r="1733" spans="21:21">
      <c r="U1733" s="17"/>
    </row>
    <row r="1734" spans="21:21">
      <c r="U1734" s="17"/>
    </row>
    <row r="1735" spans="21:21">
      <c r="U1735" s="17"/>
    </row>
    <row r="1736" spans="21:21">
      <c r="U1736" s="17"/>
    </row>
    <row r="1737" spans="21:21">
      <c r="U1737" s="17"/>
    </row>
    <row r="1738" spans="21:21">
      <c r="U1738" s="17"/>
    </row>
    <row r="1739" spans="21:21">
      <c r="U1739" s="17"/>
    </row>
    <row r="1740" spans="21:21">
      <c r="U1740" s="17"/>
    </row>
    <row r="1741" spans="21:21">
      <c r="U1741" s="17"/>
    </row>
    <row r="1742" spans="21:21">
      <c r="U1742" s="17"/>
    </row>
    <row r="1743" spans="21:21">
      <c r="U1743" s="17"/>
    </row>
    <row r="1744" spans="21:21">
      <c r="U1744" s="17"/>
    </row>
    <row r="1745" spans="21:21">
      <c r="U1745" s="17"/>
    </row>
    <row r="1746" spans="21:21">
      <c r="U1746" s="17"/>
    </row>
    <row r="1747" spans="21:21">
      <c r="U1747" s="17"/>
    </row>
    <row r="1748" spans="21:21">
      <c r="U1748" s="17"/>
    </row>
    <row r="1749" spans="21:21">
      <c r="U1749" s="17"/>
    </row>
    <row r="1750" spans="21:21">
      <c r="U1750" s="17"/>
    </row>
    <row r="1751" spans="21:21">
      <c r="U1751" s="17"/>
    </row>
    <row r="1752" spans="21:21">
      <c r="U1752" s="17"/>
    </row>
    <row r="1753" spans="21:21">
      <c r="U1753" s="17"/>
    </row>
    <row r="1754" spans="21:21">
      <c r="U1754" s="17"/>
    </row>
    <row r="1755" spans="21:21">
      <c r="U1755" s="17"/>
    </row>
    <row r="1756" spans="21:21">
      <c r="U1756" s="17"/>
    </row>
    <row r="1757" spans="21:21">
      <c r="U1757" s="17"/>
    </row>
    <row r="1758" spans="21:21">
      <c r="U1758" s="17"/>
    </row>
    <row r="1759" spans="21:21">
      <c r="U1759" s="17"/>
    </row>
    <row r="1760" spans="21:21">
      <c r="U1760" s="17"/>
    </row>
    <row r="1761" spans="21:21">
      <c r="U1761" s="17"/>
    </row>
    <row r="1762" spans="21:21">
      <c r="U1762" s="17"/>
    </row>
    <row r="1763" spans="21:21">
      <c r="U1763" s="17"/>
    </row>
    <row r="1764" spans="21:21">
      <c r="U1764" s="17"/>
    </row>
    <row r="1765" spans="21:21">
      <c r="U1765" s="17"/>
    </row>
    <row r="1766" spans="21:21">
      <c r="U1766" s="17"/>
    </row>
    <row r="1767" spans="21:21">
      <c r="U1767" s="17"/>
    </row>
    <row r="1768" spans="21:21">
      <c r="U1768" s="17"/>
    </row>
    <row r="1769" spans="21:21">
      <c r="U1769" s="17"/>
    </row>
    <row r="1770" spans="21:21">
      <c r="U1770" s="17"/>
    </row>
    <row r="1771" spans="21:21">
      <c r="U1771" s="17"/>
    </row>
    <row r="1772" spans="21:21">
      <c r="U1772" s="17"/>
    </row>
    <row r="1773" spans="21:21">
      <c r="U1773" s="17"/>
    </row>
    <row r="1774" spans="21:21">
      <c r="U1774" s="17"/>
    </row>
    <row r="1775" spans="21:21">
      <c r="U1775" s="17"/>
    </row>
    <row r="1776" spans="21:21">
      <c r="U1776" s="17"/>
    </row>
    <row r="1777" spans="21:21">
      <c r="U1777" s="17"/>
    </row>
    <row r="1778" spans="21:21">
      <c r="U1778" s="17"/>
    </row>
    <row r="1779" spans="21:21">
      <c r="U1779" s="17"/>
    </row>
    <row r="1780" spans="21:21">
      <c r="U1780" s="17"/>
    </row>
    <row r="1781" spans="21:21">
      <c r="U1781" s="17"/>
    </row>
    <row r="1782" spans="21:21">
      <c r="U1782" s="17"/>
    </row>
    <row r="1783" spans="21:21">
      <c r="U1783" s="17"/>
    </row>
    <row r="1784" spans="21:21">
      <c r="U1784" s="17"/>
    </row>
    <row r="1785" spans="21:21">
      <c r="U1785" s="17"/>
    </row>
    <row r="1786" spans="21:21">
      <c r="U1786" s="17"/>
    </row>
    <row r="1787" spans="21:21">
      <c r="U1787" s="17"/>
    </row>
    <row r="1788" spans="21:21">
      <c r="U1788" s="17"/>
    </row>
    <row r="1789" spans="21:21">
      <c r="U1789" s="17"/>
    </row>
    <row r="1790" spans="21:21">
      <c r="U1790" s="17"/>
    </row>
    <row r="1791" spans="21:21">
      <c r="U1791" s="17"/>
    </row>
    <row r="1792" spans="21:21">
      <c r="U1792" s="17"/>
    </row>
    <row r="1793" spans="21:21">
      <c r="U1793" s="17"/>
    </row>
    <row r="1794" spans="21:21">
      <c r="U1794" s="17"/>
    </row>
    <row r="1795" spans="21:21">
      <c r="U1795" s="17"/>
    </row>
    <row r="1796" spans="21:21">
      <c r="U1796" s="17"/>
    </row>
    <row r="1797" spans="21:21">
      <c r="U1797" s="17"/>
    </row>
    <row r="1798" spans="21:21">
      <c r="U1798" s="17"/>
    </row>
    <row r="1799" spans="21:21">
      <c r="U1799" s="17"/>
    </row>
    <row r="1800" spans="21:21">
      <c r="U1800" s="17"/>
    </row>
    <row r="1801" spans="21:21">
      <c r="U1801" s="17"/>
    </row>
    <row r="1802" spans="21:21">
      <c r="U1802" s="17"/>
    </row>
    <row r="1803" spans="21:21">
      <c r="U1803" s="17"/>
    </row>
    <row r="1804" spans="21:21">
      <c r="U1804" s="17"/>
    </row>
    <row r="1805" spans="21:21">
      <c r="U1805" s="17"/>
    </row>
    <row r="1806" spans="21:21">
      <c r="U1806" s="17"/>
    </row>
    <row r="1807" spans="21:21">
      <c r="U1807" s="17"/>
    </row>
    <row r="1808" spans="21:21">
      <c r="U1808" s="17"/>
    </row>
    <row r="1809" spans="21:21">
      <c r="U1809" s="17"/>
    </row>
    <row r="1810" spans="21:21">
      <c r="U1810" s="17"/>
    </row>
    <row r="1811" spans="21:21">
      <c r="U1811" s="17"/>
    </row>
    <row r="1812" spans="21:21">
      <c r="U1812" s="17"/>
    </row>
    <row r="1813" spans="21:21">
      <c r="U1813" s="17"/>
    </row>
    <row r="1814" spans="21:21">
      <c r="U1814" s="17"/>
    </row>
    <row r="1815" spans="21:21">
      <c r="U1815" s="17"/>
    </row>
    <row r="1816" spans="21:21">
      <c r="U1816" s="17"/>
    </row>
    <row r="1817" spans="21:21">
      <c r="U1817" s="17"/>
    </row>
    <row r="1818" spans="21:21">
      <c r="U1818" s="17"/>
    </row>
    <row r="1819" spans="21:21">
      <c r="U1819" s="17"/>
    </row>
    <row r="1820" spans="21:21">
      <c r="U1820" s="17"/>
    </row>
    <row r="1821" spans="21:21">
      <c r="U1821" s="17"/>
    </row>
    <row r="1822" spans="21:21">
      <c r="U1822" s="17"/>
    </row>
    <row r="1823" spans="21:21">
      <c r="U1823" s="17"/>
    </row>
    <row r="1824" spans="21:21">
      <c r="U1824" s="17"/>
    </row>
    <row r="1825" spans="21:21">
      <c r="U1825" s="17"/>
    </row>
    <row r="1826" spans="21:21">
      <c r="U1826" s="17"/>
    </row>
    <row r="1827" spans="21:21">
      <c r="U1827" s="17"/>
    </row>
    <row r="1828" spans="21:21">
      <c r="U1828" s="17"/>
    </row>
    <row r="1829" spans="21:21">
      <c r="U1829" s="17"/>
    </row>
    <row r="1830" spans="21:21">
      <c r="U1830" s="17"/>
    </row>
    <row r="1831" spans="21:21">
      <c r="U1831" s="17"/>
    </row>
    <row r="1832" spans="21:21">
      <c r="U1832" s="17"/>
    </row>
    <row r="1833" spans="21:21">
      <c r="U1833" s="17"/>
    </row>
    <row r="1834" spans="21:21">
      <c r="U1834" s="17"/>
    </row>
    <row r="1835" spans="21:21">
      <c r="U1835" s="17"/>
    </row>
    <row r="1836" spans="21:21">
      <c r="U1836" s="17"/>
    </row>
    <row r="1837" spans="21:21">
      <c r="U1837" s="17"/>
    </row>
    <row r="1838" spans="21:21">
      <c r="U1838" s="17"/>
    </row>
    <row r="1839" spans="21:21">
      <c r="U1839" s="17"/>
    </row>
    <row r="1840" spans="21:21">
      <c r="U1840" s="17"/>
    </row>
    <row r="1841" spans="21:21">
      <c r="U1841" s="17"/>
    </row>
    <row r="1842" spans="21:21">
      <c r="U1842" s="17"/>
    </row>
    <row r="1843" spans="21:21">
      <c r="U1843" s="17"/>
    </row>
    <row r="1844" spans="21:21">
      <c r="U1844" s="17"/>
    </row>
    <row r="1845" spans="21:21">
      <c r="U1845" s="17"/>
    </row>
    <row r="1846" spans="21:21">
      <c r="U1846" s="17"/>
    </row>
    <row r="1847" spans="21:21">
      <c r="U1847" s="17"/>
    </row>
    <row r="1848" spans="21:21">
      <c r="U1848" s="17"/>
    </row>
    <row r="1849" spans="21:21">
      <c r="U1849" s="17"/>
    </row>
    <row r="1850" spans="21:21">
      <c r="U1850" s="17"/>
    </row>
    <row r="1851" spans="21:21">
      <c r="U1851" s="17"/>
    </row>
    <row r="1852" spans="21:21">
      <c r="U1852" s="17"/>
    </row>
    <row r="1853" spans="21:21">
      <c r="U1853" s="17"/>
    </row>
    <row r="1854" spans="21:21">
      <c r="U1854" s="17"/>
    </row>
    <row r="1855" spans="21:21">
      <c r="U1855" s="17"/>
    </row>
    <row r="1856" spans="21:21">
      <c r="U1856" s="17"/>
    </row>
    <row r="1857" spans="21:21">
      <c r="U1857" s="17"/>
    </row>
    <row r="1858" spans="21:21">
      <c r="U1858" s="17"/>
    </row>
    <row r="1859" spans="21:21">
      <c r="U1859" s="17"/>
    </row>
    <row r="1860" spans="21:21">
      <c r="U1860" s="17"/>
    </row>
    <row r="1861" spans="21:21">
      <c r="U1861" s="17"/>
    </row>
    <row r="1862" spans="21:21">
      <c r="U1862" s="17"/>
    </row>
    <row r="1863" spans="21:21">
      <c r="U1863" s="17"/>
    </row>
    <row r="1864" spans="21:21">
      <c r="U1864" s="17"/>
    </row>
    <row r="1865" spans="21:21">
      <c r="U1865" s="17"/>
    </row>
    <row r="1866" spans="21:21">
      <c r="U1866" s="17"/>
    </row>
    <row r="1867" spans="21:21">
      <c r="U1867" s="17"/>
    </row>
    <row r="1868" spans="21:21">
      <c r="U1868" s="17"/>
    </row>
    <row r="1869" spans="21:21">
      <c r="U1869" s="17"/>
    </row>
    <row r="1870" spans="21:21">
      <c r="U1870" s="17"/>
    </row>
    <row r="1871" spans="21:21">
      <c r="U1871" s="17"/>
    </row>
    <row r="1872" spans="21:21">
      <c r="U1872" s="17"/>
    </row>
    <row r="1873" spans="21:21">
      <c r="U1873" s="17"/>
    </row>
    <row r="1874" spans="21:21">
      <c r="U1874" s="17"/>
    </row>
    <row r="1875" spans="21:21">
      <c r="U1875" s="17"/>
    </row>
    <row r="1876" spans="21:21">
      <c r="U1876" s="17"/>
    </row>
    <row r="1877" spans="21:21">
      <c r="U1877" s="17"/>
    </row>
    <row r="1878" spans="21:21">
      <c r="U1878" s="17"/>
    </row>
    <row r="1879" spans="21:21">
      <c r="U1879" s="17"/>
    </row>
    <row r="1880" spans="21:21">
      <c r="U1880" s="17"/>
    </row>
    <row r="1881" spans="21:21">
      <c r="U1881" s="17"/>
    </row>
    <row r="1882" spans="21:21">
      <c r="U1882" s="17"/>
    </row>
    <row r="1883" spans="21:21">
      <c r="U1883" s="17"/>
    </row>
    <row r="1884" spans="21:21">
      <c r="U1884" s="17"/>
    </row>
    <row r="1885" spans="21:21">
      <c r="U1885" s="17"/>
    </row>
    <row r="1886" spans="21:21">
      <c r="U1886" s="17"/>
    </row>
    <row r="1887" spans="21:21">
      <c r="U1887" s="17"/>
    </row>
    <row r="1888" spans="21:21">
      <c r="U1888" s="17"/>
    </row>
    <row r="1889" spans="21:21">
      <c r="U1889" s="17"/>
    </row>
    <row r="1890" spans="21:21">
      <c r="U1890" s="17"/>
    </row>
    <row r="1891" spans="21:21">
      <c r="U1891" s="17"/>
    </row>
    <row r="1892" spans="21:21">
      <c r="U1892" s="17"/>
    </row>
    <row r="1893" spans="21:21">
      <c r="U1893" s="17"/>
    </row>
    <row r="1894" spans="21:21">
      <c r="U1894" s="17"/>
    </row>
    <row r="1895" spans="21:21">
      <c r="U1895" s="17"/>
    </row>
    <row r="1896" spans="21:21">
      <c r="U1896" s="17"/>
    </row>
    <row r="1897" spans="21:21">
      <c r="U1897" s="17"/>
    </row>
    <row r="1898" spans="21:21">
      <c r="U1898" s="17"/>
    </row>
    <row r="1899" spans="21:21">
      <c r="U1899" s="17"/>
    </row>
    <row r="1900" spans="21:21">
      <c r="U1900" s="17"/>
    </row>
    <row r="1901" spans="21:21">
      <c r="U1901" s="17"/>
    </row>
    <row r="1902" spans="21:21">
      <c r="U1902" s="17"/>
    </row>
    <row r="1903" spans="21:21">
      <c r="U1903" s="17"/>
    </row>
    <row r="1904" spans="21:21">
      <c r="U1904" s="17"/>
    </row>
    <row r="1905" spans="21:21">
      <c r="U1905" s="17"/>
    </row>
    <row r="1906" spans="21:21">
      <c r="U1906" s="17"/>
    </row>
    <row r="1907" spans="21:21">
      <c r="U1907" s="17"/>
    </row>
    <row r="1908" spans="21:21">
      <c r="U1908" s="17"/>
    </row>
    <row r="1909" spans="21:21">
      <c r="U1909" s="17"/>
    </row>
    <row r="1910" spans="21:21">
      <c r="U1910" s="17"/>
    </row>
    <row r="1911" spans="21:21">
      <c r="U1911" s="17"/>
    </row>
    <row r="1912" spans="21:21">
      <c r="U1912" s="17"/>
    </row>
    <row r="1913" spans="21:21">
      <c r="U1913" s="17"/>
    </row>
    <row r="1914" spans="21:21">
      <c r="U1914" s="17"/>
    </row>
    <row r="1915" spans="21:21">
      <c r="U1915" s="17"/>
    </row>
    <row r="1916" spans="21:21">
      <c r="U1916" s="17"/>
    </row>
    <row r="1917" spans="21:21">
      <c r="U1917" s="17"/>
    </row>
    <row r="1918" spans="21:21">
      <c r="U1918" s="17"/>
    </row>
    <row r="1919" spans="21:21">
      <c r="U1919" s="17"/>
    </row>
    <row r="1920" spans="21:21">
      <c r="U1920" s="17"/>
    </row>
    <row r="1921" spans="21:21">
      <c r="U1921" s="17"/>
    </row>
    <row r="1922" spans="21:21">
      <c r="U1922" s="17"/>
    </row>
    <row r="1923" spans="21:21">
      <c r="U1923" s="17"/>
    </row>
    <row r="1924" spans="21:21">
      <c r="U1924" s="17"/>
    </row>
    <row r="1925" spans="21:21">
      <c r="U1925" s="17"/>
    </row>
    <row r="1926" spans="21:21">
      <c r="U1926" s="17"/>
    </row>
    <row r="1927" spans="21:21">
      <c r="U1927" s="17"/>
    </row>
    <row r="1928" spans="21:21">
      <c r="U1928" s="17"/>
    </row>
    <row r="1929" spans="21:21">
      <c r="U1929" s="17"/>
    </row>
    <row r="1930" spans="21:21">
      <c r="U1930" s="17"/>
    </row>
    <row r="1931" spans="21:21">
      <c r="U1931" s="17"/>
    </row>
    <row r="1932" spans="21:21">
      <c r="U1932" s="17"/>
    </row>
    <row r="1933" spans="21:21">
      <c r="U1933" s="17"/>
    </row>
    <row r="1934" spans="21:21">
      <c r="U1934" s="17"/>
    </row>
    <row r="1935" spans="21:21">
      <c r="U1935" s="17"/>
    </row>
    <row r="1936" spans="21:21">
      <c r="U1936" s="17"/>
    </row>
    <row r="1937" spans="21:21">
      <c r="U1937" s="17"/>
    </row>
    <row r="1938" spans="21:21">
      <c r="U1938" s="17"/>
    </row>
    <row r="1939" spans="21:21">
      <c r="U1939" s="17"/>
    </row>
    <row r="1940" spans="21:21">
      <c r="U1940" s="17"/>
    </row>
    <row r="1941" spans="21:21">
      <c r="U1941" s="17"/>
    </row>
    <row r="1942" spans="21:21">
      <c r="U1942" s="17"/>
    </row>
    <row r="1943" spans="21:21">
      <c r="U1943" s="17"/>
    </row>
    <row r="1944" spans="21:21">
      <c r="U1944" s="17"/>
    </row>
    <row r="1945" spans="21:21">
      <c r="U1945" s="17"/>
    </row>
    <row r="1946" spans="21:21">
      <c r="U1946" s="17"/>
    </row>
    <row r="1947" spans="21:21">
      <c r="U1947" s="17"/>
    </row>
    <row r="1948" spans="21:21">
      <c r="U1948" s="17"/>
    </row>
    <row r="1949" spans="21:21">
      <c r="U1949" s="17"/>
    </row>
    <row r="1950" spans="21:21">
      <c r="U1950" s="17"/>
    </row>
    <row r="1951" spans="21:21">
      <c r="U1951" s="17"/>
    </row>
    <row r="1952" spans="21:21">
      <c r="U1952" s="17"/>
    </row>
    <row r="1953" spans="21:21">
      <c r="U1953" s="17"/>
    </row>
    <row r="1954" spans="21:21">
      <c r="U1954" s="17"/>
    </row>
    <row r="1955" spans="21:21">
      <c r="U1955" s="17"/>
    </row>
    <row r="1956" spans="21:21">
      <c r="U1956" s="17"/>
    </row>
    <row r="1957" spans="21:21">
      <c r="U1957" s="17"/>
    </row>
    <row r="1958" spans="21:21">
      <c r="U1958" s="17"/>
    </row>
    <row r="1959" spans="21:21">
      <c r="U1959" s="17"/>
    </row>
    <row r="1960" spans="21:21">
      <c r="U1960" s="17"/>
    </row>
    <row r="1961" spans="21:21">
      <c r="U1961" s="17"/>
    </row>
    <row r="1962" spans="21:21">
      <c r="U1962" s="17"/>
    </row>
    <row r="1963" spans="21:21">
      <c r="U1963" s="17"/>
    </row>
    <row r="1964" spans="21:21">
      <c r="U1964" s="17"/>
    </row>
    <row r="1965" spans="21:21">
      <c r="U1965" s="17"/>
    </row>
    <row r="1966" spans="21:21">
      <c r="U1966" s="17"/>
    </row>
    <row r="1967" spans="21:21">
      <c r="U1967" s="17"/>
    </row>
    <row r="1968" spans="21:21">
      <c r="U1968" s="17"/>
    </row>
    <row r="1969" spans="21:21">
      <c r="U1969" s="17"/>
    </row>
    <row r="1970" spans="21:21">
      <c r="U1970" s="17"/>
    </row>
    <row r="1971" spans="21:21">
      <c r="U1971" s="17"/>
    </row>
    <row r="1972" spans="21:21">
      <c r="U1972" s="17"/>
    </row>
    <row r="1973" spans="21:21">
      <c r="U1973" s="17"/>
    </row>
    <row r="1974" spans="21:21">
      <c r="U1974" s="17"/>
    </row>
    <row r="1975" spans="21:21">
      <c r="U1975" s="17"/>
    </row>
    <row r="1976" spans="21:21">
      <c r="U1976" s="17"/>
    </row>
    <row r="1977" spans="21:21">
      <c r="U1977" s="17"/>
    </row>
    <row r="1978" spans="21:21">
      <c r="U1978" s="17"/>
    </row>
    <row r="1979" spans="21:21">
      <c r="U1979" s="17"/>
    </row>
    <row r="1980" spans="21:21">
      <c r="U1980" s="17"/>
    </row>
    <row r="1981" spans="21:21">
      <c r="U1981" s="17"/>
    </row>
    <row r="1982" spans="21:21">
      <c r="U1982" s="17"/>
    </row>
    <row r="1983" spans="21:21">
      <c r="U1983" s="17"/>
    </row>
    <row r="1984" spans="21:21">
      <c r="U1984" s="17"/>
    </row>
    <row r="1985" spans="21:21">
      <c r="U1985" s="17"/>
    </row>
    <row r="1986" spans="21:21">
      <c r="U1986" s="17"/>
    </row>
    <row r="1987" spans="21:21">
      <c r="U1987" s="17"/>
    </row>
    <row r="1988" spans="21:21">
      <c r="U1988" s="17"/>
    </row>
    <row r="1989" spans="21:21">
      <c r="U1989" s="17"/>
    </row>
    <row r="1990" spans="21:21">
      <c r="U1990" s="17"/>
    </row>
    <row r="1991" spans="21:21">
      <c r="U1991" s="17"/>
    </row>
    <row r="1992" spans="21:21">
      <c r="U1992" s="17"/>
    </row>
    <row r="1993" spans="21:21">
      <c r="U1993" s="17"/>
    </row>
    <row r="1994" spans="21:21">
      <c r="U1994" s="17"/>
    </row>
    <row r="1995" spans="21:21">
      <c r="U1995" s="17"/>
    </row>
    <row r="1996" spans="21:21">
      <c r="U1996" s="17"/>
    </row>
    <row r="1997" spans="21:21">
      <c r="U1997" s="17"/>
    </row>
    <row r="1998" spans="21:21">
      <c r="U1998" s="17"/>
    </row>
    <row r="1999" spans="21:21">
      <c r="U1999" s="17"/>
    </row>
    <row r="2000" spans="21:21">
      <c r="U2000" s="17"/>
    </row>
    <row r="2001" spans="21:21">
      <c r="U2001" s="17"/>
    </row>
    <row r="2002" spans="21:21">
      <c r="U2002" s="17"/>
    </row>
    <row r="2003" spans="21:21">
      <c r="U2003" s="17"/>
    </row>
    <row r="2004" spans="21:21">
      <c r="U2004" s="17"/>
    </row>
    <row r="2005" spans="21:21">
      <c r="U2005" s="17"/>
    </row>
    <row r="2006" spans="21:21">
      <c r="U2006" s="17"/>
    </row>
    <row r="2007" spans="21:21">
      <c r="U2007" s="17"/>
    </row>
    <row r="2008" spans="21:21">
      <c r="U2008" s="17"/>
    </row>
    <row r="2009" spans="21:21">
      <c r="U2009" s="17"/>
    </row>
    <row r="2010" spans="21:21">
      <c r="U2010" s="17"/>
    </row>
    <row r="2011" spans="21:21">
      <c r="U2011" s="17"/>
    </row>
    <row r="2012" spans="21:21">
      <c r="U2012" s="17"/>
    </row>
    <row r="2013" spans="21:21">
      <c r="U2013" s="17"/>
    </row>
    <row r="2014" spans="21:21">
      <c r="U2014" s="17"/>
    </row>
    <row r="2015" spans="21:21">
      <c r="U2015" s="17"/>
    </row>
    <row r="2016" spans="21:21">
      <c r="U2016" s="17"/>
    </row>
    <row r="2017" spans="21:21">
      <c r="U2017" s="17"/>
    </row>
    <row r="2018" spans="21:21">
      <c r="U2018" s="17"/>
    </row>
    <row r="2019" spans="21:21">
      <c r="U2019" s="17"/>
    </row>
    <row r="2020" spans="21:21">
      <c r="U2020" s="17"/>
    </row>
    <row r="2021" spans="21:21">
      <c r="U2021" s="17"/>
    </row>
    <row r="2022" spans="21:21">
      <c r="U2022" s="17"/>
    </row>
    <row r="2023" spans="21:21">
      <c r="U2023" s="17"/>
    </row>
    <row r="2024" spans="21:21">
      <c r="U2024" s="17"/>
    </row>
    <row r="2025" spans="21:21">
      <c r="U2025" s="17"/>
    </row>
    <row r="2026" spans="21:21">
      <c r="U2026" s="17"/>
    </row>
    <row r="2027" spans="21:21">
      <c r="U2027" s="17"/>
    </row>
    <row r="2028" spans="21:21">
      <c r="U2028" s="17"/>
    </row>
    <row r="2029" spans="21:21">
      <c r="U2029" s="17"/>
    </row>
    <row r="2030" spans="21:21">
      <c r="U2030" s="17"/>
    </row>
    <row r="2031" spans="21:21">
      <c r="U2031" s="17"/>
    </row>
    <row r="2032" spans="21:21">
      <c r="U2032" s="17"/>
    </row>
    <row r="2033" spans="21:21">
      <c r="U2033" s="17"/>
    </row>
    <row r="2034" spans="21:21">
      <c r="U2034" s="17"/>
    </row>
    <row r="2035" spans="21:21">
      <c r="U2035" s="17"/>
    </row>
    <row r="2036" spans="21:21">
      <c r="U2036" s="17"/>
    </row>
    <row r="2037" spans="21:21">
      <c r="U2037" s="17"/>
    </row>
    <row r="2038" spans="21:21">
      <c r="U2038" s="17"/>
    </row>
    <row r="2039" spans="21:21">
      <c r="U2039" s="17"/>
    </row>
    <row r="2040" spans="21:21">
      <c r="U2040" s="17"/>
    </row>
    <row r="2041" spans="21:21">
      <c r="U2041" s="17"/>
    </row>
    <row r="2042" spans="21:21">
      <c r="U2042" s="17"/>
    </row>
    <row r="2043" spans="21:21">
      <c r="U2043" s="17"/>
    </row>
    <row r="2044" spans="21:21">
      <c r="U2044" s="17"/>
    </row>
    <row r="2045" spans="21:21">
      <c r="U2045" s="17"/>
    </row>
    <row r="2046" spans="21:21">
      <c r="U2046" s="17"/>
    </row>
    <row r="2047" spans="21:21">
      <c r="U2047" s="17"/>
    </row>
    <row r="2048" spans="21:21">
      <c r="U2048" s="17"/>
    </row>
    <row r="2049" spans="21:21">
      <c r="U2049" s="17"/>
    </row>
    <row r="2050" spans="21:21">
      <c r="U2050" s="17"/>
    </row>
    <row r="2051" spans="21:21">
      <c r="U2051" s="17"/>
    </row>
    <row r="2052" spans="21:21">
      <c r="U2052" s="17"/>
    </row>
    <row r="2053" spans="21:21">
      <c r="U2053" s="17"/>
    </row>
    <row r="2054" spans="21:21">
      <c r="U2054" s="17"/>
    </row>
    <row r="2055" spans="21:21">
      <c r="U2055" s="17"/>
    </row>
    <row r="2056" spans="21:21">
      <c r="U2056" s="17"/>
    </row>
    <row r="2057" spans="21:21">
      <c r="U2057" s="17"/>
    </row>
    <row r="2058" spans="21:21">
      <c r="U2058" s="17"/>
    </row>
    <row r="2059" spans="21:21">
      <c r="U2059" s="17"/>
    </row>
    <row r="2060" spans="21:21">
      <c r="U2060" s="17"/>
    </row>
    <row r="2061" spans="21:21">
      <c r="U2061" s="17"/>
    </row>
    <row r="2062" spans="21:21">
      <c r="U2062" s="17"/>
    </row>
    <row r="2063" spans="21:21">
      <c r="U2063" s="17"/>
    </row>
    <row r="2064" spans="21:21">
      <c r="U2064" s="17"/>
    </row>
    <row r="2065" spans="21:21">
      <c r="U2065" s="17"/>
    </row>
    <row r="2066" spans="21:21">
      <c r="U2066" s="17"/>
    </row>
    <row r="2067" spans="21:21">
      <c r="U2067" s="17"/>
    </row>
    <row r="2068" spans="21:21">
      <c r="U2068" s="17"/>
    </row>
    <row r="2069" spans="21:21">
      <c r="U2069" s="17"/>
    </row>
    <row r="2070" spans="21:21">
      <c r="U2070" s="17"/>
    </row>
    <row r="2071" spans="21:21">
      <c r="U2071" s="17"/>
    </row>
    <row r="2072" spans="21:21">
      <c r="U2072" s="17"/>
    </row>
    <row r="2073" spans="21:21">
      <c r="U2073" s="17"/>
    </row>
    <row r="2074" spans="21:21">
      <c r="U2074" s="17"/>
    </row>
    <row r="2075" spans="21:21">
      <c r="U2075" s="17"/>
    </row>
    <row r="2076" spans="21:21">
      <c r="U2076" s="17"/>
    </row>
    <row r="2077" spans="21:21">
      <c r="U2077" s="17"/>
    </row>
    <row r="2078" spans="21:21">
      <c r="U2078" s="17"/>
    </row>
    <row r="2079" spans="21:21">
      <c r="U2079" s="17"/>
    </row>
    <row r="2080" spans="21:21">
      <c r="U2080" s="17"/>
    </row>
    <row r="2081" spans="21:21">
      <c r="U2081" s="17"/>
    </row>
    <row r="2082" spans="21:21">
      <c r="U2082" s="17"/>
    </row>
    <row r="2083" spans="21:21">
      <c r="U2083" s="17"/>
    </row>
    <row r="2084" spans="21:21">
      <c r="U2084" s="17"/>
    </row>
    <row r="2085" spans="21:21">
      <c r="U2085" s="17"/>
    </row>
    <row r="2086" spans="21:21">
      <c r="U2086" s="17"/>
    </row>
    <row r="2087" spans="21:21">
      <c r="U2087" s="17"/>
    </row>
    <row r="2088" spans="21:21">
      <c r="U2088" s="17"/>
    </row>
    <row r="2089" spans="21:21">
      <c r="U2089" s="17"/>
    </row>
    <row r="2090" spans="21:21">
      <c r="U2090" s="17"/>
    </row>
    <row r="2091" spans="21:21">
      <c r="U2091" s="17"/>
    </row>
    <row r="2092" spans="21:21">
      <c r="U2092" s="17"/>
    </row>
    <row r="2093" spans="21:21">
      <c r="U2093" s="17"/>
    </row>
    <row r="2094" spans="21:21">
      <c r="U2094" s="17"/>
    </row>
    <row r="2095" spans="21:21">
      <c r="U2095" s="17"/>
    </row>
    <row r="2096" spans="21:21">
      <c r="U2096" s="17"/>
    </row>
    <row r="2097" spans="21:21">
      <c r="U2097" s="17"/>
    </row>
    <row r="2098" spans="21:21">
      <c r="U2098" s="17"/>
    </row>
    <row r="2099" spans="21:21">
      <c r="U2099" s="17"/>
    </row>
    <row r="2100" spans="21:21">
      <c r="U2100" s="17"/>
    </row>
    <row r="2101" spans="21:21">
      <c r="U2101" s="17"/>
    </row>
    <row r="2102" spans="21:21">
      <c r="U2102" s="17"/>
    </row>
    <row r="2103" spans="21:21">
      <c r="U2103" s="17"/>
    </row>
    <row r="2104" spans="21:21">
      <c r="U2104" s="17"/>
    </row>
    <row r="2105" spans="21:21">
      <c r="U2105" s="17"/>
    </row>
    <row r="2106" spans="21:21">
      <c r="U2106" s="17"/>
    </row>
    <row r="2107" spans="21:21">
      <c r="U2107" s="17"/>
    </row>
    <row r="2108" spans="21:21">
      <c r="U2108" s="17"/>
    </row>
    <row r="2109" spans="21:21">
      <c r="U2109" s="17"/>
    </row>
    <row r="2110" spans="21:21">
      <c r="U2110" s="17"/>
    </row>
    <row r="2111" spans="21:21">
      <c r="U2111" s="17"/>
    </row>
    <row r="2112" spans="21:21">
      <c r="U2112" s="17"/>
    </row>
    <row r="2113" spans="21:21">
      <c r="U2113" s="17"/>
    </row>
    <row r="2114" spans="21:21">
      <c r="U2114" s="17"/>
    </row>
    <row r="2115" spans="21:21">
      <c r="U2115" s="17"/>
    </row>
    <row r="2116" spans="21:21">
      <c r="U2116" s="17"/>
    </row>
    <row r="2117" spans="21:21">
      <c r="U2117" s="17"/>
    </row>
    <row r="2118" spans="21:21">
      <c r="U2118" s="17"/>
    </row>
    <row r="2119" spans="21:21">
      <c r="U2119" s="17"/>
    </row>
    <row r="2120" spans="21:21">
      <c r="U2120" s="17"/>
    </row>
    <row r="2121" spans="21:21">
      <c r="U2121" s="17"/>
    </row>
    <row r="2122" spans="21:21">
      <c r="U2122" s="17"/>
    </row>
    <row r="2123" spans="21:21">
      <c r="U2123" s="17"/>
    </row>
    <row r="2124" spans="21:21">
      <c r="U2124" s="17"/>
    </row>
    <row r="2125" spans="21:21">
      <c r="U2125" s="17"/>
    </row>
    <row r="2126" spans="21:21">
      <c r="U2126" s="17"/>
    </row>
    <row r="2127" spans="21:21">
      <c r="U2127" s="17"/>
    </row>
    <row r="2128" spans="21:21">
      <c r="U2128" s="17"/>
    </row>
    <row r="2129" spans="21:21">
      <c r="U2129" s="17"/>
    </row>
    <row r="2130" spans="21:21">
      <c r="U2130" s="17"/>
    </row>
    <row r="2131" spans="21:21">
      <c r="U2131" s="17"/>
    </row>
    <row r="2132" spans="21:21">
      <c r="U2132" s="17"/>
    </row>
    <row r="2133" spans="21:21">
      <c r="U2133" s="17"/>
    </row>
    <row r="2134" spans="21:21">
      <c r="U2134" s="17"/>
    </row>
    <row r="2135" spans="21:21">
      <c r="U2135" s="17"/>
    </row>
    <row r="2136" spans="21:21">
      <c r="U2136" s="17"/>
    </row>
    <row r="2137" spans="21:21">
      <c r="U2137" s="17"/>
    </row>
    <row r="2138" spans="21:21">
      <c r="U2138" s="17"/>
    </row>
    <row r="2139" spans="21:21">
      <c r="U2139" s="17"/>
    </row>
    <row r="2140" spans="21:21">
      <c r="U2140" s="17"/>
    </row>
    <row r="2141" spans="21:21">
      <c r="U2141" s="17"/>
    </row>
    <row r="2142" spans="21:21">
      <c r="U2142" s="17"/>
    </row>
    <row r="2143" spans="21:21">
      <c r="U2143" s="17"/>
    </row>
    <row r="2144" spans="21:21">
      <c r="U2144" s="17"/>
    </row>
    <row r="2145" spans="21:21">
      <c r="U2145" s="17"/>
    </row>
    <row r="2146" spans="21:21">
      <c r="U2146" s="17"/>
    </row>
    <row r="2147" spans="21:21">
      <c r="U2147" s="17"/>
    </row>
    <row r="2148" spans="21:21">
      <c r="U2148" s="17"/>
    </row>
    <row r="2149" spans="21:21">
      <c r="U2149" s="17"/>
    </row>
    <row r="2150" spans="21:21">
      <c r="U2150" s="17"/>
    </row>
    <row r="2151" spans="21:21">
      <c r="U2151" s="17"/>
    </row>
    <row r="2152" spans="21:21">
      <c r="U2152" s="17"/>
    </row>
    <row r="2153" spans="21:21">
      <c r="U2153" s="17"/>
    </row>
    <row r="2154" spans="21:21">
      <c r="U2154" s="17"/>
    </row>
    <row r="2155" spans="21:21">
      <c r="U2155" s="17"/>
    </row>
    <row r="2156" spans="21:21">
      <c r="U2156" s="17"/>
    </row>
    <row r="2157" spans="21:21">
      <c r="U2157" s="17"/>
    </row>
    <row r="2158" spans="21:21">
      <c r="U2158" s="17"/>
    </row>
    <row r="2159" spans="21:21">
      <c r="U2159" s="17"/>
    </row>
    <row r="2160" spans="21:21">
      <c r="U2160" s="17"/>
    </row>
    <row r="2161" spans="21:21">
      <c r="U2161" s="17"/>
    </row>
    <row r="2162" spans="21:21">
      <c r="U2162" s="17"/>
    </row>
    <row r="2163" spans="21:21">
      <c r="U2163" s="17"/>
    </row>
    <row r="2164" spans="21:21">
      <c r="U2164" s="17"/>
    </row>
    <row r="2165" spans="21:21">
      <c r="U2165" s="17"/>
    </row>
    <row r="2166" spans="21:21">
      <c r="U2166" s="17"/>
    </row>
    <row r="2167" spans="21:21">
      <c r="U2167" s="17"/>
    </row>
    <row r="2168" spans="21:21">
      <c r="U2168" s="17"/>
    </row>
    <row r="2169" spans="21:21">
      <c r="U2169" s="17"/>
    </row>
    <row r="2170" spans="21:21">
      <c r="U2170" s="17"/>
    </row>
    <row r="2171" spans="21:21">
      <c r="U2171" s="17"/>
    </row>
    <row r="2172" spans="21:21">
      <c r="U2172" s="17"/>
    </row>
    <row r="2173" spans="21:21">
      <c r="U2173" s="17"/>
    </row>
    <row r="2174" spans="21:21">
      <c r="U2174" s="17"/>
    </row>
    <row r="2175" spans="21:21">
      <c r="U2175" s="17"/>
    </row>
    <row r="2176" spans="21:21">
      <c r="U2176" s="17"/>
    </row>
    <row r="2177" spans="21:21">
      <c r="U2177" s="17"/>
    </row>
    <row r="2178" spans="21:21">
      <c r="U2178" s="17"/>
    </row>
    <row r="2179" spans="21:21">
      <c r="U2179" s="17"/>
    </row>
    <row r="2180" spans="21:21">
      <c r="U2180" s="17"/>
    </row>
    <row r="2181" spans="21:21">
      <c r="U2181" s="17"/>
    </row>
    <row r="2182" spans="21:21">
      <c r="U2182" s="17"/>
    </row>
    <row r="2183" spans="21:21">
      <c r="U2183" s="17"/>
    </row>
    <row r="2184" spans="21:21">
      <c r="U2184" s="17"/>
    </row>
    <row r="2185" spans="21:21">
      <c r="U2185" s="17"/>
    </row>
    <row r="2186" spans="21:21">
      <c r="U2186" s="17"/>
    </row>
    <row r="2187" spans="21:21">
      <c r="U2187" s="17"/>
    </row>
    <row r="2188" spans="21:21">
      <c r="U2188" s="17"/>
    </row>
    <row r="2189" spans="21:21">
      <c r="U2189" s="17"/>
    </row>
    <row r="2190" spans="21:21">
      <c r="U2190" s="17"/>
    </row>
    <row r="2191" spans="21:21">
      <c r="U2191" s="17"/>
    </row>
    <row r="2192" spans="21:21">
      <c r="U2192" s="17"/>
    </row>
    <row r="2193" spans="21:21">
      <c r="U2193" s="17"/>
    </row>
    <row r="2194" spans="21:21">
      <c r="U2194" s="17"/>
    </row>
    <row r="2195" spans="21:21">
      <c r="U2195" s="17"/>
    </row>
    <row r="2196" spans="21:21">
      <c r="U2196" s="17"/>
    </row>
    <row r="2197" spans="21:21">
      <c r="U2197" s="17"/>
    </row>
    <row r="2198" spans="21:21">
      <c r="U2198" s="17"/>
    </row>
    <row r="2199" spans="21:21">
      <c r="U2199" s="17"/>
    </row>
    <row r="2200" spans="21:21">
      <c r="U2200" s="17"/>
    </row>
    <row r="2201" spans="21:21">
      <c r="U2201" s="17"/>
    </row>
    <row r="2202" spans="21:21">
      <c r="U2202" s="17"/>
    </row>
    <row r="2203" spans="21:21">
      <c r="U2203" s="17"/>
    </row>
    <row r="2204" spans="21:21">
      <c r="U2204" s="17"/>
    </row>
    <row r="2205" spans="21:21">
      <c r="U2205" s="17"/>
    </row>
    <row r="2206" spans="21:21">
      <c r="U2206" s="17"/>
    </row>
    <row r="2207" spans="21:21">
      <c r="U2207" s="17"/>
    </row>
    <row r="2208" spans="21:21">
      <c r="U2208" s="17"/>
    </row>
    <row r="2209" spans="21:21">
      <c r="U2209" s="17"/>
    </row>
    <row r="2210" spans="21:21">
      <c r="U2210" s="17"/>
    </row>
    <row r="2211" spans="21:21">
      <c r="U2211" s="17"/>
    </row>
    <row r="2212" spans="21:21">
      <c r="U2212" s="17"/>
    </row>
    <row r="2213" spans="21:21">
      <c r="U2213" s="17"/>
    </row>
    <row r="2214" spans="21:21">
      <c r="U2214" s="17"/>
    </row>
    <row r="2215" spans="21:21">
      <c r="U2215" s="17"/>
    </row>
    <row r="2216" spans="21:21">
      <c r="U2216" s="17"/>
    </row>
    <row r="2217" spans="21:21">
      <c r="U2217" s="17"/>
    </row>
    <row r="2218" spans="21:21">
      <c r="U2218" s="17"/>
    </row>
    <row r="2219" spans="21:21">
      <c r="U2219" s="17"/>
    </row>
    <row r="2220" spans="21:21">
      <c r="U2220" s="17"/>
    </row>
    <row r="2221" spans="21:21">
      <c r="U2221" s="17"/>
    </row>
    <row r="2222" spans="21:21">
      <c r="U2222" s="17"/>
    </row>
    <row r="2223" spans="21:21">
      <c r="U2223" s="17"/>
    </row>
    <row r="2224" spans="21:21">
      <c r="U2224" s="17"/>
    </row>
    <row r="2225" spans="21:21">
      <c r="U2225" s="17"/>
    </row>
    <row r="2226" spans="21:21">
      <c r="U2226" s="17"/>
    </row>
    <row r="2227" spans="21:21">
      <c r="U2227" s="17"/>
    </row>
    <row r="2228" spans="21:21">
      <c r="U2228" s="17"/>
    </row>
    <row r="2229" spans="21:21">
      <c r="U2229" s="17"/>
    </row>
    <row r="2230" spans="21:21">
      <c r="U2230" s="17"/>
    </row>
    <row r="2231" spans="21:21">
      <c r="U2231" s="17"/>
    </row>
    <row r="2232" spans="21:21">
      <c r="U2232" s="17"/>
    </row>
    <row r="2233" spans="21:21">
      <c r="U2233" s="17"/>
    </row>
    <row r="2234" spans="21:21">
      <c r="U2234" s="17"/>
    </row>
    <row r="2235" spans="21:21">
      <c r="U2235" s="17"/>
    </row>
    <row r="2236" spans="21:21">
      <c r="U2236" s="17"/>
    </row>
    <row r="2237" spans="21:21">
      <c r="U2237" s="17"/>
    </row>
    <row r="2238" spans="21:21">
      <c r="U2238" s="17"/>
    </row>
    <row r="2239" spans="21:21">
      <c r="U2239" s="17"/>
    </row>
    <row r="2240" spans="21:21">
      <c r="U2240" s="17"/>
    </row>
    <row r="2241" spans="21:21">
      <c r="U2241" s="17"/>
    </row>
    <row r="2242" spans="21:21">
      <c r="U2242" s="17"/>
    </row>
    <row r="2243" spans="21:21">
      <c r="U2243" s="17"/>
    </row>
    <row r="2244" spans="21:21">
      <c r="U2244" s="17"/>
    </row>
    <row r="2245" spans="21:21">
      <c r="U2245" s="17"/>
    </row>
    <row r="2246" spans="21:21">
      <c r="U2246" s="17"/>
    </row>
    <row r="2247" spans="21:21">
      <c r="U2247" s="17"/>
    </row>
    <row r="2248" spans="21:21">
      <c r="U2248" s="17"/>
    </row>
    <row r="2249" spans="21:21">
      <c r="U2249" s="17"/>
    </row>
    <row r="2250" spans="21:21">
      <c r="U2250" s="17"/>
    </row>
    <row r="2251" spans="21:21">
      <c r="U2251" s="17"/>
    </row>
    <row r="2252" spans="21:21">
      <c r="U2252" s="17"/>
    </row>
    <row r="2253" spans="21:21">
      <c r="U2253" s="17"/>
    </row>
    <row r="2254" spans="21:21">
      <c r="U2254" s="17"/>
    </row>
    <row r="2255" spans="21:21">
      <c r="U2255" s="17"/>
    </row>
    <row r="2256" spans="21:21">
      <c r="U2256" s="17"/>
    </row>
    <row r="2257" spans="21:21">
      <c r="U2257" s="17"/>
    </row>
    <row r="2258" spans="21:21">
      <c r="U2258" s="17"/>
    </row>
    <row r="2259" spans="21:21">
      <c r="U2259" s="17"/>
    </row>
    <row r="2260" spans="21:21">
      <c r="U2260" s="17"/>
    </row>
    <row r="2261" spans="21:21">
      <c r="U2261" s="17"/>
    </row>
    <row r="2262" spans="21:21">
      <c r="U2262" s="17"/>
    </row>
    <row r="2263" spans="21:21">
      <c r="U2263" s="17"/>
    </row>
    <row r="2264" spans="21:21">
      <c r="U2264" s="17"/>
    </row>
    <row r="2265" spans="21:21">
      <c r="U2265" s="17"/>
    </row>
    <row r="2266" spans="21:21">
      <c r="U2266" s="17"/>
    </row>
    <row r="2267" spans="21:21">
      <c r="U2267" s="17"/>
    </row>
    <row r="2268" spans="21:21">
      <c r="U2268" s="17"/>
    </row>
    <row r="2269" spans="21:21">
      <c r="U2269" s="17"/>
    </row>
    <row r="2270" spans="21:21">
      <c r="U2270" s="17"/>
    </row>
    <row r="2271" spans="21:21">
      <c r="U2271" s="17"/>
    </row>
    <row r="2272" spans="21:21">
      <c r="U2272" s="17"/>
    </row>
    <row r="2273" spans="21:21">
      <c r="U2273" s="17"/>
    </row>
    <row r="2274" spans="21:21">
      <c r="U2274" s="17"/>
    </row>
    <row r="2275" spans="21:21">
      <c r="U2275" s="17"/>
    </row>
    <row r="2276" spans="21:21">
      <c r="U2276" s="17"/>
    </row>
    <row r="2277" spans="21:21">
      <c r="U2277" s="17"/>
    </row>
    <row r="2278" spans="21:21">
      <c r="U2278" s="17"/>
    </row>
    <row r="2279" spans="21:21">
      <c r="U2279" s="17"/>
    </row>
    <row r="2280" spans="21:21">
      <c r="U2280" s="17"/>
    </row>
    <row r="2281" spans="21:21">
      <c r="U2281" s="17"/>
    </row>
    <row r="2282" spans="21:21">
      <c r="U2282" s="17"/>
    </row>
    <row r="2283" spans="21:21">
      <c r="U2283" s="17"/>
    </row>
    <row r="2284" spans="21:21">
      <c r="U2284" s="17"/>
    </row>
    <row r="2285" spans="21:21">
      <c r="U2285" s="17"/>
    </row>
    <row r="2286" spans="21:21">
      <c r="U2286" s="17"/>
    </row>
    <row r="2287" spans="21:21">
      <c r="U2287" s="17"/>
    </row>
    <row r="2288" spans="21:21">
      <c r="U2288" s="17"/>
    </row>
    <row r="2289" spans="21:21">
      <c r="U2289" s="17"/>
    </row>
    <row r="2290" spans="21:21">
      <c r="U2290" s="17"/>
    </row>
    <row r="2291" spans="21:21">
      <c r="U2291" s="17"/>
    </row>
    <row r="2292" spans="21:21">
      <c r="U2292" s="17"/>
    </row>
    <row r="2293" spans="21:21">
      <c r="U2293" s="17"/>
    </row>
    <row r="2294" spans="21:21">
      <c r="U2294" s="17"/>
    </row>
    <row r="2295" spans="21:21">
      <c r="U2295" s="17"/>
    </row>
    <row r="2296" spans="21:21">
      <c r="U2296" s="17"/>
    </row>
    <row r="2297" spans="21:21">
      <c r="U2297" s="17"/>
    </row>
    <row r="2298" spans="21:21">
      <c r="U2298" s="17"/>
    </row>
    <row r="2299" spans="21:21">
      <c r="U2299" s="17"/>
    </row>
    <row r="2300" spans="21:21">
      <c r="U2300" s="17"/>
    </row>
    <row r="2301" spans="21:21">
      <c r="U2301" s="17"/>
    </row>
    <row r="2302" spans="21:21">
      <c r="U2302" s="17"/>
    </row>
    <row r="2303" spans="21:21">
      <c r="U2303" s="17"/>
    </row>
    <row r="2304" spans="21:21">
      <c r="U2304" s="17"/>
    </row>
    <row r="2305" spans="21:21">
      <c r="U2305" s="17"/>
    </row>
    <row r="2306" spans="21:21">
      <c r="U2306" s="17"/>
    </row>
    <row r="2307" spans="21:21">
      <c r="U2307" s="17"/>
    </row>
    <row r="2308" spans="21:21">
      <c r="U2308" s="17"/>
    </row>
    <row r="2309" spans="21:21">
      <c r="U2309" s="17"/>
    </row>
    <row r="2310" spans="21:21">
      <c r="U2310" s="17"/>
    </row>
    <row r="2311" spans="21:21">
      <c r="U2311" s="17"/>
    </row>
    <row r="2312" spans="21:21">
      <c r="U2312" s="17"/>
    </row>
    <row r="2313" spans="21:21">
      <c r="U2313" s="17"/>
    </row>
    <row r="2314" spans="21:21">
      <c r="U2314" s="17"/>
    </row>
    <row r="2315" spans="21:21">
      <c r="U2315" s="17"/>
    </row>
    <row r="2316" spans="21:21">
      <c r="U2316" s="17"/>
    </row>
    <row r="2317" spans="21:21">
      <c r="U2317" s="17"/>
    </row>
    <row r="2318" spans="21:21">
      <c r="U2318" s="17"/>
    </row>
    <row r="2319" spans="21:21">
      <c r="U2319" s="17"/>
    </row>
    <row r="2320" spans="21:21">
      <c r="U2320" s="17"/>
    </row>
    <row r="2321" spans="21:21">
      <c r="U2321" s="17"/>
    </row>
    <row r="2322" spans="21:21">
      <c r="U2322" s="17"/>
    </row>
    <row r="2323" spans="21:21">
      <c r="U2323" s="17"/>
    </row>
    <row r="2324" spans="21:21">
      <c r="U2324" s="17"/>
    </row>
    <row r="2325" spans="21:21">
      <c r="U2325" s="17"/>
    </row>
    <row r="2326" spans="21:21">
      <c r="U2326" s="17"/>
    </row>
    <row r="2327" spans="21:21">
      <c r="U2327" s="17"/>
    </row>
    <row r="2328" spans="21:21">
      <c r="U2328" s="17"/>
    </row>
    <row r="2329" spans="21:21">
      <c r="U2329" s="17"/>
    </row>
    <row r="2330" spans="21:21">
      <c r="U2330" s="17"/>
    </row>
    <row r="2331" spans="21:21">
      <c r="U2331" s="17"/>
    </row>
    <row r="2332" spans="21:21">
      <c r="U2332" s="17"/>
    </row>
    <row r="2333" spans="21:21">
      <c r="U2333" s="17"/>
    </row>
    <row r="2334" spans="21:21">
      <c r="U2334" s="17"/>
    </row>
    <row r="2335" spans="21:21">
      <c r="U2335" s="17"/>
    </row>
    <row r="2336" spans="21:21">
      <c r="U2336" s="17"/>
    </row>
    <row r="2337" spans="21:21">
      <c r="U2337" s="17"/>
    </row>
    <row r="2338" spans="21:21">
      <c r="U2338" s="17"/>
    </row>
    <row r="2339" spans="21:21">
      <c r="U2339" s="17"/>
    </row>
    <row r="2340" spans="21:21">
      <c r="U2340" s="17"/>
    </row>
    <row r="2341" spans="21:21">
      <c r="U2341" s="17"/>
    </row>
    <row r="2342" spans="21:21">
      <c r="U2342" s="17"/>
    </row>
    <row r="2343" spans="21:21">
      <c r="U2343" s="17"/>
    </row>
    <row r="2344" spans="21:21">
      <c r="U2344" s="17"/>
    </row>
    <row r="2345" spans="21:21">
      <c r="U2345" s="17"/>
    </row>
    <row r="2346" spans="21:21">
      <c r="U2346" s="17"/>
    </row>
    <row r="2347" spans="21:21">
      <c r="U2347" s="17"/>
    </row>
    <row r="2348" spans="21:21">
      <c r="U2348" s="17"/>
    </row>
    <row r="2349" spans="21:21">
      <c r="U2349" s="17"/>
    </row>
    <row r="2350" spans="21:21">
      <c r="U2350" s="17"/>
    </row>
    <row r="2351" spans="21:21">
      <c r="U2351" s="17"/>
    </row>
    <row r="2352" spans="21:21">
      <c r="U2352" s="17"/>
    </row>
    <row r="2353" spans="21:21">
      <c r="U2353" s="17"/>
    </row>
    <row r="2354" spans="21:21">
      <c r="U2354" s="17"/>
    </row>
    <row r="2355" spans="21:21">
      <c r="U2355" s="17"/>
    </row>
    <row r="2356" spans="21:21">
      <c r="U2356" s="17"/>
    </row>
    <row r="2357" spans="21:21">
      <c r="U2357" s="17"/>
    </row>
    <row r="2358" spans="21:21">
      <c r="U2358" s="17"/>
    </row>
    <row r="2359" spans="21:21">
      <c r="U2359" s="17"/>
    </row>
    <row r="2360" spans="21:21">
      <c r="U2360" s="17"/>
    </row>
    <row r="2361" spans="21:21">
      <c r="U2361" s="17"/>
    </row>
    <row r="2362" spans="21:21">
      <c r="U2362" s="17"/>
    </row>
    <row r="2363" spans="21:21">
      <c r="U2363" s="17"/>
    </row>
    <row r="2364" spans="21:21">
      <c r="U2364" s="17"/>
    </row>
    <row r="2365" spans="21:21">
      <c r="U2365" s="17"/>
    </row>
    <row r="2366" spans="21:21">
      <c r="U2366" s="17"/>
    </row>
    <row r="2367" spans="21:21">
      <c r="U2367" s="17"/>
    </row>
    <row r="2368" spans="21:21">
      <c r="U2368" s="17"/>
    </row>
    <row r="2369" spans="21:21">
      <c r="U2369" s="17"/>
    </row>
    <row r="2370" spans="21:21">
      <c r="U2370" s="17"/>
    </row>
    <row r="2371" spans="21:21">
      <c r="U2371" s="17"/>
    </row>
    <row r="2372" spans="21:21">
      <c r="U2372" s="17"/>
    </row>
    <row r="2373" spans="21:21">
      <c r="U2373" s="17"/>
    </row>
    <row r="2374" spans="21:21">
      <c r="U2374" s="17"/>
    </row>
    <row r="2375" spans="21:21">
      <c r="U2375" s="17"/>
    </row>
    <row r="2376" spans="21:21">
      <c r="U2376" s="17"/>
    </row>
    <row r="2377" spans="21:21">
      <c r="U2377" s="17"/>
    </row>
    <row r="2378" spans="21:21">
      <c r="U2378" s="17"/>
    </row>
    <row r="2379" spans="21:21">
      <c r="U2379" s="17"/>
    </row>
    <row r="2380" spans="21:21">
      <c r="U2380" s="17"/>
    </row>
    <row r="2381" spans="21:21">
      <c r="U2381" s="17"/>
    </row>
    <row r="2382" spans="21:21">
      <c r="U2382" s="17"/>
    </row>
    <row r="2383" spans="21:21">
      <c r="U2383" s="17"/>
    </row>
    <row r="2384" spans="21:21">
      <c r="U2384" s="17"/>
    </row>
    <row r="2385" spans="21:21">
      <c r="U2385" s="17"/>
    </row>
    <row r="2386" spans="21:21">
      <c r="U2386" s="17"/>
    </row>
    <row r="2387" spans="21:21">
      <c r="U2387" s="17"/>
    </row>
    <row r="2388" spans="21:21">
      <c r="U2388" s="17"/>
    </row>
    <row r="2389" spans="21:21">
      <c r="U2389" s="17"/>
    </row>
    <row r="2390" spans="21:21">
      <c r="U2390" s="17"/>
    </row>
    <row r="2391" spans="21:21">
      <c r="U2391" s="17"/>
    </row>
    <row r="2392" spans="21:21">
      <c r="U2392" s="17"/>
    </row>
    <row r="2393" spans="21:21">
      <c r="U2393" s="17"/>
    </row>
    <row r="2394" spans="21:21">
      <c r="U2394" s="17"/>
    </row>
    <row r="2395" spans="21:21">
      <c r="U2395" s="17"/>
    </row>
    <row r="2396" spans="21:21">
      <c r="U2396" s="17"/>
    </row>
    <row r="2397" spans="21:21">
      <c r="U2397" s="17"/>
    </row>
    <row r="2398" spans="21:21">
      <c r="U2398" s="17"/>
    </row>
    <row r="2399" spans="21:21">
      <c r="U2399" s="17"/>
    </row>
    <row r="2400" spans="21:21">
      <c r="U2400" s="17"/>
    </row>
    <row r="2401" spans="21:21">
      <c r="U2401" s="17"/>
    </row>
    <row r="2402" spans="21:21">
      <c r="U2402" s="17"/>
    </row>
    <row r="2403" spans="21:21">
      <c r="U2403" s="17"/>
    </row>
    <row r="2404" spans="21:21">
      <c r="U2404" s="17"/>
    </row>
    <row r="2405" spans="21:21">
      <c r="U2405" s="17"/>
    </row>
    <row r="2406" spans="21:21">
      <c r="U2406" s="17"/>
    </row>
    <row r="2407" spans="21:21">
      <c r="U2407" s="17"/>
    </row>
    <row r="2408" spans="21:21">
      <c r="U2408" s="17"/>
    </row>
    <row r="2409" spans="21:21">
      <c r="U2409" s="17"/>
    </row>
    <row r="2410" spans="21:21">
      <c r="U2410" s="17"/>
    </row>
    <row r="2411" spans="21:21">
      <c r="U2411" s="17"/>
    </row>
    <row r="2412" spans="21:21">
      <c r="U2412" s="17"/>
    </row>
    <row r="2413" spans="21:21">
      <c r="U2413" s="17"/>
    </row>
    <row r="2414" spans="21:21">
      <c r="U2414" s="17"/>
    </row>
    <row r="2415" spans="21:21">
      <c r="U2415" s="17"/>
    </row>
    <row r="2416" spans="21:21">
      <c r="U2416" s="17"/>
    </row>
    <row r="2417" spans="21:21">
      <c r="U2417" s="17"/>
    </row>
    <row r="2418" spans="21:21">
      <c r="U2418" s="17"/>
    </row>
    <row r="2419" spans="21:21">
      <c r="U2419" s="17"/>
    </row>
    <row r="2420" spans="21:21">
      <c r="U2420" s="17"/>
    </row>
    <row r="2421" spans="21:21">
      <c r="U2421" s="17"/>
    </row>
    <row r="2422" spans="21:21">
      <c r="U2422" s="17"/>
    </row>
    <row r="2423" spans="21:21">
      <c r="U2423" s="17"/>
    </row>
    <row r="2424" spans="21:21">
      <c r="U2424" s="17"/>
    </row>
    <row r="2425" spans="21:21">
      <c r="U2425" s="17"/>
    </row>
    <row r="2426" spans="21:21">
      <c r="U2426" s="17"/>
    </row>
    <row r="2427" spans="21:21">
      <c r="U2427" s="17"/>
    </row>
    <row r="2428" spans="21:21">
      <c r="U2428" s="17"/>
    </row>
    <row r="2429" spans="21:21">
      <c r="U2429" s="17"/>
    </row>
    <row r="2430" spans="21:21">
      <c r="U2430" s="17"/>
    </row>
    <row r="2431" spans="21:21">
      <c r="U2431" s="17"/>
    </row>
    <row r="2432" spans="21:21">
      <c r="U2432" s="17"/>
    </row>
    <row r="2433" spans="21:21">
      <c r="U2433" s="17"/>
    </row>
    <row r="2434" spans="21:21">
      <c r="U2434" s="17"/>
    </row>
    <row r="2435" spans="21:21">
      <c r="U2435" s="17"/>
    </row>
    <row r="2436" spans="21:21">
      <c r="U2436" s="17"/>
    </row>
    <row r="2437" spans="21:21">
      <c r="U2437" s="17"/>
    </row>
    <row r="2438" spans="21:21">
      <c r="U2438" s="17"/>
    </row>
    <row r="2439" spans="21:21">
      <c r="U2439" s="17"/>
    </row>
    <row r="2440" spans="21:21">
      <c r="U2440" s="17"/>
    </row>
    <row r="2441" spans="21:21">
      <c r="U2441" s="17"/>
    </row>
    <row r="2442" spans="21:21">
      <c r="U2442" s="17"/>
    </row>
    <row r="2443" spans="21:21">
      <c r="U2443" s="17"/>
    </row>
    <row r="2444" spans="21:21">
      <c r="U2444" s="17"/>
    </row>
    <row r="2445" spans="21:21">
      <c r="U2445" s="17"/>
    </row>
    <row r="2446" spans="21:21">
      <c r="U2446" s="17"/>
    </row>
    <row r="2447" spans="21:21">
      <c r="U2447" s="17"/>
    </row>
    <row r="2448" spans="21:21">
      <c r="U2448" s="17"/>
    </row>
    <row r="2449" spans="21:21">
      <c r="U2449" s="17"/>
    </row>
    <row r="2450" spans="21:21">
      <c r="U2450" s="17"/>
    </row>
    <row r="2451" spans="21:21">
      <c r="U2451" s="17"/>
    </row>
    <row r="2452" spans="21:21">
      <c r="U2452" s="17"/>
    </row>
    <row r="2453" spans="21:21">
      <c r="U2453" s="17"/>
    </row>
    <row r="2454" spans="21:21">
      <c r="U2454" s="17"/>
    </row>
    <row r="2455" spans="21:21">
      <c r="U2455" s="17"/>
    </row>
    <row r="2456" spans="21:21">
      <c r="U2456" s="17"/>
    </row>
    <row r="2457" spans="21:21">
      <c r="U2457" s="17"/>
    </row>
    <row r="2458" spans="21:21">
      <c r="U2458" s="17"/>
    </row>
    <row r="2459" spans="21:21">
      <c r="U2459" s="17"/>
    </row>
    <row r="2460" spans="21:21">
      <c r="U2460" s="17"/>
    </row>
    <row r="2461" spans="21:21">
      <c r="U2461" s="17"/>
    </row>
    <row r="2462" spans="21:21">
      <c r="U2462" s="17"/>
    </row>
    <row r="2463" spans="21:21">
      <c r="U2463" s="17"/>
    </row>
    <row r="2464" spans="21:21">
      <c r="U2464" s="17"/>
    </row>
    <row r="2465" spans="21:21">
      <c r="U2465" s="17"/>
    </row>
    <row r="2466" spans="21:21">
      <c r="U2466" s="17"/>
    </row>
    <row r="2467" spans="21:21">
      <c r="U2467" s="17"/>
    </row>
    <row r="2468" spans="21:21">
      <c r="U2468" s="17"/>
    </row>
    <row r="2469" spans="21:21">
      <c r="U2469" s="17"/>
    </row>
    <row r="2470" spans="21:21">
      <c r="U2470" s="17"/>
    </row>
    <row r="2471" spans="21:21">
      <c r="U2471" s="17"/>
    </row>
    <row r="2472" spans="21:21">
      <c r="U2472" s="17"/>
    </row>
    <row r="2473" spans="21:21">
      <c r="U2473" s="17"/>
    </row>
    <row r="2474" spans="21:21">
      <c r="U2474" s="17"/>
    </row>
    <row r="2475" spans="21:21">
      <c r="U2475" s="17"/>
    </row>
    <row r="2476" spans="21:21">
      <c r="U2476" s="17"/>
    </row>
    <row r="2477" spans="21:21">
      <c r="U2477" s="17"/>
    </row>
    <row r="2478" spans="21:21">
      <c r="U2478" s="17"/>
    </row>
    <row r="2479" spans="21:21">
      <c r="U2479" s="17"/>
    </row>
    <row r="2480" spans="21:21">
      <c r="U2480" s="17"/>
    </row>
    <row r="2481" spans="21:21">
      <c r="U2481" s="17"/>
    </row>
    <row r="2482" spans="21:21">
      <c r="U2482" s="17"/>
    </row>
    <row r="2483" spans="21:21">
      <c r="U2483" s="17"/>
    </row>
    <row r="2484" spans="21:21">
      <c r="U2484" s="17"/>
    </row>
    <row r="2485" spans="21:21">
      <c r="U2485" s="17"/>
    </row>
    <row r="2486" spans="21:21">
      <c r="U2486" s="17"/>
    </row>
    <row r="2487" spans="21:21">
      <c r="U2487" s="17"/>
    </row>
    <row r="2488" spans="21:21">
      <c r="U2488" s="17"/>
    </row>
    <row r="2489" spans="21:21">
      <c r="U2489" s="17"/>
    </row>
    <row r="2490" spans="21:21">
      <c r="U2490" s="17"/>
    </row>
    <row r="2491" spans="21:21">
      <c r="U2491" s="17"/>
    </row>
    <row r="2492" spans="21:21">
      <c r="U2492" s="17"/>
    </row>
    <row r="2493" spans="21:21">
      <c r="U2493" s="17"/>
    </row>
    <row r="2494" spans="21:21">
      <c r="U2494" s="17"/>
    </row>
    <row r="2495" spans="21:21">
      <c r="U2495" s="17"/>
    </row>
    <row r="2496" spans="21:21">
      <c r="U2496" s="17"/>
    </row>
    <row r="2497" spans="21:21">
      <c r="U2497" s="17"/>
    </row>
    <row r="2498" spans="21:21">
      <c r="U2498" s="17"/>
    </row>
    <row r="2499" spans="21:21">
      <c r="U2499" s="17"/>
    </row>
    <row r="2500" spans="21:21">
      <c r="U2500" s="17"/>
    </row>
    <row r="2501" spans="21:21">
      <c r="U2501" s="17"/>
    </row>
    <row r="2502" spans="21:21">
      <c r="U2502" s="17"/>
    </row>
    <row r="2503" spans="21:21">
      <c r="U2503" s="17"/>
    </row>
    <row r="2504" spans="21:21">
      <c r="U2504" s="17"/>
    </row>
    <row r="2505" spans="21:21">
      <c r="U2505" s="17"/>
    </row>
    <row r="2506" spans="21:21">
      <c r="U2506" s="17"/>
    </row>
    <row r="2507" spans="21:21">
      <c r="U2507" s="17"/>
    </row>
    <row r="2508" spans="21:21">
      <c r="U2508" s="17"/>
    </row>
    <row r="2509" spans="21:21">
      <c r="U2509" s="17"/>
    </row>
    <row r="2510" spans="21:21">
      <c r="U2510" s="17"/>
    </row>
    <row r="2511" spans="21:21">
      <c r="U2511" s="17"/>
    </row>
    <row r="2512" spans="21:21">
      <c r="U2512" s="17"/>
    </row>
    <row r="2513" spans="21:21">
      <c r="U2513" s="17"/>
    </row>
    <row r="2514" spans="21:21">
      <c r="U2514" s="17"/>
    </row>
    <row r="2515" spans="21:21">
      <c r="U2515" s="17"/>
    </row>
    <row r="2516" spans="21:21">
      <c r="U2516" s="17"/>
    </row>
    <row r="2517" spans="21:21">
      <c r="U2517" s="17"/>
    </row>
    <row r="2518" spans="21:21">
      <c r="U2518" s="17"/>
    </row>
    <row r="2519" spans="21:21">
      <c r="U2519" s="17"/>
    </row>
    <row r="2520" spans="21:21">
      <c r="U2520" s="17"/>
    </row>
    <row r="2521" spans="21:21">
      <c r="U2521" s="17"/>
    </row>
    <row r="2522" spans="21:21">
      <c r="U2522" s="17"/>
    </row>
    <row r="2523" spans="21:21">
      <c r="U2523" s="17"/>
    </row>
    <row r="2524" spans="21:21">
      <c r="U2524" s="17"/>
    </row>
    <row r="2525" spans="21:21">
      <c r="U2525" s="17"/>
    </row>
    <row r="2526" spans="21:21">
      <c r="U2526" s="17"/>
    </row>
    <row r="2527" spans="21:21">
      <c r="U2527" s="17"/>
    </row>
    <row r="2528" spans="21:21">
      <c r="U2528" s="17"/>
    </row>
    <row r="2529" spans="21:21">
      <c r="U2529" s="17"/>
    </row>
    <row r="2530" spans="21:21">
      <c r="U2530" s="17"/>
    </row>
    <row r="2531" spans="21:21">
      <c r="U2531" s="17"/>
    </row>
    <row r="2532" spans="21:21">
      <c r="U2532" s="17"/>
    </row>
    <row r="2533" spans="21:21">
      <c r="U2533" s="17"/>
    </row>
    <row r="2534" spans="21:21">
      <c r="U2534" s="17"/>
    </row>
    <row r="2535" spans="21:21">
      <c r="U2535" s="17"/>
    </row>
    <row r="2536" spans="21:21">
      <c r="U2536" s="17"/>
    </row>
    <row r="2537" spans="21:21">
      <c r="U2537" s="17"/>
    </row>
    <row r="2538" spans="21:21">
      <c r="U2538" s="17"/>
    </row>
    <row r="2539" spans="21:21">
      <c r="U2539" s="17"/>
    </row>
    <row r="2540" spans="21:21">
      <c r="U2540" s="17"/>
    </row>
    <row r="2541" spans="21:21">
      <c r="U2541" s="17"/>
    </row>
    <row r="2542" spans="21:21">
      <c r="U2542" s="17"/>
    </row>
    <row r="2543" spans="21:21">
      <c r="U2543" s="17"/>
    </row>
    <row r="2544" spans="21:21">
      <c r="U2544" s="17"/>
    </row>
    <row r="2545" spans="21:21">
      <c r="U2545" s="17"/>
    </row>
    <row r="2546" spans="21:21">
      <c r="U2546" s="17"/>
    </row>
    <row r="2547" spans="21:21">
      <c r="U2547" s="17"/>
    </row>
    <row r="2548" spans="21:21">
      <c r="U2548" s="17"/>
    </row>
    <row r="2549" spans="21:21">
      <c r="U2549" s="17"/>
    </row>
    <row r="2550" spans="21:21">
      <c r="U2550" s="17"/>
    </row>
    <row r="2551" spans="21:21">
      <c r="U2551" s="17"/>
    </row>
    <row r="2552" spans="21:21">
      <c r="U2552" s="17"/>
    </row>
    <row r="2553" spans="21:21">
      <c r="U2553" s="17"/>
    </row>
    <row r="2554" spans="21:21">
      <c r="U2554" s="17"/>
    </row>
    <row r="2555" spans="21:21">
      <c r="U2555" s="17"/>
    </row>
    <row r="2556" spans="21:21">
      <c r="U2556" s="17"/>
    </row>
    <row r="2557" spans="21:21">
      <c r="U2557" s="17"/>
    </row>
    <row r="2558" spans="21:21">
      <c r="U2558" s="17"/>
    </row>
    <row r="2559" spans="21:21">
      <c r="U2559" s="17"/>
    </row>
    <row r="2560" spans="21:21">
      <c r="U2560" s="17"/>
    </row>
    <row r="2561" spans="21:21">
      <c r="U2561" s="17"/>
    </row>
    <row r="2562" spans="21:21">
      <c r="U2562" s="17"/>
    </row>
    <row r="2563" spans="21:21">
      <c r="U2563" s="17"/>
    </row>
    <row r="2564" spans="21:21">
      <c r="U2564" s="17"/>
    </row>
    <row r="2565" spans="21:21">
      <c r="U2565" s="17"/>
    </row>
    <row r="2566" spans="21:21">
      <c r="U2566" s="17"/>
    </row>
    <row r="2567" spans="21:21">
      <c r="U2567" s="17"/>
    </row>
    <row r="2568" spans="21:21">
      <c r="U2568" s="17"/>
    </row>
    <row r="2569" spans="21:21">
      <c r="U2569" s="17"/>
    </row>
    <row r="2570" spans="21:21">
      <c r="U2570" s="17"/>
    </row>
    <row r="2571" spans="21:21">
      <c r="U2571" s="17"/>
    </row>
    <row r="2572" spans="21:21">
      <c r="U2572" s="17"/>
    </row>
    <row r="2573" spans="21:21">
      <c r="U2573" s="17"/>
    </row>
    <row r="2574" spans="21:21">
      <c r="U2574" s="17"/>
    </row>
    <row r="2575" spans="21:21">
      <c r="U2575" s="17"/>
    </row>
    <row r="2576" spans="21:21">
      <c r="U2576" s="17"/>
    </row>
    <row r="2577" spans="21:21">
      <c r="U2577" s="17"/>
    </row>
    <row r="2578" spans="21:21">
      <c r="U2578" s="17"/>
    </row>
    <row r="2579" spans="21:21">
      <c r="U2579" s="17"/>
    </row>
    <row r="2580" spans="21:21">
      <c r="U2580" s="17"/>
    </row>
    <row r="2581" spans="21:21">
      <c r="U2581" s="17"/>
    </row>
    <row r="2582" spans="21:21">
      <c r="U2582" s="17"/>
    </row>
    <row r="2583" spans="21:21">
      <c r="U2583" s="17"/>
    </row>
    <row r="2584" spans="21:21">
      <c r="U2584" s="17"/>
    </row>
    <row r="2585" spans="21:21">
      <c r="U2585" s="17"/>
    </row>
    <row r="2586" spans="21:21">
      <c r="U2586" s="17"/>
    </row>
    <row r="2587" spans="21:21">
      <c r="U2587" s="17"/>
    </row>
    <row r="2588" spans="21:21">
      <c r="U2588" s="17"/>
    </row>
    <row r="2589" spans="21:21">
      <c r="U2589" s="17"/>
    </row>
    <row r="2590" spans="21:21">
      <c r="U2590" s="17"/>
    </row>
    <row r="2591" spans="21:21">
      <c r="U2591" s="17"/>
    </row>
    <row r="2592" spans="21:21">
      <c r="U2592" s="17"/>
    </row>
    <row r="2593" spans="21:21">
      <c r="U2593" s="17"/>
    </row>
    <row r="2594" spans="21:21">
      <c r="U2594" s="17"/>
    </row>
    <row r="2595" spans="21:21">
      <c r="U2595" s="17"/>
    </row>
    <row r="2596" spans="21:21">
      <c r="U2596" s="17"/>
    </row>
    <row r="2597" spans="21:21">
      <c r="U2597" s="17"/>
    </row>
    <row r="2598" spans="21:21">
      <c r="U2598" s="17"/>
    </row>
    <row r="2599" spans="21:21">
      <c r="U2599" s="17"/>
    </row>
    <row r="2600" spans="21:21">
      <c r="U2600" s="17"/>
    </row>
    <row r="2601" spans="21:21">
      <c r="U2601" s="17"/>
    </row>
    <row r="2602" spans="21:21">
      <c r="U2602" s="17"/>
    </row>
    <row r="2603" spans="21:21">
      <c r="U2603" s="17"/>
    </row>
    <row r="2604" spans="21:21">
      <c r="U2604" s="17"/>
    </row>
    <row r="2605" spans="21:21">
      <c r="U2605" s="17"/>
    </row>
    <row r="2606" spans="21:21">
      <c r="U2606" s="17"/>
    </row>
    <row r="2607" spans="21:21">
      <c r="U2607" s="17"/>
    </row>
    <row r="2608" spans="21:21">
      <c r="U2608" s="17"/>
    </row>
    <row r="2609" spans="21:21">
      <c r="U2609" s="17"/>
    </row>
    <row r="2610" spans="21:21">
      <c r="U2610" s="17"/>
    </row>
    <row r="2611" spans="21:21">
      <c r="U2611" s="17"/>
    </row>
    <row r="2612" spans="21:21">
      <c r="U2612" s="17"/>
    </row>
    <row r="2613" spans="21:21">
      <c r="U2613" s="17"/>
    </row>
    <row r="2614" spans="21:21">
      <c r="U2614" s="17"/>
    </row>
    <row r="2615" spans="21:21">
      <c r="U2615" s="17"/>
    </row>
    <row r="2616" spans="21:21">
      <c r="U2616" s="17"/>
    </row>
    <row r="2617" spans="21:21">
      <c r="U2617" s="17"/>
    </row>
    <row r="2618" spans="21:21">
      <c r="U2618" s="17"/>
    </row>
    <row r="2619" spans="21:21">
      <c r="U2619" s="17"/>
    </row>
    <row r="2620" spans="21:21">
      <c r="U2620" s="17"/>
    </row>
    <row r="2621" spans="21:21">
      <c r="U2621" s="17"/>
    </row>
    <row r="2622" spans="21:21">
      <c r="U2622" s="17"/>
    </row>
    <row r="2623" spans="21:21">
      <c r="U2623" s="17"/>
    </row>
    <row r="2624" spans="21:21">
      <c r="U2624" s="17"/>
    </row>
    <row r="2625" spans="21:21">
      <c r="U2625" s="17"/>
    </row>
    <row r="2626" spans="21:21">
      <c r="U2626" s="17"/>
    </row>
    <row r="2627" spans="21:21">
      <c r="U2627" s="17"/>
    </row>
    <row r="2628" spans="21:21">
      <c r="U2628" s="17"/>
    </row>
    <row r="2629" spans="21:21">
      <c r="U2629" s="17"/>
    </row>
    <row r="2630" spans="21:21">
      <c r="U2630" s="17"/>
    </row>
    <row r="2631" spans="21:21">
      <c r="U2631" s="17"/>
    </row>
    <row r="2632" spans="21:21">
      <c r="U2632" s="17"/>
    </row>
    <row r="2633" spans="21:21">
      <c r="U2633" s="17"/>
    </row>
    <row r="2634" spans="21:21">
      <c r="U2634" s="17"/>
    </row>
    <row r="2635" spans="21:21">
      <c r="U2635" s="17"/>
    </row>
    <row r="2636" spans="21:21">
      <c r="U2636" s="17"/>
    </row>
    <row r="2637" spans="21:21">
      <c r="U2637" s="17"/>
    </row>
    <row r="2638" spans="21:21">
      <c r="U2638" s="17"/>
    </row>
    <row r="2639" spans="21:21">
      <c r="U2639" s="17"/>
    </row>
    <row r="2640" spans="21:21">
      <c r="U2640" s="17"/>
    </row>
    <row r="2641" spans="21:21">
      <c r="U2641" s="17"/>
    </row>
    <row r="2642" spans="21:21">
      <c r="U2642" s="17"/>
    </row>
    <row r="2643" spans="21:21">
      <c r="U2643" s="17"/>
    </row>
    <row r="2644" spans="21:21">
      <c r="U2644" s="17"/>
    </row>
    <row r="2645" spans="21:21">
      <c r="U2645" s="17"/>
    </row>
    <row r="2646" spans="21:21">
      <c r="U2646" s="17"/>
    </row>
    <row r="2647" spans="21:21">
      <c r="U2647" s="17"/>
    </row>
    <row r="2648" spans="21:21">
      <c r="U2648" s="17"/>
    </row>
    <row r="2649" spans="21:21">
      <c r="U2649" s="17"/>
    </row>
    <row r="2650" spans="21:21">
      <c r="U2650" s="17"/>
    </row>
    <row r="2651" spans="21:21">
      <c r="U2651" s="17"/>
    </row>
    <row r="2652" spans="21:21">
      <c r="U2652" s="17"/>
    </row>
    <row r="2653" spans="21:21">
      <c r="U2653" s="17"/>
    </row>
    <row r="2654" spans="21:21">
      <c r="U2654" s="17"/>
    </row>
    <row r="2655" spans="21:21">
      <c r="U2655" s="17"/>
    </row>
    <row r="2656" spans="21:21">
      <c r="U2656" s="17"/>
    </row>
    <row r="2657" spans="21:21">
      <c r="U2657" s="17"/>
    </row>
    <row r="2658" spans="21:21">
      <c r="U2658" s="17"/>
    </row>
    <row r="2659" spans="21:21">
      <c r="U2659" s="17"/>
    </row>
    <row r="2660" spans="21:21">
      <c r="U2660" s="17"/>
    </row>
    <row r="2661" spans="21:21">
      <c r="U2661" s="17"/>
    </row>
    <row r="2662" spans="21:21">
      <c r="U2662" s="17"/>
    </row>
    <row r="2663" spans="21:21">
      <c r="U2663" s="17"/>
    </row>
    <row r="2664" spans="21:21">
      <c r="U2664" s="17"/>
    </row>
    <row r="2665" spans="21:21">
      <c r="U2665" s="17"/>
    </row>
    <row r="2666" spans="21:21">
      <c r="U2666" s="17"/>
    </row>
    <row r="2667" spans="21:21">
      <c r="U2667" s="17"/>
    </row>
    <row r="2668" spans="21:21">
      <c r="U2668" s="17"/>
    </row>
    <row r="2669" spans="21:21">
      <c r="U2669" s="17"/>
    </row>
    <row r="2670" spans="21:21">
      <c r="U2670" s="17"/>
    </row>
    <row r="2671" spans="21:21">
      <c r="U2671" s="17"/>
    </row>
    <row r="2672" spans="21:21">
      <c r="U2672" s="17"/>
    </row>
    <row r="2673" spans="21:21">
      <c r="U2673" s="17"/>
    </row>
    <row r="2674" spans="21:21">
      <c r="U2674" s="17"/>
    </row>
    <row r="2675" spans="21:21">
      <c r="U2675" s="17"/>
    </row>
    <row r="2676" spans="21:21">
      <c r="U2676" s="17"/>
    </row>
    <row r="2677" spans="21:21">
      <c r="U2677" s="17"/>
    </row>
    <row r="2678" spans="21:21">
      <c r="U2678" s="17"/>
    </row>
    <row r="2679" spans="21:21">
      <c r="U2679" s="17"/>
    </row>
    <row r="2680" spans="21:21">
      <c r="U2680" s="17"/>
    </row>
    <row r="2681" spans="21:21">
      <c r="U2681" s="17"/>
    </row>
    <row r="2682" spans="21:21">
      <c r="U2682" s="17"/>
    </row>
    <row r="2683" spans="21:21">
      <c r="U2683" s="17"/>
    </row>
    <row r="2684" spans="21:21">
      <c r="U2684" s="17"/>
    </row>
    <row r="2685" spans="21:21">
      <c r="U2685" s="17"/>
    </row>
    <row r="2686" spans="21:21">
      <c r="U2686" s="17"/>
    </row>
    <row r="2687" spans="21:21">
      <c r="U2687" s="17"/>
    </row>
    <row r="2688" spans="21:21">
      <c r="U2688" s="17"/>
    </row>
    <row r="2689" spans="21:21">
      <c r="U2689" s="17"/>
    </row>
    <row r="2690" spans="21:21">
      <c r="U2690" s="17"/>
    </row>
    <row r="2691" spans="21:21">
      <c r="U2691" s="17"/>
    </row>
    <row r="2692" spans="21:21">
      <c r="U2692" s="17"/>
    </row>
    <row r="2693" spans="21:21">
      <c r="U2693" s="17"/>
    </row>
    <row r="2694" spans="21:21">
      <c r="U2694" s="17"/>
    </row>
    <row r="2695" spans="21:21">
      <c r="U2695" s="17"/>
    </row>
    <row r="2696" spans="21:21">
      <c r="U2696" s="17"/>
    </row>
    <row r="2697" spans="21:21">
      <c r="U2697" s="17"/>
    </row>
    <row r="2698" spans="21:21">
      <c r="U2698" s="17"/>
    </row>
    <row r="2699" spans="21:21">
      <c r="U2699" s="17"/>
    </row>
    <row r="2700" spans="21:21">
      <c r="U2700" s="17"/>
    </row>
    <row r="2701" spans="21:21">
      <c r="U2701" s="17"/>
    </row>
    <row r="2702" spans="21:21">
      <c r="U2702" s="17"/>
    </row>
    <row r="2703" spans="21:21">
      <c r="U2703" s="17"/>
    </row>
    <row r="2704" spans="21:21">
      <c r="U2704" s="17"/>
    </row>
    <row r="2705" spans="21:21">
      <c r="U2705" s="17"/>
    </row>
    <row r="2706" spans="21:21">
      <c r="U2706" s="17"/>
    </row>
    <row r="2707" spans="21:21">
      <c r="U2707" s="17"/>
    </row>
    <row r="2708" spans="21:21">
      <c r="U2708" s="17"/>
    </row>
    <row r="2709" spans="21:21">
      <c r="U2709" s="17"/>
    </row>
    <row r="2710" spans="21:21">
      <c r="U2710" s="17"/>
    </row>
    <row r="2711" spans="21:21">
      <c r="U2711" s="17"/>
    </row>
    <row r="2712" spans="21:21">
      <c r="U2712" s="17"/>
    </row>
    <row r="2713" spans="21:21">
      <c r="U2713" s="17"/>
    </row>
    <row r="2714" spans="21:21">
      <c r="U2714" s="17"/>
    </row>
    <row r="2715" spans="21:21">
      <c r="U2715" s="17"/>
    </row>
    <row r="2716" spans="21:21">
      <c r="U2716" s="17"/>
    </row>
    <row r="2717" spans="21:21">
      <c r="U2717" s="17"/>
    </row>
    <row r="2718" spans="21:21">
      <c r="U2718" s="17"/>
    </row>
    <row r="2719" spans="21:21">
      <c r="U2719" s="17"/>
    </row>
    <row r="2720" spans="21:21">
      <c r="U2720" s="17"/>
    </row>
    <row r="2721" spans="21:21">
      <c r="U2721" s="17"/>
    </row>
    <row r="2722" spans="21:21">
      <c r="U2722" s="17"/>
    </row>
    <row r="2723" spans="21:21">
      <c r="U2723" s="17"/>
    </row>
    <row r="2724" spans="21:21">
      <c r="U2724" s="17"/>
    </row>
    <row r="2725" spans="21:21">
      <c r="U2725" s="17"/>
    </row>
    <row r="2726" spans="21:21">
      <c r="U2726" s="17"/>
    </row>
    <row r="2727" spans="21:21">
      <c r="U2727" s="17"/>
    </row>
    <row r="2728" spans="21:21">
      <c r="U2728" s="17"/>
    </row>
    <row r="2729" spans="21:21">
      <c r="U2729" s="17"/>
    </row>
    <row r="2730" spans="21:21">
      <c r="U2730" s="17"/>
    </row>
    <row r="2731" spans="21:21">
      <c r="U2731" s="17"/>
    </row>
    <row r="2732" spans="21:21">
      <c r="U2732" s="17"/>
    </row>
    <row r="2733" spans="21:21">
      <c r="U2733" s="17"/>
    </row>
    <row r="2734" spans="21:21">
      <c r="U2734" s="17"/>
    </row>
    <row r="2735" spans="21:21">
      <c r="U2735" s="17"/>
    </row>
    <row r="2736" spans="21:21">
      <c r="U2736" s="17"/>
    </row>
    <row r="2737" spans="21:21">
      <c r="U2737" s="17"/>
    </row>
    <row r="2738" spans="21:21">
      <c r="U2738" s="17"/>
    </row>
    <row r="2739" spans="21:21">
      <c r="U2739" s="17"/>
    </row>
    <row r="2740" spans="21:21">
      <c r="U2740" s="17"/>
    </row>
    <row r="2741" spans="21:21">
      <c r="U2741" s="17"/>
    </row>
    <row r="2742" spans="21:21">
      <c r="U2742" s="17"/>
    </row>
    <row r="2743" spans="21:21">
      <c r="U2743" s="17"/>
    </row>
    <row r="2744" spans="21:21">
      <c r="U2744" s="17"/>
    </row>
    <row r="2745" spans="21:21">
      <c r="U2745" s="17"/>
    </row>
    <row r="2746" spans="21:21">
      <c r="U2746" s="17"/>
    </row>
    <row r="2747" spans="21:21">
      <c r="U2747" s="17"/>
    </row>
    <row r="2748" spans="21:21">
      <c r="U2748" s="17"/>
    </row>
    <row r="2749" spans="21:21">
      <c r="U2749" s="17"/>
    </row>
    <row r="2750" spans="21:21">
      <c r="U2750" s="17"/>
    </row>
    <row r="2751" spans="21:21">
      <c r="U2751" s="17"/>
    </row>
    <row r="2752" spans="21:21">
      <c r="U2752" s="17"/>
    </row>
    <row r="2753" spans="21:21">
      <c r="U2753" s="17"/>
    </row>
    <row r="2754" spans="21:21">
      <c r="U2754" s="17"/>
    </row>
    <row r="2755" spans="21:21">
      <c r="U2755" s="17"/>
    </row>
    <row r="2756" spans="21:21">
      <c r="U2756" s="17"/>
    </row>
    <row r="2757" spans="21:21">
      <c r="U2757" s="17"/>
    </row>
    <row r="2758" spans="21:21">
      <c r="U2758" s="17"/>
    </row>
    <row r="2759" spans="21:21">
      <c r="U2759" s="17"/>
    </row>
    <row r="2760" spans="21:21">
      <c r="U2760" s="17"/>
    </row>
    <row r="2761" spans="21:21">
      <c r="U2761" s="17"/>
    </row>
    <row r="2762" spans="21:21">
      <c r="U2762" s="17"/>
    </row>
    <row r="2763" spans="21:21">
      <c r="U2763" s="17"/>
    </row>
    <row r="2764" spans="21:21">
      <c r="U2764" s="17"/>
    </row>
    <row r="2765" spans="21:21">
      <c r="U2765" s="17"/>
    </row>
    <row r="2766" spans="21:21">
      <c r="U2766" s="17"/>
    </row>
    <row r="2767" spans="21:21">
      <c r="U2767" s="17"/>
    </row>
    <row r="2768" spans="21:21">
      <c r="U2768" s="17"/>
    </row>
    <row r="2769" spans="21:21">
      <c r="U2769" s="17"/>
    </row>
    <row r="2770" spans="21:21">
      <c r="U2770" s="17"/>
    </row>
    <row r="2771" spans="21:21">
      <c r="U2771" s="17"/>
    </row>
    <row r="2772" spans="21:21">
      <c r="U2772" s="17"/>
    </row>
    <row r="2773" spans="21:21">
      <c r="U2773" s="17"/>
    </row>
    <row r="2774" spans="21:21">
      <c r="U2774" s="17"/>
    </row>
    <row r="2775" spans="21:21">
      <c r="U2775" s="17"/>
    </row>
    <row r="2776" spans="21:21">
      <c r="U2776" s="17"/>
    </row>
    <row r="2777" spans="21:21">
      <c r="U2777" s="17"/>
    </row>
    <row r="2778" spans="21:21">
      <c r="U2778" s="17"/>
    </row>
    <row r="2779" spans="21:21">
      <c r="U2779" s="17"/>
    </row>
    <row r="2780" spans="21:21">
      <c r="U2780" s="17"/>
    </row>
    <row r="2781" spans="21:21">
      <c r="U2781" s="17"/>
    </row>
    <row r="2782" spans="21:21">
      <c r="U2782" s="17"/>
    </row>
    <row r="2783" spans="21:21">
      <c r="U2783" s="17"/>
    </row>
    <row r="2784" spans="21:21">
      <c r="U2784" s="17"/>
    </row>
    <row r="2785" spans="21:21">
      <c r="U2785" s="17"/>
    </row>
    <row r="2786" spans="21:21">
      <c r="U2786" s="17"/>
    </row>
    <row r="2787" spans="21:21">
      <c r="U2787" s="17"/>
    </row>
    <row r="2788" spans="21:21">
      <c r="U2788" s="17"/>
    </row>
    <row r="2789" spans="21:21">
      <c r="U2789" s="17"/>
    </row>
    <row r="2790" spans="21:21">
      <c r="U2790" s="17"/>
    </row>
    <row r="2791" spans="21:21">
      <c r="U2791" s="17"/>
    </row>
    <row r="2792" spans="21:21">
      <c r="U2792" s="17"/>
    </row>
    <row r="2793" spans="21:21">
      <c r="U2793" s="17"/>
    </row>
    <row r="2794" spans="21:21">
      <c r="U2794" s="17"/>
    </row>
    <row r="2795" spans="21:21">
      <c r="U2795" s="17"/>
    </row>
    <row r="2796" spans="21:21">
      <c r="U2796" s="17"/>
    </row>
    <row r="2797" spans="21:21">
      <c r="U2797" s="17"/>
    </row>
    <row r="2798" spans="21:21">
      <c r="U2798" s="17"/>
    </row>
    <row r="2799" spans="21:21">
      <c r="U2799" s="17"/>
    </row>
    <row r="2800" spans="21:21">
      <c r="U2800" s="17"/>
    </row>
    <row r="2801" spans="21:21">
      <c r="U2801" s="17"/>
    </row>
    <row r="2802" spans="21:21">
      <c r="U2802" s="17"/>
    </row>
    <row r="2803" spans="21:21">
      <c r="U2803" s="17"/>
    </row>
    <row r="2804" spans="21:21">
      <c r="U2804" s="17"/>
    </row>
    <row r="2805" spans="21:21">
      <c r="U2805" s="17"/>
    </row>
    <row r="2806" spans="21:21">
      <c r="U2806" s="17"/>
    </row>
    <row r="2807" spans="21:21">
      <c r="U2807" s="17"/>
    </row>
    <row r="2808" spans="21:21">
      <c r="U2808" s="17"/>
    </row>
    <row r="2809" spans="21:21">
      <c r="U2809" s="17"/>
    </row>
    <row r="2810" spans="21:21">
      <c r="U2810" s="17"/>
    </row>
    <row r="2811" spans="21:21">
      <c r="U2811" s="17"/>
    </row>
    <row r="2812" spans="21:21">
      <c r="U2812" s="17"/>
    </row>
    <row r="2813" spans="21:21">
      <c r="U2813" s="17"/>
    </row>
    <row r="2814" spans="21:21">
      <c r="U2814" s="17"/>
    </row>
    <row r="2815" spans="21:21">
      <c r="U2815" s="17"/>
    </row>
    <row r="2816" spans="21:21">
      <c r="U2816" s="17"/>
    </row>
    <row r="2817" spans="21:21">
      <c r="U2817" s="17"/>
    </row>
    <row r="2818" spans="21:21">
      <c r="U2818" s="17"/>
    </row>
    <row r="2819" spans="21:21">
      <c r="U2819" s="17"/>
    </row>
    <row r="2820" spans="21:21">
      <c r="U2820" s="17"/>
    </row>
    <row r="2821" spans="21:21">
      <c r="U2821" s="17"/>
    </row>
    <row r="2822" spans="21:21">
      <c r="U2822" s="17"/>
    </row>
    <row r="2823" spans="21:21">
      <c r="U2823" s="17"/>
    </row>
    <row r="2824" spans="21:21">
      <c r="U2824" s="17"/>
    </row>
    <row r="2825" spans="21:21">
      <c r="U2825" s="17"/>
    </row>
    <row r="2826" spans="21:21">
      <c r="U2826" s="17"/>
    </row>
    <row r="2827" spans="21:21">
      <c r="U2827" s="17"/>
    </row>
    <row r="2828" spans="21:21">
      <c r="U2828" s="17"/>
    </row>
    <row r="2829" spans="21:21">
      <c r="U2829" s="17"/>
    </row>
    <row r="2830" spans="21:21">
      <c r="U2830" s="17"/>
    </row>
    <row r="2831" spans="21:21">
      <c r="U2831" s="17"/>
    </row>
    <row r="2832" spans="21:21">
      <c r="U2832" s="17"/>
    </row>
    <row r="2833" spans="21:21">
      <c r="U2833" s="17"/>
    </row>
    <row r="2834" spans="21:21">
      <c r="U2834" s="17"/>
    </row>
    <row r="2835" spans="21:21">
      <c r="U2835" s="17"/>
    </row>
    <row r="2836" spans="21:21">
      <c r="U2836" s="17"/>
    </row>
    <row r="2837" spans="21:21">
      <c r="U2837" s="17"/>
    </row>
    <row r="2838" spans="21:21">
      <c r="U2838" s="17"/>
    </row>
    <row r="2839" spans="21:21">
      <c r="U2839" s="17"/>
    </row>
    <row r="2840" spans="21:21">
      <c r="U2840" s="17"/>
    </row>
    <row r="2841" spans="21:21">
      <c r="U2841" s="17"/>
    </row>
    <row r="2842" spans="21:21">
      <c r="U2842" s="17"/>
    </row>
    <row r="2843" spans="21:21">
      <c r="U2843" s="17"/>
    </row>
    <row r="2844" spans="21:21">
      <c r="U2844" s="17"/>
    </row>
    <row r="2845" spans="21:21">
      <c r="U2845" s="17"/>
    </row>
    <row r="2846" spans="21:21">
      <c r="U2846" s="17"/>
    </row>
    <row r="2847" spans="21:21">
      <c r="U2847" s="17"/>
    </row>
    <row r="2848" spans="21:21">
      <c r="U2848" s="17"/>
    </row>
    <row r="2849" spans="21:21">
      <c r="U2849" s="17"/>
    </row>
    <row r="2850" spans="21:21">
      <c r="U2850" s="17"/>
    </row>
    <row r="2851" spans="21:21">
      <c r="U2851" s="17"/>
    </row>
    <row r="2852" spans="21:21">
      <c r="U2852" s="17"/>
    </row>
    <row r="2853" spans="21:21">
      <c r="U2853" s="17"/>
    </row>
    <row r="2854" spans="21:21">
      <c r="U2854" s="17"/>
    </row>
    <row r="2855" spans="21:21">
      <c r="U2855" s="17"/>
    </row>
    <row r="2856" spans="21:21">
      <c r="U2856" s="17"/>
    </row>
    <row r="2857" spans="21:21">
      <c r="U2857" s="17"/>
    </row>
    <row r="2858" spans="21:21">
      <c r="U2858" s="17"/>
    </row>
    <row r="2859" spans="21:21">
      <c r="U2859" s="17"/>
    </row>
    <row r="2860" spans="21:21">
      <c r="U2860" s="17"/>
    </row>
    <row r="2861" spans="21:21">
      <c r="U2861" s="17"/>
    </row>
    <row r="2862" spans="21:21">
      <c r="U2862" s="17"/>
    </row>
    <row r="2863" spans="21:21">
      <c r="U2863" s="17"/>
    </row>
    <row r="2864" spans="21:21">
      <c r="U2864" s="17"/>
    </row>
    <row r="2865" spans="21:21">
      <c r="U2865" s="17"/>
    </row>
    <row r="2866" spans="21:21">
      <c r="U2866" s="17"/>
    </row>
    <row r="2867" spans="21:21">
      <c r="U2867" s="17"/>
    </row>
    <row r="2868" spans="21:21">
      <c r="U2868" s="17"/>
    </row>
    <row r="2869" spans="21:21">
      <c r="U2869" s="17"/>
    </row>
    <row r="2870" spans="21:21">
      <c r="U2870" s="17"/>
    </row>
    <row r="2871" spans="21:21">
      <c r="U2871" s="17"/>
    </row>
    <row r="2872" spans="21:21">
      <c r="U2872" s="17"/>
    </row>
    <row r="2873" spans="21:21">
      <c r="U2873" s="17"/>
    </row>
    <row r="2874" spans="21:21">
      <c r="U2874" s="17"/>
    </row>
    <row r="2875" spans="21:21">
      <c r="U2875" s="17"/>
    </row>
    <row r="2876" spans="21:21">
      <c r="U2876" s="17"/>
    </row>
    <row r="2877" spans="21:21">
      <c r="U2877" s="17"/>
    </row>
    <row r="2878" spans="21:21">
      <c r="U2878" s="17"/>
    </row>
    <row r="2879" spans="21:21">
      <c r="U2879" s="17"/>
    </row>
    <row r="2880" spans="21:21">
      <c r="U2880" s="17"/>
    </row>
    <row r="2881" spans="21:21">
      <c r="U2881" s="17"/>
    </row>
    <row r="2882" spans="21:21">
      <c r="U2882" s="17"/>
    </row>
    <row r="2883" spans="21:21">
      <c r="U2883" s="17"/>
    </row>
    <row r="2884" spans="21:21">
      <c r="U2884" s="17"/>
    </row>
    <row r="2885" spans="21:21">
      <c r="U2885" s="17"/>
    </row>
    <row r="2886" spans="21:21">
      <c r="U2886" s="17"/>
    </row>
    <row r="2887" spans="21:21">
      <c r="U2887" s="17"/>
    </row>
    <row r="2888" spans="21:21">
      <c r="U2888" s="17"/>
    </row>
    <row r="2889" spans="21:21">
      <c r="U2889" s="17"/>
    </row>
    <row r="2890" spans="21:21">
      <c r="U2890" s="17"/>
    </row>
    <row r="2891" spans="21:21">
      <c r="U2891" s="17"/>
    </row>
    <row r="2892" spans="21:21">
      <c r="U2892" s="17"/>
    </row>
    <row r="2893" spans="21:21">
      <c r="U2893" s="17"/>
    </row>
    <row r="2894" spans="21:21">
      <c r="U2894" s="17"/>
    </row>
    <row r="2895" spans="21:21">
      <c r="U2895" s="17"/>
    </row>
    <row r="2896" spans="21:21">
      <c r="U2896" s="17"/>
    </row>
    <row r="2897" spans="21:21">
      <c r="U2897" s="17"/>
    </row>
    <row r="2898" spans="21:21">
      <c r="U2898" s="17"/>
    </row>
    <row r="2899" spans="21:21">
      <c r="U2899" s="17"/>
    </row>
    <row r="2900" spans="21:21">
      <c r="U2900" s="17"/>
    </row>
    <row r="2901" spans="21:21">
      <c r="U2901" s="17"/>
    </row>
    <row r="2902" spans="21:21">
      <c r="U2902" s="17"/>
    </row>
    <row r="2903" spans="21:21">
      <c r="U2903" s="17"/>
    </row>
    <row r="2904" spans="21:21">
      <c r="U2904" s="17"/>
    </row>
    <row r="2905" spans="21:21">
      <c r="U2905" s="17"/>
    </row>
    <row r="2906" spans="21:21">
      <c r="U2906" s="17"/>
    </row>
    <row r="2907" spans="21:21">
      <c r="U2907" s="17"/>
    </row>
    <row r="2908" spans="21:21">
      <c r="U2908" s="17"/>
    </row>
    <row r="2909" spans="21:21">
      <c r="U2909" s="17"/>
    </row>
    <row r="2910" spans="21:21">
      <c r="U2910" s="17"/>
    </row>
    <row r="2911" spans="21:21">
      <c r="U2911" s="17"/>
    </row>
    <row r="2912" spans="21:21">
      <c r="U2912" s="17"/>
    </row>
    <row r="2913" spans="21:21">
      <c r="U2913" s="17"/>
    </row>
    <row r="2914" spans="21:21">
      <c r="U2914" s="17"/>
    </row>
    <row r="2915" spans="21:21">
      <c r="U2915" s="17"/>
    </row>
    <row r="2916" spans="21:21">
      <c r="U2916" s="17"/>
    </row>
    <row r="2917" spans="21:21">
      <c r="U2917" s="17"/>
    </row>
    <row r="2918" spans="21:21">
      <c r="U2918" s="17"/>
    </row>
    <row r="2919" spans="21:21">
      <c r="U2919" s="17"/>
    </row>
    <row r="2920" spans="21:21">
      <c r="U2920" s="17"/>
    </row>
    <row r="2921" spans="21:21">
      <c r="U2921" s="17"/>
    </row>
    <row r="2922" spans="21:21">
      <c r="U2922" s="17"/>
    </row>
    <row r="2923" spans="21:21">
      <c r="U2923" s="17"/>
    </row>
    <row r="2924" spans="21:21">
      <c r="U2924" s="17"/>
    </row>
    <row r="2925" spans="21:21">
      <c r="U2925" s="17"/>
    </row>
    <row r="2926" spans="21:21">
      <c r="U2926" s="17"/>
    </row>
    <row r="2927" spans="21:21">
      <c r="U2927" s="17"/>
    </row>
    <row r="2928" spans="21:21">
      <c r="U2928" s="17"/>
    </row>
    <row r="2929" spans="21:21">
      <c r="U2929" s="17"/>
    </row>
    <row r="2930" spans="21:21">
      <c r="U2930" s="17"/>
    </row>
    <row r="2931" spans="21:21">
      <c r="U2931" s="17"/>
    </row>
    <row r="2932" spans="21:21">
      <c r="U2932" s="17"/>
    </row>
    <row r="2933" spans="21:21">
      <c r="U2933" s="17"/>
    </row>
    <row r="2934" spans="21:21">
      <c r="U2934" s="17"/>
    </row>
    <row r="2935" spans="21:21">
      <c r="U2935" s="17"/>
    </row>
    <row r="2936" spans="21:21">
      <c r="U2936" s="17"/>
    </row>
    <row r="2937" spans="21:21">
      <c r="U2937" s="17"/>
    </row>
    <row r="2938" spans="21:21">
      <c r="U2938" s="17"/>
    </row>
    <row r="2939" spans="21:21">
      <c r="U2939" s="17"/>
    </row>
    <row r="2940" spans="21:21">
      <c r="U2940" s="17"/>
    </row>
    <row r="2941" spans="21:21">
      <c r="U2941" s="17"/>
    </row>
    <row r="2942" spans="21:21">
      <c r="U2942" s="17"/>
    </row>
    <row r="2943" spans="21:21">
      <c r="U2943" s="17"/>
    </row>
    <row r="2944" spans="21:21">
      <c r="U2944" s="17"/>
    </row>
    <row r="2945" spans="21:21">
      <c r="U2945" s="17"/>
    </row>
    <row r="2946" spans="21:21">
      <c r="U2946" s="17"/>
    </row>
    <row r="2947" spans="21:21">
      <c r="U2947" s="17"/>
    </row>
    <row r="2948" spans="21:21">
      <c r="U2948" s="17"/>
    </row>
    <row r="2949" spans="21:21">
      <c r="U2949" s="17"/>
    </row>
    <row r="2950" spans="21:21">
      <c r="U2950" s="17"/>
    </row>
    <row r="2951" spans="21:21">
      <c r="U2951" s="17"/>
    </row>
    <row r="2952" spans="21:21">
      <c r="U2952" s="17"/>
    </row>
    <row r="2953" spans="21:21">
      <c r="U2953" s="17"/>
    </row>
    <row r="2954" spans="21:21">
      <c r="U2954" s="17"/>
    </row>
    <row r="2955" spans="21:21">
      <c r="U2955" s="17"/>
    </row>
    <row r="2956" spans="21:21">
      <c r="U2956" s="17"/>
    </row>
    <row r="2957" spans="21:21">
      <c r="U2957" s="17"/>
    </row>
    <row r="2958" spans="21:21">
      <c r="U2958" s="17"/>
    </row>
    <row r="2959" spans="21:21">
      <c r="U2959" s="17"/>
    </row>
    <row r="2960" spans="21:21">
      <c r="U2960" s="17"/>
    </row>
    <row r="2961" spans="21:21">
      <c r="U2961" s="17"/>
    </row>
    <row r="2962" spans="21:21">
      <c r="U2962" s="17"/>
    </row>
    <row r="2963" spans="21:21">
      <c r="U2963" s="17"/>
    </row>
    <row r="2964" spans="21:21">
      <c r="U2964" s="17"/>
    </row>
    <row r="2965" spans="21:21">
      <c r="U2965" s="17"/>
    </row>
    <row r="2966" spans="21:21">
      <c r="U2966" s="17"/>
    </row>
    <row r="2967" spans="21:21">
      <c r="U2967" s="17"/>
    </row>
    <row r="2968" spans="21:21">
      <c r="U2968" s="17"/>
    </row>
    <row r="2969" spans="21:21">
      <c r="U2969" s="17"/>
    </row>
    <row r="2970" spans="21:21">
      <c r="U2970" s="17"/>
    </row>
    <row r="2971" spans="21:21">
      <c r="U2971" s="17"/>
    </row>
    <row r="2972" spans="21:21">
      <c r="U2972" s="17"/>
    </row>
    <row r="2973" spans="21:21">
      <c r="U2973" s="17"/>
    </row>
    <row r="2974" spans="21:21">
      <c r="U2974" s="17"/>
    </row>
    <row r="2975" spans="21:21">
      <c r="U2975" s="17"/>
    </row>
    <row r="2976" spans="21:21">
      <c r="U2976" s="17"/>
    </row>
    <row r="2977" spans="21:21">
      <c r="U2977" s="17"/>
    </row>
    <row r="2978" spans="21:21">
      <c r="U2978" s="17"/>
    </row>
    <row r="2979" spans="21:21">
      <c r="U2979" s="17"/>
    </row>
    <row r="2980" spans="21:21">
      <c r="U2980" s="17"/>
    </row>
    <row r="2981" spans="21:21">
      <c r="U2981" s="17"/>
    </row>
    <row r="2982" spans="21:21">
      <c r="U2982" s="17"/>
    </row>
    <row r="2983" spans="21:21">
      <c r="U2983" s="17"/>
    </row>
    <row r="2984" spans="21:21">
      <c r="U2984" s="17"/>
    </row>
    <row r="2985" spans="21:21">
      <c r="U2985" s="17"/>
    </row>
    <row r="2986" spans="21:21">
      <c r="U2986" s="17"/>
    </row>
    <row r="2987" spans="21:21">
      <c r="U2987" s="17"/>
    </row>
    <row r="2988" spans="21:21">
      <c r="U2988" s="17"/>
    </row>
    <row r="2989" spans="21:21">
      <c r="U2989" s="17"/>
    </row>
    <row r="2990" spans="21:21">
      <c r="U2990" s="17"/>
    </row>
    <row r="2991" spans="21:21">
      <c r="U2991" s="17"/>
    </row>
    <row r="2992" spans="21:21">
      <c r="U2992" s="17"/>
    </row>
    <row r="2993" spans="21:21">
      <c r="U2993" s="17"/>
    </row>
    <row r="2994" spans="21:21">
      <c r="U2994" s="17"/>
    </row>
    <row r="2995" spans="21:21">
      <c r="U2995" s="17"/>
    </row>
    <row r="2996" spans="21:21">
      <c r="U2996" s="17"/>
    </row>
    <row r="2997" spans="21:21">
      <c r="U2997" s="17"/>
    </row>
    <row r="2998" spans="21:21">
      <c r="U2998" s="17"/>
    </row>
    <row r="2999" spans="21:21">
      <c r="U2999" s="17"/>
    </row>
    <row r="3000" spans="21:21">
      <c r="U3000" s="17"/>
    </row>
    <row r="3001" spans="21:21">
      <c r="U3001" s="17"/>
    </row>
    <row r="3002" spans="21:21">
      <c r="U3002" s="17"/>
    </row>
    <row r="3003" spans="21:21">
      <c r="U3003" s="17"/>
    </row>
    <row r="3004" spans="21:21">
      <c r="U3004" s="17"/>
    </row>
    <row r="3005" spans="21:21">
      <c r="U3005" s="17"/>
    </row>
    <row r="3006" spans="21:21">
      <c r="U3006" s="17"/>
    </row>
    <row r="3007" spans="21:21">
      <c r="U3007" s="17"/>
    </row>
    <row r="3008" spans="21:21">
      <c r="U3008" s="17"/>
    </row>
    <row r="3009" spans="21:21">
      <c r="U3009" s="17"/>
    </row>
    <row r="3010" spans="21:21">
      <c r="U3010" s="17"/>
    </row>
    <row r="3011" spans="21:21">
      <c r="U3011" s="17"/>
    </row>
    <row r="3012" spans="21:21">
      <c r="U3012" s="17"/>
    </row>
    <row r="3013" spans="21:21">
      <c r="U3013" s="17"/>
    </row>
    <row r="3014" spans="21:21">
      <c r="U3014" s="17"/>
    </row>
    <row r="3015" spans="21:21">
      <c r="U3015" s="17"/>
    </row>
    <row r="3016" spans="21:21">
      <c r="U3016" s="17"/>
    </row>
    <row r="3017" spans="21:21">
      <c r="U3017" s="17"/>
    </row>
    <row r="3018" spans="21:21">
      <c r="U3018" s="17"/>
    </row>
    <row r="3019" spans="21:21">
      <c r="U3019" s="17"/>
    </row>
    <row r="3020" spans="21:21">
      <c r="U3020" s="17"/>
    </row>
    <row r="3021" spans="21:21">
      <c r="U3021" s="17"/>
    </row>
    <row r="3022" spans="21:21">
      <c r="U3022" s="17"/>
    </row>
    <row r="3023" spans="21:21">
      <c r="U3023" s="17"/>
    </row>
    <row r="3024" spans="21:21">
      <c r="U3024" s="17"/>
    </row>
    <row r="3025" spans="21:21">
      <c r="U3025" s="17"/>
    </row>
    <row r="3026" spans="21:21">
      <c r="U3026" s="17"/>
    </row>
    <row r="3027" spans="21:21">
      <c r="U3027" s="17"/>
    </row>
    <row r="3028" spans="21:21">
      <c r="U3028" s="17"/>
    </row>
    <row r="3029" spans="21:21">
      <c r="U3029" s="17"/>
    </row>
    <row r="3030" spans="21:21">
      <c r="U3030" s="17"/>
    </row>
    <row r="3031" spans="21:21">
      <c r="U3031" s="17"/>
    </row>
    <row r="3032" spans="21:21">
      <c r="U3032" s="17"/>
    </row>
    <row r="3033" spans="21:21">
      <c r="U3033" s="17"/>
    </row>
    <row r="3034" spans="21:21">
      <c r="U3034" s="17"/>
    </row>
    <row r="3035" spans="21:21">
      <c r="U3035" s="17"/>
    </row>
    <row r="3036" spans="21:21">
      <c r="U3036" s="17"/>
    </row>
    <row r="3037" spans="21:21">
      <c r="U3037" s="17"/>
    </row>
    <row r="3038" spans="21:21">
      <c r="U3038" s="17"/>
    </row>
    <row r="3039" spans="21:21">
      <c r="U3039" s="17"/>
    </row>
    <row r="3040" spans="21:21">
      <c r="U3040" s="17"/>
    </row>
    <row r="3041" spans="21:21">
      <c r="U3041" s="17"/>
    </row>
    <row r="3042" spans="21:21">
      <c r="U3042" s="17"/>
    </row>
    <row r="3043" spans="21:21">
      <c r="U3043" s="17"/>
    </row>
    <row r="3044" spans="21:21">
      <c r="U3044" s="17"/>
    </row>
    <row r="3045" spans="21:21">
      <c r="U3045" s="17"/>
    </row>
    <row r="3046" spans="21:21">
      <c r="U3046" s="17"/>
    </row>
    <row r="3047" spans="21:21">
      <c r="U3047" s="17"/>
    </row>
    <row r="3048" spans="21:21">
      <c r="U3048" s="17"/>
    </row>
    <row r="3049" spans="21:21">
      <c r="U3049" s="17"/>
    </row>
    <row r="3050" spans="21:21">
      <c r="U3050" s="17"/>
    </row>
    <row r="3051" spans="21:21">
      <c r="U3051" s="17"/>
    </row>
    <row r="3052" spans="21:21">
      <c r="U3052" s="17"/>
    </row>
    <row r="3053" spans="21:21">
      <c r="U3053" s="17"/>
    </row>
    <row r="3054" spans="21:21">
      <c r="U3054" s="17"/>
    </row>
    <row r="3055" spans="21:21">
      <c r="U3055" s="17"/>
    </row>
    <row r="3056" spans="21:21">
      <c r="U3056" s="17"/>
    </row>
    <row r="3057" spans="21:21">
      <c r="U3057" s="17"/>
    </row>
    <row r="3058" spans="21:21">
      <c r="U3058" s="17"/>
    </row>
    <row r="3059" spans="21:21">
      <c r="U3059" s="17"/>
    </row>
    <row r="3060" spans="21:21">
      <c r="U3060" s="17"/>
    </row>
    <row r="3061" spans="21:21">
      <c r="U3061" s="17"/>
    </row>
    <row r="3062" spans="21:21">
      <c r="U3062" s="17"/>
    </row>
    <row r="3063" spans="21:21">
      <c r="U3063" s="17"/>
    </row>
    <row r="3064" spans="21:21">
      <c r="U3064" s="17"/>
    </row>
    <row r="3065" spans="21:21">
      <c r="U3065" s="17"/>
    </row>
    <row r="3066" spans="21:21">
      <c r="U3066" s="17"/>
    </row>
    <row r="3067" spans="21:21">
      <c r="U3067" s="17"/>
    </row>
    <row r="3068" spans="21:21">
      <c r="U3068" s="17"/>
    </row>
    <row r="3069" spans="21:21">
      <c r="U3069" s="17"/>
    </row>
    <row r="3070" spans="21:21">
      <c r="U3070" s="17"/>
    </row>
    <row r="3071" spans="21:21">
      <c r="U3071" s="17"/>
    </row>
    <row r="3072" spans="21:21">
      <c r="U3072" s="17"/>
    </row>
    <row r="3073" spans="21:21">
      <c r="U3073" s="17"/>
    </row>
    <row r="3074" spans="21:21">
      <c r="U3074" s="17"/>
    </row>
    <row r="3075" spans="21:21">
      <c r="U3075" s="17"/>
    </row>
    <row r="3076" spans="21:21">
      <c r="U3076" s="17"/>
    </row>
    <row r="3077" spans="21:21">
      <c r="U3077" s="17"/>
    </row>
    <row r="3078" spans="21:21">
      <c r="U3078" s="17"/>
    </row>
    <row r="3079" spans="21:21">
      <c r="U3079" s="17"/>
    </row>
    <row r="3080" spans="21:21">
      <c r="U3080" s="17"/>
    </row>
    <row r="3081" spans="21:21">
      <c r="U3081" s="17"/>
    </row>
    <row r="3082" spans="21:21">
      <c r="U3082" s="17"/>
    </row>
    <row r="3083" spans="21:21">
      <c r="U3083" s="17"/>
    </row>
    <row r="3084" spans="21:21">
      <c r="U3084" s="17"/>
    </row>
    <row r="3085" spans="21:21">
      <c r="U3085" s="17"/>
    </row>
    <row r="3086" spans="21:21">
      <c r="U3086" s="17"/>
    </row>
    <row r="3087" spans="21:21">
      <c r="U3087" s="17"/>
    </row>
    <row r="3088" spans="21:21">
      <c r="U3088" s="17"/>
    </row>
    <row r="3089" spans="21:21">
      <c r="U3089" s="17"/>
    </row>
    <row r="3090" spans="21:21">
      <c r="U3090" s="17"/>
    </row>
    <row r="3091" spans="21:21">
      <c r="U3091" s="17"/>
    </row>
    <row r="3092" spans="21:21">
      <c r="U3092" s="17"/>
    </row>
    <row r="3093" spans="21:21">
      <c r="U3093" s="17"/>
    </row>
    <row r="3094" spans="21:21">
      <c r="U3094" s="17"/>
    </row>
    <row r="3095" spans="21:21">
      <c r="U3095" s="17"/>
    </row>
    <row r="3096" spans="21:21">
      <c r="U3096" s="17"/>
    </row>
    <row r="3097" spans="21:21">
      <c r="U3097" s="17"/>
    </row>
    <row r="3098" spans="21:21">
      <c r="U3098" s="17"/>
    </row>
    <row r="3099" spans="21:21">
      <c r="U3099" s="17"/>
    </row>
    <row r="3100" spans="21:21">
      <c r="U3100" s="17"/>
    </row>
    <row r="3101" spans="21:21">
      <c r="U3101" s="17"/>
    </row>
    <row r="3102" spans="21:21">
      <c r="U3102" s="17"/>
    </row>
    <row r="3103" spans="21:21">
      <c r="U3103" s="17"/>
    </row>
    <row r="3104" spans="21:21">
      <c r="U3104" s="17"/>
    </row>
    <row r="3105" spans="21:21">
      <c r="U3105" s="17"/>
    </row>
    <row r="3106" spans="21:21">
      <c r="U3106" s="17"/>
    </row>
    <row r="3107" spans="21:21">
      <c r="U3107" s="17"/>
    </row>
    <row r="3108" spans="21:21">
      <c r="U3108" s="17"/>
    </row>
    <row r="3109" spans="21:21">
      <c r="U3109" s="17"/>
    </row>
    <row r="3110" spans="21:21">
      <c r="U3110" s="17"/>
    </row>
    <row r="3111" spans="21:21">
      <c r="U3111" s="17"/>
    </row>
    <row r="3112" spans="21:21">
      <c r="U3112" s="17"/>
    </row>
    <row r="3113" spans="21:21">
      <c r="U3113" s="17"/>
    </row>
    <row r="3114" spans="21:21">
      <c r="U3114" s="17"/>
    </row>
    <row r="3115" spans="21:21">
      <c r="U3115" s="17"/>
    </row>
    <row r="3116" spans="21:21">
      <c r="U3116" s="17"/>
    </row>
    <row r="3117" spans="21:21">
      <c r="U3117" s="17"/>
    </row>
    <row r="3118" spans="21:21">
      <c r="U3118" s="17"/>
    </row>
    <row r="3119" spans="21:21">
      <c r="U3119" s="17"/>
    </row>
    <row r="3120" spans="21:21">
      <c r="U3120" s="17"/>
    </row>
    <row r="3121" spans="21:21">
      <c r="U3121" s="17"/>
    </row>
    <row r="3122" spans="21:21">
      <c r="U3122" s="17"/>
    </row>
    <row r="3123" spans="21:21">
      <c r="U3123" s="17"/>
    </row>
    <row r="3124" spans="21:21">
      <c r="U3124" s="17"/>
    </row>
    <row r="3125" spans="21:21">
      <c r="U3125" s="17"/>
    </row>
    <row r="3126" spans="21:21">
      <c r="U3126" s="17"/>
    </row>
    <row r="3127" spans="21:21">
      <c r="U3127" s="17"/>
    </row>
    <row r="3128" spans="21:21">
      <c r="U3128" s="17"/>
    </row>
    <row r="3129" spans="21:21">
      <c r="U3129" s="17"/>
    </row>
    <row r="3130" spans="21:21">
      <c r="U3130" s="17"/>
    </row>
    <row r="3131" spans="21:21">
      <c r="U3131" s="17"/>
    </row>
    <row r="3132" spans="21:21">
      <c r="U3132" s="17"/>
    </row>
    <row r="3133" spans="21:21">
      <c r="U3133" s="17"/>
    </row>
    <row r="3134" spans="21:21">
      <c r="U3134" s="17"/>
    </row>
    <row r="3135" spans="21:21">
      <c r="U3135" s="17"/>
    </row>
    <row r="3136" spans="21:21">
      <c r="U3136" s="17"/>
    </row>
    <row r="3137" spans="21:21">
      <c r="U3137" s="17"/>
    </row>
    <row r="3138" spans="21:21">
      <c r="U3138" s="17"/>
    </row>
    <row r="3139" spans="21:21">
      <c r="U3139" s="17"/>
    </row>
    <row r="3140" spans="21:21">
      <c r="U3140" s="17"/>
    </row>
    <row r="3141" spans="21:21">
      <c r="U3141" s="17"/>
    </row>
    <row r="3142" spans="21:21">
      <c r="U3142" s="17"/>
    </row>
    <row r="3143" spans="21:21">
      <c r="U3143" s="17"/>
    </row>
    <row r="3144" spans="21:21">
      <c r="U3144" s="17"/>
    </row>
    <row r="3145" spans="21:21">
      <c r="U3145" s="17"/>
    </row>
    <row r="3146" spans="21:21">
      <c r="U3146" s="17"/>
    </row>
    <row r="3147" spans="21:21">
      <c r="U3147" s="17"/>
    </row>
    <row r="3148" spans="21:21">
      <c r="U3148" s="17"/>
    </row>
    <row r="3149" spans="21:21">
      <c r="U3149" s="17"/>
    </row>
    <row r="3150" spans="21:21">
      <c r="U3150" s="17"/>
    </row>
    <row r="3151" spans="21:21">
      <c r="U3151" s="17"/>
    </row>
    <row r="3152" spans="21:21">
      <c r="U3152" s="17"/>
    </row>
    <row r="3153" spans="21:21">
      <c r="U3153" s="17"/>
    </row>
    <row r="3154" spans="21:21">
      <c r="U3154" s="17"/>
    </row>
    <row r="3155" spans="21:21">
      <c r="U3155" s="17"/>
    </row>
    <row r="3156" spans="21:21">
      <c r="U3156" s="17"/>
    </row>
    <row r="3157" spans="21:21">
      <c r="U3157" s="17"/>
    </row>
    <row r="3158" spans="21:21">
      <c r="U3158" s="17"/>
    </row>
    <row r="3159" spans="21:21">
      <c r="U3159" s="17"/>
    </row>
    <row r="3160" spans="21:21">
      <c r="U3160" s="17"/>
    </row>
    <row r="3161" spans="21:21">
      <c r="U3161" s="17"/>
    </row>
    <row r="3162" spans="21:21">
      <c r="U3162" s="17"/>
    </row>
    <row r="3163" spans="21:21">
      <c r="U3163" s="17"/>
    </row>
    <row r="3164" spans="21:21">
      <c r="U3164" s="17"/>
    </row>
    <row r="3165" spans="21:21">
      <c r="U3165" s="17"/>
    </row>
    <row r="3166" spans="21:21">
      <c r="U3166" s="17"/>
    </row>
    <row r="3167" spans="21:21">
      <c r="U3167" s="17"/>
    </row>
    <row r="3168" spans="21:21">
      <c r="U3168" s="17"/>
    </row>
    <row r="3169" spans="21:21">
      <c r="U3169" s="17"/>
    </row>
    <row r="3170" spans="21:21">
      <c r="U3170" s="17"/>
    </row>
    <row r="3171" spans="21:21">
      <c r="U3171" s="17"/>
    </row>
    <row r="3172" spans="21:21">
      <c r="U3172" s="17"/>
    </row>
    <row r="3173" spans="21:21">
      <c r="U3173" s="17"/>
    </row>
    <row r="3174" spans="21:21">
      <c r="U3174" s="17"/>
    </row>
    <row r="3175" spans="21:21">
      <c r="U3175" s="17"/>
    </row>
    <row r="3176" spans="21:21">
      <c r="U3176" s="17"/>
    </row>
    <row r="3177" spans="21:21">
      <c r="U3177" s="17"/>
    </row>
    <row r="3178" spans="21:21">
      <c r="U3178" s="17"/>
    </row>
    <row r="3179" spans="21:21">
      <c r="U3179" s="17"/>
    </row>
    <row r="3180" spans="21:21">
      <c r="U3180" s="17"/>
    </row>
    <row r="3181" spans="21:21">
      <c r="U3181" s="17"/>
    </row>
    <row r="3182" spans="21:21">
      <c r="U3182" s="17"/>
    </row>
    <row r="3183" spans="21:21">
      <c r="U3183" s="17"/>
    </row>
    <row r="3184" spans="21:21">
      <c r="U3184" s="17"/>
    </row>
    <row r="3185" spans="21:21">
      <c r="U3185" s="17"/>
    </row>
    <row r="3186" spans="21:21">
      <c r="U3186" s="17"/>
    </row>
    <row r="3187" spans="21:21">
      <c r="U3187" s="17"/>
    </row>
    <row r="3188" spans="21:21">
      <c r="U3188" s="17"/>
    </row>
    <row r="3189" spans="21:21">
      <c r="U3189" s="17"/>
    </row>
    <row r="3190" spans="21:21">
      <c r="U3190" s="17"/>
    </row>
    <row r="3191" spans="21:21">
      <c r="U3191" s="17"/>
    </row>
    <row r="3192" spans="21:21">
      <c r="U3192" s="17"/>
    </row>
    <row r="3193" spans="21:21">
      <c r="U3193" s="17"/>
    </row>
    <row r="3194" spans="21:21">
      <c r="U3194" s="17"/>
    </row>
    <row r="3195" spans="21:21">
      <c r="U3195" s="17"/>
    </row>
    <row r="3196" spans="21:21">
      <c r="U3196" s="17"/>
    </row>
    <row r="3197" spans="21:21">
      <c r="U3197" s="17"/>
    </row>
    <row r="3198" spans="21:21">
      <c r="U3198" s="17"/>
    </row>
    <row r="3199" spans="21:21">
      <c r="U3199" s="17"/>
    </row>
    <row r="3200" spans="21:21">
      <c r="U3200" s="17"/>
    </row>
    <row r="3201" spans="21:21">
      <c r="U3201" s="17"/>
    </row>
    <row r="3202" spans="21:21">
      <c r="U3202" s="17"/>
    </row>
    <row r="3203" spans="21:21">
      <c r="U3203" s="17"/>
    </row>
    <row r="3204" spans="21:21">
      <c r="U3204" s="17"/>
    </row>
    <row r="3205" spans="21:21">
      <c r="U3205" s="17"/>
    </row>
    <row r="3206" spans="21:21">
      <c r="U3206" s="17"/>
    </row>
    <row r="3207" spans="21:21">
      <c r="U3207" s="17"/>
    </row>
    <row r="3208" spans="21:21">
      <c r="U3208" s="17"/>
    </row>
    <row r="3209" spans="21:21">
      <c r="U3209" s="17"/>
    </row>
    <row r="3210" spans="21:21">
      <c r="U3210" s="17"/>
    </row>
    <row r="3211" spans="21:21">
      <c r="U3211" s="17"/>
    </row>
    <row r="3212" spans="21:21">
      <c r="U3212" s="17"/>
    </row>
    <row r="3213" spans="21:21">
      <c r="U3213" s="17"/>
    </row>
    <row r="3214" spans="21:21">
      <c r="U3214" s="17"/>
    </row>
    <row r="3215" spans="21:21">
      <c r="U3215" s="17"/>
    </row>
    <row r="3216" spans="21:21">
      <c r="U3216" s="17"/>
    </row>
    <row r="3217" spans="21:21">
      <c r="U3217" s="17"/>
    </row>
    <row r="3218" spans="21:21">
      <c r="U3218" s="17"/>
    </row>
    <row r="3219" spans="21:21">
      <c r="U3219" s="17"/>
    </row>
    <row r="3220" spans="21:21">
      <c r="U3220" s="17"/>
    </row>
    <row r="3221" spans="21:21">
      <c r="U3221" s="17"/>
    </row>
    <row r="3222" spans="21:21">
      <c r="U3222" s="17"/>
    </row>
    <row r="3223" spans="21:21">
      <c r="U3223" s="17"/>
    </row>
    <row r="3224" spans="21:21">
      <c r="U3224" s="17"/>
    </row>
    <row r="3225" spans="21:21">
      <c r="U3225" s="17"/>
    </row>
    <row r="3226" spans="21:21">
      <c r="U3226" s="17"/>
    </row>
    <row r="3227" spans="21:21">
      <c r="U3227" s="17"/>
    </row>
    <row r="3228" spans="21:21">
      <c r="U3228" s="17"/>
    </row>
    <row r="3229" spans="21:21">
      <c r="U3229" s="17"/>
    </row>
    <row r="3230" spans="21:21">
      <c r="U3230" s="17"/>
    </row>
    <row r="3231" spans="21:21">
      <c r="U3231" s="17"/>
    </row>
    <row r="3232" spans="21:21">
      <c r="U3232" s="17"/>
    </row>
    <row r="3233" spans="21:21">
      <c r="U3233" s="17"/>
    </row>
    <row r="3234" spans="21:21">
      <c r="U3234" s="17"/>
    </row>
    <row r="3235" spans="21:21">
      <c r="U3235" s="17"/>
    </row>
    <row r="3236" spans="21:21">
      <c r="U3236" s="17"/>
    </row>
    <row r="3237" spans="21:21">
      <c r="U3237" s="17"/>
    </row>
    <row r="3238" spans="21:21">
      <c r="U3238" s="17"/>
    </row>
    <row r="3239" spans="21:21">
      <c r="U3239" s="17"/>
    </row>
    <row r="3240" spans="21:21">
      <c r="U3240" s="17"/>
    </row>
    <row r="3241" spans="21:21">
      <c r="U3241" s="17"/>
    </row>
    <row r="3242" spans="21:21">
      <c r="U3242" s="17"/>
    </row>
    <row r="3243" spans="21:21">
      <c r="U3243" s="17"/>
    </row>
    <row r="3244" spans="21:21">
      <c r="U3244" s="17"/>
    </row>
    <row r="3245" spans="21:21">
      <c r="U3245" s="17"/>
    </row>
    <row r="3246" spans="21:21">
      <c r="U3246" s="17"/>
    </row>
    <row r="3247" spans="21:21">
      <c r="U3247" s="17"/>
    </row>
    <row r="3248" spans="21:21">
      <c r="U3248" s="17"/>
    </row>
    <row r="3249" spans="21:21">
      <c r="U3249" s="17"/>
    </row>
    <row r="3250" spans="21:21">
      <c r="U3250" s="17"/>
    </row>
    <row r="3251" spans="21:21">
      <c r="U3251" s="17"/>
    </row>
    <row r="3252" spans="21:21">
      <c r="U3252" s="17"/>
    </row>
    <row r="3253" spans="21:21">
      <c r="U3253" s="17"/>
    </row>
    <row r="3254" spans="21:21">
      <c r="U3254" s="17"/>
    </row>
    <row r="3255" spans="21:21">
      <c r="U3255" s="17"/>
    </row>
    <row r="3256" spans="21:21">
      <c r="U3256" s="17"/>
    </row>
    <row r="3257" spans="21:21">
      <c r="U3257" s="17"/>
    </row>
    <row r="3258" spans="21:21">
      <c r="U3258" s="17"/>
    </row>
    <row r="3259" spans="21:21">
      <c r="U3259" s="17"/>
    </row>
    <row r="3260" spans="21:21">
      <c r="U3260" s="17"/>
    </row>
    <row r="3261" spans="21:21">
      <c r="U3261" s="17"/>
    </row>
    <row r="3262" spans="21:21">
      <c r="U3262" s="17"/>
    </row>
    <row r="3263" spans="21:21">
      <c r="U3263" s="17"/>
    </row>
    <row r="3264" spans="21:21">
      <c r="U3264" s="17"/>
    </row>
    <row r="3265" spans="21:21">
      <c r="U3265" s="17"/>
    </row>
    <row r="3266" spans="21:21">
      <c r="U3266" s="17"/>
    </row>
    <row r="3267" spans="21:21">
      <c r="U3267" s="17"/>
    </row>
    <row r="3268" spans="21:21">
      <c r="U3268" s="17"/>
    </row>
    <row r="3269" spans="21:21">
      <c r="U3269" s="17"/>
    </row>
    <row r="3270" spans="21:21">
      <c r="U3270" s="17"/>
    </row>
    <row r="3271" spans="21:21">
      <c r="U3271" s="17"/>
    </row>
    <row r="3272" spans="21:21">
      <c r="U3272" s="17"/>
    </row>
    <row r="3273" spans="21:21">
      <c r="U3273" s="17"/>
    </row>
    <row r="3274" spans="21:21">
      <c r="U3274" s="17"/>
    </row>
    <row r="3275" spans="21:21">
      <c r="U3275" s="17"/>
    </row>
    <row r="3276" spans="21:21">
      <c r="U3276" s="17"/>
    </row>
    <row r="3277" spans="21:21">
      <c r="U3277" s="17"/>
    </row>
    <row r="3278" spans="21:21">
      <c r="U3278" s="17"/>
    </row>
    <row r="3279" spans="21:21">
      <c r="U3279" s="17"/>
    </row>
    <row r="3280" spans="21:21">
      <c r="U3280" s="17"/>
    </row>
    <row r="3281" spans="21:21">
      <c r="U3281" s="17"/>
    </row>
    <row r="3282" spans="21:21">
      <c r="U3282" s="17"/>
    </row>
    <row r="3283" spans="21:21">
      <c r="U3283" s="17"/>
    </row>
    <row r="3284" spans="21:21">
      <c r="U3284" s="17"/>
    </row>
    <row r="3285" spans="21:21">
      <c r="U3285" s="17"/>
    </row>
    <row r="3286" spans="21:21">
      <c r="U3286" s="17"/>
    </row>
    <row r="3287" spans="21:21">
      <c r="U3287" s="17"/>
    </row>
    <row r="3288" spans="21:21">
      <c r="U3288" s="17"/>
    </row>
    <row r="3289" spans="21:21">
      <c r="U3289" s="17"/>
    </row>
    <row r="3290" spans="21:21">
      <c r="U3290" s="17"/>
    </row>
    <row r="3291" spans="21:21">
      <c r="U3291" s="17"/>
    </row>
    <row r="3292" spans="21:21">
      <c r="U3292" s="17"/>
    </row>
    <row r="3293" spans="21:21">
      <c r="U3293" s="17"/>
    </row>
    <row r="3294" spans="21:21">
      <c r="U3294" s="17"/>
    </row>
    <row r="3295" spans="21:21">
      <c r="U3295" s="17"/>
    </row>
    <row r="3296" spans="21:21">
      <c r="U3296" s="17"/>
    </row>
    <row r="3297" spans="21:21">
      <c r="U3297" s="17"/>
    </row>
    <row r="3298" spans="21:21">
      <c r="U3298" s="17"/>
    </row>
    <row r="3299" spans="21:21">
      <c r="U3299" s="17"/>
    </row>
    <row r="3300" spans="21:21">
      <c r="U3300" s="17"/>
    </row>
    <row r="3301" spans="21:21">
      <c r="U3301" s="17"/>
    </row>
    <row r="3302" spans="21:21">
      <c r="U3302" s="17"/>
    </row>
    <row r="3303" spans="21:21">
      <c r="U3303" s="17"/>
    </row>
    <row r="3304" spans="21:21">
      <c r="U3304" s="17"/>
    </row>
    <row r="3305" spans="21:21">
      <c r="U3305" s="17"/>
    </row>
    <row r="3306" spans="21:21">
      <c r="U3306" s="17"/>
    </row>
    <row r="3307" spans="21:21">
      <c r="U3307" s="17"/>
    </row>
    <row r="3308" spans="21:21">
      <c r="U3308" s="17"/>
    </row>
    <row r="3309" spans="21:21">
      <c r="U3309" s="17"/>
    </row>
    <row r="3310" spans="21:21">
      <c r="U3310" s="17"/>
    </row>
    <row r="3311" spans="21:21">
      <c r="U3311" s="17"/>
    </row>
    <row r="3312" spans="21:21">
      <c r="U3312" s="17"/>
    </row>
    <row r="3313" spans="21:21">
      <c r="U3313" s="17"/>
    </row>
    <row r="3314" spans="21:21">
      <c r="U3314" s="17"/>
    </row>
    <row r="3315" spans="21:21">
      <c r="U3315" s="17"/>
    </row>
    <row r="3316" spans="21:21">
      <c r="U3316" s="17"/>
    </row>
    <row r="3317" spans="21:21">
      <c r="U3317" s="17"/>
    </row>
    <row r="3318" spans="21:21">
      <c r="U3318" s="17"/>
    </row>
    <row r="3319" spans="21:21">
      <c r="U3319" s="17"/>
    </row>
    <row r="3320" spans="21:21">
      <c r="U3320" s="17"/>
    </row>
    <row r="3321" spans="21:21">
      <c r="U3321" s="17"/>
    </row>
    <row r="3322" spans="21:21">
      <c r="U3322" s="17"/>
    </row>
    <row r="3323" spans="21:21">
      <c r="U3323" s="17"/>
    </row>
    <row r="3324" spans="21:21">
      <c r="U3324" s="17"/>
    </row>
    <row r="3325" spans="21:21">
      <c r="U3325" s="17"/>
    </row>
    <row r="3326" spans="21:21">
      <c r="U3326" s="17"/>
    </row>
    <row r="3327" spans="21:21">
      <c r="U3327" s="17"/>
    </row>
    <row r="3328" spans="21:21">
      <c r="U3328" s="17"/>
    </row>
    <row r="3329" spans="21:21">
      <c r="U3329" s="17"/>
    </row>
    <row r="3330" spans="21:21">
      <c r="U3330" s="17"/>
    </row>
    <row r="3331" spans="21:21">
      <c r="U3331" s="17"/>
    </row>
    <row r="3332" spans="21:21">
      <c r="U3332" s="17"/>
    </row>
    <row r="3333" spans="21:21">
      <c r="U3333" s="17"/>
    </row>
    <row r="3334" spans="21:21">
      <c r="U3334" s="17"/>
    </row>
    <row r="3335" spans="21:21">
      <c r="U3335" s="17"/>
    </row>
    <row r="3336" spans="21:21">
      <c r="U3336" s="17"/>
    </row>
    <row r="3337" spans="21:21">
      <c r="U3337" s="17"/>
    </row>
    <row r="3338" spans="21:21">
      <c r="U3338" s="17"/>
    </row>
    <row r="3339" spans="21:21">
      <c r="U3339" s="17"/>
    </row>
    <row r="3340" spans="21:21">
      <c r="U3340" s="17"/>
    </row>
    <row r="3341" spans="21:21">
      <c r="U3341" s="17"/>
    </row>
    <row r="3342" spans="21:21">
      <c r="U3342" s="17"/>
    </row>
    <row r="3343" spans="21:21">
      <c r="U3343" s="17"/>
    </row>
    <row r="3344" spans="21:21">
      <c r="U3344" s="17"/>
    </row>
    <row r="3345" spans="21:21">
      <c r="U3345" s="17"/>
    </row>
    <row r="3346" spans="21:21">
      <c r="U3346" s="17"/>
    </row>
    <row r="3347" spans="21:21">
      <c r="U3347" s="17"/>
    </row>
    <row r="3348" spans="21:21">
      <c r="U3348" s="17"/>
    </row>
    <row r="3349" spans="21:21">
      <c r="U3349" s="17"/>
    </row>
    <row r="3350" spans="21:21">
      <c r="U3350" s="17"/>
    </row>
    <row r="3351" spans="21:21">
      <c r="U3351" s="17"/>
    </row>
    <row r="3352" spans="21:21">
      <c r="U3352" s="17"/>
    </row>
    <row r="3353" spans="21:21">
      <c r="U3353" s="17"/>
    </row>
    <row r="3354" spans="21:21">
      <c r="U3354" s="17"/>
    </row>
    <row r="3355" spans="21:21">
      <c r="U3355" s="17"/>
    </row>
    <row r="3356" spans="21:21">
      <c r="U3356" s="17"/>
    </row>
    <row r="3357" spans="21:21">
      <c r="U3357" s="17"/>
    </row>
    <row r="3358" spans="21:21">
      <c r="U3358" s="17"/>
    </row>
    <row r="3359" spans="21:21">
      <c r="U3359" s="17"/>
    </row>
    <row r="3360" spans="21:21">
      <c r="U3360" s="17"/>
    </row>
    <row r="3361" spans="21:21">
      <c r="U3361" s="17"/>
    </row>
    <row r="3362" spans="21:21">
      <c r="U3362" s="17"/>
    </row>
    <row r="3363" spans="21:21">
      <c r="U3363" s="17"/>
    </row>
    <row r="3364" spans="21:21">
      <c r="U3364" s="17"/>
    </row>
    <row r="3365" spans="21:21">
      <c r="U3365" s="17"/>
    </row>
    <row r="3366" spans="21:21">
      <c r="U3366" s="17"/>
    </row>
    <row r="3367" spans="21:21">
      <c r="U3367" s="17"/>
    </row>
    <row r="3368" spans="21:21">
      <c r="U3368" s="17"/>
    </row>
    <row r="3369" spans="21:21">
      <c r="U3369" s="17"/>
    </row>
    <row r="3370" spans="21:21">
      <c r="U3370" s="17"/>
    </row>
    <row r="3371" spans="21:21">
      <c r="U3371" s="17"/>
    </row>
    <row r="3372" spans="21:21">
      <c r="U3372" s="17"/>
    </row>
    <row r="3373" spans="21:21">
      <c r="U3373" s="17"/>
    </row>
    <row r="3374" spans="21:21">
      <c r="U3374" s="17"/>
    </row>
    <row r="3375" spans="21:21">
      <c r="U3375" s="17"/>
    </row>
    <row r="3376" spans="21:21">
      <c r="U3376" s="17"/>
    </row>
    <row r="3377" spans="21:21">
      <c r="U3377" s="17"/>
    </row>
    <row r="3378" spans="21:21">
      <c r="U3378" s="17"/>
    </row>
    <row r="3379" spans="21:21">
      <c r="U3379" s="17"/>
    </row>
    <row r="3380" spans="21:21">
      <c r="U3380" s="17"/>
    </row>
    <row r="3381" spans="21:21">
      <c r="U3381" s="17"/>
    </row>
    <row r="3382" spans="21:21">
      <c r="U3382" s="17"/>
    </row>
    <row r="3383" spans="21:21">
      <c r="U3383" s="17"/>
    </row>
    <row r="3384" spans="21:21">
      <c r="U3384" s="17"/>
    </row>
    <row r="3385" spans="21:21">
      <c r="U3385" s="17"/>
    </row>
    <row r="3386" spans="21:21">
      <c r="U3386" s="17"/>
    </row>
    <row r="3387" spans="21:21">
      <c r="U3387" s="17"/>
    </row>
    <row r="3388" spans="21:21">
      <c r="U3388" s="17"/>
    </row>
    <row r="3389" spans="21:21">
      <c r="U3389" s="17"/>
    </row>
    <row r="3390" spans="21:21">
      <c r="U3390" s="17"/>
    </row>
    <row r="3391" spans="21:21">
      <c r="U3391" s="17"/>
    </row>
    <row r="3392" spans="21:21">
      <c r="U3392" s="17"/>
    </row>
    <row r="3393" spans="21:21">
      <c r="U3393" s="17"/>
    </row>
    <row r="3394" spans="21:21">
      <c r="U3394" s="17"/>
    </row>
    <row r="3395" spans="21:21">
      <c r="U3395" s="17"/>
    </row>
    <row r="3396" spans="21:21">
      <c r="U3396" s="17"/>
    </row>
    <row r="3397" spans="21:21">
      <c r="U3397" s="17"/>
    </row>
    <row r="3398" spans="21:21">
      <c r="U3398" s="17"/>
    </row>
    <row r="3399" spans="21:21">
      <c r="U3399" s="17"/>
    </row>
    <row r="3400" spans="21:21">
      <c r="U3400" s="17"/>
    </row>
    <row r="3401" spans="21:21">
      <c r="U3401" s="17"/>
    </row>
    <row r="3402" spans="21:21">
      <c r="U3402" s="17"/>
    </row>
    <row r="3403" spans="21:21">
      <c r="U3403" s="17"/>
    </row>
    <row r="3404" spans="21:21">
      <c r="U3404" s="17"/>
    </row>
    <row r="3405" spans="21:21">
      <c r="U3405" s="17"/>
    </row>
    <row r="3406" spans="21:21">
      <c r="U3406" s="17"/>
    </row>
    <row r="3407" spans="21:21">
      <c r="U3407" s="17"/>
    </row>
    <row r="3408" spans="21:21">
      <c r="U3408" s="17"/>
    </row>
    <row r="3409" spans="21:21">
      <c r="U3409" s="17"/>
    </row>
    <row r="3410" spans="21:21">
      <c r="U3410" s="17"/>
    </row>
    <row r="3411" spans="21:21">
      <c r="U3411" s="17"/>
    </row>
    <row r="3412" spans="21:21">
      <c r="U3412" s="17"/>
    </row>
    <row r="3413" spans="21:21">
      <c r="U3413" s="17"/>
    </row>
    <row r="3414" spans="21:21">
      <c r="U3414" s="17"/>
    </row>
    <row r="3415" spans="21:21">
      <c r="U3415" s="17"/>
    </row>
    <row r="3416" spans="21:21">
      <c r="U3416" s="17"/>
    </row>
    <row r="3417" spans="21:21">
      <c r="U3417" s="17"/>
    </row>
    <row r="3418" spans="21:21">
      <c r="U3418" s="17"/>
    </row>
    <row r="3419" spans="21:21">
      <c r="U3419" s="17"/>
    </row>
    <row r="3420" spans="21:21">
      <c r="U3420" s="17"/>
    </row>
    <row r="3421" spans="21:21">
      <c r="U3421" s="17"/>
    </row>
    <row r="3422" spans="21:21">
      <c r="U3422" s="17"/>
    </row>
    <row r="3423" spans="21:21">
      <c r="U3423" s="17"/>
    </row>
    <row r="3424" spans="21:21">
      <c r="U3424" s="17"/>
    </row>
    <row r="3425" spans="21:21">
      <c r="U3425" s="17"/>
    </row>
    <row r="3426" spans="21:21">
      <c r="U3426" s="17"/>
    </row>
    <row r="3427" spans="21:21">
      <c r="U3427" s="17"/>
    </row>
    <row r="3428" spans="21:21">
      <c r="U3428" s="17"/>
    </row>
    <row r="3429" spans="21:21">
      <c r="U3429" s="17"/>
    </row>
    <row r="3430" spans="21:21">
      <c r="U3430" s="17"/>
    </row>
    <row r="3431" spans="21:21">
      <c r="U3431" s="17"/>
    </row>
    <row r="3432" spans="21:21">
      <c r="U3432" s="17"/>
    </row>
    <row r="3433" spans="21:21">
      <c r="U3433" s="17"/>
    </row>
    <row r="3434" spans="21:21">
      <c r="U3434" s="17"/>
    </row>
    <row r="3435" spans="21:21">
      <c r="U3435" s="17"/>
    </row>
    <row r="3436" spans="21:21">
      <c r="U3436" s="17"/>
    </row>
    <row r="3437" spans="21:21">
      <c r="U3437" s="17"/>
    </row>
    <row r="3438" spans="21:21">
      <c r="U3438" s="17"/>
    </row>
    <row r="3439" spans="21:21">
      <c r="U3439" s="17"/>
    </row>
    <row r="3440" spans="21:21">
      <c r="U3440" s="17"/>
    </row>
    <row r="3441" spans="21:21">
      <c r="U3441" s="17"/>
    </row>
    <row r="3442" spans="21:21">
      <c r="U3442" s="17"/>
    </row>
    <row r="3443" spans="21:21">
      <c r="U3443" s="17"/>
    </row>
    <row r="3444" spans="21:21">
      <c r="U3444" s="17"/>
    </row>
    <row r="3445" spans="21:21">
      <c r="U3445" s="17"/>
    </row>
    <row r="3446" spans="21:21">
      <c r="U3446" s="17"/>
    </row>
    <row r="3447" spans="21:21">
      <c r="U3447" s="17"/>
    </row>
    <row r="3448" spans="21:21">
      <c r="U3448" s="17"/>
    </row>
    <row r="3449" spans="21:21">
      <c r="U3449" s="17"/>
    </row>
    <row r="3450" spans="21:21">
      <c r="U3450" s="17"/>
    </row>
    <row r="3451" spans="21:21">
      <c r="U3451" s="17"/>
    </row>
    <row r="3452" spans="21:21">
      <c r="U3452" s="17"/>
    </row>
    <row r="3453" spans="21:21">
      <c r="U3453" s="17"/>
    </row>
    <row r="3454" spans="21:21">
      <c r="U3454" s="17"/>
    </row>
    <row r="3455" spans="21:21">
      <c r="U3455" s="17"/>
    </row>
    <row r="3456" spans="21:21">
      <c r="U3456" s="17"/>
    </row>
    <row r="3457" spans="21:21">
      <c r="U3457" s="17"/>
    </row>
    <row r="3458" spans="21:21">
      <c r="U3458" s="17"/>
    </row>
    <row r="3459" spans="21:21">
      <c r="U3459" s="17"/>
    </row>
    <row r="3460" spans="21:21">
      <c r="U3460" s="17"/>
    </row>
    <row r="3461" spans="21:21">
      <c r="U3461" s="17"/>
    </row>
    <row r="3462" spans="21:21">
      <c r="U3462" s="17"/>
    </row>
    <row r="3463" spans="21:21">
      <c r="U3463" s="17"/>
    </row>
    <row r="3464" spans="21:21">
      <c r="U3464" s="17"/>
    </row>
    <row r="3465" spans="21:21">
      <c r="U3465" s="17"/>
    </row>
    <row r="3466" spans="21:21">
      <c r="U3466" s="17"/>
    </row>
    <row r="3467" spans="21:21">
      <c r="U3467" s="17"/>
    </row>
    <row r="3468" spans="21:21">
      <c r="U3468" s="17"/>
    </row>
    <row r="3469" spans="21:21">
      <c r="U3469" s="17"/>
    </row>
    <row r="3470" spans="21:21">
      <c r="U3470" s="17"/>
    </row>
    <row r="3471" spans="21:21">
      <c r="U3471" s="17"/>
    </row>
    <row r="3472" spans="21:21">
      <c r="U3472" s="17"/>
    </row>
    <row r="3473" spans="21:21">
      <c r="U3473" s="17"/>
    </row>
    <row r="3474" spans="21:21">
      <c r="U3474" s="17"/>
    </row>
    <row r="3475" spans="21:21">
      <c r="U3475" s="17"/>
    </row>
    <row r="3476" spans="21:21">
      <c r="U3476" s="17"/>
    </row>
    <row r="3477" spans="21:21">
      <c r="U3477" s="17"/>
    </row>
    <row r="3478" spans="21:21">
      <c r="U3478" s="17"/>
    </row>
    <row r="3479" spans="21:21">
      <c r="U3479" s="17"/>
    </row>
    <row r="3480" spans="21:21">
      <c r="U3480" s="17"/>
    </row>
    <row r="3481" spans="21:21">
      <c r="U3481" s="17"/>
    </row>
    <row r="3482" spans="21:21">
      <c r="U3482" s="17"/>
    </row>
    <row r="3483" spans="21:21">
      <c r="U3483" s="17"/>
    </row>
    <row r="3484" spans="21:21">
      <c r="U3484" s="17"/>
    </row>
    <row r="3485" spans="21:21">
      <c r="U3485" s="17"/>
    </row>
    <row r="3486" spans="21:21">
      <c r="U3486" s="17"/>
    </row>
    <row r="3487" spans="21:21">
      <c r="U3487" s="17"/>
    </row>
    <row r="3488" spans="21:21">
      <c r="U3488" s="17"/>
    </row>
    <row r="3489" spans="21:21">
      <c r="U3489" s="17"/>
    </row>
    <row r="3490" spans="21:21">
      <c r="U3490" s="17"/>
    </row>
    <row r="3491" spans="21:21">
      <c r="U3491" s="17"/>
    </row>
    <row r="3492" spans="21:21">
      <c r="U3492" s="17"/>
    </row>
    <row r="3493" spans="21:21">
      <c r="U3493" s="17"/>
    </row>
    <row r="3494" spans="21:21">
      <c r="U3494" s="17"/>
    </row>
    <row r="3495" spans="21:21">
      <c r="U3495" s="17"/>
    </row>
    <row r="3496" spans="21:21">
      <c r="U3496" s="17"/>
    </row>
    <row r="3497" spans="21:21">
      <c r="U3497" s="17"/>
    </row>
    <row r="3498" spans="21:21">
      <c r="U3498" s="17"/>
    </row>
    <row r="3499" spans="21:21">
      <c r="U3499" s="17"/>
    </row>
    <row r="3500" spans="21:21">
      <c r="U3500" s="17"/>
    </row>
    <row r="3501" spans="21:21">
      <c r="U3501" s="17"/>
    </row>
    <row r="3502" spans="21:21">
      <c r="U3502" s="17"/>
    </row>
    <row r="3503" spans="21:21">
      <c r="U3503" s="17"/>
    </row>
    <row r="3504" spans="21:21">
      <c r="U3504" s="17"/>
    </row>
    <row r="3505" spans="21:21">
      <c r="U3505" s="17"/>
    </row>
    <row r="3506" spans="21:21">
      <c r="U3506" s="17"/>
    </row>
    <row r="3507" spans="21:21">
      <c r="U3507" s="17"/>
    </row>
    <row r="3508" spans="21:21">
      <c r="U3508" s="17"/>
    </row>
    <row r="3509" spans="21:21">
      <c r="U3509" s="17"/>
    </row>
    <row r="3510" spans="21:21">
      <c r="U3510" s="17"/>
    </row>
    <row r="3511" spans="21:21">
      <c r="U3511" s="17"/>
    </row>
    <row r="3512" spans="21:21">
      <c r="U3512" s="17"/>
    </row>
    <row r="3513" spans="21:21">
      <c r="U3513" s="17"/>
    </row>
    <row r="3514" spans="21:21">
      <c r="U3514" s="17"/>
    </row>
    <row r="3515" spans="21:21">
      <c r="U3515" s="17"/>
    </row>
    <row r="3516" spans="21:21">
      <c r="U3516" s="17"/>
    </row>
    <row r="3517" spans="21:21">
      <c r="U3517" s="17"/>
    </row>
    <row r="3518" spans="21:21">
      <c r="U3518" s="17"/>
    </row>
    <row r="3519" spans="21:21">
      <c r="U3519" s="17"/>
    </row>
    <row r="3520" spans="21:21">
      <c r="U3520" s="17"/>
    </row>
    <row r="3521" spans="21:21">
      <c r="U3521" s="17"/>
    </row>
    <row r="3522" spans="21:21">
      <c r="U3522" s="17"/>
    </row>
    <row r="3523" spans="21:21">
      <c r="U3523" s="17"/>
    </row>
    <row r="3524" spans="21:21">
      <c r="U3524" s="17"/>
    </row>
    <row r="3525" spans="21:21">
      <c r="U3525" s="17"/>
    </row>
    <row r="3526" spans="21:21">
      <c r="U3526" s="17"/>
    </row>
    <row r="3527" spans="21:21">
      <c r="U3527" s="17"/>
    </row>
    <row r="3528" spans="21:21">
      <c r="U3528" s="17"/>
    </row>
    <row r="3529" spans="21:21">
      <c r="U3529" s="17"/>
    </row>
    <row r="3530" spans="21:21">
      <c r="U3530" s="17"/>
    </row>
    <row r="3531" spans="21:21">
      <c r="U3531" s="17"/>
    </row>
    <row r="3532" spans="21:21">
      <c r="U3532" s="17"/>
    </row>
    <row r="3533" spans="21:21">
      <c r="U3533" s="17"/>
    </row>
    <row r="3534" spans="21:21">
      <c r="U3534" s="17"/>
    </row>
    <row r="3535" spans="21:21">
      <c r="U3535" s="17"/>
    </row>
    <row r="3536" spans="21:21">
      <c r="U3536" s="17"/>
    </row>
    <row r="3537" spans="21:21">
      <c r="U3537" s="17"/>
    </row>
    <row r="3538" spans="21:21">
      <c r="U3538" s="17"/>
    </row>
    <row r="3539" spans="21:21">
      <c r="U3539" s="17"/>
    </row>
    <row r="3540" spans="21:21">
      <c r="U3540" s="17"/>
    </row>
    <row r="3541" spans="21:21">
      <c r="U3541" s="17"/>
    </row>
    <row r="3542" spans="21:21">
      <c r="U3542" s="17"/>
    </row>
    <row r="3543" spans="21:21">
      <c r="U3543" s="17"/>
    </row>
    <row r="3544" spans="21:21">
      <c r="U3544" s="17"/>
    </row>
    <row r="3545" spans="21:21">
      <c r="U3545" s="17"/>
    </row>
    <row r="3546" spans="21:21">
      <c r="U3546" s="17"/>
    </row>
    <row r="3547" spans="21:21">
      <c r="U3547" s="17"/>
    </row>
    <row r="3548" spans="21:21">
      <c r="U3548" s="17"/>
    </row>
    <row r="3549" spans="21:21">
      <c r="U3549" s="17"/>
    </row>
    <row r="3550" spans="21:21">
      <c r="U3550" s="17"/>
    </row>
    <row r="3551" spans="21:21">
      <c r="U3551" s="17"/>
    </row>
    <row r="3552" spans="21:21">
      <c r="U3552" s="17"/>
    </row>
    <row r="3553" spans="21:21">
      <c r="U3553" s="17"/>
    </row>
    <row r="3554" spans="21:21">
      <c r="U3554" s="17"/>
    </row>
    <row r="3555" spans="21:21">
      <c r="U3555" s="17"/>
    </row>
    <row r="3556" spans="21:21">
      <c r="U3556" s="17"/>
    </row>
    <row r="3557" spans="21:21">
      <c r="U3557" s="17"/>
    </row>
    <row r="3558" spans="21:21">
      <c r="U3558" s="17"/>
    </row>
    <row r="3559" spans="21:21">
      <c r="U3559" s="17"/>
    </row>
    <row r="3560" spans="21:21">
      <c r="U3560" s="17"/>
    </row>
    <row r="3561" spans="21:21">
      <c r="U3561" s="17"/>
    </row>
    <row r="3562" spans="21:21">
      <c r="U3562" s="17"/>
    </row>
    <row r="3563" spans="21:21">
      <c r="U3563" s="17"/>
    </row>
    <row r="3564" spans="21:21">
      <c r="U3564" s="17"/>
    </row>
    <row r="3565" spans="21:21">
      <c r="U3565" s="17"/>
    </row>
    <row r="3566" spans="21:21">
      <c r="U3566" s="17"/>
    </row>
    <row r="3567" spans="21:21">
      <c r="U3567" s="17"/>
    </row>
    <row r="3568" spans="21:21">
      <c r="U3568" s="17"/>
    </row>
    <row r="3569" spans="21:21">
      <c r="U3569" s="17"/>
    </row>
    <row r="3570" spans="21:21">
      <c r="U3570" s="17"/>
    </row>
    <row r="3571" spans="21:21">
      <c r="U3571" s="17"/>
    </row>
    <row r="3572" spans="21:21">
      <c r="U3572" s="17"/>
    </row>
    <row r="3573" spans="21:21">
      <c r="U3573" s="17"/>
    </row>
    <row r="3574" spans="21:21">
      <c r="U3574" s="17"/>
    </row>
    <row r="3575" spans="21:21">
      <c r="U3575" s="17"/>
    </row>
    <row r="3576" spans="21:21">
      <c r="U3576" s="17"/>
    </row>
    <row r="3577" spans="21:21">
      <c r="U3577" s="17"/>
    </row>
    <row r="3578" spans="21:21">
      <c r="U3578" s="17"/>
    </row>
    <row r="3579" spans="21:21">
      <c r="U3579" s="17"/>
    </row>
    <row r="3580" spans="21:21">
      <c r="U3580" s="17"/>
    </row>
    <row r="3581" spans="21:21">
      <c r="U3581" s="17"/>
    </row>
    <row r="3582" spans="21:21">
      <c r="U3582" s="17"/>
    </row>
    <row r="3583" spans="21:21">
      <c r="U3583" s="17"/>
    </row>
    <row r="3584" spans="21:21">
      <c r="U3584" s="17"/>
    </row>
    <row r="3585" spans="21:21">
      <c r="U3585" s="17"/>
    </row>
    <row r="3586" spans="21:21">
      <c r="U3586" s="17"/>
    </row>
    <row r="3587" spans="21:21">
      <c r="U3587" s="17"/>
    </row>
    <row r="3588" spans="21:21">
      <c r="U3588" s="17"/>
    </row>
    <row r="3589" spans="21:21">
      <c r="U3589" s="17"/>
    </row>
    <row r="3590" spans="21:21">
      <c r="U3590" s="17"/>
    </row>
    <row r="3591" spans="21:21">
      <c r="U3591" s="17"/>
    </row>
    <row r="3592" spans="21:21">
      <c r="U3592" s="17"/>
    </row>
    <row r="3593" spans="21:21">
      <c r="U3593" s="17"/>
    </row>
    <row r="3594" spans="21:21">
      <c r="U3594" s="17"/>
    </row>
    <row r="3595" spans="21:21">
      <c r="U3595" s="17"/>
    </row>
    <row r="3596" spans="21:21">
      <c r="U3596" s="17"/>
    </row>
    <row r="3597" spans="21:21">
      <c r="U3597" s="17"/>
    </row>
    <row r="3598" spans="21:21">
      <c r="U3598" s="17"/>
    </row>
    <row r="3599" spans="21:21">
      <c r="U3599" s="17"/>
    </row>
    <row r="3600" spans="21:21">
      <c r="U3600" s="17"/>
    </row>
    <row r="3601" spans="21:21">
      <c r="U3601" s="17"/>
    </row>
    <row r="3602" spans="21:21">
      <c r="U3602" s="17"/>
    </row>
    <row r="3603" spans="21:21">
      <c r="U3603" s="17"/>
    </row>
    <row r="3604" spans="21:21">
      <c r="U3604" s="17"/>
    </row>
    <row r="3605" spans="21:21">
      <c r="U3605" s="17"/>
    </row>
    <row r="3606" spans="21:21">
      <c r="U3606" s="17"/>
    </row>
    <row r="3607" spans="21:21">
      <c r="U3607" s="17"/>
    </row>
    <row r="3608" spans="21:21">
      <c r="U3608" s="17"/>
    </row>
    <row r="3609" spans="21:21">
      <c r="U3609" s="17"/>
    </row>
    <row r="3610" spans="21:21">
      <c r="U3610" s="17"/>
    </row>
    <row r="3611" spans="21:21">
      <c r="U3611" s="17"/>
    </row>
    <row r="3612" spans="21:21">
      <c r="U3612" s="17"/>
    </row>
    <row r="3613" spans="21:21">
      <c r="U3613" s="17"/>
    </row>
    <row r="3614" spans="21:21">
      <c r="U3614" s="17"/>
    </row>
    <row r="3615" spans="21:21">
      <c r="U3615" s="17"/>
    </row>
    <row r="3616" spans="21:21">
      <c r="U3616" s="17"/>
    </row>
    <row r="3617" spans="21:21">
      <c r="U3617" s="17"/>
    </row>
    <row r="3618" spans="21:21">
      <c r="U3618" s="17"/>
    </row>
    <row r="3619" spans="21:21">
      <c r="U3619" s="17"/>
    </row>
    <row r="3620" spans="21:21">
      <c r="U3620" s="17"/>
    </row>
    <row r="3621" spans="21:21">
      <c r="U3621" s="17"/>
    </row>
    <row r="3622" spans="21:21">
      <c r="U3622" s="17"/>
    </row>
    <row r="3623" spans="21:21">
      <c r="U3623" s="17"/>
    </row>
    <row r="3624" spans="21:21">
      <c r="U3624" s="17"/>
    </row>
    <row r="3625" spans="21:21">
      <c r="U3625" s="17"/>
    </row>
    <row r="3626" spans="21:21">
      <c r="U3626" s="17"/>
    </row>
    <row r="3627" spans="21:21">
      <c r="U3627" s="17"/>
    </row>
    <row r="3628" spans="21:21">
      <c r="U3628" s="17"/>
    </row>
    <row r="3629" spans="21:21">
      <c r="U3629" s="17"/>
    </row>
    <row r="3630" spans="21:21">
      <c r="U3630" s="17"/>
    </row>
    <row r="3631" spans="21:21">
      <c r="U3631" s="17"/>
    </row>
    <row r="3632" spans="21:21">
      <c r="U3632" s="17"/>
    </row>
    <row r="3633" spans="21:21">
      <c r="U3633" s="17"/>
    </row>
    <row r="3634" spans="21:21">
      <c r="U3634" s="17"/>
    </row>
    <row r="3635" spans="21:21">
      <c r="U3635" s="17"/>
    </row>
    <row r="3636" spans="21:21">
      <c r="U3636" s="17"/>
    </row>
    <row r="3637" spans="21:21">
      <c r="U3637" s="17"/>
    </row>
    <row r="3638" spans="21:21">
      <c r="U3638" s="17"/>
    </row>
    <row r="3639" spans="21:21">
      <c r="U3639" s="17"/>
    </row>
    <row r="3640" spans="21:21">
      <c r="U3640" s="17"/>
    </row>
    <row r="3641" spans="21:21">
      <c r="U3641" s="17"/>
    </row>
    <row r="3642" spans="21:21">
      <c r="U3642" s="17"/>
    </row>
    <row r="3643" spans="21:21">
      <c r="U3643" s="17"/>
    </row>
    <row r="3644" spans="21:21">
      <c r="U3644" s="17"/>
    </row>
    <row r="3645" spans="21:21">
      <c r="U3645" s="17"/>
    </row>
    <row r="3646" spans="21:21">
      <c r="U3646" s="17"/>
    </row>
    <row r="3647" spans="21:21">
      <c r="U3647" s="17"/>
    </row>
    <row r="3648" spans="21:21">
      <c r="U3648" s="17"/>
    </row>
    <row r="3649" spans="21:21">
      <c r="U3649" s="17"/>
    </row>
    <row r="3650" spans="21:21">
      <c r="U3650" s="17"/>
    </row>
    <row r="3651" spans="21:21">
      <c r="U3651" s="17"/>
    </row>
    <row r="3652" spans="21:21">
      <c r="U3652" s="17"/>
    </row>
    <row r="3653" spans="21:21">
      <c r="U3653" s="17"/>
    </row>
    <row r="3654" spans="21:21">
      <c r="U3654" s="17"/>
    </row>
    <row r="3655" spans="21:21">
      <c r="U3655" s="17"/>
    </row>
    <row r="3656" spans="21:21">
      <c r="U3656" s="17"/>
    </row>
    <row r="3657" spans="21:21">
      <c r="U3657" s="17"/>
    </row>
    <row r="3658" spans="21:21">
      <c r="U3658" s="17"/>
    </row>
    <row r="3659" spans="21:21">
      <c r="U3659" s="17"/>
    </row>
    <row r="3660" spans="21:21">
      <c r="U3660" s="17"/>
    </row>
    <row r="3661" spans="21:21">
      <c r="U3661" s="17"/>
    </row>
    <row r="3662" spans="21:21">
      <c r="U3662" s="17"/>
    </row>
    <row r="3663" spans="21:21">
      <c r="U3663" s="17"/>
    </row>
    <row r="3664" spans="21:21">
      <c r="U3664" s="17"/>
    </row>
    <row r="3665" spans="21:21">
      <c r="U3665" s="17"/>
    </row>
    <row r="3666" spans="21:21">
      <c r="U3666" s="17"/>
    </row>
    <row r="3667" spans="21:21">
      <c r="U3667" s="17"/>
    </row>
    <row r="3668" spans="21:21">
      <c r="U3668" s="17"/>
    </row>
    <row r="3669" spans="21:21">
      <c r="U3669" s="17"/>
    </row>
    <row r="3670" spans="21:21">
      <c r="U3670" s="17"/>
    </row>
    <row r="3671" spans="21:21">
      <c r="U3671" s="17"/>
    </row>
    <row r="3672" spans="21:21">
      <c r="U3672" s="17"/>
    </row>
    <row r="3673" spans="21:21">
      <c r="U3673" s="17"/>
    </row>
    <row r="3674" spans="21:21">
      <c r="U3674" s="17"/>
    </row>
    <row r="3675" spans="21:21">
      <c r="U3675" s="17"/>
    </row>
    <row r="3676" spans="21:21">
      <c r="U3676" s="17"/>
    </row>
    <row r="3677" spans="21:21">
      <c r="U3677" s="17"/>
    </row>
    <row r="3678" spans="21:21">
      <c r="U3678" s="17"/>
    </row>
    <row r="3679" spans="21:21">
      <c r="U3679" s="17"/>
    </row>
    <row r="3680" spans="21:21">
      <c r="U3680" s="17"/>
    </row>
    <row r="3681" spans="21:21">
      <c r="U3681" s="17"/>
    </row>
    <row r="3682" spans="21:21">
      <c r="U3682" s="17"/>
    </row>
    <row r="3683" spans="21:21">
      <c r="U3683" s="17"/>
    </row>
    <row r="3684" spans="21:21">
      <c r="U3684" s="17"/>
    </row>
    <row r="3685" spans="21:21">
      <c r="U3685" s="17"/>
    </row>
    <row r="3686" spans="21:21">
      <c r="U3686" s="17"/>
    </row>
    <row r="3687" spans="21:21">
      <c r="U3687" s="17"/>
    </row>
    <row r="3688" spans="21:21">
      <c r="U3688" s="17"/>
    </row>
    <row r="3689" spans="21:21">
      <c r="U3689" s="17"/>
    </row>
    <row r="3690" spans="21:21">
      <c r="U3690" s="17"/>
    </row>
    <row r="3691" spans="21:21">
      <c r="U3691" s="17"/>
    </row>
    <row r="3692" spans="21:21">
      <c r="U3692" s="17"/>
    </row>
    <row r="3693" spans="21:21">
      <c r="U3693" s="17"/>
    </row>
    <row r="3694" spans="21:21">
      <c r="U3694" s="17"/>
    </row>
    <row r="3695" spans="21:21">
      <c r="U3695" s="17"/>
    </row>
    <row r="3696" spans="21:21">
      <c r="U3696" s="17"/>
    </row>
    <row r="3697" spans="21:21">
      <c r="U3697" s="17"/>
    </row>
    <row r="3698" spans="21:21">
      <c r="U3698" s="17"/>
    </row>
    <row r="3699" spans="21:21">
      <c r="U3699" s="17"/>
    </row>
    <row r="3700" spans="21:21">
      <c r="U3700" s="17"/>
    </row>
    <row r="3701" spans="21:21">
      <c r="U3701" s="17"/>
    </row>
    <row r="3702" spans="21:21">
      <c r="U3702" s="17"/>
    </row>
    <row r="3703" spans="21:21">
      <c r="U3703" s="17"/>
    </row>
    <row r="3704" spans="21:21">
      <c r="U3704" s="17"/>
    </row>
    <row r="3705" spans="21:21">
      <c r="U3705" s="17"/>
    </row>
    <row r="3706" spans="21:21">
      <c r="U3706" s="17"/>
    </row>
    <row r="3707" spans="21:21">
      <c r="U3707" s="17"/>
    </row>
    <row r="3708" spans="21:21">
      <c r="U3708" s="17"/>
    </row>
    <row r="3709" spans="21:21">
      <c r="U3709" s="17"/>
    </row>
    <row r="3710" spans="21:21">
      <c r="U3710" s="17"/>
    </row>
    <row r="3711" spans="21:21">
      <c r="U3711" s="17"/>
    </row>
    <row r="3712" spans="21:21">
      <c r="U3712" s="17"/>
    </row>
    <row r="3713" spans="21:21">
      <c r="U3713" s="17"/>
    </row>
    <row r="3714" spans="21:21">
      <c r="U3714" s="17"/>
    </row>
    <row r="3715" spans="21:21">
      <c r="U3715" s="17"/>
    </row>
    <row r="3716" spans="21:21">
      <c r="U3716" s="17"/>
    </row>
    <row r="3717" spans="21:21">
      <c r="U3717" s="17"/>
    </row>
    <row r="3718" spans="21:21">
      <c r="U3718" s="17"/>
    </row>
    <row r="3719" spans="21:21">
      <c r="U3719" s="17"/>
    </row>
    <row r="3720" spans="21:21">
      <c r="U3720" s="17"/>
    </row>
    <row r="3721" spans="21:21">
      <c r="U3721" s="17"/>
    </row>
    <row r="3722" spans="21:21">
      <c r="U3722" s="17"/>
    </row>
    <row r="3723" spans="21:21">
      <c r="U3723" s="17"/>
    </row>
    <row r="3724" spans="21:21">
      <c r="U3724" s="17"/>
    </row>
    <row r="3725" spans="21:21">
      <c r="U3725" s="17"/>
    </row>
    <row r="3726" spans="21:21">
      <c r="U3726" s="17"/>
    </row>
    <row r="3727" spans="21:21">
      <c r="U3727" s="17"/>
    </row>
    <row r="3728" spans="21:21">
      <c r="U3728" s="17"/>
    </row>
    <row r="3729" spans="21:21">
      <c r="U3729" s="17"/>
    </row>
    <row r="3730" spans="21:21">
      <c r="U3730" s="17"/>
    </row>
    <row r="3731" spans="21:21">
      <c r="U3731" s="17"/>
    </row>
    <row r="3732" spans="21:21">
      <c r="U3732" s="17"/>
    </row>
    <row r="3733" spans="21:21">
      <c r="U3733" s="17"/>
    </row>
    <row r="3734" spans="21:21">
      <c r="U3734" s="17"/>
    </row>
    <row r="3735" spans="21:21">
      <c r="U3735" s="17"/>
    </row>
    <row r="3736" spans="21:21">
      <c r="U3736" s="17"/>
    </row>
    <row r="3737" spans="21:21">
      <c r="U3737" s="17"/>
    </row>
    <row r="3738" spans="21:21">
      <c r="U3738" s="17"/>
    </row>
    <row r="3739" spans="21:21">
      <c r="U3739" s="17"/>
    </row>
    <row r="3740" spans="21:21">
      <c r="U3740" s="17"/>
    </row>
    <row r="3741" spans="21:21">
      <c r="U3741" s="17"/>
    </row>
    <row r="3742" spans="21:21">
      <c r="U3742" s="17"/>
    </row>
    <row r="3743" spans="21:21">
      <c r="U3743" s="17"/>
    </row>
    <row r="3744" spans="21:21">
      <c r="U3744" s="17"/>
    </row>
    <row r="3745" spans="21:21">
      <c r="U3745" s="17"/>
    </row>
    <row r="3746" spans="21:21">
      <c r="U3746" s="17"/>
    </row>
    <row r="3747" spans="21:21">
      <c r="U3747" s="17"/>
    </row>
    <row r="3748" spans="21:21">
      <c r="U3748" s="17"/>
    </row>
    <row r="3749" spans="21:21">
      <c r="U3749" s="17"/>
    </row>
    <row r="3750" spans="21:21">
      <c r="U3750" s="17"/>
    </row>
    <row r="3751" spans="21:21">
      <c r="U3751" s="17"/>
    </row>
    <row r="3752" spans="21:21">
      <c r="U3752" s="17"/>
    </row>
    <row r="3753" spans="21:21">
      <c r="U3753" s="17"/>
    </row>
    <row r="3754" spans="21:21">
      <c r="U3754" s="17"/>
    </row>
    <row r="3755" spans="21:21">
      <c r="U3755" s="17"/>
    </row>
    <row r="3756" spans="21:21">
      <c r="U3756" s="17"/>
    </row>
    <row r="3757" spans="21:21">
      <c r="U3757" s="17"/>
    </row>
    <row r="3758" spans="21:21">
      <c r="U3758" s="17"/>
    </row>
    <row r="3759" spans="21:21">
      <c r="U3759" s="17"/>
    </row>
    <row r="3760" spans="21:21">
      <c r="U3760" s="17"/>
    </row>
    <row r="3761" spans="21:21">
      <c r="U3761" s="17"/>
    </row>
    <row r="3762" spans="21:21">
      <c r="U3762" s="17"/>
    </row>
    <row r="3763" spans="21:21">
      <c r="U3763" s="17"/>
    </row>
    <row r="3764" spans="21:21">
      <c r="U3764" s="17"/>
    </row>
    <row r="3765" spans="21:21">
      <c r="U3765" s="17"/>
    </row>
    <row r="3766" spans="21:21">
      <c r="U3766" s="17"/>
    </row>
    <row r="3767" spans="21:21">
      <c r="U3767" s="17"/>
    </row>
    <row r="3768" spans="21:21">
      <c r="U3768" s="17"/>
    </row>
    <row r="3769" spans="21:21">
      <c r="U3769" s="17"/>
    </row>
    <row r="3770" spans="21:21">
      <c r="U3770" s="17"/>
    </row>
    <row r="3771" spans="21:21">
      <c r="U3771" s="17"/>
    </row>
    <row r="3772" spans="21:21">
      <c r="U3772" s="17"/>
    </row>
    <row r="3773" spans="21:21">
      <c r="U3773" s="17"/>
    </row>
    <row r="3774" spans="21:21">
      <c r="U3774" s="17"/>
    </row>
    <row r="3775" spans="21:21">
      <c r="U3775" s="17"/>
    </row>
    <row r="3776" spans="21:21">
      <c r="U3776" s="17"/>
    </row>
    <row r="3777" spans="21:21">
      <c r="U3777" s="17"/>
    </row>
    <row r="3778" spans="21:21">
      <c r="U3778" s="17"/>
    </row>
    <row r="3779" spans="21:21">
      <c r="U3779" s="17"/>
    </row>
    <row r="3780" spans="21:21">
      <c r="U3780" s="17"/>
    </row>
    <row r="3781" spans="21:21">
      <c r="U3781" s="17"/>
    </row>
    <row r="3782" spans="21:21">
      <c r="U3782" s="17"/>
    </row>
    <row r="3783" spans="21:21">
      <c r="U3783" s="17"/>
    </row>
    <row r="3784" spans="21:21">
      <c r="U3784" s="17"/>
    </row>
    <row r="3785" spans="21:21">
      <c r="U3785" s="17"/>
    </row>
    <row r="3786" spans="21:21">
      <c r="U3786" s="17"/>
    </row>
    <row r="3787" spans="21:21">
      <c r="U3787" s="17"/>
    </row>
    <row r="3788" spans="21:21">
      <c r="U3788" s="17"/>
    </row>
    <row r="3789" spans="21:21">
      <c r="U3789" s="17"/>
    </row>
    <row r="3790" spans="21:21">
      <c r="U3790" s="17"/>
    </row>
    <row r="3791" spans="21:21">
      <c r="U3791" s="17"/>
    </row>
    <row r="3792" spans="21:21">
      <c r="U3792" s="17"/>
    </row>
    <row r="3793" spans="21:21">
      <c r="U3793" s="17"/>
    </row>
    <row r="3794" spans="21:21">
      <c r="U3794" s="17"/>
    </row>
    <row r="3795" spans="21:21">
      <c r="U3795" s="17"/>
    </row>
    <row r="3796" spans="21:21">
      <c r="U3796" s="17"/>
    </row>
    <row r="3797" spans="21:21">
      <c r="U3797" s="17"/>
    </row>
    <row r="3798" spans="21:21">
      <c r="U3798" s="17"/>
    </row>
    <row r="3799" spans="21:21">
      <c r="U3799" s="17"/>
    </row>
    <row r="3800" spans="21:21">
      <c r="U3800" s="17"/>
    </row>
    <row r="3801" spans="21:21">
      <c r="U3801" s="17"/>
    </row>
    <row r="3802" spans="21:21">
      <c r="U3802" s="17"/>
    </row>
    <row r="3803" spans="21:21">
      <c r="U3803" s="17"/>
    </row>
    <row r="3804" spans="21:21">
      <c r="U3804" s="17"/>
    </row>
    <row r="3805" spans="21:21">
      <c r="U3805" s="17"/>
    </row>
    <row r="3806" spans="21:21">
      <c r="U3806" s="17"/>
    </row>
    <row r="3807" spans="21:21">
      <c r="U3807" s="17"/>
    </row>
    <row r="3808" spans="21:21">
      <c r="U3808" s="17"/>
    </row>
    <row r="3809" spans="21:21">
      <c r="U3809" s="17"/>
    </row>
    <row r="3810" spans="21:21">
      <c r="U3810" s="17"/>
    </row>
    <row r="3811" spans="21:21">
      <c r="U3811" s="17"/>
    </row>
    <row r="3812" spans="21:21">
      <c r="U3812" s="17"/>
    </row>
    <row r="3813" spans="21:21">
      <c r="U3813" s="17"/>
    </row>
    <row r="3814" spans="21:21">
      <c r="U3814" s="17"/>
    </row>
    <row r="3815" spans="21:21">
      <c r="U3815" s="17"/>
    </row>
    <row r="3816" spans="21:21">
      <c r="U3816" s="17"/>
    </row>
    <row r="3817" spans="21:21">
      <c r="U3817" s="17"/>
    </row>
    <row r="3818" spans="21:21">
      <c r="U3818" s="17"/>
    </row>
    <row r="3819" spans="21:21">
      <c r="U3819" s="17"/>
    </row>
    <row r="3820" spans="21:21">
      <c r="U3820" s="17"/>
    </row>
    <row r="3821" spans="21:21">
      <c r="U3821" s="17"/>
    </row>
    <row r="3822" spans="21:21">
      <c r="U3822" s="17"/>
    </row>
    <row r="3823" spans="21:21">
      <c r="U3823" s="17"/>
    </row>
    <row r="3824" spans="21:21">
      <c r="U3824" s="17"/>
    </row>
    <row r="3825" spans="21:21">
      <c r="U3825" s="17"/>
    </row>
    <row r="3826" spans="21:21">
      <c r="U3826" s="17"/>
    </row>
    <row r="3827" spans="21:21">
      <c r="U3827" s="17"/>
    </row>
    <row r="3828" spans="21:21">
      <c r="U3828" s="17"/>
    </row>
    <row r="3829" spans="21:21">
      <c r="U3829" s="17"/>
    </row>
    <row r="3830" spans="21:21">
      <c r="U3830" s="17"/>
    </row>
    <row r="3831" spans="21:21">
      <c r="U3831" s="17"/>
    </row>
    <row r="3832" spans="21:21">
      <c r="U3832" s="17"/>
    </row>
    <row r="3833" spans="21:21">
      <c r="U3833" s="17"/>
    </row>
    <row r="3834" spans="21:21">
      <c r="U3834" s="17"/>
    </row>
    <row r="3835" spans="21:21">
      <c r="U3835" s="17"/>
    </row>
    <row r="3836" spans="21:21">
      <c r="U3836" s="17"/>
    </row>
    <row r="3837" spans="21:21">
      <c r="U3837" s="17"/>
    </row>
    <row r="3838" spans="21:21">
      <c r="U3838" s="17"/>
    </row>
    <row r="3839" spans="21:21">
      <c r="U3839" s="17"/>
    </row>
    <row r="3840" spans="21:21">
      <c r="U3840" s="17"/>
    </row>
    <row r="3841" spans="21:21">
      <c r="U3841" s="17"/>
    </row>
    <row r="3842" spans="21:21">
      <c r="U3842" s="17"/>
    </row>
    <row r="3843" spans="21:21">
      <c r="U3843" s="17"/>
    </row>
    <row r="3844" spans="21:21">
      <c r="U3844" s="17"/>
    </row>
    <row r="3845" spans="21:21">
      <c r="U3845" s="17"/>
    </row>
    <row r="3846" spans="21:21">
      <c r="U3846" s="17"/>
    </row>
    <row r="3847" spans="21:21">
      <c r="U3847" s="17"/>
    </row>
    <row r="3848" spans="21:21">
      <c r="U3848" s="17"/>
    </row>
    <row r="3849" spans="21:21">
      <c r="U3849" s="17"/>
    </row>
    <row r="3850" spans="21:21">
      <c r="U3850" s="17"/>
    </row>
    <row r="3851" spans="21:21">
      <c r="U3851" s="17"/>
    </row>
    <row r="3852" spans="21:21">
      <c r="U3852" s="17"/>
    </row>
    <row r="3853" spans="21:21">
      <c r="U3853" s="17"/>
    </row>
    <row r="3854" spans="21:21">
      <c r="U3854" s="17"/>
    </row>
    <row r="3855" spans="21:21">
      <c r="U3855" s="17"/>
    </row>
    <row r="3856" spans="21:21">
      <c r="U3856" s="17"/>
    </row>
    <row r="3857" spans="21:21">
      <c r="U3857" s="17"/>
    </row>
    <row r="3858" spans="21:21">
      <c r="U3858" s="17"/>
    </row>
    <row r="3859" spans="21:21">
      <c r="U3859" s="17"/>
    </row>
    <row r="3860" spans="21:21">
      <c r="U3860" s="17"/>
    </row>
    <row r="3861" spans="21:21">
      <c r="U3861" s="17"/>
    </row>
    <row r="3862" spans="21:21">
      <c r="U3862" s="17"/>
    </row>
    <row r="3863" spans="21:21">
      <c r="U3863" s="17"/>
    </row>
    <row r="3864" spans="21:21">
      <c r="U3864" s="17"/>
    </row>
    <row r="3865" spans="21:21">
      <c r="U3865" s="17"/>
    </row>
    <row r="3866" spans="21:21">
      <c r="U3866" s="17"/>
    </row>
    <row r="3867" spans="21:21">
      <c r="U3867" s="17"/>
    </row>
    <row r="3868" spans="21:21">
      <c r="U3868" s="17"/>
    </row>
    <row r="3869" spans="21:21">
      <c r="U3869" s="17"/>
    </row>
    <row r="3870" spans="21:21">
      <c r="U3870" s="17"/>
    </row>
    <row r="3871" spans="21:21">
      <c r="U3871" s="17"/>
    </row>
    <row r="3872" spans="21:21">
      <c r="U3872" s="17"/>
    </row>
    <row r="3873" spans="21:21">
      <c r="U3873" s="17"/>
    </row>
    <row r="3874" spans="21:21">
      <c r="U3874" s="17"/>
    </row>
    <row r="3875" spans="21:21">
      <c r="U3875" s="17"/>
    </row>
    <row r="3876" spans="21:21">
      <c r="U3876" s="17"/>
    </row>
    <row r="3877" spans="21:21">
      <c r="U3877" s="17"/>
    </row>
    <row r="3878" spans="21:21">
      <c r="U3878" s="17"/>
    </row>
    <row r="3879" spans="21:21">
      <c r="U3879" s="17"/>
    </row>
    <row r="3880" spans="21:21">
      <c r="U3880" s="17"/>
    </row>
    <row r="3881" spans="21:21">
      <c r="U3881" s="17"/>
    </row>
    <row r="3882" spans="21:21">
      <c r="U3882" s="17"/>
    </row>
    <row r="3883" spans="21:21">
      <c r="U3883" s="17"/>
    </row>
    <row r="3884" spans="21:21">
      <c r="U3884" s="17"/>
    </row>
    <row r="3885" spans="21:21">
      <c r="U3885" s="17"/>
    </row>
    <row r="3886" spans="21:21">
      <c r="U3886" s="17"/>
    </row>
    <row r="3887" spans="21:21">
      <c r="U3887" s="17"/>
    </row>
    <row r="3888" spans="21:21">
      <c r="U3888" s="17"/>
    </row>
    <row r="3889" spans="21:21">
      <c r="U3889" s="17"/>
    </row>
    <row r="3890" spans="21:21">
      <c r="U3890" s="17"/>
    </row>
    <row r="3891" spans="21:21">
      <c r="U3891" s="17"/>
    </row>
    <row r="3892" spans="21:21">
      <c r="U3892" s="17"/>
    </row>
    <row r="3893" spans="21:21">
      <c r="U3893" s="17"/>
    </row>
    <row r="3894" spans="21:21">
      <c r="U3894" s="17"/>
    </row>
    <row r="3895" spans="21:21">
      <c r="U3895" s="17"/>
    </row>
    <row r="3896" spans="21:21">
      <c r="U3896" s="17"/>
    </row>
    <row r="3897" spans="21:21">
      <c r="U3897" s="17"/>
    </row>
    <row r="3898" spans="21:21">
      <c r="U3898" s="17"/>
    </row>
    <row r="3899" spans="21:21">
      <c r="U3899" s="17"/>
    </row>
    <row r="3900" spans="21:21">
      <c r="U3900" s="17"/>
    </row>
    <row r="3901" spans="21:21">
      <c r="U3901" s="17"/>
    </row>
    <row r="3902" spans="21:21">
      <c r="U3902" s="17"/>
    </row>
    <row r="3903" spans="21:21">
      <c r="U3903" s="17"/>
    </row>
    <row r="3904" spans="21:21">
      <c r="U3904" s="17"/>
    </row>
    <row r="3905" spans="21:21">
      <c r="U3905" s="17"/>
    </row>
    <row r="3906" spans="21:21">
      <c r="U3906" s="17"/>
    </row>
    <row r="3907" spans="21:21">
      <c r="U3907" s="17"/>
    </row>
    <row r="3908" spans="21:21">
      <c r="U3908" s="17"/>
    </row>
    <row r="3909" spans="21:21">
      <c r="U3909" s="17"/>
    </row>
    <row r="3910" spans="21:21">
      <c r="U3910" s="17"/>
    </row>
    <row r="3911" spans="21:21">
      <c r="U3911" s="17"/>
    </row>
    <row r="3912" spans="21:21">
      <c r="U3912" s="17"/>
    </row>
    <row r="3913" spans="21:21">
      <c r="U3913" s="17"/>
    </row>
    <row r="3914" spans="21:21">
      <c r="U3914" s="17"/>
    </row>
    <row r="3915" spans="21:21">
      <c r="U3915" s="17"/>
    </row>
    <row r="3916" spans="21:21">
      <c r="U3916" s="17"/>
    </row>
    <row r="3917" spans="21:21">
      <c r="U3917" s="17"/>
    </row>
    <row r="3918" spans="21:21">
      <c r="U3918" s="17"/>
    </row>
    <row r="3919" spans="21:21">
      <c r="U3919" s="17"/>
    </row>
    <row r="3920" spans="21:21">
      <c r="U3920" s="17"/>
    </row>
    <row r="3921" spans="21:21">
      <c r="U3921" s="17"/>
    </row>
    <row r="3922" spans="21:21">
      <c r="U3922" s="17"/>
    </row>
    <row r="3923" spans="21:21">
      <c r="U3923" s="17"/>
    </row>
    <row r="3924" spans="21:21">
      <c r="U3924" s="17"/>
    </row>
    <row r="3925" spans="21:21">
      <c r="U3925" s="17"/>
    </row>
    <row r="3926" spans="21:21">
      <c r="U3926" s="17"/>
    </row>
    <row r="3927" spans="21:21">
      <c r="U3927" s="17"/>
    </row>
  </sheetData>
  <sheetProtection selectLockedCells="1"/>
  <mergeCells count="1">
    <mergeCell ref="A1:B1"/>
  </mergeCells>
  <phoneticPr fontId="8" type="noConversion"/>
  <pageMargins left="0.7" right="0.7" top="0.75" bottom="0.75" header="0.3" footer="0.3"/>
  <pageSetup paperSize="9" scale="36" fitToHeight="2"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F88A-134E-411B-91C2-383C8383BE13}">
  <dimension ref="A1:K43"/>
  <sheetViews>
    <sheetView workbookViewId="0">
      <pane ySplit="1" topLeftCell="A2" activePane="bottomLeft" state="frozen"/>
      <selection pane="bottomLeft" sqref="A1:E1"/>
    </sheetView>
  </sheetViews>
  <sheetFormatPr baseColWidth="10" defaultColWidth="8" defaultRowHeight="15"/>
  <cols>
    <col min="1" max="1" width="39.42578125" style="104" customWidth="1"/>
    <col min="2" max="2" width="57.85546875" style="104" customWidth="1"/>
    <col min="3" max="3" width="14.7109375" style="111" customWidth="1"/>
    <col min="4" max="4" width="14" style="111" customWidth="1"/>
    <col min="5" max="5" width="14.28515625" style="111" customWidth="1"/>
    <col min="6" max="6" width="13.28515625" style="111" hidden="1" customWidth="1"/>
    <col min="7" max="7" width="13" style="104" hidden="1" customWidth="1"/>
    <col min="8" max="8" width="13.28515625" style="104" hidden="1" customWidth="1"/>
    <col min="9" max="9" width="3.140625" style="104" hidden="1" customWidth="1"/>
    <col min="10" max="10" width="2.42578125" style="104" hidden="1" customWidth="1"/>
    <col min="11" max="11" width="17.140625" style="108" hidden="1" customWidth="1"/>
    <col min="12" max="12" width="2.28515625" style="104" customWidth="1"/>
    <col min="13" max="16384" width="8" style="104"/>
  </cols>
  <sheetData>
    <row r="1" spans="1:11" s="101" customFormat="1" ht="78.75" customHeight="1">
      <c r="A1" s="100" t="s">
        <v>0</v>
      </c>
      <c r="B1" s="100" t="s">
        <v>1</v>
      </c>
      <c r="C1" s="100" t="s">
        <v>20</v>
      </c>
      <c r="D1" s="100" t="s">
        <v>21</v>
      </c>
      <c r="E1" s="100" t="s">
        <v>22</v>
      </c>
      <c r="F1" s="112" t="s">
        <v>80</v>
      </c>
      <c r="G1" s="102" t="s">
        <v>2</v>
      </c>
      <c r="H1" s="102" t="s">
        <v>254</v>
      </c>
      <c r="I1" s="102" t="s">
        <v>3</v>
      </c>
      <c r="J1" s="102" t="s">
        <v>4</v>
      </c>
      <c r="K1" s="103" t="s">
        <v>5</v>
      </c>
    </row>
    <row r="2" spans="1:11" ht="12.75">
      <c r="A2" s="113" t="s">
        <v>256</v>
      </c>
      <c r="B2" s="114" t="s">
        <v>257</v>
      </c>
      <c r="C2" s="115">
        <f>+Tabla116[[#This Row],[COSTO CON IVA]]/Tabla116[[#This Row],[UTILIDAD]]</f>
        <v>743680</v>
      </c>
      <c r="D2" s="115">
        <f>+Tabla116[[#This Row],[PRECIO INSTALLER (CON IVA)]]-Tabla116[[#This Row],[Columna2]]</f>
        <v>706496</v>
      </c>
      <c r="E2" s="115">
        <f>+Tabla116[[#This Row],[PRECIO INSTALLER (CON IVA)]]/0.7</f>
        <v>1062400</v>
      </c>
      <c r="F2" s="109">
        <f>+Tabla116[[#This Row],[PRECIO INSTALLER (CON IVA)]]*5%</f>
        <v>37184</v>
      </c>
      <c r="G2" s="104">
        <v>0.85</v>
      </c>
      <c r="H2" s="105">
        <f>Tabla116[[#This Row],[COSTO]]*1.19</f>
        <v>632128</v>
      </c>
      <c r="K2" s="106">
        <v>531200</v>
      </c>
    </row>
    <row r="3" spans="1:11" ht="25.5">
      <c r="A3" s="116" t="s">
        <v>258</v>
      </c>
      <c r="B3" s="117" t="s">
        <v>259</v>
      </c>
      <c r="C3" s="118">
        <f>+Tabla116[[#This Row],[COSTO CON IVA]]/Tabla116[[#This Row],[UTILIDAD]]</f>
        <v>1364263.6</v>
      </c>
      <c r="D3" s="118">
        <f>+Tabla116[[#This Row],[PRECIO INSTALLER (CON IVA)]]-Tabla116[[#This Row],[Columna2]]</f>
        <v>1296050.4200000002</v>
      </c>
      <c r="E3" s="118">
        <f>+Tabla116[[#This Row],[PRECIO INSTALLER (CON IVA)]]/0.7</f>
        <v>1948948.0000000002</v>
      </c>
      <c r="F3" s="110">
        <f>+Tabla116[[#This Row],[PRECIO INSTALLER (CON IVA)]]*5%</f>
        <v>68213.180000000008</v>
      </c>
      <c r="G3" s="104">
        <v>0.85</v>
      </c>
      <c r="H3" s="105">
        <f>Tabla116[[#This Row],[COSTO]]*1.19</f>
        <v>1159624.06</v>
      </c>
      <c r="K3" s="107">
        <v>974474</v>
      </c>
    </row>
    <row r="4" spans="1:11" ht="25.5">
      <c r="A4" s="116" t="s">
        <v>260</v>
      </c>
      <c r="B4" s="117" t="s">
        <v>261</v>
      </c>
      <c r="C4" s="118">
        <f>+Tabla116[[#This Row],[COSTO CON IVA]]/Tabla116[[#This Row],[UTILIDAD]]</f>
        <v>1732885</v>
      </c>
      <c r="D4" s="118">
        <f>+Tabla116[[#This Row],[PRECIO INSTALLER (CON IVA)]]-Tabla116[[#This Row],[Columna2]]</f>
        <v>1646240.75</v>
      </c>
      <c r="E4" s="118">
        <f>+Tabla116[[#This Row],[PRECIO INSTALLER (CON IVA)]]/0.7</f>
        <v>2475550</v>
      </c>
      <c r="F4" s="110">
        <f>+Tabla116[[#This Row],[PRECIO INSTALLER (CON IVA)]]*5%</f>
        <v>86644.25</v>
      </c>
      <c r="G4" s="104">
        <v>0.85</v>
      </c>
      <c r="H4" s="105">
        <f>Tabla116[[#This Row],[COSTO]]*1.19</f>
        <v>1472952.25</v>
      </c>
      <c r="K4" s="107">
        <v>1237775</v>
      </c>
    </row>
    <row r="5" spans="1:11">
      <c r="A5" s="116" t="s">
        <v>262</v>
      </c>
      <c r="B5" s="117" t="s">
        <v>263</v>
      </c>
      <c r="C5" s="118">
        <f>+Tabla116[[#This Row],[COSTO CON IVA]]/Tabla116[[#This Row],[UTILIDAD]]</f>
        <v>625455.6</v>
      </c>
      <c r="D5" s="118">
        <f>+Tabla116[[#This Row],[PRECIO INSTALLER (CON IVA)]]-Tabla116[[#This Row],[Columna2]]</f>
        <v>594182.81999999995</v>
      </c>
      <c r="E5" s="118">
        <f>+Tabla116[[#This Row],[PRECIO INSTALLER (CON IVA)]]/0.7</f>
        <v>893508</v>
      </c>
      <c r="F5" s="110">
        <f>+Tabla116[[#This Row],[PRECIO INSTALLER (CON IVA)]]*5%</f>
        <v>31272.78</v>
      </c>
      <c r="G5" s="104">
        <v>0.85</v>
      </c>
      <c r="H5" s="105">
        <f>Tabla116[[#This Row],[COSTO]]*1.19</f>
        <v>531637.26</v>
      </c>
      <c r="K5" s="107">
        <v>446754</v>
      </c>
    </row>
    <row r="6" spans="1:11">
      <c r="A6" s="116" t="s">
        <v>264</v>
      </c>
      <c r="B6" s="117" t="s">
        <v>265</v>
      </c>
      <c r="C6" s="118">
        <f>+Tabla116[[#This Row],[COSTO CON IVA]]/Tabla116[[#This Row],[UTILIDAD]]</f>
        <v>852966.79999999993</v>
      </c>
      <c r="D6" s="118">
        <f>+Tabla116[[#This Row],[PRECIO INSTALLER (CON IVA)]]-Tabla116[[#This Row],[Columna2]]</f>
        <v>810318.46</v>
      </c>
      <c r="E6" s="118">
        <f>+Tabla116[[#This Row],[PRECIO INSTALLER (CON IVA)]]/0.7</f>
        <v>1218524</v>
      </c>
      <c r="F6" s="110">
        <f>+Tabla116[[#This Row],[PRECIO INSTALLER (CON IVA)]]*5%</f>
        <v>42648.34</v>
      </c>
      <c r="G6" s="104">
        <v>0.85</v>
      </c>
      <c r="H6" s="105">
        <f>Tabla116[[#This Row],[COSTO]]*1.19</f>
        <v>725021.77999999991</v>
      </c>
      <c r="K6" s="107">
        <v>609262</v>
      </c>
    </row>
    <row r="7" spans="1:11" ht="25.5">
      <c r="A7" s="116" t="s">
        <v>266</v>
      </c>
      <c r="B7" s="117" t="s">
        <v>267</v>
      </c>
      <c r="C7" s="118">
        <f>+Tabla116[[#This Row],[COSTO CON IVA]]/Tabla116[[#This Row],[UTILIDAD]]</f>
        <v>1097619.5999999999</v>
      </c>
      <c r="D7" s="118">
        <f>+Tabla116[[#This Row],[PRECIO INSTALLER (CON IVA)]]-Tabla116[[#This Row],[Columna2]]</f>
        <v>1042738.6199999999</v>
      </c>
      <c r="E7" s="118">
        <f>+Tabla116[[#This Row],[PRECIO INSTALLER (CON IVA)]]/0.7</f>
        <v>1568028</v>
      </c>
      <c r="F7" s="110">
        <f>+Tabla116[[#This Row],[PRECIO INSTALLER (CON IVA)]]*5%</f>
        <v>54880.979999999996</v>
      </c>
      <c r="G7" s="104">
        <v>0.85</v>
      </c>
      <c r="H7" s="105">
        <f>Tabla116[[#This Row],[COSTO]]*1.19</f>
        <v>932976.65999999992</v>
      </c>
      <c r="K7" s="107">
        <v>784014</v>
      </c>
    </row>
    <row r="8" spans="1:11" ht="25.5">
      <c r="A8" s="116" t="s">
        <v>268</v>
      </c>
      <c r="B8" s="117" t="s">
        <v>269</v>
      </c>
      <c r="C8" s="118">
        <f>+Tabla116[[#This Row],[COSTO CON IVA]]/Tabla116[[#This Row],[UTILIDAD]]</f>
        <v>763994</v>
      </c>
      <c r="D8" s="118">
        <f>+Tabla116[[#This Row],[PRECIO INSTALLER (CON IVA)]]-Tabla116[[#This Row],[Columna2]]</f>
        <v>725794.3</v>
      </c>
      <c r="E8" s="118">
        <f>+Tabla116[[#This Row],[PRECIO INSTALLER (CON IVA)]]/0.7</f>
        <v>1091420</v>
      </c>
      <c r="F8" s="110">
        <f>+Tabla116[[#This Row],[PRECIO INSTALLER (CON IVA)]]*5%</f>
        <v>38199.700000000004</v>
      </c>
      <c r="G8" s="104">
        <v>0.85</v>
      </c>
      <c r="H8" s="105">
        <f>Tabla116[[#This Row],[COSTO]]*1.19</f>
        <v>649394.9</v>
      </c>
      <c r="K8" s="107">
        <v>545710</v>
      </c>
    </row>
    <row r="9" spans="1:11" ht="25.5">
      <c r="A9" s="116" t="s">
        <v>270</v>
      </c>
      <c r="B9" s="117" t="s">
        <v>271</v>
      </c>
      <c r="C9" s="118">
        <f>+Tabla116[[#This Row],[COSTO CON IVA]]/Tabla116[[#This Row],[UTILIDAD]]</f>
        <v>251440</v>
      </c>
      <c r="D9" s="118">
        <f>+Tabla116[[#This Row],[PRECIO INSTALLER (CON IVA)]]-Tabla116[[#This Row],[Columna2]]</f>
        <v>238868</v>
      </c>
      <c r="E9" s="118">
        <f>+Tabla116[[#This Row],[PRECIO INSTALLER (CON IVA)]]/0.7</f>
        <v>359200</v>
      </c>
      <c r="F9" s="110">
        <f>+Tabla116[[#This Row],[PRECIO INSTALLER (CON IVA)]]*5%</f>
        <v>12572</v>
      </c>
      <c r="G9" s="104">
        <v>0.85</v>
      </c>
      <c r="H9" s="105">
        <f>Tabla116[[#This Row],[COSTO]]*1.19</f>
        <v>213724</v>
      </c>
      <c r="K9" s="107">
        <v>179600</v>
      </c>
    </row>
    <row r="10" spans="1:11">
      <c r="A10" s="116" t="s">
        <v>272</v>
      </c>
      <c r="B10" s="117" t="s">
        <v>273</v>
      </c>
      <c r="C10" s="118">
        <f>+Tabla116[[#This Row],[COSTO CON IVA]]/Tabla116[[#This Row],[UTILIDAD]]</f>
        <v>531160</v>
      </c>
      <c r="D10" s="118">
        <f>+Tabla116[[#This Row],[PRECIO INSTALLER (CON IVA)]]-Tabla116[[#This Row],[Columna2]]</f>
        <v>504602</v>
      </c>
      <c r="E10" s="118">
        <f>+Tabla116[[#This Row],[PRECIO INSTALLER (CON IVA)]]/0.7</f>
        <v>758800</v>
      </c>
      <c r="F10" s="110">
        <f>+Tabla116[[#This Row],[PRECIO INSTALLER (CON IVA)]]*5%</f>
        <v>26558</v>
      </c>
      <c r="G10" s="104">
        <v>0.85</v>
      </c>
      <c r="H10" s="105">
        <f>Tabla116[[#This Row],[COSTO]]*1.19</f>
        <v>451486</v>
      </c>
      <c r="K10" s="107">
        <v>379400</v>
      </c>
    </row>
    <row r="11" spans="1:11">
      <c r="A11" s="116" t="s">
        <v>274</v>
      </c>
      <c r="B11" s="117" t="s">
        <v>275</v>
      </c>
      <c r="C11" s="118">
        <f>+Tabla116[[#This Row],[COSTO CON IVA]]/Tabla116[[#This Row],[UTILIDAD]]</f>
        <v>1498000</v>
      </c>
      <c r="D11" s="118">
        <f>+Tabla116[[#This Row],[PRECIO INSTALLER (CON IVA)]]-Tabla116[[#This Row],[Columna2]]</f>
        <v>1423100</v>
      </c>
      <c r="E11" s="118">
        <f>+Tabla116[[#This Row],[PRECIO INSTALLER (CON IVA)]]/0.7</f>
        <v>2140000</v>
      </c>
      <c r="F11" s="110">
        <f>+Tabla116[[#This Row],[PRECIO INSTALLER (CON IVA)]]*5%</f>
        <v>74900</v>
      </c>
      <c r="G11" s="104">
        <v>0.85</v>
      </c>
      <c r="H11" s="105">
        <f>Tabla116[[#This Row],[COSTO]]*1.19</f>
        <v>1273300</v>
      </c>
      <c r="K11" s="107">
        <v>1070000</v>
      </c>
    </row>
    <row r="12" spans="1:11">
      <c r="A12" s="116" t="s">
        <v>276</v>
      </c>
      <c r="B12" s="117" t="s">
        <v>277</v>
      </c>
      <c r="C12" s="118">
        <f>+Tabla116[[#This Row],[COSTO CON IVA]]/Tabla116[[#This Row],[UTILIDAD]]</f>
        <v>96040</v>
      </c>
      <c r="D12" s="118">
        <f>+Tabla116[[#This Row],[PRECIO INSTALLER (CON IVA)]]-Tabla116[[#This Row],[Columna2]]</f>
        <v>91238</v>
      </c>
      <c r="E12" s="118">
        <f>+Tabla116[[#This Row],[PRECIO INSTALLER (CON IVA)]]/0.7</f>
        <v>137200</v>
      </c>
      <c r="F12" s="110">
        <f>+Tabla116[[#This Row],[PRECIO INSTALLER (CON IVA)]]*5%</f>
        <v>4802</v>
      </c>
      <c r="G12" s="104">
        <v>0.85</v>
      </c>
      <c r="H12" s="105">
        <f>Tabla116[[#This Row],[COSTO]]*1.19</f>
        <v>81634</v>
      </c>
      <c r="K12" s="107">
        <v>68600</v>
      </c>
    </row>
    <row r="13" spans="1:11">
      <c r="A13" s="116" t="s">
        <v>278</v>
      </c>
      <c r="B13" s="117" t="s">
        <v>279</v>
      </c>
      <c r="C13" s="118">
        <f>+Tabla116[[#This Row],[COSTO CON IVA]]/Tabla116[[#This Row],[UTILIDAD]]</f>
        <v>117600</v>
      </c>
      <c r="D13" s="118">
        <f>+Tabla116[[#This Row],[PRECIO INSTALLER (CON IVA)]]-Tabla116[[#This Row],[Columna2]]</f>
        <v>111720</v>
      </c>
      <c r="E13" s="118">
        <f>+Tabla116[[#This Row],[PRECIO INSTALLER (CON IVA)]]/0.7</f>
        <v>168000</v>
      </c>
      <c r="F13" s="110">
        <f>+Tabla116[[#This Row],[PRECIO INSTALLER (CON IVA)]]*5%</f>
        <v>5880</v>
      </c>
      <c r="G13" s="104">
        <v>0.85</v>
      </c>
      <c r="H13" s="105">
        <f>Tabla116[[#This Row],[COSTO]]*1.19</f>
        <v>99960</v>
      </c>
      <c r="K13" s="107">
        <v>84000</v>
      </c>
    </row>
    <row r="14" spans="1:11">
      <c r="A14" s="116" t="s">
        <v>280</v>
      </c>
      <c r="B14" s="117" t="s">
        <v>281</v>
      </c>
      <c r="C14" s="118">
        <f>+Tabla116[[#This Row],[COSTO CON IVA]]/Tabla116[[#This Row],[UTILIDAD]]</f>
        <v>129780</v>
      </c>
      <c r="D14" s="118">
        <f>+Tabla116[[#This Row],[PRECIO INSTALLER (CON IVA)]]-Tabla116[[#This Row],[Columna2]]</f>
        <v>123291</v>
      </c>
      <c r="E14" s="118">
        <f>+Tabla116[[#This Row],[PRECIO INSTALLER (CON IVA)]]/0.7</f>
        <v>185400</v>
      </c>
      <c r="F14" s="110">
        <f>+Tabla116[[#This Row],[PRECIO INSTALLER (CON IVA)]]*5%</f>
        <v>6489</v>
      </c>
      <c r="G14" s="104">
        <v>0.85</v>
      </c>
      <c r="H14" s="105">
        <f>Tabla116[[#This Row],[COSTO]]*1.19</f>
        <v>110313</v>
      </c>
      <c r="K14" s="107">
        <v>92700</v>
      </c>
    </row>
    <row r="15" spans="1:11">
      <c r="A15" s="116" t="s">
        <v>282</v>
      </c>
      <c r="B15" s="117" t="s">
        <v>283</v>
      </c>
      <c r="C15" s="118">
        <f>+Tabla116[[#This Row],[COSTO CON IVA]]/Tabla116[[#This Row],[UTILIDAD]]</f>
        <v>192920</v>
      </c>
      <c r="D15" s="118">
        <f>+Tabla116[[#This Row],[PRECIO INSTALLER (CON IVA)]]-Tabla116[[#This Row],[Columna2]]</f>
        <v>183274</v>
      </c>
      <c r="E15" s="118">
        <f>+Tabla116[[#This Row],[PRECIO INSTALLER (CON IVA)]]/0.7</f>
        <v>275600</v>
      </c>
      <c r="F15" s="110">
        <f>+Tabla116[[#This Row],[PRECIO INSTALLER (CON IVA)]]*5%</f>
        <v>9646</v>
      </c>
      <c r="G15" s="104">
        <v>0.85</v>
      </c>
      <c r="H15" s="105">
        <f>Tabla116[[#This Row],[COSTO]]*1.19</f>
        <v>163982</v>
      </c>
      <c r="K15" s="107">
        <v>137800</v>
      </c>
    </row>
    <row r="16" spans="1:11">
      <c r="A16" s="116" t="s">
        <v>284</v>
      </c>
      <c r="B16" s="117" t="s">
        <v>285</v>
      </c>
      <c r="C16" s="118">
        <f>+Tabla116[[#This Row],[COSTO CON IVA]]/Tabla116[[#This Row],[UTILIDAD]]</f>
        <v>123480</v>
      </c>
      <c r="D16" s="118">
        <f>+Tabla116[[#This Row],[PRECIO INSTALLER (CON IVA)]]-Tabla116[[#This Row],[Columna2]]</f>
        <v>117306</v>
      </c>
      <c r="E16" s="118">
        <f>+Tabla116[[#This Row],[PRECIO INSTALLER (CON IVA)]]/0.7</f>
        <v>176400</v>
      </c>
      <c r="F16" s="110">
        <f>+Tabla116[[#This Row],[PRECIO INSTALLER (CON IVA)]]*5%</f>
        <v>6174</v>
      </c>
      <c r="G16" s="104">
        <v>0.85</v>
      </c>
      <c r="H16" s="105">
        <f>Tabla116[[#This Row],[COSTO]]*1.19</f>
        <v>104958</v>
      </c>
      <c r="K16" s="107">
        <v>88200</v>
      </c>
    </row>
    <row r="17" spans="1:11">
      <c r="A17" s="116" t="s">
        <v>286</v>
      </c>
      <c r="B17" s="117" t="s">
        <v>287</v>
      </c>
      <c r="C17" s="118">
        <f>+Tabla116[[#This Row],[COSTO CON IVA]]/Tabla116[[#This Row],[UTILIDAD]]</f>
        <v>69300</v>
      </c>
      <c r="D17" s="118">
        <f>+Tabla116[[#This Row],[PRECIO INSTALLER (CON IVA)]]-Tabla116[[#This Row],[Columna2]]</f>
        <v>65835</v>
      </c>
      <c r="E17" s="118">
        <f>+Tabla116[[#This Row],[PRECIO INSTALLER (CON IVA)]]/0.7</f>
        <v>99000</v>
      </c>
      <c r="F17" s="110">
        <f>+Tabla116[[#This Row],[PRECIO INSTALLER (CON IVA)]]*5%</f>
        <v>3465</v>
      </c>
      <c r="G17" s="104">
        <v>0.85</v>
      </c>
      <c r="H17" s="105">
        <f>Tabla116[[#This Row],[COSTO]]*1.19</f>
        <v>58905</v>
      </c>
      <c r="K17" s="107">
        <v>49500</v>
      </c>
    </row>
    <row r="18" spans="1:11">
      <c r="A18" s="116" t="s">
        <v>288</v>
      </c>
      <c r="B18" s="117" t="s">
        <v>289</v>
      </c>
      <c r="C18" s="118">
        <f>+Tabla116[[#This Row],[COSTO CON IVA]]/Tabla116[[#This Row],[UTILIDAD]]</f>
        <v>74060</v>
      </c>
      <c r="D18" s="118">
        <f>+Tabla116[[#This Row],[PRECIO INSTALLER (CON IVA)]]-Tabla116[[#This Row],[Columna2]]</f>
        <v>70357</v>
      </c>
      <c r="E18" s="118">
        <f>+Tabla116[[#This Row],[PRECIO INSTALLER (CON IVA)]]/0.7</f>
        <v>105800</v>
      </c>
      <c r="F18" s="110">
        <f>+Tabla116[[#This Row],[PRECIO INSTALLER (CON IVA)]]*5%</f>
        <v>3703</v>
      </c>
      <c r="G18" s="104">
        <v>0.85</v>
      </c>
      <c r="H18" s="105">
        <f>Tabla116[[#This Row],[COSTO]]*1.19</f>
        <v>62951</v>
      </c>
      <c r="K18" s="107">
        <v>52900</v>
      </c>
    </row>
    <row r="19" spans="1:11">
      <c r="A19" s="116" t="s">
        <v>290</v>
      </c>
      <c r="B19" s="117" t="s">
        <v>291</v>
      </c>
      <c r="C19" s="118">
        <f>+Tabla116[[#This Row],[COSTO CON IVA]]/Tabla116[[#This Row],[UTILIDAD]]</f>
        <v>79380</v>
      </c>
      <c r="D19" s="118">
        <f>+Tabla116[[#This Row],[PRECIO INSTALLER (CON IVA)]]-Tabla116[[#This Row],[Columna2]]</f>
        <v>75411</v>
      </c>
      <c r="E19" s="118">
        <f>+Tabla116[[#This Row],[PRECIO INSTALLER (CON IVA)]]/0.7</f>
        <v>113400</v>
      </c>
      <c r="F19" s="110">
        <f>+Tabla116[[#This Row],[PRECIO INSTALLER (CON IVA)]]*5%</f>
        <v>3969</v>
      </c>
      <c r="G19" s="104">
        <v>0.85</v>
      </c>
      <c r="H19" s="105">
        <f>Tabla116[[#This Row],[COSTO]]*1.19</f>
        <v>67473</v>
      </c>
      <c r="K19" s="107">
        <v>56700</v>
      </c>
    </row>
    <row r="20" spans="1:11" ht="25.5">
      <c r="A20" s="116" t="s">
        <v>292</v>
      </c>
      <c r="B20" s="117" t="s">
        <v>293</v>
      </c>
      <c r="C20" s="118">
        <f>+Tabla116[[#This Row],[COSTO CON IVA]]/Tabla116[[#This Row],[UTILIDAD]]</f>
        <v>167860</v>
      </c>
      <c r="D20" s="118">
        <f>+Tabla116[[#This Row],[PRECIO INSTALLER (CON IVA)]]-Tabla116[[#This Row],[Columna2]]</f>
        <v>159467</v>
      </c>
      <c r="E20" s="118">
        <f>+Tabla116[[#This Row],[PRECIO INSTALLER (CON IVA)]]/0.7</f>
        <v>239800.00000000003</v>
      </c>
      <c r="F20" s="110">
        <f>+Tabla116[[#This Row],[PRECIO INSTALLER (CON IVA)]]*5%</f>
        <v>8393</v>
      </c>
      <c r="G20" s="104">
        <v>0.85</v>
      </c>
      <c r="H20" s="105">
        <f>Tabla116[[#This Row],[COSTO]]*1.19</f>
        <v>142681</v>
      </c>
      <c r="K20" s="107">
        <v>119900</v>
      </c>
    </row>
    <row r="21" spans="1:11">
      <c r="A21" s="116" t="s">
        <v>294</v>
      </c>
      <c r="B21" s="117" t="s">
        <v>295</v>
      </c>
      <c r="C21" s="118">
        <f>+Tabla116[[#This Row],[COSTO CON IVA]]/Tabla116[[#This Row],[UTILIDAD]]</f>
        <v>59360</v>
      </c>
      <c r="D21" s="118">
        <f>+Tabla116[[#This Row],[PRECIO INSTALLER (CON IVA)]]-Tabla116[[#This Row],[Columna2]]</f>
        <v>56392</v>
      </c>
      <c r="E21" s="118">
        <f>+Tabla116[[#This Row],[PRECIO INSTALLER (CON IVA)]]/0.7</f>
        <v>84800</v>
      </c>
      <c r="F21" s="110">
        <f>+Tabla116[[#This Row],[PRECIO INSTALLER (CON IVA)]]*5%</f>
        <v>2968</v>
      </c>
      <c r="G21" s="104">
        <v>0.85</v>
      </c>
      <c r="H21" s="105">
        <f>Tabla116[[#This Row],[COSTO]]*1.19</f>
        <v>50456</v>
      </c>
      <c r="K21" s="107">
        <v>42400</v>
      </c>
    </row>
    <row r="22" spans="1:11">
      <c r="A22" s="116" t="s">
        <v>296</v>
      </c>
      <c r="B22" s="117" t="s">
        <v>297</v>
      </c>
      <c r="C22" s="118">
        <f>+Tabla116[[#This Row],[COSTO CON IVA]]/Tabla116[[#This Row],[UTILIDAD]]</f>
        <v>15260</v>
      </c>
      <c r="D22" s="118">
        <f>+Tabla116[[#This Row],[PRECIO INSTALLER (CON IVA)]]-Tabla116[[#This Row],[Columna2]]</f>
        <v>14497</v>
      </c>
      <c r="E22" s="118">
        <f>+Tabla116[[#This Row],[PRECIO INSTALLER (CON IVA)]]/0.7</f>
        <v>21800</v>
      </c>
      <c r="F22" s="110">
        <f>+Tabla116[[#This Row],[PRECIO INSTALLER (CON IVA)]]*5%</f>
        <v>763</v>
      </c>
      <c r="G22" s="104">
        <v>0.85</v>
      </c>
      <c r="H22" s="105">
        <f>Tabla116[[#This Row],[COSTO]]*1.19</f>
        <v>12971</v>
      </c>
      <c r="K22" s="107">
        <v>10900</v>
      </c>
    </row>
    <row r="23" spans="1:11" ht="25.5">
      <c r="A23" s="116" t="s">
        <v>298</v>
      </c>
      <c r="B23" s="117" t="s">
        <v>299</v>
      </c>
      <c r="C23" s="118">
        <f>+Tabla116[[#This Row],[COSTO CON IVA]]/Tabla116[[#This Row],[UTILIDAD]]</f>
        <v>1544863.6</v>
      </c>
      <c r="D23" s="118">
        <f>+Tabla116[[#This Row],[PRECIO INSTALLER (CON IVA)]]-Tabla116[[#This Row],[Columna2]]</f>
        <v>1467620.4200000002</v>
      </c>
      <c r="E23" s="118">
        <f>+Tabla116[[#This Row],[PRECIO INSTALLER (CON IVA)]]/0.7</f>
        <v>2206948.0000000005</v>
      </c>
      <c r="F23" s="110">
        <f>+Tabla116[[#This Row],[PRECIO INSTALLER (CON IVA)]]*5%</f>
        <v>77243.180000000008</v>
      </c>
      <c r="G23" s="104">
        <v>0.85</v>
      </c>
      <c r="H23" s="105">
        <f>Tabla116[[#This Row],[COSTO]]*1.19</f>
        <v>1313134.06</v>
      </c>
      <c r="K23" s="107">
        <v>1103474</v>
      </c>
    </row>
    <row r="24" spans="1:11" ht="25.5">
      <c r="A24" s="116" t="s">
        <v>300</v>
      </c>
      <c r="B24" s="117" t="s">
        <v>301</v>
      </c>
      <c r="C24" s="118">
        <f>+Tabla116[[#This Row],[COSTO CON IVA]]/Tabla116[[#This Row],[UTILIDAD]]</f>
        <v>1064280</v>
      </c>
      <c r="D24" s="118">
        <f>+Tabla116[[#This Row],[PRECIO INSTALLER (CON IVA)]]-Tabla116[[#This Row],[Columna2]]</f>
        <v>1011066</v>
      </c>
      <c r="E24" s="118">
        <f>+Tabla116[[#This Row],[PRECIO INSTALLER (CON IVA)]]/0.7</f>
        <v>1520400</v>
      </c>
      <c r="F24" s="110">
        <f>+Tabla116[[#This Row],[PRECIO INSTALLER (CON IVA)]]*5%</f>
        <v>53214</v>
      </c>
      <c r="G24" s="104">
        <v>0.85</v>
      </c>
      <c r="H24" s="105">
        <f>Tabla116[[#This Row],[COSTO]]*1.19</f>
        <v>904638</v>
      </c>
      <c r="K24" s="107">
        <v>760200</v>
      </c>
    </row>
    <row r="25" spans="1:11" ht="25.5">
      <c r="A25" s="116" t="s">
        <v>302</v>
      </c>
      <c r="B25" s="117" t="s">
        <v>303</v>
      </c>
      <c r="C25" s="118">
        <f>+Tabla116[[#This Row],[COSTO CON IVA]]/Tabla116[[#This Row],[UTILIDAD]]</f>
        <v>2079700</v>
      </c>
      <c r="D25" s="118">
        <f>+Tabla116[[#This Row],[PRECIO INSTALLER (CON IVA)]]-Tabla116[[#This Row],[Columna2]]</f>
        <v>1975715</v>
      </c>
      <c r="E25" s="118">
        <f>+Tabla116[[#This Row],[PRECIO INSTALLER (CON IVA)]]/0.7</f>
        <v>2971000</v>
      </c>
      <c r="F25" s="110">
        <f>+Tabla116[[#This Row],[PRECIO INSTALLER (CON IVA)]]*5%</f>
        <v>103985</v>
      </c>
      <c r="G25" s="104">
        <v>0.85</v>
      </c>
      <c r="H25" s="105">
        <f>Tabla116[[#This Row],[COSTO]]*1.19</f>
        <v>1767745</v>
      </c>
      <c r="K25" s="107">
        <v>1485500</v>
      </c>
    </row>
    <row r="26" spans="1:11" ht="25.5">
      <c r="A26" s="116" t="s">
        <v>304</v>
      </c>
      <c r="B26" s="117" t="s">
        <v>305</v>
      </c>
      <c r="C26" s="118">
        <f>+Tabla116[[#This Row],[COSTO CON IVA]]/Tabla116[[#This Row],[UTILIDAD]]</f>
        <v>596540</v>
      </c>
      <c r="D26" s="118">
        <f>+Tabla116[[#This Row],[PRECIO INSTALLER (CON IVA)]]-Tabla116[[#This Row],[Columna2]]</f>
        <v>566713</v>
      </c>
      <c r="E26" s="118">
        <f>+Tabla116[[#This Row],[PRECIO INSTALLER (CON IVA)]]/0.7</f>
        <v>852200</v>
      </c>
      <c r="F26" s="110">
        <f>+Tabla116[[#This Row],[PRECIO INSTALLER (CON IVA)]]*5%</f>
        <v>29827</v>
      </c>
      <c r="G26" s="104">
        <v>0.85</v>
      </c>
      <c r="H26" s="105">
        <f>Tabla116[[#This Row],[COSTO]]*1.19</f>
        <v>507059</v>
      </c>
      <c r="K26" s="107">
        <v>426100</v>
      </c>
    </row>
    <row r="27" spans="1:11" ht="25.5">
      <c r="A27" s="116" t="s">
        <v>306</v>
      </c>
      <c r="B27" s="117" t="s">
        <v>307</v>
      </c>
      <c r="C27" s="118">
        <f>+Tabla116[[#This Row],[COSTO CON IVA]]/Tabla116[[#This Row],[UTILIDAD]]</f>
        <v>1406300</v>
      </c>
      <c r="D27" s="118">
        <f>+Tabla116[[#This Row],[PRECIO INSTALLER (CON IVA)]]-Tabla116[[#This Row],[Columna2]]</f>
        <v>1335985</v>
      </c>
      <c r="E27" s="118">
        <f>+Tabla116[[#This Row],[PRECIO INSTALLER (CON IVA)]]/0.7</f>
        <v>2009000.0000000002</v>
      </c>
      <c r="F27" s="110">
        <f>+Tabla116[[#This Row],[PRECIO INSTALLER (CON IVA)]]*5%</f>
        <v>70315</v>
      </c>
      <c r="G27" s="104">
        <v>0.85</v>
      </c>
      <c r="H27" s="105">
        <f>Tabla116[[#This Row],[COSTO]]*1.19</f>
        <v>1195355</v>
      </c>
      <c r="K27" s="107">
        <v>1004500</v>
      </c>
    </row>
    <row r="28" spans="1:11">
      <c r="A28" s="116" t="s">
        <v>308</v>
      </c>
      <c r="B28" s="117" t="s">
        <v>309</v>
      </c>
      <c r="C28" s="118">
        <f>+Tabla116[[#This Row],[COSTO CON IVA]]/Tabla116[[#This Row],[UTILIDAD]]</f>
        <v>428120</v>
      </c>
      <c r="D28" s="118">
        <f>+Tabla116[[#This Row],[PRECIO INSTALLER (CON IVA)]]-Tabla116[[#This Row],[Columna2]]</f>
        <v>406714</v>
      </c>
      <c r="E28" s="118">
        <f>+Tabla116[[#This Row],[PRECIO INSTALLER (CON IVA)]]/0.7</f>
        <v>611600</v>
      </c>
      <c r="F28" s="110">
        <f>+Tabla116[[#This Row],[PRECIO INSTALLER (CON IVA)]]*5%</f>
        <v>21406</v>
      </c>
      <c r="G28" s="104">
        <v>0.85</v>
      </c>
      <c r="H28" s="105">
        <f>Tabla116[[#This Row],[COSTO]]*1.19</f>
        <v>363902</v>
      </c>
      <c r="K28" s="107">
        <v>305800</v>
      </c>
    </row>
    <row r="29" spans="1:11">
      <c r="A29" s="116" t="s">
        <v>310</v>
      </c>
      <c r="B29" s="117" t="s">
        <v>311</v>
      </c>
      <c r="C29" s="118">
        <f>+Tabla116[[#This Row],[COSTO CON IVA]]/Tabla116[[#This Row],[UTILIDAD]]</f>
        <v>22260</v>
      </c>
      <c r="D29" s="118">
        <f>+Tabla116[[#This Row],[PRECIO INSTALLER (CON IVA)]]-Tabla116[[#This Row],[Columna2]]</f>
        <v>21147</v>
      </c>
      <c r="E29" s="118">
        <f>+Tabla116[[#This Row],[PRECIO INSTALLER (CON IVA)]]/0.7</f>
        <v>31800.000000000004</v>
      </c>
      <c r="F29" s="110">
        <f>+Tabla116[[#This Row],[PRECIO INSTALLER (CON IVA)]]*5%</f>
        <v>1113</v>
      </c>
      <c r="G29" s="104">
        <v>0.85</v>
      </c>
      <c r="H29" s="105">
        <f>Tabla116[[#This Row],[COSTO]]*1.19</f>
        <v>18921</v>
      </c>
      <c r="K29" s="107">
        <v>15900</v>
      </c>
    </row>
    <row r="30" spans="1:11">
      <c r="A30" s="116" t="s">
        <v>312</v>
      </c>
      <c r="B30" s="117" t="s">
        <v>313</v>
      </c>
      <c r="C30" s="118">
        <f>+Tabla116[[#This Row],[COSTO CON IVA]]/Tabla116[[#This Row],[UTILIDAD]]</f>
        <v>38220</v>
      </c>
      <c r="D30" s="118">
        <f>+Tabla116[[#This Row],[PRECIO INSTALLER (CON IVA)]]-Tabla116[[#This Row],[Columna2]]</f>
        <v>36309</v>
      </c>
      <c r="E30" s="118">
        <f>+Tabla116[[#This Row],[PRECIO INSTALLER (CON IVA)]]/0.7</f>
        <v>54600</v>
      </c>
      <c r="F30" s="110">
        <f>+Tabla116[[#This Row],[PRECIO INSTALLER (CON IVA)]]*5%</f>
        <v>1911</v>
      </c>
      <c r="G30" s="104">
        <v>0.85</v>
      </c>
      <c r="H30" s="105">
        <f>Tabla116[[#This Row],[COSTO]]*1.19</f>
        <v>32487</v>
      </c>
      <c r="K30" s="107">
        <v>27300</v>
      </c>
    </row>
    <row r="31" spans="1:11">
      <c r="A31" s="116" t="s">
        <v>314</v>
      </c>
      <c r="B31" s="117" t="s">
        <v>315</v>
      </c>
      <c r="C31" s="118">
        <f>+Tabla116[[#This Row],[COSTO CON IVA]]/Tabla116[[#This Row],[UTILIDAD]]</f>
        <v>38220</v>
      </c>
      <c r="D31" s="118">
        <f>+Tabla116[[#This Row],[PRECIO INSTALLER (CON IVA)]]-Tabla116[[#This Row],[Columna2]]</f>
        <v>36309</v>
      </c>
      <c r="E31" s="118">
        <f>+Tabla116[[#This Row],[PRECIO INSTALLER (CON IVA)]]/0.7</f>
        <v>54600</v>
      </c>
      <c r="F31" s="110">
        <f>+Tabla116[[#This Row],[PRECIO INSTALLER (CON IVA)]]*5%</f>
        <v>1911</v>
      </c>
      <c r="G31" s="104">
        <v>0.85</v>
      </c>
      <c r="H31" s="105">
        <f>Tabla116[[#This Row],[COSTO]]*1.19</f>
        <v>32487</v>
      </c>
      <c r="K31" s="107">
        <v>27300</v>
      </c>
    </row>
    <row r="32" spans="1:11">
      <c r="A32" s="116" t="s">
        <v>316</v>
      </c>
      <c r="B32" s="117" t="s">
        <v>317</v>
      </c>
      <c r="C32" s="118">
        <f>+Tabla116[[#This Row],[COSTO CON IVA]]/Tabla116[[#This Row],[UTILIDAD]]</f>
        <v>60340</v>
      </c>
      <c r="D32" s="118">
        <f>+Tabla116[[#This Row],[PRECIO INSTALLER (CON IVA)]]-Tabla116[[#This Row],[Columna2]]</f>
        <v>57323</v>
      </c>
      <c r="E32" s="118">
        <f>+Tabla116[[#This Row],[PRECIO INSTALLER (CON IVA)]]/0.7</f>
        <v>86200</v>
      </c>
      <c r="F32" s="110">
        <f>+Tabla116[[#This Row],[PRECIO INSTALLER (CON IVA)]]*5%</f>
        <v>3017</v>
      </c>
      <c r="G32" s="104">
        <v>0.85</v>
      </c>
      <c r="H32" s="105">
        <f>Tabla116[[#This Row],[COSTO]]*1.19</f>
        <v>51289</v>
      </c>
      <c r="K32" s="107">
        <v>43100</v>
      </c>
    </row>
    <row r="33" spans="1:11">
      <c r="A33" s="116" t="s">
        <v>318</v>
      </c>
      <c r="B33" s="117" t="s">
        <v>319</v>
      </c>
      <c r="C33" s="118">
        <f>+Tabla116[[#This Row],[COSTO CON IVA]]/Tabla116[[#This Row],[UTILIDAD]]</f>
        <v>41440</v>
      </c>
      <c r="D33" s="118">
        <f>+Tabla116[[#This Row],[PRECIO INSTALLER (CON IVA)]]-Tabla116[[#This Row],[Columna2]]</f>
        <v>39368</v>
      </c>
      <c r="E33" s="118">
        <f>+Tabla116[[#This Row],[PRECIO INSTALLER (CON IVA)]]/0.7</f>
        <v>59200.000000000007</v>
      </c>
      <c r="F33" s="110">
        <f>+Tabla116[[#This Row],[PRECIO INSTALLER (CON IVA)]]*5%</f>
        <v>2072</v>
      </c>
      <c r="G33" s="104">
        <v>0.85</v>
      </c>
      <c r="H33" s="105">
        <f>Tabla116[[#This Row],[COSTO]]*1.19</f>
        <v>35224</v>
      </c>
      <c r="K33" s="107">
        <v>29600</v>
      </c>
    </row>
    <row r="34" spans="1:11">
      <c r="A34" s="116" t="s">
        <v>320</v>
      </c>
      <c r="B34" s="117" t="s">
        <v>321</v>
      </c>
      <c r="C34" s="118">
        <f>+Tabla116[[#This Row],[COSTO CON IVA]]/Tabla116[[#This Row],[UTILIDAD]]</f>
        <v>41440</v>
      </c>
      <c r="D34" s="118">
        <f>+Tabla116[[#This Row],[PRECIO INSTALLER (CON IVA)]]-Tabla116[[#This Row],[Columna2]]</f>
        <v>39368</v>
      </c>
      <c r="E34" s="118">
        <f>+Tabla116[[#This Row],[PRECIO INSTALLER (CON IVA)]]/0.7</f>
        <v>59200.000000000007</v>
      </c>
      <c r="F34" s="110">
        <f>+Tabla116[[#This Row],[PRECIO INSTALLER (CON IVA)]]*5%</f>
        <v>2072</v>
      </c>
      <c r="G34" s="104">
        <v>0.85</v>
      </c>
      <c r="H34" s="105">
        <f>Tabla116[[#This Row],[COSTO]]*1.19</f>
        <v>35224</v>
      </c>
      <c r="K34" s="107">
        <v>29600</v>
      </c>
    </row>
    <row r="35" spans="1:11">
      <c r="A35" s="116" t="s">
        <v>322</v>
      </c>
      <c r="B35" s="117" t="s">
        <v>323</v>
      </c>
      <c r="C35" s="118">
        <f>+Tabla116[[#This Row],[COSTO CON IVA]]/Tabla116[[#This Row],[UTILIDAD]]</f>
        <v>723520</v>
      </c>
      <c r="D35" s="118">
        <f>+Tabla116[[#This Row],[PRECIO INSTALLER (CON IVA)]]-Tabla116[[#This Row],[Columna2]]</f>
        <v>687344</v>
      </c>
      <c r="E35" s="118">
        <f>+Tabla116[[#This Row],[PRECIO INSTALLER (CON IVA)]]/0.7</f>
        <v>1033600.0000000001</v>
      </c>
      <c r="F35" s="110">
        <f>+Tabla116[[#This Row],[PRECIO INSTALLER (CON IVA)]]*5%</f>
        <v>36176</v>
      </c>
      <c r="G35" s="104">
        <v>0.85</v>
      </c>
      <c r="H35" s="105">
        <f>Tabla116[[#This Row],[COSTO]]*1.19</f>
        <v>614992</v>
      </c>
      <c r="K35" s="107">
        <v>516800</v>
      </c>
    </row>
    <row r="36" spans="1:11" ht="25.5">
      <c r="A36" s="116" t="s">
        <v>324</v>
      </c>
      <c r="B36" s="117" t="s">
        <v>325</v>
      </c>
      <c r="C36" s="118">
        <f>+Tabla116[[#This Row],[COSTO CON IVA]]/Tabla116[[#This Row],[UTILIDAD]]</f>
        <v>769720</v>
      </c>
      <c r="D36" s="118">
        <f>+Tabla116[[#This Row],[PRECIO INSTALLER (CON IVA)]]-Tabla116[[#This Row],[Columna2]]</f>
        <v>731234</v>
      </c>
      <c r="E36" s="118">
        <f>+Tabla116[[#This Row],[PRECIO INSTALLER (CON IVA)]]/0.7</f>
        <v>1099600</v>
      </c>
      <c r="F36" s="110">
        <f>+Tabla116[[#This Row],[PRECIO INSTALLER (CON IVA)]]*5%</f>
        <v>38486</v>
      </c>
      <c r="G36" s="104">
        <v>0.85</v>
      </c>
      <c r="H36" s="105">
        <f>Tabla116[[#This Row],[COSTO]]*1.19</f>
        <v>654262</v>
      </c>
      <c r="K36" s="107">
        <v>549800</v>
      </c>
    </row>
    <row r="37" spans="1:11" ht="38.25">
      <c r="A37" s="116" t="s">
        <v>326</v>
      </c>
      <c r="B37" s="117" t="s">
        <v>327</v>
      </c>
      <c r="C37" s="118">
        <f>+Tabla116[[#This Row],[COSTO CON IVA]]/Tabla116[[#This Row],[UTILIDAD]]</f>
        <v>840840</v>
      </c>
      <c r="D37" s="118">
        <f>+Tabla116[[#This Row],[PRECIO INSTALLER (CON IVA)]]-Tabla116[[#This Row],[Columna2]]</f>
        <v>798798</v>
      </c>
      <c r="E37" s="118">
        <f>+Tabla116[[#This Row],[PRECIO INSTALLER (CON IVA)]]/0.7</f>
        <v>1201200</v>
      </c>
      <c r="F37" s="110">
        <f>+Tabla116[[#This Row],[PRECIO INSTALLER (CON IVA)]]*5%</f>
        <v>42042</v>
      </c>
      <c r="G37" s="104">
        <v>0.85</v>
      </c>
      <c r="H37" s="105">
        <f>Tabla116[[#This Row],[COSTO]]*1.19</f>
        <v>714714</v>
      </c>
      <c r="K37" s="107">
        <v>600600</v>
      </c>
    </row>
    <row r="38" spans="1:11" ht="25.5">
      <c r="A38" s="116" t="s">
        <v>328</v>
      </c>
      <c r="B38" s="117" t="s">
        <v>329</v>
      </c>
      <c r="C38" s="118">
        <f>+Tabla116[[#This Row],[COSTO CON IVA]]/Tabla116[[#This Row],[UTILIDAD]]</f>
        <v>956340</v>
      </c>
      <c r="D38" s="118">
        <f>+Tabla116[[#This Row],[PRECIO INSTALLER (CON IVA)]]-Tabla116[[#This Row],[Columna2]]</f>
        <v>908523</v>
      </c>
      <c r="E38" s="118">
        <f>+Tabla116[[#This Row],[PRECIO INSTALLER (CON IVA)]]/0.7</f>
        <v>1366200</v>
      </c>
      <c r="F38" s="110">
        <f>+Tabla116[[#This Row],[PRECIO INSTALLER (CON IVA)]]*5%</f>
        <v>47817</v>
      </c>
      <c r="G38" s="104">
        <v>0.85</v>
      </c>
      <c r="H38" s="105">
        <f>Tabla116[[#This Row],[COSTO]]*1.19</f>
        <v>812889</v>
      </c>
      <c r="K38" s="107">
        <v>683100</v>
      </c>
    </row>
    <row r="39" spans="1:11">
      <c r="A39" s="116" t="s">
        <v>330</v>
      </c>
      <c r="B39" s="117" t="s">
        <v>331</v>
      </c>
      <c r="C39" s="118">
        <f>+Tabla116[[#This Row],[COSTO CON IVA]]/Tabla116[[#This Row],[UTILIDAD]]</f>
        <v>62720</v>
      </c>
      <c r="D39" s="118">
        <f>+Tabla116[[#This Row],[PRECIO INSTALLER (CON IVA)]]-Tabla116[[#This Row],[Columna2]]</f>
        <v>59584</v>
      </c>
      <c r="E39" s="118">
        <f>+Tabla116[[#This Row],[PRECIO INSTALLER (CON IVA)]]/0.7</f>
        <v>89600</v>
      </c>
      <c r="F39" s="110">
        <f>+Tabla116[[#This Row],[PRECIO INSTALLER (CON IVA)]]*5%</f>
        <v>3136</v>
      </c>
      <c r="G39" s="104">
        <v>0.85</v>
      </c>
      <c r="H39" s="105">
        <f>Tabla116[[#This Row],[COSTO]]*1.19</f>
        <v>53312</v>
      </c>
      <c r="K39" s="107">
        <v>44800</v>
      </c>
    </row>
    <row r="40" spans="1:11">
      <c r="A40" s="116" t="s">
        <v>332</v>
      </c>
      <c r="B40" s="117" t="s">
        <v>333</v>
      </c>
      <c r="C40" s="118">
        <f>+Tabla116[[#This Row],[COSTO CON IVA]]/Tabla116[[#This Row],[UTILIDAD]]</f>
        <v>36680</v>
      </c>
      <c r="D40" s="118">
        <f>+Tabla116[[#This Row],[PRECIO INSTALLER (CON IVA)]]-Tabla116[[#This Row],[Columna2]]</f>
        <v>34846</v>
      </c>
      <c r="E40" s="118">
        <f>+Tabla116[[#This Row],[PRECIO INSTALLER (CON IVA)]]/0.7</f>
        <v>52400</v>
      </c>
      <c r="F40" s="110">
        <f>+Tabla116[[#This Row],[PRECIO INSTALLER (CON IVA)]]*5%</f>
        <v>1834</v>
      </c>
      <c r="G40" s="104">
        <v>0.85</v>
      </c>
      <c r="H40" s="105">
        <f>Tabla116[[#This Row],[COSTO]]*1.19</f>
        <v>31178</v>
      </c>
      <c r="K40" s="107">
        <v>26200</v>
      </c>
    </row>
    <row r="41" spans="1:11" ht="25.5">
      <c r="A41" s="116" t="s">
        <v>334</v>
      </c>
      <c r="B41" s="117" t="s">
        <v>335</v>
      </c>
      <c r="C41" s="118">
        <f>+Tabla116[[#This Row],[COSTO CON IVA]]/Tabla116[[#This Row],[UTILIDAD]]</f>
        <v>17920</v>
      </c>
      <c r="D41" s="118">
        <f>+Tabla116[[#This Row],[PRECIO INSTALLER (CON IVA)]]-Tabla116[[#This Row],[Columna2]]</f>
        <v>17024</v>
      </c>
      <c r="E41" s="118">
        <f>+Tabla116[[#This Row],[PRECIO INSTALLER (CON IVA)]]/0.7</f>
        <v>25600</v>
      </c>
      <c r="F41" s="110">
        <f>+Tabla116[[#This Row],[PRECIO INSTALLER (CON IVA)]]*5%</f>
        <v>896</v>
      </c>
      <c r="G41" s="104">
        <v>0.85</v>
      </c>
      <c r="H41" s="105">
        <f>Tabla116[[#This Row],[COSTO]]*1.19</f>
        <v>15232</v>
      </c>
      <c r="K41" s="107">
        <v>12800</v>
      </c>
    </row>
    <row r="42" spans="1:11">
      <c r="A42" s="116" t="s">
        <v>336</v>
      </c>
      <c r="B42" s="117" t="s">
        <v>337</v>
      </c>
      <c r="C42" s="118">
        <f>+Tabla116[[#This Row],[COSTO CON IVA]]/Tabla116[[#This Row],[UTILIDAD]]</f>
        <v>25480</v>
      </c>
      <c r="D42" s="118">
        <f>+Tabla116[[#This Row],[PRECIO INSTALLER (CON IVA)]]-Tabla116[[#This Row],[Columna2]]</f>
        <v>24206</v>
      </c>
      <c r="E42" s="118">
        <f>+Tabla116[[#This Row],[PRECIO INSTALLER (CON IVA)]]/0.7</f>
        <v>36400</v>
      </c>
      <c r="F42" s="110">
        <f>+Tabla116[[#This Row],[PRECIO INSTALLER (CON IVA)]]*5%</f>
        <v>1274</v>
      </c>
      <c r="G42" s="104">
        <v>0.85</v>
      </c>
      <c r="H42" s="105">
        <f>Tabla116[[#This Row],[COSTO]]*1.19</f>
        <v>21658</v>
      </c>
      <c r="K42" s="107">
        <v>18200</v>
      </c>
    </row>
    <row r="43" spans="1:11">
      <c r="A43" s="116" t="s">
        <v>338</v>
      </c>
      <c r="B43" s="117" t="s">
        <v>339</v>
      </c>
      <c r="C43" s="118">
        <f>+Tabla116[[#This Row],[COSTO CON IVA]]/Tabla116[[#This Row],[UTILIDAD]]</f>
        <v>20160</v>
      </c>
      <c r="D43" s="118">
        <f>+Tabla116[[#This Row],[PRECIO INSTALLER (CON IVA)]]-Tabla116[[#This Row],[Columna2]]</f>
        <v>19152</v>
      </c>
      <c r="E43" s="118">
        <f>+Tabla116[[#This Row],[PRECIO INSTALLER (CON IVA)]]/0.7</f>
        <v>28800.000000000004</v>
      </c>
      <c r="F43" s="110">
        <f>+Tabla116[[#This Row],[PRECIO INSTALLER (CON IVA)]]*5%</f>
        <v>1008</v>
      </c>
      <c r="G43" s="104">
        <v>0.85</v>
      </c>
      <c r="H43" s="105">
        <f>Tabla116[[#This Row],[COSTO]]*1.19</f>
        <v>17136</v>
      </c>
      <c r="K43" s="107">
        <v>14400</v>
      </c>
    </row>
  </sheetData>
  <phoneticPr fontId="8" type="noConversion"/>
  <conditionalFormatting sqref="A2:A1048576">
    <cfRule type="duplicateValues" dxfId="4" priority="3"/>
  </conditionalFormatting>
  <conditionalFormatting sqref="A1:E1">
    <cfRule type="duplicateValues" dxfId="3"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70B7-FC84-4E83-8E83-DE6F57CE666D}">
  <sheetPr>
    <pageSetUpPr fitToPage="1"/>
  </sheetPr>
  <dimension ref="A1:K31"/>
  <sheetViews>
    <sheetView workbookViewId="0">
      <pane ySplit="1" topLeftCell="A2" activePane="bottomLeft" state="frozen"/>
      <selection pane="bottomLeft" sqref="A1:E1"/>
    </sheetView>
  </sheetViews>
  <sheetFormatPr baseColWidth="10" defaultRowHeight="13.5"/>
  <cols>
    <col min="1" max="1" width="20" style="126" customWidth="1"/>
    <col min="2" max="2" width="46.28515625" style="129" customWidth="1"/>
    <col min="3" max="5" width="18" style="131" customWidth="1"/>
    <col min="6" max="6" width="18" style="131" hidden="1" customWidth="1"/>
    <col min="7" max="7" width="9" style="127" hidden="1" customWidth="1"/>
    <col min="8" max="8" width="13.140625" style="127" hidden="1" customWidth="1"/>
    <col min="9" max="9" width="6.140625" style="127" hidden="1" customWidth="1"/>
    <col min="10" max="10" width="8.42578125" style="127" hidden="1" customWidth="1"/>
    <col min="11" max="11" width="11.28515625" style="127" hidden="1" customWidth="1"/>
    <col min="12" max="259" width="9.140625" style="126" customWidth="1"/>
    <col min="260" max="16384" width="11.42578125" style="126"/>
  </cols>
  <sheetData>
    <row r="1" spans="1:11" s="121" customFormat="1" ht="48" customHeight="1">
      <c r="A1" s="133" t="s">
        <v>0</v>
      </c>
      <c r="B1" s="134" t="s">
        <v>1</v>
      </c>
      <c r="C1" s="135" t="s">
        <v>20</v>
      </c>
      <c r="D1" s="135" t="s">
        <v>21</v>
      </c>
      <c r="E1" s="135" t="s">
        <v>22</v>
      </c>
      <c r="F1" s="132" t="s">
        <v>80</v>
      </c>
      <c r="G1" s="119" t="s">
        <v>15</v>
      </c>
      <c r="H1" s="119" t="s">
        <v>341</v>
      </c>
      <c r="I1" s="119" t="s">
        <v>23</v>
      </c>
      <c r="J1" s="119" t="s">
        <v>12</v>
      </c>
      <c r="K1" s="120" t="s">
        <v>5</v>
      </c>
    </row>
    <row r="2" spans="1:11" ht="27">
      <c r="A2" s="122" t="s">
        <v>342</v>
      </c>
      <c r="B2" s="128" t="s">
        <v>343</v>
      </c>
      <c r="C2" s="130">
        <f>+Tabla2[[#This Row],[COSTO + IVA]]/Tabla2[[#This Row],[Columna5]]</f>
        <v>998340</v>
      </c>
      <c r="D2" s="130">
        <f>+Tabla2[[#This Row],[PRECIO INSTALLER (CON IVA)]]-F2</f>
        <v>948423</v>
      </c>
      <c r="E2" s="130">
        <f>+Tabla2[[#This Row],[PRECIO INSTALLER (CON IVA)]]/0.7</f>
        <v>1426200</v>
      </c>
      <c r="F2" s="130">
        <f>+Tabla2[[#This Row],[PRECIO INSTALLER (CON IVA)]]*5%</f>
        <v>49917</v>
      </c>
      <c r="G2" s="123">
        <v>0.85</v>
      </c>
      <c r="H2" s="124">
        <f>Tabla2[[#This Row],[COSTO]]*1.19</f>
        <v>848589</v>
      </c>
      <c r="I2" s="124"/>
      <c r="J2" s="124"/>
      <c r="K2" s="125">
        <v>713100</v>
      </c>
    </row>
    <row r="3" spans="1:11" ht="27">
      <c r="A3" s="122" t="s">
        <v>344</v>
      </c>
      <c r="B3" s="128" t="s">
        <v>345</v>
      </c>
      <c r="C3" s="130">
        <f>+Tabla2[[#This Row],[COSTO + IVA]]/Tabla2[[#This Row],[Columna5]]</f>
        <v>483980</v>
      </c>
      <c r="D3" s="130">
        <f>+Tabla2[[#This Row],[PRECIO INSTALLER (CON IVA)]]-F3</f>
        <v>459781</v>
      </c>
      <c r="E3" s="130">
        <f>+Tabla2[[#This Row],[PRECIO INSTALLER (CON IVA)]]/0.7</f>
        <v>691400</v>
      </c>
      <c r="F3" s="130">
        <f>+Tabla2[[#This Row],[PRECIO INSTALLER (CON IVA)]]*5%</f>
        <v>24199</v>
      </c>
      <c r="G3" s="123">
        <v>0.85</v>
      </c>
      <c r="H3" s="124">
        <f>Tabla2[[#This Row],[COSTO]]*1.19</f>
        <v>411383</v>
      </c>
      <c r="I3" s="124"/>
      <c r="J3" s="124"/>
      <c r="K3" s="125">
        <v>345700</v>
      </c>
    </row>
    <row r="4" spans="1:11" ht="40.5">
      <c r="A4" s="122" t="s">
        <v>346</v>
      </c>
      <c r="B4" s="128" t="s">
        <v>347</v>
      </c>
      <c r="C4" s="130">
        <f>+Tabla2[[#This Row],[COSTO + IVA]]/Tabla2[[#This Row],[Columna5]]</f>
        <v>738500</v>
      </c>
      <c r="D4" s="130">
        <f>+Tabla2[[#This Row],[PRECIO INSTALLER (CON IVA)]]-F4</f>
        <v>701575</v>
      </c>
      <c r="E4" s="130">
        <f>+Tabla2[[#This Row],[PRECIO INSTALLER (CON IVA)]]/0.7</f>
        <v>1055000</v>
      </c>
      <c r="F4" s="130">
        <f>+Tabla2[[#This Row],[PRECIO INSTALLER (CON IVA)]]*5%</f>
        <v>36925</v>
      </c>
      <c r="G4" s="123">
        <v>0.85</v>
      </c>
      <c r="H4" s="124">
        <f>Tabla2[[#This Row],[COSTO]]*1.19</f>
        <v>627725</v>
      </c>
      <c r="I4" s="124"/>
      <c r="J4" s="124"/>
      <c r="K4" s="125">
        <v>527500</v>
      </c>
    </row>
    <row r="5" spans="1:11" ht="40.5">
      <c r="A5" s="122" t="s">
        <v>348</v>
      </c>
      <c r="B5" s="128" t="s">
        <v>349</v>
      </c>
      <c r="C5" s="130">
        <f>+Tabla2[[#This Row],[COSTO + IVA]]/Tabla2[[#This Row],[Columna5]]</f>
        <v>831600</v>
      </c>
      <c r="D5" s="130">
        <f>+Tabla2[[#This Row],[PRECIO INSTALLER (CON IVA)]]-F5</f>
        <v>790020</v>
      </c>
      <c r="E5" s="130">
        <f>+Tabla2[[#This Row],[PRECIO INSTALLER (CON IVA)]]/0.7</f>
        <v>1188000</v>
      </c>
      <c r="F5" s="130">
        <f>+Tabla2[[#This Row],[PRECIO INSTALLER (CON IVA)]]*5%</f>
        <v>41580</v>
      </c>
      <c r="G5" s="123">
        <v>0.85</v>
      </c>
      <c r="H5" s="124">
        <f>Tabla2[[#This Row],[COSTO]]*1.19</f>
        <v>706860</v>
      </c>
      <c r="I5" s="124"/>
      <c r="J5" s="124"/>
      <c r="K5" s="125">
        <v>594000</v>
      </c>
    </row>
    <row r="6" spans="1:11" ht="27">
      <c r="A6" s="122" t="s">
        <v>350</v>
      </c>
      <c r="B6" s="128" t="s">
        <v>351</v>
      </c>
      <c r="C6" s="130">
        <f>+Tabla2[[#This Row],[COSTO + IVA]]/Tabla2[[#This Row],[Columna5]]</f>
        <v>331940</v>
      </c>
      <c r="D6" s="130">
        <f>+Tabla2[[#This Row],[PRECIO INSTALLER (CON IVA)]]-F6</f>
        <v>315343</v>
      </c>
      <c r="E6" s="130">
        <f>+Tabla2[[#This Row],[PRECIO INSTALLER (CON IVA)]]/0.7</f>
        <v>474200.00000000006</v>
      </c>
      <c r="F6" s="130">
        <f>+Tabla2[[#This Row],[PRECIO INSTALLER (CON IVA)]]*5%</f>
        <v>16597</v>
      </c>
      <c r="G6" s="123">
        <v>0.85</v>
      </c>
      <c r="H6" s="124">
        <f>Tabla2[[#This Row],[COSTO]]*1.19</f>
        <v>282149</v>
      </c>
      <c r="I6" s="124"/>
      <c r="J6" s="124"/>
      <c r="K6" s="125">
        <v>237100</v>
      </c>
    </row>
    <row r="7" spans="1:11" ht="27">
      <c r="A7" s="122" t="s">
        <v>352</v>
      </c>
      <c r="B7" s="128" t="s">
        <v>353</v>
      </c>
      <c r="C7" s="130">
        <f>+Tabla2[[#This Row],[COSTO + IVA]]/Tabla2[[#This Row],[Columna5]]</f>
        <v>74200</v>
      </c>
      <c r="D7" s="130">
        <f>+Tabla2[[#This Row],[PRECIO INSTALLER (CON IVA)]]-F7</f>
        <v>70490</v>
      </c>
      <c r="E7" s="130">
        <f>+Tabla2[[#This Row],[PRECIO INSTALLER (CON IVA)]]/0.7</f>
        <v>106000</v>
      </c>
      <c r="F7" s="130">
        <f>+Tabla2[[#This Row],[PRECIO INSTALLER (CON IVA)]]*5%</f>
        <v>3710</v>
      </c>
      <c r="G7" s="123">
        <v>0.85</v>
      </c>
      <c r="H7" s="124">
        <f>Tabla2[[#This Row],[COSTO]]*1.19</f>
        <v>63070</v>
      </c>
      <c r="I7" s="124"/>
      <c r="J7" s="124"/>
      <c r="K7" s="125">
        <v>53000</v>
      </c>
    </row>
    <row r="8" spans="1:11" ht="40.5">
      <c r="A8" s="122" t="s">
        <v>354</v>
      </c>
      <c r="B8" s="128" t="s">
        <v>355</v>
      </c>
      <c r="C8" s="130">
        <f>+Tabla2[[#This Row],[COSTO + IVA]]/Tabla2[[#This Row],[Columna5]]</f>
        <v>512540</v>
      </c>
      <c r="D8" s="130">
        <f>+Tabla2[[#This Row],[PRECIO INSTALLER (CON IVA)]]-F8</f>
        <v>486913</v>
      </c>
      <c r="E8" s="130">
        <f>+Tabla2[[#This Row],[PRECIO INSTALLER (CON IVA)]]/0.7</f>
        <v>732200</v>
      </c>
      <c r="F8" s="130">
        <f>+Tabla2[[#This Row],[PRECIO INSTALLER (CON IVA)]]*5%</f>
        <v>25627</v>
      </c>
      <c r="G8" s="123">
        <v>0.85</v>
      </c>
      <c r="H8" s="124">
        <f>Tabla2[[#This Row],[COSTO]]*1.19</f>
        <v>435659</v>
      </c>
      <c r="I8" s="124"/>
      <c r="J8" s="124"/>
      <c r="K8" s="125">
        <v>366100</v>
      </c>
    </row>
    <row r="9" spans="1:11">
      <c r="A9" s="122" t="s">
        <v>356</v>
      </c>
      <c r="B9" s="128" t="s">
        <v>357</v>
      </c>
      <c r="C9" s="130">
        <f>+Tabla2[[#This Row],[COSTO + IVA]]/Tabla2[[#This Row],[Columna5]]</f>
        <v>233800</v>
      </c>
      <c r="D9" s="130">
        <f>+Tabla2[[#This Row],[PRECIO INSTALLER (CON IVA)]]-F9</f>
        <v>222110</v>
      </c>
      <c r="E9" s="130">
        <f>+Tabla2[[#This Row],[PRECIO INSTALLER (CON IVA)]]/0.7</f>
        <v>334000</v>
      </c>
      <c r="F9" s="130">
        <f>+Tabla2[[#This Row],[PRECIO INSTALLER (CON IVA)]]*5%</f>
        <v>11690</v>
      </c>
      <c r="G9" s="123">
        <v>0.85</v>
      </c>
      <c r="H9" s="124">
        <f>Tabla2[[#This Row],[COSTO]]*1.19</f>
        <v>198730</v>
      </c>
      <c r="I9" s="124"/>
      <c r="J9" s="124"/>
      <c r="K9" s="125">
        <v>167000</v>
      </c>
    </row>
    <row r="10" spans="1:11" ht="27">
      <c r="A10" s="122" t="s">
        <v>358</v>
      </c>
      <c r="B10" s="128" t="s">
        <v>359</v>
      </c>
      <c r="C10" s="130">
        <f>+Tabla2[[#This Row],[COSTO + IVA]]/Tabla2[[#This Row],[Columna5]]</f>
        <v>26180</v>
      </c>
      <c r="D10" s="130">
        <f>+Tabla2[[#This Row],[PRECIO INSTALLER (CON IVA)]]-F10</f>
        <v>24871</v>
      </c>
      <c r="E10" s="130">
        <f>+Tabla2[[#This Row],[PRECIO INSTALLER (CON IVA)]]/0.7</f>
        <v>37400</v>
      </c>
      <c r="F10" s="130">
        <f>+Tabla2[[#This Row],[PRECIO INSTALLER (CON IVA)]]*5%</f>
        <v>1309</v>
      </c>
      <c r="G10" s="123">
        <v>0.85</v>
      </c>
      <c r="H10" s="124">
        <f>Tabla2[[#This Row],[COSTO]]*1.19</f>
        <v>22253</v>
      </c>
      <c r="I10" s="124"/>
      <c r="J10" s="124"/>
      <c r="K10" s="125">
        <v>18700</v>
      </c>
    </row>
    <row r="11" spans="1:11" ht="27">
      <c r="A11" s="122" t="s">
        <v>360</v>
      </c>
      <c r="B11" s="128" t="s">
        <v>361</v>
      </c>
      <c r="C11" s="130">
        <f>+Tabla2[[#This Row],[COSTO + IVA]]/Tabla2[[#This Row],[Columna5]]</f>
        <v>103460</v>
      </c>
      <c r="D11" s="130">
        <f>+Tabla2[[#This Row],[PRECIO INSTALLER (CON IVA)]]-F11</f>
        <v>98287</v>
      </c>
      <c r="E11" s="130">
        <f>+Tabla2[[#This Row],[PRECIO INSTALLER (CON IVA)]]/0.7</f>
        <v>147800</v>
      </c>
      <c r="F11" s="130">
        <f>+Tabla2[[#This Row],[PRECIO INSTALLER (CON IVA)]]*5%</f>
        <v>5173</v>
      </c>
      <c r="G11" s="123">
        <v>0.85</v>
      </c>
      <c r="H11" s="124">
        <f>Tabla2[[#This Row],[COSTO]]*1.19</f>
        <v>87941</v>
      </c>
      <c r="I11" s="124"/>
      <c r="J11" s="124"/>
      <c r="K11" s="125">
        <v>73900</v>
      </c>
    </row>
    <row r="12" spans="1:11" ht="27">
      <c r="A12" s="122" t="s">
        <v>362</v>
      </c>
      <c r="B12" s="128" t="s">
        <v>363</v>
      </c>
      <c r="C12" s="130">
        <f>+Tabla2[[#This Row],[COSTO + IVA]]/Tabla2[[#This Row],[Columna5]]</f>
        <v>163380</v>
      </c>
      <c r="D12" s="130">
        <f>+Tabla2[[#This Row],[PRECIO INSTALLER (CON IVA)]]-F12</f>
        <v>155211</v>
      </c>
      <c r="E12" s="130">
        <f>+Tabla2[[#This Row],[PRECIO INSTALLER (CON IVA)]]/0.7</f>
        <v>233400.00000000003</v>
      </c>
      <c r="F12" s="130">
        <f>+Tabla2[[#This Row],[PRECIO INSTALLER (CON IVA)]]*5%</f>
        <v>8169</v>
      </c>
      <c r="G12" s="123">
        <v>0.85</v>
      </c>
      <c r="H12" s="124">
        <f>Tabla2[[#This Row],[COSTO]]*1.19</f>
        <v>138873</v>
      </c>
      <c r="I12" s="124"/>
      <c r="J12" s="124"/>
      <c r="K12" s="125">
        <v>116700</v>
      </c>
    </row>
    <row r="13" spans="1:11" ht="40.5">
      <c r="A13" s="122" t="s">
        <v>364</v>
      </c>
      <c r="B13" s="128" t="s">
        <v>365</v>
      </c>
      <c r="C13" s="130">
        <f>+Tabla2[[#This Row],[COSTO + IVA]]/Tabla2[[#This Row],[Columna5]]</f>
        <v>80134.600000000006</v>
      </c>
      <c r="D13" s="130">
        <f>+Tabla2[[#This Row],[PRECIO INSTALLER (CON IVA)]]-F13</f>
        <v>76127.87000000001</v>
      </c>
      <c r="E13" s="130">
        <f>+Tabla2[[#This Row],[PRECIO INSTALLER (CON IVA)]]/0.7</f>
        <v>114478.00000000001</v>
      </c>
      <c r="F13" s="130">
        <f>+Tabla2[[#This Row],[PRECIO INSTALLER (CON IVA)]]*5%</f>
        <v>4006.7300000000005</v>
      </c>
      <c r="G13" s="123">
        <v>0.85</v>
      </c>
      <c r="H13" s="124">
        <f>Tabla2[[#This Row],[COSTO]]*1.19</f>
        <v>68114.41</v>
      </c>
      <c r="I13" s="124"/>
      <c r="J13" s="124"/>
      <c r="K13" s="125">
        <v>57239</v>
      </c>
    </row>
    <row r="14" spans="1:11" ht="40.5">
      <c r="A14" s="122" t="s">
        <v>366</v>
      </c>
      <c r="B14" s="128" t="s">
        <v>367</v>
      </c>
      <c r="C14" s="130">
        <f>+Tabla2[[#This Row],[COSTO + IVA]]/Tabla2[[#This Row],[Columna5]]</f>
        <v>68320</v>
      </c>
      <c r="D14" s="130">
        <f>+Tabla2[[#This Row],[PRECIO INSTALLER (CON IVA)]]-F14</f>
        <v>64904</v>
      </c>
      <c r="E14" s="130">
        <f>+Tabla2[[#This Row],[PRECIO INSTALLER (CON IVA)]]/0.7</f>
        <v>97600</v>
      </c>
      <c r="F14" s="130">
        <f>+Tabla2[[#This Row],[PRECIO INSTALLER (CON IVA)]]*5%</f>
        <v>3416</v>
      </c>
      <c r="G14" s="123">
        <v>0.85</v>
      </c>
      <c r="H14" s="124">
        <f>Tabla2[[#This Row],[COSTO]]*1.19</f>
        <v>58072</v>
      </c>
      <c r="I14" s="124"/>
      <c r="J14" s="124"/>
      <c r="K14" s="125">
        <v>48800</v>
      </c>
    </row>
    <row r="15" spans="1:11" ht="40.5">
      <c r="A15" s="122" t="s">
        <v>368</v>
      </c>
      <c r="B15" s="128" t="s">
        <v>369</v>
      </c>
      <c r="C15" s="130">
        <f>+Tabla2[[#This Row],[COSTO + IVA]]/Tabla2[[#This Row],[Columna5]]</f>
        <v>64400</v>
      </c>
      <c r="D15" s="130">
        <f>+Tabla2[[#This Row],[PRECIO INSTALLER (CON IVA)]]-F15</f>
        <v>61180</v>
      </c>
      <c r="E15" s="130">
        <f>+Tabla2[[#This Row],[PRECIO INSTALLER (CON IVA)]]/0.7</f>
        <v>92000</v>
      </c>
      <c r="F15" s="130">
        <f>+Tabla2[[#This Row],[PRECIO INSTALLER (CON IVA)]]*5%</f>
        <v>3220</v>
      </c>
      <c r="G15" s="123">
        <v>0.85</v>
      </c>
      <c r="H15" s="124">
        <f>Tabla2[[#This Row],[COSTO]]*1.19</f>
        <v>54740</v>
      </c>
      <c r="I15" s="124"/>
      <c r="J15" s="124"/>
      <c r="K15" s="125">
        <v>46000</v>
      </c>
    </row>
    <row r="16" spans="1:11" ht="40.5">
      <c r="A16" s="122" t="s">
        <v>370</v>
      </c>
      <c r="B16" s="128" t="s">
        <v>371</v>
      </c>
      <c r="C16" s="130">
        <f>+Tabla2[[#This Row],[COSTO + IVA]]/Tabla2[[#This Row],[Columna5]]</f>
        <v>14000</v>
      </c>
      <c r="D16" s="130">
        <f>+Tabla2[[#This Row],[PRECIO INSTALLER (CON IVA)]]-F16</f>
        <v>13300</v>
      </c>
      <c r="E16" s="130">
        <f>+Tabla2[[#This Row],[PRECIO INSTALLER (CON IVA)]]/0.7</f>
        <v>20000</v>
      </c>
      <c r="F16" s="130">
        <f>+Tabla2[[#This Row],[PRECIO INSTALLER (CON IVA)]]*5%</f>
        <v>700</v>
      </c>
      <c r="G16" s="123">
        <v>0.85</v>
      </c>
      <c r="H16" s="124">
        <f>Tabla2[[#This Row],[COSTO]]*1.19</f>
        <v>11900</v>
      </c>
      <c r="I16" s="124"/>
      <c r="J16" s="124"/>
      <c r="K16" s="125">
        <v>10000</v>
      </c>
    </row>
    <row r="17" spans="1:11">
      <c r="A17" s="122" t="s">
        <v>372</v>
      </c>
      <c r="B17" s="128" t="s">
        <v>373</v>
      </c>
      <c r="C17" s="130">
        <f>+Tabla2[[#This Row],[COSTO + IVA]]/Tabla2[[#This Row],[Columna5]]</f>
        <v>9506</v>
      </c>
      <c r="D17" s="130">
        <f>+Tabla2[[#This Row],[PRECIO INSTALLER (CON IVA)]]-F17</f>
        <v>9030.7000000000007</v>
      </c>
      <c r="E17" s="130">
        <f>+Tabla2[[#This Row],[PRECIO INSTALLER (CON IVA)]]/0.7</f>
        <v>13580</v>
      </c>
      <c r="F17" s="130">
        <f>+Tabla2[[#This Row],[PRECIO INSTALLER (CON IVA)]]*5%</f>
        <v>475.3</v>
      </c>
      <c r="G17" s="123">
        <v>0.85</v>
      </c>
      <c r="H17" s="124">
        <f>Tabla2[[#This Row],[COSTO]]*1.19</f>
        <v>8080.0999999999995</v>
      </c>
      <c r="I17" s="124"/>
      <c r="J17" s="124"/>
      <c r="K17" s="125">
        <v>6790</v>
      </c>
    </row>
    <row r="18" spans="1:11" ht="27">
      <c r="A18" s="122" t="s">
        <v>374</v>
      </c>
      <c r="B18" s="128" t="s">
        <v>375</v>
      </c>
      <c r="C18" s="130">
        <f>+Tabla2[[#This Row],[COSTO + IVA]]/Tabla2[[#This Row],[Columna5]]</f>
        <v>1820</v>
      </c>
      <c r="D18" s="130">
        <f>+Tabla2[[#This Row],[PRECIO INSTALLER (CON IVA)]]-F18</f>
        <v>1729</v>
      </c>
      <c r="E18" s="130">
        <f>+Tabla2[[#This Row],[PRECIO INSTALLER (CON IVA)]]/0.7</f>
        <v>2600</v>
      </c>
      <c r="F18" s="130">
        <f>+Tabla2[[#This Row],[PRECIO INSTALLER (CON IVA)]]*5%</f>
        <v>91</v>
      </c>
      <c r="G18" s="123">
        <v>0.85</v>
      </c>
      <c r="H18" s="124">
        <f>Tabla2[[#This Row],[COSTO]]*1.19</f>
        <v>1547</v>
      </c>
      <c r="I18" s="124"/>
      <c r="J18" s="124"/>
      <c r="K18" s="125">
        <v>1300</v>
      </c>
    </row>
    <row r="19" spans="1:11">
      <c r="A19" s="122" t="s">
        <v>376</v>
      </c>
      <c r="B19" s="128" t="s">
        <v>377</v>
      </c>
      <c r="C19" s="130">
        <f>+Tabla2[[#This Row],[COSTO + IVA]]/Tabla2[[#This Row],[Columna5]]</f>
        <v>1820</v>
      </c>
      <c r="D19" s="130">
        <f>+Tabla2[[#This Row],[PRECIO INSTALLER (CON IVA)]]-F19</f>
        <v>1729</v>
      </c>
      <c r="E19" s="130">
        <f>+Tabla2[[#This Row],[PRECIO INSTALLER (CON IVA)]]/0.7</f>
        <v>2600</v>
      </c>
      <c r="F19" s="130">
        <f>+Tabla2[[#This Row],[PRECIO INSTALLER (CON IVA)]]*5%</f>
        <v>91</v>
      </c>
      <c r="G19" s="123">
        <v>0.85</v>
      </c>
      <c r="H19" s="124">
        <f>Tabla2[[#This Row],[COSTO]]*1.19</f>
        <v>1547</v>
      </c>
      <c r="I19" s="124"/>
      <c r="J19" s="124"/>
      <c r="K19" s="125">
        <v>1300</v>
      </c>
    </row>
    <row r="20" spans="1:11">
      <c r="A20" s="122" t="s">
        <v>378</v>
      </c>
      <c r="B20" s="128" t="s">
        <v>379</v>
      </c>
      <c r="C20" s="130">
        <f>+Tabla2[[#This Row],[COSTO + IVA]]/Tabla2[[#This Row],[Columna5]]</f>
        <v>1442</v>
      </c>
      <c r="D20" s="130">
        <f>+Tabla2[[#This Row],[PRECIO INSTALLER (CON IVA)]]-F20</f>
        <v>1369.9</v>
      </c>
      <c r="E20" s="130">
        <f>+Tabla2[[#This Row],[PRECIO INSTALLER (CON IVA)]]/0.7</f>
        <v>2060</v>
      </c>
      <c r="F20" s="130">
        <f>+Tabla2[[#This Row],[PRECIO INSTALLER (CON IVA)]]*5%</f>
        <v>72.100000000000009</v>
      </c>
      <c r="G20" s="123">
        <v>0.85</v>
      </c>
      <c r="H20" s="124">
        <f>Tabla2[[#This Row],[COSTO]]*1.19</f>
        <v>1225.7</v>
      </c>
      <c r="I20" s="124"/>
      <c r="J20" s="124"/>
      <c r="K20" s="125">
        <v>1030</v>
      </c>
    </row>
    <row r="21" spans="1:11" ht="27">
      <c r="A21" s="122" t="s">
        <v>380</v>
      </c>
      <c r="B21" s="128" t="s">
        <v>381</v>
      </c>
      <c r="C21" s="130">
        <f>+Tabla2[[#This Row],[COSTO + IVA]]/Tabla2[[#This Row],[Columna5]]</f>
        <v>1120</v>
      </c>
      <c r="D21" s="130">
        <f>+Tabla2[[#This Row],[PRECIO INSTALLER (CON IVA)]]-F21</f>
        <v>1064</v>
      </c>
      <c r="E21" s="130">
        <f>+Tabla2[[#This Row],[PRECIO INSTALLER (CON IVA)]]/0.7</f>
        <v>1600</v>
      </c>
      <c r="F21" s="130">
        <f>+Tabla2[[#This Row],[PRECIO INSTALLER (CON IVA)]]*5%</f>
        <v>56</v>
      </c>
      <c r="G21" s="123">
        <v>0.85</v>
      </c>
      <c r="H21" s="124">
        <f>Tabla2[[#This Row],[COSTO]]*1.19</f>
        <v>952</v>
      </c>
      <c r="I21" s="124"/>
      <c r="J21" s="124"/>
      <c r="K21" s="125">
        <v>800</v>
      </c>
    </row>
    <row r="22" spans="1:11">
      <c r="A22" s="122" t="s">
        <v>382</v>
      </c>
      <c r="B22" s="128" t="s">
        <v>383</v>
      </c>
      <c r="C22" s="130">
        <f>+Tabla2[[#This Row],[COSTO + IVA]]/Tabla2[[#This Row],[Columna5]]</f>
        <v>749</v>
      </c>
      <c r="D22" s="130">
        <f>+Tabla2[[#This Row],[PRECIO INSTALLER (CON IVA)]]-F22</f>
        <v>711.55</v>
      </c>
      <c r="E22" s="130">
        <f>+Tabla2[[#This Row],[PRECIO INSTALLER (CON IVA)]]/0.7</f>
        <v>1070</v>
      </c>
      <c r="F22" s="130">
        <f>+Tabla2[[#This Row],[PRECIO INSTALLER (CON IVA)]]*5%</f>
        <v>37.450000000000003</v>
      </c>
      <c r="G22" s="123">
        <v>0.85</v>
      </c>
      <c r="H22" s="124">
        <f>Tabla2[[#This Row],[COSTO]]*1.19</f>
        <v>636.65</v>
      </c>
      <c r="I22" s="124"/>
      <c r="J22" s="124"/>
      <c r="K22" s="125">
        <v>535</v>
      </c>
    </row>
    <row r="23" spans="1:11">
      <c r="A23" s="122" t="s">
        <v>384</v>
      </c>
      <c r="B23" s="128" t="s">
        <v>385</v>
      </c>
      <c r="C23" s="130">
        <f>+Tabla2[[#This Row],[COSTO + IVA]]/Tabla2[[#This Row],[Columna5]]</f>
        <v>749</v>
      </c>
      <c r="D23" s="130">
        <f>+Tabla2[[#This Row],[PRECIO INSTALLER (CON IVA)]]-F23</f>
        <v>711.55</v>
      </c>
      <c r="E23" s="130">
        <f>+Tabla2[[#This Row],[PRECIO INSTALLER (CON IVA)]]/0.7</f>
        <v>1070</v>
      </c>
      <c r="F23" s="130">
        <f>+Tabla2[[#This Row],[PRECIO INSTALLER (CON IVA)]]*5%</f>
        <v>37.450000000000003</v>
      </c>
      <c r="G23" s="123">
        <v>0.85</v>
      </c>
      <c r="H23" s="124">
        <f>Tabla2[[#This Row],[COSTO]]*1.19</f>
        <v>636.65</v>
      </c>
      <c r="I23" s="124"/>
      <c r="J23" s="124"/>
      <c r="K23" s="125">
        <v>535</v>
      </c>
    </row>
    <row r="24" spans="1:11">
      <c r="A24" s="122" t="s">
        <v>386</v>
      </c>
      <c r="B24" s="128" t="s">
        <v>387</v>
      </c>
      <c r="C24" s="130">
        <f>+Tabla2[[#This Row],[COSTO + IVA]]/Tabla2[[#This Row],[Columna5]]</f>
        <v>701.4</v>
      </c>
      <c r="D24" s="130">
        <f>+Tabla2[[#This Row],[PRECIO INSTALLER (CON IVA)]]-F24</f>
        <v>666.32999999999993</v>
      </c>
      <c r="E24" s="130">
        <f>+Tabla2[[#This Row],[PRECIO INSTALLER (CON IVA)]]/0.7</f>
        <v>1002</v>
      </c>
      <c r="F24" s="130">
        <f>+Tabla2[[#This Row],[PRECIO INSTALLER (CON IVA)]]*5%</f>
        <v>35.07</v>
      </c>
      <c r="G24" s="123">
        <v>0.85</v>
      </c>
      <c r="H24" s="124">
        <f>Tabla2[[#This Row],[COSTO]]*1.19</f>
        <v>596.18999999999994</v>
      </c>
      <c r="I24" s="124"/>
      <c r="J24" s="124"/>
      <c r="K24" s="125">
        <v>501</v>
      </c>
    </row>
    <row r="25" spans="1:11">
      <c r="A25" s="122" t="s">
        <v>388</v>
      </c>
      <c r="B25" s="128" t="s">
        <v>389</v>
      </c>
      <c r="C25" s="130">
        <f>+Tabla2[[#This Row],[COSTO + IVA]]/Tabla2[[#This Row],[Columna5]]</f>
        <v>582.4</v>
      </c>
      <c r="D25" s="130">
        <f>+Tabla2[[#This Row],[PRECIO INSTALLER (CON IVA)]]-F25</f>
        <v>553.28</v>
      </c>
      <c r="E25" s="130">
        <f>+Tabla2[[#This Row],[PRECIO INSTALLER (CON IVA)]]/0.7</f>
        <v>832</v>
      </c>
      <c r="F25" s="130">
        <f>+Tabla2[[#This Row],[PRECIO INSTALLER (CON IVA)]]*5%</f>
        <v>29.12</v>
      </c>
      <c r="G25" s="123">
        <v>0.85</v>
      </c>
      <c r="H25" s="124">
        <f>Tabla2[[#This Row],[COSTO]]*1.19</f>
        <v>495.03999999999996</v>
      </c>
      <c r="I25" s="124"/>
      <c r="J25" s="124"/>
      <c r="K25" s="125">
        <v>416</v>
      </c>
    </row>
    <row r="26" spans="1:11">
      <c r="A26" s="122" t="s">
        <v>390</v>
      </c>
      <c r="B26" s="128" t="s">
        <v>391</v>
      </c>
      <c r="C26" s="130">
        <f>+Tabla2[[#This Row],[COSTO + IVA]]/Tabla2[[#This Row],[Columna5]]</f>
        <v>582.4</v>
      </c>
      <c r="D26" s="130">
        <f>+Tabla2[[#This Row],[PRECIO INSTALLER (CON IVA)]]-F26</f>
        <v>553.28</v>
      </c>
      <c r="E26" s="130">
        <f>+Tabla2[[#This Row],[PRECIO INSTALLER (CON IVA)]]/0.7</f>
        <v>832</v>
      </c>
      <c r="F26" s="130">
        <f>+Tabla2[[#This Row],[PRECIO INSTALLER (CON IVA)]]*5%</f>
        <v>29.12</v>
      </c>
      <c r="G26" s="123">
        <v>0.85</v>
      </c>
      <c r="H26" s="124">
        <f>Tabla2[[#This Row],[COSTO]]*1.19</f>
        <v>495.03999999999996</v>
      </c>
      <c r="I26" s="124"/>
      <c r="J26" s="124"/>
      <c r="K26" s="125">
        <v>416</v>
      </c>
    </row>
    <row r="27" spans="1:11">
      <c r="A27" s="122" t="s">
        <v>392</v>
      </c>
      <c r="B27" s="128" t="s">
        <v>393</v>
      </c>
      <c r="C27" s="130">
        <f>+Tabla2[[#This Row],[COSTO + IVA]]/Tabla2[[#This Row],[Columna5]]</f>
        <v>162.4</v>
      </c>
      <c r="D27" s="130">
        <f>+Tabla2[[#This Row],[PRECIO INSTALLER (CON IVA)]]-F27</f>
        <v>154.28</v>
      </c>
      <c r="E27" s="130">
        <f>+Tabla2[[#This Row],[PRECIO INSTALLER (CON IVA)]]/0.7</f>
        <v>232.00000000000003</v>
      </c>
      <c r="F27" s="130">
        <f>+Tabla2[[#This Row],[PRECIO INSTALLER (CON IVA)]]*5%</f>
        <v>8.120000000000001</v>
      </c>
      <c r="G27" s="123">
        <v>0.85</v>
      </c>
      <c r="H27" s="124">
        <f>Tabla2[[#This Row],[COSTO]]*1.19</f>
        <v>138.04</v>
      </c>
      <c r="I27" s="124"/>
      <c r="J27" s="124"/>
      <c r="K27" s="125">
        <v>116</v>
      </c>
    </row>
    <row r="28" spans="1:11">
      <c r="A28" s="122" t="s">
        <v>376</v>
      </c>
      <c r="B28" s="128" t="s">
        <v>377</v>
      </c>
      <c r="C28" s="130">
        <f>+Tabla2[[#This Row],[COSTO + IVA]]/Tabla2[[#This Row],[Columna5]]</f>
        <v>1960</v>
      </c>
      <c r="D28" s="130">
        <f>+Tabla2[[#This Row],[PRECIO INSTALLER (CON IVA)]]-F28</f>
        <v>1862</v>
      </c>
      <c r="E28" s="130">
        <f>+Tabla2[[#This Row],[PRECIO INSTALLER (CON IVA)]]/0.7</f>
        <v>2800</v>
      </c>
      <c r="F28" s="130">
        <f>+Tabla2[[#This Row],[PRECIO INSTALLER (CON IVA)]]*5%</f>
        <v>98</v>
      </c>
      <c r="G28" s="123">
        <v>0.85</v>
      </c>
      <c r="H28" s="124">
        <f>Tabla2[[#This Row],[COSTO]]*1.19</f>
        <v>1666</v>
      </c>
      <c r="I28" s="124"/>
      <c r="J28" s="124"/>
      <c r="K28" s="125">
        <v>1400</v>
      </c>
    </row>
    <row r="29" spans="1:11" ht="40.5">
      <c r="A29" s="122" t="s">
        <v>394</v>
      </c>
      <c r="B29" s="128" t="s">
        <v>395</v>
      </c>
      <c r="C29" s="130">
        <f>+Tabla2[[#This Row],[COSTO + IVA]]/Tabla2[[#This Row],[Columna5]]</f>
        <v>28208.6</v>
      </c>
      <c r="D29" s="130">
        <f>+Tabla2[[#This Row],[PRECIO INSTALLER (CON IVA)]]-F29</f>
        <v>26798.17</v>
      </c>
      <c r="E29" s="130">
        <f>+Tabla2[[#This Row],[PRECIO INSTALLER (CON IVA)]]/0.7</f>
        <v>40298</v>
      </c>
      <c r="F29" s="130">
        <f>+Tabla2[[#This Row],[PRECIO INSTALLER (CON IVA)]]*5%</f>
        <v>1410.43</v>
      </c>
      <c r="G29" s="123">
        <v>0.85</v>
      </c>
      <c r="H29" s="124">
        <f>Tabla2[[#This Row],[COSTO]]*1.19</f>
        <v>23977.309999999998</v>
      </c>
      <c r="I29" s="124"/>
      <c r="J29" s="124"/>
      <c r="K29" s="125">
        <v>20149</v>
      </c>
    </row>
    <row r="30" spans="1:11">
      <c r="A30" s="122" t="s">
        <v>396</v>
      </c>
      <c r="B30" s="128" t="s">
        <v>397</v>
      </c>
      <c r="C30" s="130">
        <f>+Tabla2[[#This Row],[COSTO + IVA]]/Tabla2[[#This Row],[Columna5]]</f>
        <v>3166.7999999999997</v>
      </c>
      <c r="D30" s="130">
        <f>+Tabla2[[#This Row],[PRECIO INSTALLER (CON IVA)]]-F30</f>
        <v>3008.4599999999996</v>
      </c>
      <c r="E30" s="130">
        <f>+Tabla2[[#This Row],[PRECIO INSTALLER (CON IVA)]]/0.7</f>
        <v>4524</v>
      </c>
      <c r="F30" s="130">
        <f>+Tabla2[[#This Row],[PRECIO INSTALLER (CON IVA)]]*5%</f>
        <v>158.34</v>
      </c>
      <c r="G30" s="123">
        <v>0.85</v>
      </c>
      <c r="H30" s="124">
        <f>Tabla2[[#This Row],[COSTO]]*1.19</f>
        <v>2691.7799999999997</v>
      </c>
      <c r="I30" s="124"/>
      <c r="J30" s="124"/>
      <c r="K30" s="125">
        <v>2262</v>
      </c>
    </row>
    <row r="31" spans="1:11" ht="27">
      <c r="A31" s="122" t="s">
        <v>398</v>
      </c>
      <c r="B31" s="128" t="s">
        <v>399</v>
      </c>
      <c r="C31" s="130">
        <f>+Tabla2[[#This Row],[COSTO + IVA]]/Tabla2[[#This Row],[Columna5]]</f>
        <v>73591</v>
      </c>
      <c r="D31" s="130">
        <f>+Tabla2[[#This Row],[PRECIO INSTALLER (CON IVA)]]-F31</f>
        <v>69911.45</v>
      </c>
      <c r="E31" s="130">
        <f>+Tabla2[[#This Row],[PRECIO INSTALLER (CON IVA)]]/0.7</f>
        <v>105130</v>
      </c>
      <c r="F31" s="130">
        <f>+Tabla2[[#This Row],[PRECIO INSTALLER (CON IVA)]]*5%</f>
        <v>3679.55</v>
      </c>
      <c r="G31" s="123">
        <v>0.85</v>
      </c>
      <c r="H31" s="124">
        <f>Tabla2[[#This Row],[COSTO]]*1.19</f>
        <v>62552.35</v>
      </c>
      <c r="I31" s="124"/>
      <c r="J31" s="124"/>
      <c r="K31" s="125">
        <v>52565</v>
      </c>
    </row>
  </sheetData>
  <phoneticPr fontId="8" type="noConversion"/>
  <pageMargins left="0.74791666666666667" right="0.74791666666666667" top="0.98402777777777772" bottom="0.98402777777777772" header="0.51180555555555551" footer="0.51180555555555551"/>
  <pageSetup firstPageNumber="0" orientation="portrait" horizontalDpi="300" vertic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2E45-54FE-49CF-A822-F2F9BAC2011D}">
  <dimension ref="A1:L86"/>
  <sheetViews>
    <sheetView workbookViewId="0">
      <pane ySplit="1" topLeftCell="A2" activePane="bottomLeft" state="frozen"/>
      <selection pane="bottomLeft" activeCell="M4" sqref="M4"/>
    </sheetView>
  </sheetViews>
  <sheetFormatPr baseColWidth="10" defaultColWidth="8" defaultRowHeight="15"/>
  <cols>
    <col min="1" max="1" width="17.5703125" style="101" customWidth="1"/>
    <col min="2" max="2" width="43.5703125" style="101" customWidth="1"/>
    <col min="3" max="3" width="27.85546875" style="101" customWidth="1"/>
    <col min="4" max="4" width="22.42578125" style="101" customWidth="1"/>
    <col min="5" max="5" width="24.5703125" style="101" customWidth="1"/>
    <col min="6" max="6" width="17.28515625" style="101" hidden="1" customWidth="1"/>
    <col min="7" max="7" width="17.5703125" style="101" hidden="1" customWidth="1"/>
    <col min="8" max="8" width="54.28515625" style="101" hidden="1" customWidth="1"/>
    <col min="9" max="9" width="6" style="101" hidden="1" customWidth="1"/>
    <col min="10" max="10" width="4.42578125" style="149" hidden="1" customWidth="1"/>
    <col min="11" max="11" width="5.28515625" style="101" hidden="1" customWidth="1"/>
    <col min="12" max="12" width="4.140625" style="101" customWidth="1"/>
    <col min="13" max="13" width="17.5703125" style="101" customWidth="1"/>
    <col min="14" max="14" width="2.28515625" style="101" customWidth="1"/>
    <col min="15" max="16384" width="8" style="101"/>
  </cols>
  <sheetData>
    <row r="1" spans="1:12" ht="39.75" customHeight="1">
      <c r="A1" s="133" t="s">
        <v>0</v>
      </c>
      <c r="B1" s="134" t="s">
        <v>1</v>
      </c>
      <c r="C1" s="135" t="s">
        <v>20</v>
      </c>
      <c r="D1" s="135" t="s">
        <v>21</v>
      </c>
      <c r="E1" s="135" t="s">
        <v>22</v>
      </c>
      <c r="F1" s="136" t="s">
        <v>340</v>
      </c>
      <c r="G1" s="136" t="s">
        <v>2</v>
      </c>
      <c r="H1" s="137" t="s">
        <v>254</v>
      </c>
      <c r="I1" s="136" t="s">
        <v>80</v>
      </c>
      <c r="J1" s="136" t="s">
        <v>3</v>
      </c>
      <c r="K1" s="136" t="s">
        <v>5</v>
      </c>
      <c r="L1" s="138"/>
    </row>
    <row r="2" spans="1:12" ht="39.6" customHeight="1">
      <c r="A2" s="140" t="s">
        <v>400</v>
      </c>
      <c r="B2" s="140" t="s">
        <v>401</v>
      </c>
      <c r="C2" s="150">
        <f>+Tabla118[[#This Row],[COSTO CON IVA]]/Tabla118[[#This Row],[UTILIDAD]]</f>
        <v>1573544</v>
      </c>
      <c r="D2" s="150">
        <f>+Tabla118[[#This Row],[PRECIO INSTALLER (CON IVA)]]-Tabla118[[#This Row],[Columna12]]</f>
        <v>1494866.8</v>
      </c>
      <c r="E2" s="150">
        <f>+Tabla118[[#This Row],[PRECIO INSTALLER (CON IVA)]]/0.7</f>
        <v>2247920</v>
      </c>
      <c r="F2" s="140">
        <f>+Tabla118[[#This Row],[PRECIO INSTALLER (CON IVA)]]*5%</f>
        <v>78677.200000000012</v>
      </c>
      <c r="G2" s="140">
        <v>0.85</v>
      </c>
      <c r="H2" s="141">
        <f>Tabla118[[#This Row],[COSTO]]*1.19</f>
        <v>1337512.3999999999</v>
      </c>
      <c r="I2" s="140"/>
      <c r="J2" s="140"/>
      <c r="K2" s="142">
        <v>1123960</v>
      </c>
    </row>
    <row r="3" spans="1:12" ht="38.25" customHeight="1">
      <c r="A3" s="140" t="s">
        <v>402</v>
      </c>
      <c r="B3" s="140" t="s">
        <v>403</v>
      </c>
      <c r="C3" s="150">
        <f>+Tabla118[[#This Row],[COSTO CON IVA]]/Tabla118[[#This Row],[UTILIDAD]]</f>
        <v>2027452</v>
      </c>
      <c r="D3" s="150">
        <f>+Tabla118[[#This Row],[PRECIO INSTALLER (CON IVA)]]-Tabla118[[#This Row],[Columna12]]</f>
        <v>1926079.4</v>
      </c>
      <c r="E3" s="150">
        <f>+Tabla118[[#This Row],[PRECIO INSTALLER (CON IVA)]]/0.7</f>
        <v>2896360</v>
      </c>
      <c r="F3" s="140">
        <f>+Tabla118[[#This Row],[PRECIO INSTALLER (CON IVA)]]*5%</f>
        <v>101372.6</v>
      </c>
      <c r="G3" s="140">
        <v>0.85</v>
      </c>
      <c r="H3" s="141">
        <f>Tabla118[[#This Row],[COSTO]]*1.19</f>
        <v>1723334.2</v>
      </c>
      <c r="I3" s="140"/>
      <c r="J3" s="140"/>
      <c r="K3" s="142">
        <v>1448180</v>
      </c>
    </row>
    <row r="4" spans="1:12" ht="38.25" customHeight="1">
      <c r="A4" s="140" t="s">
        <v>404</v>
      </c>
      <c r="B4" s="140" t="s">
        <v>405</v>
      </c>
      <c r="C4" s="150">
        <f>+Tabla118[[#This Row],[COSTO CON IVA]]/Tabla118[[#This Row],[UTILIDAD]]</f>
        <v>1246742</v>
      </c>
      <c r="D4" s="150">
        <f>+Tabla118[[#This Row],[PRECIO INSTALLER (CON IVA)]]-Tabla118[[#This Row],[Columna12]]</f>
        <v>1184404.8999999999</v>
      </c>
      <c r="E4" s="150">
        <f>+Tabla118[[#This Row],[PRECIO INSTALLER (CON IVA)]]/0.7</f>
        <v>1781060</v>
      </c>
      <c r="F4" s="140">
        <f>+Tabla118[[#This Row],[PRECIO INSTALLER (CON IVA)]]*5%</f>
        <v>62337.100000000006</v>
      </c>
      <c r="G4" s="140">
        <v>0.85</v>
      </c>
      <c r="H4" s="141">
        <f>Tabla118[[#This Row],[COSTO]]*1.19</f>
        <v>1059730.7</v>
      </c>
      <c r="I4" s="140"/>
      <c r="J4" s="140"/>
      <c r="K4" s="142">
        <v>890530</v>
      </c>
    </row>
    <row r="5" spans="1:12" ht="38.25" customHeight="1">
      <c r="A5" s="140" t="s">
        <v>406</v>
      </c>
      <c r="B5" s="140" t="s">
        <v>407</v>
      </c>
      <c r="C5" s="150">
        <f>+Tabla118[[#This Row],[COSTO CON IVA]]/Tabla118[[#This Row],[UTILIDAD]]</f>
        <v>290500</v>
      </c>
      <c r="D5" s="150">
        <f>+Tabla118[[#This Row],[PRECIO INSTALLER (CON IVA)]]-Tabla118[[#This Row],[Columna12]]</f>
        <v>275975</v>
      </c>
      <c r="E5" s="150">
        <f>+Tabla118[[#This Row],[PRECIO INSTALLER (CON IVA)]]/0.7</f>
        <v>415000</v>
      </c>
      <c r="F5" s="140">
        <f>+Tabla118[[#This Row],[PRECIO INSTALLER (CON IVA)]]*5%</f>
        <v>14525</v>
      </c>
      <c r="G5" s="140">
        <v>0.85</v>
      </c>
      <c r="H5" s="141">
        <f>Tabla118[[#This Row],[COSTO]]*1.19</f>
        <v>246925</v>
      </c>
      <c r="I5" s="140"/>
      <c r="J5" s="140"/>
      <c r="K5" s="142">
        <v>207500</v>
      </c>
    </row>
    <row r="6" spans="1:12" ht="41.1" customHeight="1">
      <c r="A6" s="140" t="s">
        <v>408</v>
      </c>
      <c r="B6" s="140" t="s">
        <v>409</v>
      </c>
      <c r="C6" s="150">
        <f>+Tabla118[[#This Row],[COSTO CON IVA]]/Tabla118[[#This Row],[UTILIDAD]]</f>
        <v>482944</v>
      </c>
      <c r="D6" s="150">
        <f>+Tabla118[[#This Row],[PRECIO INSTALLER (CON IVA)]]-Tabla118[[#This Row],[Columna12]]</f>
        <v>458796.79999999999</v>
      </c>
      <c r="E6" s="150">
        <f>+Tabla118[[#This Row],[PRECIO INSTALLER (CON IVA)]]/0.7</f>
        <v>689920</v>
      </c>
      <c r="F6" s="140">
        <f>+Tabla118[[#This Row],[PRECIO INSTALLER (CON IVA)]]*5%</f>
        <v>24147.200000000001</v>
      </c>
      <c r="G6" s="140">
        <v>0.85</v>
      </c>
      <c r="H6" s="141">
        <f>Tabla118[[#This Row],[COSTO]]*1.19</f>
        <v>410502.39999999997</v>
      </c>
      <c r="I6" s="140"/>
      <c r="J6" s="140"/>
      <c r="K6" s="142">
        <v>344960</v>
      </c>
    </row>
    <row r="7" spans="1:12" ht="39" customHeight="1">
      <c r="A7" s="140" t="s">
        <v>410</v>
      </c>
      <c r="B7" s="140" t="s">
        <v>411</v>
      </c>
      <c r="C7" s="150">
        <f>+Tabla118[[#This Row],[COSTO CON IVA]]/Tabla118[[#This Row],[UTILIDAD]]</f>
        <v>166754</v>
      </c>
      <c r="D7" s="150">
        <f>+Tabla118[[#This Row],[PRECIO INSTALLER (CON IVA)]]-Tabla118[[#This Row],[Columna12]]</f>
        <v>158416.29999999999</v>
      </c>
      <c r="E7" s="150">
        <f>+Tabla118[[#This Row],[PRECIO INSTALLER (CON IVA)]]/0.7</f>
        <v>238220.00000000003</v>
      </c>
      <c r="F7" s="140">
        <f>+Tabla118[[#This Row],[PRECIO INSTALLER (CON IVA)]]*5%</f>
        <v>8337.7000000000007</v>
      </c>
      <c r="G7" s="140">
        <v>0.85</v>
      </c>
      <c r="H7" s="141">
        <f>Tabla118[[#This Row],[COSTO]]*1.19</f>
        <v>141740.9</v>
      </c>
      <c r="I7" s="140"/>
      <c r="J7" s="140"/>
      <c r="K7" s="142">
        <v>119110</v>
      </c>
    </row>
    <row r="8" spans="1:12" ht="48.75" customHeight="1">
      <c r="A8" s="140" t="s">
        <v>412</v>
      </c>
      <c r="B8" s="140" t="s">
        <v>413</v>
      </c>
      <c r="C8" s="150">
        <f>+Tabla118[[#This Row],[COSTO CON IVA]]/Tabla118[[#This Row],[UTILIDAD]]</f>
        <v>133140</v>
      </c>
      <c r="D8" s="150">
        <f>+Tabla118[[#This Row],[PRECIO INSTALLER (CON IVA)]]-Tabla118[[#This Row],[Columna12]]</f>
        <v>126483</v>
      </c>
      <c r="E8" s="150">
        <f>+Tabla118[[#This Row],[PRECIO INSTALLER (CON IVA)]]/0.7</f>
        <v>190200</v>
      </c>
      <c r="F8" s="140">
        <f>+Tabla118[[#This Row],[PRECIO INSTALLER (CON IVA)]]*5%</f>
        <v>6657</v>
      </c>
      <c r="G8" s="140">
        <v>0.85</v>
      </c>
      <c r="H8" s="141">
        <f>Tabla118[[#This Row],[COSTO]]*1.19</f>
        <v>113169</v>
      </c>
      <c r="I8" s="140"/>
      <c r="J8" s="140"/>
      <c r="K8" s="142">
        <v>95100</v>
      </c>
    </row>
    <row r="9" spans="1:12" ht="43.5" customHeight="1">
      <c r="A9" s="140" t="s">
        <v>414</v>
      </c>
      <c r="B9" s="140" t="s">
        <v>415</v>
      </c>
      <c r="C9" s="150">
        <f>+Tabla118[[#This Row],[COSTO CON IVA]]/Tabla118[[#This Row],[UTILIDAD]]</f>
        <v>114996</v>
      </c>
      <c r="D9" s="150">
        <f>+Tabla118[[#This Row],[PRECIO INSTALLER (CON IVA)]]-Tabla118[[#This Row],[Columna12]]</f>
        <v>109246.2</v>
      </c>
      <c r="E9" s="150">
        <f>+Tabla118[[#This Row],[PRECIO INSTALLER (CON IVA)]]/0.7</f>
        <v>164280</v>
      </c>
      <c r="F9" s="140">
        <f>+Tabla118[[#This Row],[PRECIO INSTALLER (CON IVA)]]*5%</f>
        <v>5749.8</v>
      </c>
      <c r="G9" s="140">
        <v>0.85</v>
      </c>
      <c r="H9" s="141">
        <f>Tabla118[[#This Row],[COSTO]]*1.19</f>
        <v>97746.599999999991</v>
      </c>
      <c r="I9" s="140"/>
      <c r="J9" s="140"/>
      <c r="K9" s="142">
        <v>82140</v>
      </c>
    </row>
    <row r="10" spans="1:12" ht="48" customHeight="1">
      <c r="A10" s="140" t="s">
        <v>416</v>
      </c>
      <c r="B10" s="140" t="s">
        <v>417</v>
      </c>
      <c r="C10" s="150">
        <f>+Tabla118[[#This Row],[COSTO CON IVA]]/Tabla118[[#This Row],[UTILIDAD]]</f>
        <v>266294</v>
      </c>
      <c r="D10" s="150">
        <f>+Tabla118[[#This Row],[PRECIO INSTALLER (CON IVA)]]-Tabla118[[#This Row],[Columna12]]</f>
        <v>252979.3</v>
      </c>
      <c r="E10" s="150">
        <f>+Tabla118[[#This Row],[PRECIO INSTALLER (CON IVA)]]/0.7</f>
        <v>380420</v>
      </c>
      <c r="F10" s="140">
        <f>+Tabla118[[#This Row],[PRECIO INSTALLER (CON IVA)]]*5%</f>
        <v>13314.7</v>
      </c>
      <c r="G10" s="140">
        <v>0.85</v>
      </c>
      <c r="H10" s="141">
        <f>Tabla118[[#This Row],[COSTO]]*1.19</f>
        <v>226349.9</v>
      </c>
      <c r="I10" s="140"/>
      <c r="J10" s="140"/>
      <c r="K10" s="142">
        <v>190210</v>
      </c>
    </row>
    <row r="11" spans="1:12" ht="50.45" customHeight="1">
      <c r="A11" s="140" t="s">
        <v>418</v>
      </c>
      <c r="B11" s="140" t="s">
        <v>419</v>
      </c>
      <c r="C11" s="150">
        <f>+Tabla118[[#This Row],[COSTO CON IVA]]/Tabla118[[#This Row],[UTILIDAD]]</f>
        <v>4835796</v>
      </c>
      <c r="D11" s="150">
        <f>+Tabla118[[#This Row],[PRECIO INSTALLER (CON IVA)]]-Tabla118[[#This Row],[Columna12]]</f>
        <v>4594006.2</v>
      </c>
      <c r="E11" s="150">
        <f>+Tabla118[[#This Row],[PRECIO INSTALLER (CON IVA)]]/0.7</f>
        <v>6908280</v>
      </c>
      <c r="F11" s="140">
        <f>+Tabla118[[#This Row],[PRECIO INSTALLER (CON IVA)]]*5%</f>
        <v>241789.80000000002</v>
      </c>
      <c r="G11" s="140">
        <v>0.85</v>
      </c>
      <c r="H11" s="141">
        <f>Tabla118[[#This Row],[COSTO]]*1.19</f>
        <v>4110426.5999999996</v>
      </c>
      <c r="I11" s="140"/>
      <c r="J11" s="140"/>
      <c r="K11" s="142">
        <v>3454140</v>
      </c>
    </row>
    <row r="12" spans="1:12" ht="51.2" customHeight="1">
      <c r="A12" s="140" t="s">
        <v>420</v>
      </c>
      <c r="B12" s="140" t="s">
        <v>421</v>
      </c>
      <c r="C12" s="150">
        <f>+Tabla118[[#This Row],[COSTO CON IVA]]/Tabla118[[#This Row],[UTILIDAD]]</f>
        <v>5530098</v>
      </c>
      <c r="D12" s="150">
        <f>+Tabla118[[#This Row],[PRECIO INSTALLER (CON IVA)]]-Tabla118[[#This Row],[Columna12]]</f>
        <v>5253593.0999999996</v>
      </c>
      <c r="E12" s="150">
        <f>+Tabla118[[#This Row],[PRECIO INSTALLER (CON IVA)]]/0.7</f>
        <v>7900140.0000000009</v>
      </c>
      <c r="F12" s="140">
        <f>+Tabla118[[#This Row],[PRECIO INSTALLER (CON IVA)]]*5%</f>
        <v>276504.90000000002</v>
      </c>
      <c r="G12" s="140">
        <v>0.85</v>
      </c>
      <c r="H12" s="141">
        <f>Tabla118[[#This Row],[COSTO]]*1.19</f>
        <v>4700583.3</v>
      </c>
      <c r="I12" s="140"/>
      <c r="J12" s="140"/>
      <c r="K12" s="142">
        <v>3950070</v>
      </c>
    </row>
    <row r="13" spans="1:12" ht="40.35" customHeight="1">
      <c r="A13" s="140" t="s">
        <v>422</v>
      </c>
      <c r="B13" s="140" t="s">
        <v>423</v>
      </c>
      <c r="C13" s="150">
        <f>+Tabla118[[#This Row],[COSTO CON IVA]]/Tabla118[[#This Row],[UTILIDAD]]</f>
        <v>4322920</v>
      </c>
      <c r="D13" s="150">
        <f>+Tabla118[[#This Row],[PRECIO INSTALLER (CON IVA)]]-Tabla118[[#This Row],[Columna12]]</f>
        <v>4106774</v>
      </c>
      <c r="E13" s="150">
        <f>+Tabla118[[#This Row],[PRECIO INSTALLER (CON IVA)]]/0.7</f>
        <v>6175600</v>
      </c>
      <c r="F13" s="140">
        <f>+Tabla118[[#This Row],[PRECIO INSTALLER (CON IVA)]]*5%</f>
        <v>216146</v>
      </c>
      <c r="G13" s="140">
        <v>0.85</v>
      </c>
      <c r="H13" s="141">
        <f>Tabla118[[#This Row],[COSTO]]*1.19</f>
        <v>3674482</v>
      </c>
      <c r="I13" s="140"/>
      <c r="J13" s="140"/>
      <c r="K13" s="142">
        <v>3087800</v>
      </c>
    </row>
    <row r="14" spans="1:12" ht="47.45" customHeight="1">
      <c r="A14" s="140" t="s">
        <v>424</v>
      </c>
      <c r="B14" s="140" t="s">
        <v>425</v>
      </c>
      <c r="C14" s="150">
        <f>+Tabla118[[#This Row],[COSTO CON IVA]]/Tabla118[[#This Row],[UTILIDAD]]</f>
        <v>2066680</v>
      </c>
      <c r="D14" s="150">
        <f>+Tabla118[[#This Row],[PRECIO INSTALLER (CON IVA)]]-Tabla118[[#This Row],[Columna12]]</f>
        <v>1963346</v>
      </c>
      <c r="E14" s="150">
        <f>+Tabla118[[#This Row],[PRECIO INSTALLER (CON IVA)]]/0.7</f>
        <v>2952400</v>
      </c>
      <c r="F14" s="140">
        <f>+Tabla118[[#This Row],[PRECIO INSTALLER (CON IVA)]]*5%</f>
        <v>103334</v>
      </c>
      <c r="G14" s="140">
        <v>0.85</v>
      </c>
      <c r="H14" s="141">
        <f>Tabla118[[#This Row],[COSTO]]*1.19</f>
        <v>1756678</v>
      </c>
      <c r="I14" s="140"/>
      <c r="J14" s="140"/>
      <c r="K14" s="142">
        <v>1476200</v>
      </c>
    </row>
    <row r="15" spans="1:12" ht="37.5" customHeight="1">
      <c r="A15" s="140" t="s">
        <v>426</v>
      </c>
      <c r="B15" s="140" t="s">
        <v>427</v>
      </c>
      <c r="C15" s="150">
        <f>+Tabla118[[#This Row],[COSTO CON IVA]]/Tabla118[[#This Row],[UTILIDAD]]</f>
        <v>206261.99999999997</v>
      </c>
      <c r="D15" s="150">
        <f>+Tabla118[[#This Row],[PRECIO INSTALLER (CON IVA)]]-Tabla118[[#This Row],[Columna12]]</f>
        <v>195948.89999999997</v>
      </c>
      <c r="E15" s="150">
        <f>+Tabla118[[#This Row],[PRECIO INSTALLER (CON IVA)]]/0.7</f>
        <v>294660</v>
      </c>
      <c r="F15" s="140">
        <f>+Tabla118[[#This Row],[PRECIO INSTALLER (CON IVA)]]*5%</f>
        <v>10313.099999999999</v>
      </c>
      <c r="G15" s="140">
        <v>0.85</v>
      </c>
      <c r="H15" s="141">
        <f>Tabla118[[#This Row],[COSTO]]*1.19</f>
        <v>175322.69999999998</v>
      </c>
      <c r="I15" s="140"/>
      <c r="J15" s="140"/>
      <c r="K15" s="142">
        <v>147330</v>
      </c>
    </row>
    <row r="16" spans="1:12" ht="37.700000000000003" customHeight="1">
      <c r="A16" s="140" t="s">
        <v>428</v>
      </c>
      <c r="B16" s="140" t="s">
        <v>429</v>
      </c>
      <c r="C16" s="150">
        <f>+Tabla118[[#This Row],[COSTO CON IVA]]/Tabla118[[#This Row],[UTILIDAD]]</f>
        <v>107814</v>
      </c>
      <c r="D16" s="150">
        <f>+Tabla118[[#This Row],[PRECIO INSTALLER (CON IVA)]]-Tabla118[[#This Row],[Columna12]]</f>
        <v>102423.3</v>
      </c>
      <c r="E16" s="150">
        <f>+Tabla118[[#This Row],[PRECIO INSTALLER (CON IVA)]]/0.7</f>
        <v>154020</v>
      </c>
      <c r="F16" s="140">
        <f>+Tabla118[[#This Row],[PRECIO INSTALLER (CON IVA)]]*5%</f>
        <v>5390.7000000000007</v>
      </c>
      <c r="G16" s="140">
        <v>0.85</v>
      </c>
      <c r="H16" s="141">
        <f>Tabla118[[#This Row],[COSTO]]*1.19</f>
        <v>91641.9</v>
      </c>
      <c r="I16" s="140"/>
      <c r="J16" s="140"/>
      <c r="K16" s="142">
        <v>77010</v>
      </c>
    </row>
    <row r="17" spans="1:11" ht="46.7" customHeight="1">
      <c r="A17" s="140" t="s">
        <v>430</v>
      </c>
      <c r="B17" s="140" t="s">
        <v>431</v>
      </c>
      <c r="C17" s="150">
        <f>+Tabla118[[#This Row],[COSTO CON IVA]]/Tabla118[[#This Row],[UTILIDAD]]</f>
        <v>377566</v>
      </c>
      <c r="D17" s="150">
        <f>+Tabla118[[#This Row],[PRECIO INSTALLER (CON IVA)]]-Tabla118[[#This Row],[Columna12]]</f>
        <v>358687.7</v>
      </c>
      <c r="E17" s="150">
        <f>+Tabla118[[#This Row],[PRECIO INSTALLER (CON IVA)]]/0.7</f>
        <v>539380</v>
      </c>
      <c r="F17" s="140">
        <f>+Tabla118[[#This Row],[PRECIO INSTALLER (CON IVA)]]*5%</f>
        <v>18878.3</v>
      </c>
      <c r="G17" s="140">
        <v>0.85</v>
      </c>
      <c r="H17" s="141">
        <f>Tabla118[[#This Row],[COSTO]]*1.19</f>
        <v>320931.09999999998</v>
      </c>
      <c r="I17" s="140"/>
      <c r="J17" s="140"/>
      <c r="K17" s="142">
        <v>269690</v>
      </c>
    </row>
    <row r="18" spans="1:11" ht="40.5" customHeight="1">
      <c r="A18" s="140" t="s">
        <v>432</v>
      </c>
      <c r="B18" s="140" t="s">
        <v>433</v>
      </c>
      <c r="C18" s="150">
        <f>+Tabla118[[#This Row],[COSTO CON IVA]]/Tabla118[[#This Row],[UTILIDAD]]</f>
        <v>131334</v>
      </c>
      <c r="D18" s="150">
        <f>+Tabla118[[#This Row],[PRECIO INSTALLER (CON IVA)]]-Tabla118[[#This Row],[Columna12]]</f>
        <v>124767.3</v>
      </c>
      <c r="E18" s="150">
        <f>+Tabla118[[#This Row],[PRECIO INSTALLER (CON IVA)]]/0.7</f>
        <v>187620</v>
      </c>
      <c r="F18" s="140">
        <f>+Tabla118[[#This Row],[PRECIO INSTALLER (CON IVA)]]*5%</f>
        <v>6566.7000000000007</v>
      </c>
      <c r="G18" s="140">
        <v>0.85</v>
      </c>
      <c r="H18" s="141">
        <f>Tabla118[[#This Row],[COSTO]]*1.19</f>
        <v>111633.9</v>
      </c>
      <c r="I18" s="140"/>
      <c r="J18" s="140"/>
      <c r="K18" s="142">
        <v>93810</v>
      </c>
    </row>
    <row r="19" spans="1:11" ht="52.7" customHeight="1">
      <c r="A19" s="140" t="s">
        <v>434</v>
      </c>
      <c r="B19" s="140" t="s">
        <v>435</v>
      </c>
      <c r="C19" s="150">
        <f>+Tabla118[[#This Row],[COSTO CON IVA]]/Tabla118[[#This Row],[UTILIDAD]]</f>
        <v>203518</v>
      </c>
      <c r="D19" s="150">
        <f>+Tabla118[[#This Row],[PRECIO INSTALLER (CON IVA)]]-Tabla118[[#This Row],[Columna12]]</f>
        <v>193342.1</v>
      </c>
      <c r="E19" s="150">
        <f>+Tabla118[[#This Row],[PRECIO INSTALLER (CON IVA)]]/0.7</f>
        <v>290740</v>
      </c>
      <c r="F19" s="140">
        <f>+Tabla118[[#This Row],[PRECIO INSTALLER (CON IVA)]]*5%</f>
        <v>10175.900000000001</v>
      </c>
      <c r="G19" s="140">
        <v>0.85</v>
      </c>
      <c r="H19" s="141">
        <f>Tabla118[[#This Row],[COSTO]]*1.19</f>
        <v>172990.3</v>
      </c>
      <c r="I19" s="140"/>
      <c r="J19" s="140"/>
      <c r="K19" s="142">
        <v>145370</v>
      </c>
    </row>
    <row r="20" spans="1:11" ht="58.5" customHeight="1">
      <c r="A20" s="140" t="s">
        <v>436</v>
      </c>
      <c r="B20" s="140" t="s">
        <v>437</v>
      </c>
      <c r="C20" s="150">
        <f>+Tabla118[[#This Row],[COSTO CON IVA]]/Tabla118[[#This Row],[UTILIDAD]]</f>
        <v>218974</v>
      </c>
      <c r="D20" s="150">
        <f>+Tabla118[[#This Row],[PRECIO INSTALLER (CON IVA)]]-Tabla118[[#This Row],[Columna12]]</f>
        <v>208025.3</v>
      </c>
      <c r="E20" s="150">
        <f>+Tabla118[[#This Row],[PRECIO INSTALLER (CON IVA)]]/0.7</f>
        <v>312820</v>
      </c>
      <c r="F20" s="140">
        <f>+Tabla118[[#This Row],[PRECIO INSTALLER (CON IVA)]]*5%</f>
        <v>10948.7</v>
      </c>
      <c r="G20" s="140">
        <v>0.85</v>
      </c>
      <c r="H20" s="141">
        <f>Tabla118[[#This Row],[COSTO]]*1.19</f>
        <v>186127.9</v>
      </c>
      <c r="I20" s="140"/>
      <c r="J20" s="140"/>
      <c r="K20" s="142">
        <v>156410</v>
      </c>
    </row>
    <row r="21" spans="1:11" ht="58.5" customHeight="1">
      <c r="A21" s="140" t="s">
        <v>438</v>
      </c>
      <c r="B21" s="140" t="s">
        <v>439</v>
      </c>
      <c r="C21" s="150">
        <f>+Tabla118[[#This Row],[COSTO CON IVA]]/Tabla118[[#This Row],[UTILIDAD]]</f>
        <v>217251.99999999997</v>
      </c>
      <c r="D21" s="150">
        <f>+Tabla118[[#This Row],[PRECIO INSTALLER (CON IVA)]]-Tabla118[[#This Row],[Columna12]]</f>
        <v>206389.39999999997</v>
      </c>
      <c r="E21" s="150">
        <f>+Tabla118[[#This Row],[PRECIO INSTALLER (CON IVA)]]/0.7</f>
        <v>310360</v>
      </c>
      <c r="F21" s="140">
        <f>+Tabla118[[#This Row],[PRECIO INSTALLER (CON IVA)]]*5%</f>
        <v>10862.599999999999</v>
      </c>
      <c r="G21" s="140">
        <v>0.85</v>
      </c>
      <c r="H21" s="141">
        <f>Tabla118[[#This Row],[COSTO]]*1.19</f>
        <v>184664.19999999998</v>
      </c>
      <c r="I21" s="140"/>
      <c r="J21" s="140"/>
      <c r="K21" s="142">
        <v>155180</v>
      </c>
    </row>
    <row r="22" spans="1:11" ht="48.75" customHeight="1">
      <c r="A22" s="140" t="s">
        <v>440</v>
      </c>
      <c r="B22" s="140" t="s">
        <v>441</v>
      </c>
      <c r="C22" s="150">
        <f>+Tabla118[[#This Row],[COSTO CON IVA]]/Tabla118[[#This Row],[UTILIDAD]]</f>
        <v>218330</v>
      </c>
      <c r="D22" s="150">
        <f>+Tabla118[[#This Row],[PRECIO INSTALLER (CON IVA)]]-Tabla118[[#This Row],[Columna12]]</f>
        <v>207413.5</v>
      </c>
      <c r="E22" s="150">
        <f>+Tabla118[[#This Row],[PRECIO INSTALLER (CON IVA)]]/0.7</f>
        <v>311900</v>
      </c>
      <c r="F22" s="140">
        <f>+Tabla118[[#This Row],[PRECIO INSTALLER (CON IVA)]]*5%</f>
        <v>10916.5</v>
      </c>
      <c r="G22" s="140">
        <v>0.85</v>
      </c>
      <c r="H22" s="141">
        <f>Tabla118[[#This Row],[COSTO]]*1.19</f>
        <v>185580.5</v>
      </c>
      <c r="I22" s="140"/>
      <c r="J22" s="140"/>
      <c r="K22" s="142">
        <v>155950</v>
      </c>
    </row>
    <row r="23" spans="1:11" ht="58.5" customHeight="1">
      <c r="A23" s="140" t="s">
        <v>442</v>
      </c>
      <c r="B23" s="140" t="s">
        <v>443</v>
      </c>
      <c r="C23" s="150">
        <f>+Tabla118[[#This Row],[COSTO CON IVA]]/Tabla118[[#This Row],[UTILIDAD]]</f>
        <v>101752</v>
      </c>
      <c r="D23" s="150">
        <f>+Tabla118[[#This Row],[PRECIO INSTALLER (CON IVA)]]-Tabla118[[#This Row],[Columna12]]</f>
        <v>96664.4</v>
      </c>
      <c r="E23" s="150">
        <f>+Tabla118[[#This Row],[PRECIO INSTALLER (CON IVA)]]/0.7</f>
        <v>145360</v>
      </c>
      <c r="F23" s="140">
        <f>+Tabla118[[#This Row],[PRECIO INSTALLER (CON IVA)]]*5%</f>
        <v>5087.6000000000004</v>
      </c>
      <c r="G23" s="140">
        <v>0.85</v>
      </c>
      <c r="H23" s="141">
        <f>Tabla118[[#This Row],[COSTO]]*1.19</f>
        <v>86489.2</v>
      </c>
      <c r="I23" s="140"/>
      <c r="J23" s="140"/>
      <c r="K23" s="142">
        <v>72680</v>
      </c>
    </row>
    <row r="24" spans="1:11" ht="49.5" customHeight="1">
      <c r="A24" s="140" t="s">
        <v>444</v>
      </c>
      <c r="B24" s="140" t="s">
        <v>445</v>
      </c>
      <c r="C24" s="150">
        <f>+Tabla118[[#This Row],[COSTO CON IVA]]/Tabla118[[#This Row],[UTILIDAD]]</f>
        <v>554218</v>
      </c>
      <c r="D24" s="150">
        <f>+Tabla118[[#This Row],[PRECIO INSTALLER (CON IVA)]]-Tabla118[[#This Row],[Columna12]]</f>
        <v>526507.1</v>
      </c>
      <c r="E24" s="150">
        <f>+Tabla118[[#This Row],[PRECIO INSTALLER (CON IVA)]]/0.7</f>
        <v>791740</v>
      </c>
      <c r="F24" s="140">
        <f>+Tabla118[[#This Row],[PRECIO INSTALLER (CON IVA)]]*5%</f>
        <v>27710.9</v>
      </c>
      <c r="G24" s="140">
        <v>0.85</v>
      </c>
      <c r="H24" s="141">
        <f>Tabla118[[#This Row],[COSTO]]*1.19</f>
        <v>471085.3</v>
      </c>
      <c r="I24" s="140"/>
      <c r="J24" s="140"/>
      <c r="K24" s="142">
        <v>395870</v>
      </c>
    </row>
    <row r="25" spans="1:11" ht="72.75" customHeight="1">
      <c r="A25" s="140" t="s">
        <v>446</v>
      </c>
      <c r="B25" s="140" t="s">
        <v>447</v>
      </c>
      <c r="C25" s="150">
        <f>+Tabla118[[#This Row],[COSTO CON IVA]]/Tabla118[[#This Row],[UTILIDAD]]</f>
        <v>92372</v>
      </c>
      <c r="D25" s="150">
        <f>+Tabla118[[#This Row],[PRECIO INSTALLER (CON IVA)]]-Tabla118[[#This Row],[Columna12]]</f>
        <v>87753.4</v>
      </c>
      <c r="E25" s="150">
        <f>+Tabla118[[#This Row],[PRECIO INSTALLER (CON IVA)]]/0.7</f>
        <v>131960</v>
      </c>
      <c r="F25" s="140">
        <f>+Tabla118[[#This Row],[PRECIO INSTALLER (CON IVA)]]*5%</f>
        <v>4618.6000000000004</v>
      </c>
      <c r="G25" s="140">
        <v>0.85</v>
      </c>
      <c r="H25" s="141">
        <f>Tabla118[[#This Row],[COSTO]]*1.19</f>
        <v>78516.2</v>
      </c>
      <c r="I25" s="140"/>
      <c r="J25" s="140"/>
      <c r="K25" s="142">
        <v>65980</v>
      </c>
    </row>
    <row r="26" spans="1:11" ht="81.95" customHeight="1">
      <c r="A26" s="143" t="s">
        <v>448</v>
      </c>
      <c r="B26" s="144" t="s">
        <v>449</v>
      </c>
      <c r="C26" s="151">
        <f>+Tabla118[[#This Row],[COSTO CON IVA]]/Tabla118[[#This Row],[UTILIDAD]]</f>
        <v>339458</v>
      </c>
      <c r="D26" s="151">
        <f>+Tabla118[[#This Row],[PRECIO INSTALLER (CON IVA)]]-Tabla118[[#This Row],[Columna12]]</f>
        <v>322485.09999999998</v>
      </c>
      <c r="E26" s="151">
        <f>+Tabla118[[#This Row],[PRECIO INSTALLER (CON IVA)]]/0.7</f>
        <v>484940.00000000006</v>
      </c>
      <c r="F26" s="144">
        <f>+Tabla118[[#This Row],[PRECIO INSTALLER (CON IVA)]]*5%</f>
        <v>16972.900000000001</v>
      </c>
      <c r="G26" s="140">
        <v>0.85</v>
      </c>
      <c r="H26" s="145">
        <f>Tabla118[[#This Row],[COSTO]]*1.19</f>
        <v>288539.3</v>
      </c>
      <c r="I26" s="144"/>
      <c r="J26" s="144"/>
      <c r="K26" s="142">
        <v>242470</v>
      </c>
    </row>
    <row r="27" spans="1:11" ht="77.25" customHeight="1">
      <c r="A27" s="143" t="s">
        <v>450</v>
      </c>
      <c r="B27" s="144" t="s">
        <v>451</v>
      </c>
      <c r="C27" s="151">
        <f>+Tabla118[[#This Row],[COSTO CON IVA]]/Tabla118[[#This Row],[UTILIDAD]]</f>
        <v>121534</v>
      </c>
      <c r="D27" s="151">
        <f>+Tabla118[[#This Row],[PRECIO INSTALLER (CON IVA)]]-Tabla118[[#This Row],[Columna12]]</f>
        <v>115457.3</v>
      </c>
      <c r="E27" s="151">
        <f>+Tabla118[[#This Row],[PRECIO INSTALLER (CON IVA)]]/0.7</f>
        <v>173620</v>
      </c>
      <c r="F27" s="144">
        <f>+Tabla118[[#This Row],[PRECIO INSTALLER (CON IVA)]]*5%</f>
        <v>6076.7000000000007</v>
      </c>
      <c r="G27" s="140">
        <v>0.85</v>
      </c>
      <c r="H27" s="145">
        <f>Tabla118[[#This Row],[COSTO]]*1.19</f>
        <v>103303.9</v>
      </c>
      <c r="I27" s="144"/>
      <c r="J27" s="144"/>
      <c r="K27" s="142">
        <v>86810</v>
      </c>
    </row>
    <row r="28" spans="1:11" ht="44.85" customHeight="1">
      <c r="A28" s="140" t="s">
        <v>452</v>
      </c>
      <c r="B28" s="140" t="s">
        <v>453</v>
      </c>
      <c r="C28" s="150">
        <f>+Tabla118[[#This Row],[COSTO CON IVA]]/Tabla118[[#This Row],[UTILIDAD]]</f>
        <v>128170</v>
      </c>
      <c r="D28" s="150">
        <f>+Tabla118[[#This Row],[PRECIO INSTALLER (CON IVA)]]-Tabla118[[#This Row],[Columna12]]</f>
        <v>121761.5</v>
      </c>
      <c r="E28" s="150">
        <f>+Tabla118[[#This Row],[PRECIO INSTALLER (CON IVA)]]/0.7</f>
        <v>183100</v>
      </c>
      <c r="F28" s="140">
        <f>+Tabla118[[#This Row],[PRECIO INSTALLER (CON IVA)]]*5%</f>
        <v>6408.5</v>
      </c>
      <c r="G28" s="140">
        <v>0.85</v>
      </c>
      <c r="H28" s="141">
        <f>Tabla118[[#This Row],[COSTO]]*1.19</f>
        <v>108944.5</v>
      </c>
      <c r="I28" s="140"/>
      <c r="J28" s="140"/>
      <c r="K28" s="142">
        <v>91550</v>
      </c>
    </row>
    <row r="29" spans="1:11" ht="53.25" customHeight="1">
      <c r="A29" s="140" t="s">
        <v>454</v>
      </c>
      <c r="B29" s="140" t="s">
        <v>455</v>
      </c>
      <c r="C29" s="150">
        <f>+Tabla118[[#This Row],[COSTO CON IVA]]/Tabla118[[#This Row],[UTILIDAD]]</f>
        <v>158354</v>
      </c>
      <c r="D29" s="150">
        <f>+Tabla118[[#This Row],[PRECIO INSTALLER (CON IVA)]]-Tabla118[[#This Row],[Columna12]]</f>
        <v>150436.29999999999</v>
      </c>
      <c r="E29" s="150">
        <f>+Tabla118[[#This Row],[PRECIO INSTALLER (CON IVA)]]/0.7</f>
        <v>226220</v>
      </c>
      <c r="F29" s="140">
        <f>+Tabla118[[#This Row],[PRECIO INSTALLER (CON IVA)]]*5%</f>
        <v>7917.7000000000007</v>
      </c>
      <c r="G29" s="140">
        <v>0.85</v>
      </c>
      <c r="H29" s="141">
        <f>Tabla118[[#This Row],[COSTO]]*1.19</f>
        <v>134600.9</v>
      </c>
      <c r="I29" s="140"/>
      <c r="J29" s="140"/>
      <c r="K29" s="142">
        <v>113110</v>
      </c>
    </row>
    <row r="30" spans="1:11" ht="48" customHeight="1">
      <c r="A30" s="140" t="s">
        <v>456</v>
      </c>
      <c r="B30" s="140" t="s">
        <v>457</v>
      </c>
      <c r="C30" s="150">
        <f>+Tabla118[[#This Row],[COSTO CON IVA]]/Tabla118[[#This Row],[UTILIDAD]]</f>
        <v>166628</v>
      </c>
      <c r="D30" s="150">
        <f>+Tabla118[[#This Row],[PRECIO INSTALLER (CON IVA)]]-Tabla118[[#This Row],[Columna12]]</f>
        <v>158296.6</v>
      </c>
      <c r="E30" s="150">
        <f>+Tabla118[[#This Row],[PRECIO INSTALLER (CON IVA)]]/0.7</f>
        <v>238040.00000000003</v>
      </c>
      <c r="F30" s="140">
        <f>+Tabla118[[#This Row],[PRECIO INSTALLER (CON IVA)]]*5%</f>
        <v>8331.4</v>
      </c>
      <c r="G30" s="140">
        <v>0.85</v>
      </c>
      <c r="H30" s="141">
        <f>Tabla118[[#This Row],[COSTO]]*1.19</f>
        <v>141633.79999999999</v>
      </c>
      <c r="I30" s="140"/>
      <c r="J30" s="140"/>
      <c r="K30" s="142">
        <v>119020</v>
      </c>
    </row>
    <row r="31" spans="1:11" ht="49.5" customHeight="1">
      <c r="A31" s="140" t="s">
        <v>458</v>
      </c>
      <c r="B31" s="140" t="s">
        <v>459</v>
      </c>
      <c r="C31" s="150">
        <f>+Tabla118[[#This Row],[COSTO CON IVA]]/Tabla118[[#This Row],[UTILIDAD]]</f>
        <v>163408</v>
      </c>
      <c r="D31" s="150">
        <f>+Tabla118[[#This Row],[PRECIO INSTALLER (CON IVA)]]-Tabla118[[#This Row],[Columna12]]</f>
        <v>155237.6</v>
      </c>
      <c r="E31" s="150">
        <f>+Tabla118[[#This Row],[PRECIO INSTALLER (CON IVA)]]/0.7</f>
        <v>233440.00000000003</v>
      </c>
      <c r="F31" s="140">
        <f>+Tabla118[[#This Row],[PRECIO INSTALLER (CON IVA)]]*5%</f>
        <v>8170.4000000000005</v>
      </c>
      <c r="G31" s="140">
        <v>0.85</v>
      </c>
      <c r="H31" s="141">
        <f>Tabla118[[#This Row],[COSTO]]*1.19</f>
        <v>138896.79999999999</v>
      </c>
      <c r="I31" s="140"/>
      <c r="J31" s="140"/>
      <c r="K31" s="142">
        <v>116720</v>
      </c>
    </row>
    <row r="32" spans="1:11" ht="51.6" customHeight="1">
      <c r="A32" s="140" t="s">
        <v>460</v>
      </c>
      <c r="B32" s="140" t="s">
        <v>461</v>
      </c>
      <c r="C32" s="150">
        <f>+Tabla118[[#This Row],[COSTO CON IVA]]/Tabla118[[#This Row],[UTILIDAD]]</f>
        <v>139202</v>
      </c>
      <c r="D32" s="150">
        <f>+Tabla118[[#This Row],[PRECIO INSTALLER (CON IVA)]]-Tabla118[[#This Row],[Columna12]]</f>
        <v>132241.9</v>
      </c>
      <c r="E32" s="150">
        <f>+Tabla118[[#This Row],[PRECIO INSTALLER (CON IVA)]]/0.7</f>
        <v>198860</v>
      </c>
      <c r="F32" s="140">
        <f>+Tabla118[[#This Row],[PRECIO INSTALLER (CON IVA)]]*5%</f>
        <v>6960.1</v>
      </c>
      <c r="G32" s="140">
        <v>0.85</v>
      </c>
      <c r="H32" s="141">
        <f>Tabla118[[#This Row],[COSTO]]*1.19</f>
        <v>118321.7</v>
      </c>
      <c r="I32" s="140"/>
      <c r="J32" s="140"/>
      <c r="K32" s="142">
        <v>99430</v>
      </c>
    </row>
    <row r="33" spans="1:11" ht="47.45" customHeight="1">
      <c r="A33" s="140" t="s">
        <v>462</v>
      </c>
      <c r="B33" s="140" t="s">
        <v>463</v>
      </c>
      <c r="C33" s="150">
        <f>+Tabla118[[#This Row],[COSTO CON IVA]]/Tabla118[[#This Row],[UTILIDAD]]</f>
        <v>310562</v>
      </c>
      <c r="D33" s="150">
        <f>+Tabla118[[#This Row],[PRECIO INSTALLER (CON IVA)]]-Tabla118[[#This Row],[Columna12]]</f>
        <v>295033.90000000002</v>
      </c>
      <c r="E33" s="150">
        <f>+Tabla118[[#This Row],[PRECIO INSTALLER (CON IVA)]]/0.7</f>
        <v>443660</v>
      </c>
      <c r="F33" s="140">
        <f>+Tabla118[[#This Row],[PRECIO INSTALLER (CON IVA)]]*5%</f>
        <v>15528.1</v>
      </c>
      <c r="G33" s="140">
        <v>0.85</v>
      </c>
      <c r="H33" s="141">
        <f>Tabla118[[#This Row],[COSTO]]*1.19</f>
        <v>263977.7</v>
      </c>
      <c r="I33" s="140"/>
      <c r="J33" s="140"/>
      <c r="K33" s="142">
        <v>221830</v>
      </c>
    </row>
    <row r="34" spans="1:11" ht="54" customHeight="1">
      <c r="A34" s="140" t="s">
        <v>464</v>
      </c>
      <c r="B34" s="140" t="s">
        <v>465</v>
      </c>
      <c r="C34" s="150">
        <f>+Tabla118[[#This Row],[COSTO CON IVA]]/Tabla118[[#This Row],[UTILIDAD]]</f>
        <v>352366</v>
      </c>
      <c r="D34" s="150">
        <f>+Tabla118[[#This Row],[PRECIO INSTALLER (CON IVA)]]-Tabla118[[#This Row],[Columna12]]</f>
        <v>334747.7</v>
      </c>
      <c r="E34" s="150">
        <f>+Tabla118[[#This Row],[PRECIO INSTALLER (CON IVA)]]/0.7</f>
        <v>503380.00000000006</v>
      </c>
      <c r="F34" s="140">
        <f>+Tabla118[[#This Row],[PRECIO INSTALLER (CON IVA)]]*5%</f>
        <v>17618.3</v>
      </c>
      <c r="G34" s="140">
        <v>0.85</v>
      </c>
      <c r="H34" s="141">
        <f>Tabla118[[#This Row],[COSTO]]*1.19</f>
        <v>299511.09999999998</v>
      </c>
      <c r="I34" s="140"/>
      <c r="J34" s="140"/>
      <c r="K34" s="142">
        <v>251690</v>
      </c>
    </row>
    <row r="35" spans="1:11" ht="54.6" customHeight="1">
      <c r="A35" s="140" t="s">
        <v>466</v>
      </c>
      <c r="B35" s="140" t="s">
        <v>467</v>
      </c>
      <c r="C35" s="150">
        <f>+Tabla118[[#This Row],[COSTO CON IVA]]/Tabla118[[#This Row],[UTILIDAD]]</f>
        <v>388206</v>
      </c>
      <c r="D35" s="150">
        <f>+Tabla118[[#This Row],[PRECIO INSTALLER (CON IVA)]]-Tabla118[[#This Row],[Columna12]]</f>
        <v>368795.7</v>
      </c>
      <c r="E35" s="150">
        <f>+Tabla118[[#This Row],[PRECIO INSTALLER (CON IVA)]]/0.7</f>
        <v>554580</v>
      </c>
      <c r="F35" s="140">
        <f>+Tabla118[[#This Row],[PRECIO INSTALLER (CON IVA)]]*5%</f>
        <v>19410.3</v>
      </c>
      <c r="G35" s="140">
        <v>0.85</v>
      </c>
      <c r="H35" s="141">
        <f>Tabla118[[#This Row],[COSTO]]*1.19</f>
        <v>329975.09999999998</v>
      </c>
      <c r="I35" s="140"/>
      <c r="J35" s="140"/>
      <c r="K35" s="142">
        <v>277290</v>
      </c>
    </row>
    <row r="36" spans="1:11" ht="51.95" customHeight="1">
      <c r="A36" s="140" t="s">
        <v>468</v>
      </c>
      <c r="B36" s="140" t="s">
        <v>469</v>
      </c>
      <c r="C36" s="150">
        <f>+Tabla118[[#This Row],[COSTO CON IVA]]/Tabla118[[#This Row],[UTILIDAD]]</f>
        <v>430010</v>
      </c>
      <c r="D36" s="150">
        <f>+Tabla118[[#This Row],[PRECIO INSTALLER (CON IVA)]]-Tabla118[[#This Row],[Columna12]]</f>
        <v>408509.5</v>
      </c>
      <c r="E36" s="150">
        <f>+Tabla118[[#This Row],[PRECIO INSTALLER (CON IVA)]]/0.7</f>
        <v>614300</v>
      </c>
      <c r="F36" s="140">
        <f>+Tabla118[[#This Row],[PRECIO INSTALLER (CON IVA)]]*5%</f>
        <v>21500.5</v>
      </c>
      <c r="G36" s="140">
        <v>0.85</v>
      </c>
      <c r="H36" s="141">
        <f>Tabla118[[#This Row],[COSTO]]*1.19</f>
        <v>365508.5</v>
      </c>
      <c r="I36" s="140"/>
      <c r="J36" s="140"/>
      <c r="K36" s="142">
        <v>307150</v>
      </c>
    </row>
    <row r="37" spans="1:11" ht="51.2" customHeight="1">
      <c r="A37" s="140" t="s">
        <v>470</v>
      </c>
      <c r="B37" s="140" t="s">
        <v>471</v>
      </c>
      <c r="C37" s="150">
        <f>+Tabla118[[#This Row],[COSTO CON IVA]]/Tabla118[[#This Row],[UTILIDAD]]</f>
        <v>496790</v>
      </c>
      <c r="D37" s="150">
        <f>+Tabla118[[#This Row],[PRECIO INSTALLER (CON IVA)]]-Tabla118[[#This Row],[Columna12]]</f>
        <v>471950.5</v>
      </c>
      <c r="E37" s="150">
        <f>+Tabla118[[#This Row],[PRECIO INSTALLER (CON IVA)]]/0.7</f>
        <v>709700</v>
      </c>
      <c r="F37" s="140">
        <f>+Tabla118[[#This Row],[PRECIO INSTALLER (CON IVA)]]*5%</f>
        <v>24839.5</v>
      </c>
      <c r="G37" s="140">
        <v>0.85</v>
      </c>
      <c r="H37" s="141">
        <f>Tabla118[[#This Row],[COSTO]]*1.19</f>
        <v>422271.5</v>
      </c>
      <c r="I37" s="140"/>
      <c r="J37" s="140"/>
      <c r="K37" s="142">
        <v>354850</v>
      </c>
    </row>
    <row r="38" spans="1:11" ht="51.2" customHeight="1">
      <c r="A38" s="140" t="s">
        <v>472</v>
      </c>
      <c r="B38" s="140" t="s">
        <v>473</v>
      </c>
      <c r="C38" s="150">
        <f>+Tabla118[[#This Row],[COSTO CON IVA]]/Tabla118[[#This Row],[UTILIDAD]]</f>
        <v>501676</v>
      </c>
      <c r="D38" s="150">
        <f>+Tabla118[[#This Row],[PRECIO INSTALLER (CON IVA)]]-Tabla118[[#This Row],[Columna12]]</f>
        <v>476592.2</v>
      </c>
      <c r="E38" s="150">
        <f>+Tabla118[[#This Row],[PRECIO INSTALLER (CON IVA)]]/0.7</f>
        <v>716680</v>
      </c>
      <c r="F38" s="140">
        <f>+Tabla118[[#This Row],[PRECIO INSTALLER (CON IVA)]]*5%</f>
        <v>25083.800000000003</v>
      </c>
      <c r="G38" s="140">
        <v>0.85</v>
      </c>
      <c r="H38" s="141">
        <f>Tabla118[[#This Row],[COSTO]]*1.19</f>
        <v>426424.6</v>
      </c>
      <c r="I38" s="140"/>
      <c r="J38" s="140"/>
      <c r="K38" s="142">
        <v>358340</v>
      </c>
    </row>
    <row r="39" spans="1:11" ht="52.7" customHeight="1">
      <c r="A39" s="140" t="s">
        <v>474</v>
      </c>
      <c r="B39" s="140" t="s">
        <v>475</v>
      </c>
      <c r="C39" s="150">
        <f>+Tabla118[[#This Row],[COSTO CON IVA]]/Tabla118[[#This Row],[UTILIDAD]]</f>
        <v>597464</v>
      </c>
      <c r="D39" s="150">
        <f>+Tabla118[[#This Row],[PRECIO INSTALLER (CON IVA)]]-Tabla118[[#This Row],[Columna12]]</f>
        <v>567590.80000000005</v>
      </c>
      <c r="E39" s="150">
        <f>+Tabla118[[#This Row],[PRECIO INSTALLER (CON IVA)]]/0.7</f>
        <v>853520</v>
      </c>
      <c r="F39" s="140">
        <f>+Tabla118[[#This Row],[PRECIO INSTALLER (CON IVA)]]*5%</f>
        <v>29873.200000000001</v>
      </c>
      <c r="G39" s="140">
        <v>0.85</v>
      </c>
      <c r="H39" s="141">
        <f>Tabla118[[#This Row],[COSTO]]*1.19</f>
        <v>507844.39999999997</v>
      </c>
      <c r="I39" s="140"/>
      <c r="J39" s="140"/>
      <c r="K39" s="142">
        <v>426760</v>
      </c>
    </row>
    <row r="40" spans="1:11" ht="49.5" customHeight="1">
      <c r="A40" s="140" t="s">
        <v>476</v>
      </c>
      <c r="B40" s="140" t="s">
        <v>477</v>
      </c>
      <c r="C40" s="150">
        <f>+Tabla118[[#This Row],[COSTO CON IVA]]/Tabla118[[#This Row],[UTILIDAD]]</f>
        <v>550690</v>
      </c>
      <c r="D40" s="150">
        <f>+Tabla118[[#This Row],[PRECIO INSTALLER (CON IVA)]]-Tabla118[[#This Row],[Columna12]]</f>
        <v>523155.5</v>
      </c>
      <c r="E40" s="150">
        <f>+Tabla118[[#This Row],[PRECIO INSTALLER (CON IVA)]]/0.7</f>
        <v>786700</v>
      </c>
      <c r="F40" s="140">
        <f>+Tabla118[[#This Row],[PRECIO INSTALLER (CON IVA)]]*5%</f>
        <v>27534.5</v>
      </c>
      <c r="G40" s="140">
        <v>0.85</v>
      </c>
      <c r="H40" s="141">
        <f>Tabla118[[#This Row],[COSTO]]*1.19</f>
        <v>468086.5</v>
      </c>
      <c r="I40" s="140"/>
      <c r="J40" s="140"/>
      <c r="K40" s="142">
        <v>393350</v>
      </c>
    </row>
    <row r="41" spans="1:11" ht="45.95" customHeight="1">
      <c r="A41" s="140" t="s">
        <v>478</v>
      </c>
      <c r="B41" s="140" t="s">
        <v>479</v>
      </c>
      <c r="C41" s="150">
        <f>+Tabla118[[#This Row],[COSTO CON IVA]]/Tabla118[[#This Row],[UTILIDAD]]</f>
        <v>580622</v>
      </c>
      <c r="D41" s="150">
        <f>+Tabla118[[#This Row],[PRECIO INSTALLER (CON IVA)]]-Tabla118[[#This Row],[Columna12]]</f>
        <v>551590.9</v>
      </c>
      <c r="E41" s="150">
        <f>+Tabla118[[#This Row],[PRECIO INSTALLER (CON IVA)]]/0.7</f>
        <v>829460</v>
      </c>
      <c r="F41" s="140">
        <f>+Tabla118[[#This Row],[PRECIO INSTALLER (CON IVA)]]*5%</f>
        <v>29031.100000000002</v>
      </c>
      <c r="G41" s="140">
        <v>0.85</v>
      </c>
      <c r="H41" s="141">
        <f>Tabla118[[#This Row],[COSTO]]*1.19</f>
        <v>493528.69999999995</v>
      </c>
      <c r="I41" s="140"/>
      <c r="J41" s="140"/>
      <c r="K41" s="142">
        <v>414730</v>
      </c>
    </row>
    <row r="42" spans="1:11" ht="45.6" customHeight="1">
      <c r="A42" s="140" t="s">
        <v>480</v>
      </c>
      <c r="B42" s="140" t="s">
        <v>481</v>
      </c>
      <c r="C42" s="150">
        <f>+Tabla118[[#This Row],[COSTO CON IVA]]/Tabla118[[#This Row],[UTILIDAD]]</f>
        <v>344862</v>
      </c>
      <c r="D42" s="150">
        <f>+Tabla118[[#This Row],[PRECIO INSTALLER (CON IVA)]]-Tabla118[[#This Row],[Columna12]]</f>
        <v>327618.90000000002</v>
      </c>
      <c r="E42" s="150">
        <f>+Tabla118[[#This Row],[PRECIO INSTALLER (CON IVA)]]/0.7</f>
        <v>492660.00000000006</v>
      </c>
      <c r="F42" s="140">
        <f>+Tabla118[[#This Row],[PRECIO INSTALLER (CON IVA)]]*5%</f>
        <v>17243.100000000002</v>
      </c>
      <c r="G42" s="140">
        <v>0.85</v>
      </c>
      <c r="H42" s="141">
        <f>Tabla118[[#This Row],[COSTO]]*1.19</f>
        <v>293132.7</v>
      </c>
      <c r="I42" s="140"/>
      <c r="J42" s="140"/>
      <c r="K42" s="142">
        <v>246330</v>
      </c>
    </row>
    <row r="43" spans="1:11" ht="53.25" customHeight="1">
      <c r="A43" s="140" t="s">
        <v>482</v>
      </c>
      <c r="B43" s="140" t="s">
        <v>483</v>
      </c>
      <c r="C43" s="150">
        <f>+Tabla118[[#This Row],[COSTO CON IVA]]/Tabla118[[#This Row],[UTILIDAD]]</f>
        <v>124194</v>
      </c>
      <c r="D43" s="150">
        <f>+Tabla118[[#This Row],[PRECIO INSTALLER (CON IVA)]]-Tabla118[[#This Row],[Columna12]]</f>
        <v>117984.3</v>
      </c>
      <c r="E43" s="150">
        <f>+Tabla118[[#This Row],[PRECIO INSTALLER (CON IVA)]]/0.7</f>
        <v>177420</v>
      </c>
      <c r="F43" s="140">
        <f>+Tabla118[[#This Row],[PRECIO INSTALLER (CON IVA)]]*5%</f>
        <v>6209.7000000000007</v>
      </c>
      <c r="G43" s="140">
        <v>0.85</v>
      </c>
      <c r="H43" s="141">
        <f>Tabla118[[#This Row],[COSTO]]*1.19</f>
        <v>105564.9</v>
      </c>
      <c r="I43" s="140"/>
      <c r="J43" s="140"/>
      <c r="K43" s="142">
        <v>88710</v>
      </c>
    </row>
    <row r="44" spans="1:11" ht="50.45" customHeight="1">
      <c r="A44" s="140" t="s">
        <v>484</v>
      </c>
      <c r="B44" s="140" t="s">
        <v>485</v>
      </c>
      <c r="C44" s="150">
        <f>+Tabla118[[#This Row],[COSTO CON IVA]]/Tabla118[[#This Row],[UTILIDAD]]</f>
        <v>74676</v>
      </c>
      <c r="D44" s="150">
        <f>+Tabla118[[#This Row],[PRECIO INSTALLER (CON IVA)]]-Tabla118[[#This Row],[Columna12]]</f>
        <v>70942.2</v>
      </c>
      <c r="E44" s="150">
        <f>+Tabla118[[#This Row],[PRECIO INSTALLER (CON IVA)]]/0.7</f>
        <v>106680</v>
      </c>
      <c r="F44" s="140">
        <f>+Tabla118[[#This Row],[PRECIO INSTALLER (CON IVA)]]*5%</f>
        <v>3733.8</v>
      </c>
      <c r="G44" s="140">
        <v>0.85</v>
      </c>
      <c r="H44" s="141">
        <f>Tabla118[[#This Row],[COSTO]]*1.19</f>
        <v>63474.6</v>
      </c>
      <c r="I44" s="140"/>
      <c r="J44" s="140"/>
      <c r="K44" s="142">
        <v>53340</v>
      </c>
    </row>
    <row r="45" spans="1:11" ht="56.45" customHeight="1">
      <c r="A45" s="140" t="s">
        <v>486</v>
      </c>
      <c r="B45" s="140" t="s">
        <v>487</v>
      </c>
      <c r="C45" s="150">
        <f>+Tabla118[[#This Row],[COSTO CON IVA]]/Tabla118[[#This Row],[UTILIDAD]]</f>
        <v>377076</v>
      </c>
      <c r="D45" s="150">
        <f>+Tabla118[[#This Row],[PRECIO INSTALLER (CON IVA)]]-Tabla118[[#This Row],[Columna12]]</f>
        <v>358222.2</v>
      </c>
      <c r="E45" s="150">
        <f>+Tabla118[[#This Row],[PRECIO INSTALLER (CON IVA)]]/0.7</f>
        <v>538680</v>
      </c>
      <c r="F45" s="140">
        <f>+Tabla118[[#This Row],[PRECIO INSTALLER (CON IVA)]]*5%</f>
        <v>18853.8</v>
      </c>
      <c r="G45" s="140">
        <v>0.85</v>
      </c>
      <c r="H45" s="141">
        <f>Tabla118[[#This Row],[COSTO]]*1.19</f>
        <v>320514.59999999998</v>
      </c>
      <c r="I45" s="140"/>
      <c r="J45" s="140"/>
      <c r="K45" s="142">
        <v>269340</v>
      </c>
    </row>
    <row r="46" spans="1:11" ht="56.1" customHeight="1">
      <c r="A46" s="140" t="s">
        <v>488</v>
      </c>
      <c r="B46" s="140" t="s">
        <v>489</v>
      </c>
      <c r="C46" s="150">
        <f>+Tabla118[[#This Row],[COSTO CON IVA]]/Tabla118[[#This Row],[UTILIDAD]]</f>
        <v>371112</v>
      </c>
      <c r="D46" s="150">
        <f>+Tabla118[[#This Row],[PRECIO INSTALLER (CON IVA)]]-Tabla118[[#This Row],[Columna12]]</f>
        <v>352556.4</v>
      </c>
      <c r="E46" s="150">
        <f>+Tabla118[[#This Row],[PRECIO INSTALLER (CON IVA)]]/0.7</f>
        <v>530160</v>
      </c>
      <c r="F46" s="140">
        <f>+Tabla118[[#This Row],[PRECIO INSTALLER (CON IVA)]]*5%</f>
        <v>18555.600000000002</v>
      </c>
      <c r="G46" s="140">
        <v>0.85</v>
      </c>
      <c r="H46" s="141">
        <f>Tabla118[[#This Row],[COSTO]]*1.19</f>
        <v>315445.2</v>
      </c>
      <c r="I46" s="140"/>
      <c r="J46" s="140"/>
      <c r="K46" s="142">
        <v>265080</v>
      </c>
    </row>
    <row r="47" spans="1:11" ht="50.45" customHeight="1">
      <c r="A47" s="140" t="s">
        <v>490</v>
      </c>
      <c r="B47" s="140" t="s">
        <v>489</v>
      </c>
      <c r="C47" s="150">
        <f>+Tabla118[[#This Row],[COSTO CON IVA]]/Tabla118[[#This Row],[UTILIDAD]]</f>
        <v>450072</v>
      </c>
      <c r="D47" s="150">
        <f>+Tabla118[[#This Row],[PRECIO INSTALLER (CON IVA)]]-Tabla118[[#This Row],[Columna12]]</f>
        <v>427568.4</v>
      </c>
      <c r="E47" s="150">
        <f>+Tabla118[[#This Row],[PRECIO INSTALLER (CON IVA)]]/0.7</f>
        <v>642960</v>
      </c>
      <c r="F47" s="140">
        <f>+Tabla118[[#This Row],[PRECIO INSTALLER (CON IVA)]]*5%</f>
        <v>22503.600000000002</v>
      </c>
      <c r="G47" s="140">
        <v>0.85</v>
      </c>
      <c r="H47" s="141">
        <f>Tabla118[[#This Row],[COSTO]]*1.19</f>
        <v>382561.2</v>
      </c>
      <c r="I47" s="140"/>
      <c r="J47" s="140"/>
      <c r="K47" s="142">
        <v>321480</v>
      </c>
    </row>
    <row r="48" spans="1:11" ht="56.1" customHeight="1">
      <c r="A48" s="140" t="s">
        <v>491</v>
      </c>
      <c r="B48" s="140" t="s">
        <v>492</v>
      </c>
      <c r="C48" s="150">
        <f>+Tabla118[[#This Row],[COSTO CON IVA]]/Tabla118[[#This Row],[UTILIDAD]]</f>
        <v>901880</v>
      </c>
      <c r="D48" s="150">
        <f>+Tabla118[[#This Row],[PRECIO INSTALLER (CON IVA)]]-Tabla118[[#This Row],[Columna12]]</f>
        <v>856786</v>
      </c>
      <c r="E48" s="150">
        <f>+Tabla118[[#This Row],[PRECIO INSTALLER (CON IVA)]]/0.7</f>
        <v>1288400</v>
      </c>
      <c r="F48" s="140">
        <f>+Tabla118[[#This Row],[PRECIO INSTALLER (CON IVA)]]*5%</f>
        <v>45094</v>
      </c>
      <c r="G48" s="140">
        <v>0.85</v>
      </c>
      <c r="H48" s="141">
        <f>Tabla118[[#This Row],[COSTO]]*1.19</f>
        <v>766598</v>
      </c>
      <c r="I48" s="140"/>
      <c r="J48" s="140"/>
      <c r="K48" s="142">
        <v>644200</v>
      </c>
    </row>
    <row r="49" spans="1:11" ht="56.1" customHeight="1">
      <c r="A49" s="140" t="s">
        <v>493</v>
      </c>
      <c r="B49" s="140" t="s">
        <v>494</v>
      </c>
      <c r="C49" s="150">
        <f>+Tabla118[[#This Row],[COSTO CON IVA]]/Tabla118[[#This Row],[UTILIDAD]]</f>
        <v>915026</v>
      </c>
      <c r="D49" s="150">
        <f>+Tabla118[[#This Row],[PRECIO INSTALLER (CON IVA)]]-Tabla118[[#This Row],[Columna12]]</f>
        <v>869274.7</v>
      </c>
      <c r="E49" s="150">
        <f>+Tabla118[[#This Row],[PRECIO INSTALLER (CON IVA)]]/0.7</f>
        <v>1307180</v>
      </c>
      <c r="F49" s="140">
        <f>+Tabla118[[#This Row],[PRECIO INSTALLER (CON IVA)]]*5%</f>
        <v>45751.3</v>
      </c>
      <c r="G49" s="140">
        <v>0.85</v>
      </c>
      <c r="H49" s="141">
        <f>Tabla118[[#This Row],[COSTO]]*1.19</f>
        <v>777772.1</v>
      </c>
      <c r="I49" s="140"/>
      <c r="J49" s="140"/>
      <c r="K49" s="142">
        <v>653590</v>
      </c>
    </row>
    <row r="50" spans="1:11" ht="56.1" customHeight="1">
      <c r="A50" s="140" t="s">
        <v>495</v>
      </c>
      <c r="B50" s="140" t="s">
        <v>496</v>
      </c>
      <c r="C50" s="150">
        <f>+Tabla118[[#This Row],[COSTO CON IVA]]/Tabla118[[#This Row],[UTILIDAD]]</f>
        <v>1015947.8</v>
      </c>
      <c r="D50" s="150">
        <f>+Tabla118[[#This Row],[PRECIO INSTALLER (CON IVA)]]-Tabla118[[#This Row],[Columna12]]</f>
        <v>965150.41</v>
      </c>
      <c r="E50" s="150">
        <f>+Tabla118[[#This Row],[PRECIO INSTALLER (CON IVA)]]/0.7</f>
        <v>1451354.0000000002</v>
      </c>
      <c r="F50" s="140">
        <f>+Tabla118[[#This Row],[PRECIO INSTALLER (CON IVA)]]*5%</f>
        <v>50797.390000000007</v>
      </c>
      <c r="G50" s="140">
        <v>0.85</v>
      </c>
      <c r="H50" s="141">
        <f>Tabla118[[#This Row],[COSTO]]*1.19</f>
        <v>863555.63</v>
      </c>
      <c r="I50" s="140"/>
      <c r="J50" s="140"/>
      <c r="K50" s="142">
        <v>725677</v>
      </c>
    </row>
    <row r="51" spans="1:11" ht="56.1" customHeight="1">
      <c r="A51" s="140" t="s">
        <v>497</v>
      </c>
      <c r="B51" s="140" t="s">
        <v>498</v>
      </c>
      <c r="C51" s="150">
        <f>+Tabla118[[#This Row],[COSTO CON IVA]]/Tabla118[[#This Row],[UTILIDAD]]</f>
        <v>1134459.2</v>
      </c>
      <c r="D51" s="150">
        <f>+Tabla118[[#This Row],[PRECIO INSTALLER (CON IVA)]]-Tabla118[[#This Row],[Columna12]]</f>
        <v>1077736.24</v>
      </c>
      <c r="E51" s="150">
        <f>+Tabla118[[#This Row],[PRECIO INSTALLER (CON IVA)]]/0.7</f>
        <v>1620656</v>
      </c>
      <c r="F51" s="140">
        <f>+Tabla118[[#This Row],[PRECIO INSTALLER (CON IVA)]]*5%</f>
        <v>56722.96</v>
      </c>
      <c r="G51" s="140">
        <v>0.85</v>
      </c>
      <c r="H51" s="141">
        <f>Tabla118[[#This Row],[COSTO]]*1.19</f>
        <v>964290.32</v>
      </c>
      <c r="I51" s="140"/>
      <c r="J51" s="140"/>
      <c r="K51" s="142">
        <v>810328</v>
      </c>
    </row>
    <row r="52" spans="1:11" ht="56.1" customHeight="1">
      <c r="A52" s="140" t="s">
        <v>499</v>
      </c>
      <c r="B52" s="140" t="s">
        <v>500</v>
      </c>
      <c r="C52" s="150">
        <f>+Tabla118[[#This Row],[COSTO CON IVA]]/Tabla118[[#This Row],[UTILIDAD]]</f>
        <v>1125838</v>
      </c>
      <c r="D52" s="150">
        <f>+Tabla118[[#This Row],[PRECIO INSTALLER (CON IVA)]]-Tabla118[[#This Row],[Columna12]]</f>
        <v>1069546.1000000001</v>
      </c>
      <c r="E52" s="150">
        <f>+Tabla118[[#This Row],[PRECIO INSTALLER (CON IVA)]]/0.7</f>
        <v>1608340</v>
      </c>
      <c r="F52" s="140">
        <f>+Tabla118[[#This Row],[PRECIO INSTALLER (CON IVA)]]*5%</f>
        <v>56291.9</v>
      </c>
      <c r="G52" s="140">
        <v>0.85</v>
      </c>
      <c r="H52" s="141">
        <f>Tabla118[[#This Row],[COSTO]]*1.19</f>
        <v>956962.29999999993</v>
      </c>
      <c r="I52" s="140"/>
      <c r="J52" s="140"/>
      <c r="K52" s="142">
        <v>804170</v>
      </c>
    </row>
    <row r="53" spans="1:11" ht="56.1" customHeight="1">
      <c r="A53" s="140" t="s">
        <v>501</v>
      </c>
      <c r="B53" s="140" t="s">
        <v>502</v>
      </c>
      <c r="C53" s="150">
        <f>+Tabla118[[#This Row],[COSTO CON IVA]]/Tabla118[[#This Row],[UTILIDAD]]</f>
        <v>801654</v>
      </c>
      <c r="D53" s="150">
        <f>+Tabla118[[#This Row],[PRECIO INSTALLER (CON IVA)]]-Tabla118[[#This Row],[Columna12]]</f>
        <v>761571.3</v>
      </c>
      <c r="E53" s="150">
        <f>+Tabla118[[#This Row],[PRECIO INSTALLER (CON IVA)]]/0.7</f>
        <v>1145220</v>
      </c>
      <c r="F53" s="140">
        <f>+Tabla118[[#This Row],[PRECIO INSTALLER (CON IVA)]]*5%</f>
        <v>40082.700000000004</v>
      </c>
      <c r="G53" s="140">
        <v>0.85</v>
      </c>
      <c r="H53" s="141">
        <f>Tabla118[[#This Row],[COSTO]]*1.19</f>
        <v>681405.9</v>
      </c>
      <c r="I53" s="140"/>
      <c r="J53" s="140"/>
      <c r="K53" s="142">
        <v>572610</v>
      </c>
    </row>
    <row r="54" spans="1:11" ht="56.1" customHeight="1">
      <c r="A54" s="140" t="s">
        <v>503</v>
      </c>
      <c r="B54" s="140" t="s">
        <v>504</v>
      </c>
      <c r="C54" s="150">
        <f>+Tabla118[[#This Row],[COSTO CON IVA]]/Tabla118[[#This Row],[UTILIDAD]]</f>
        <v>843850</v>
      </c>
      <c r="D54" s="150">
        <f>+Tabla118[[#This Row],[PRECIO INSTALLER (CON IVA)]]-Tabla118[[#This Row],[Columna12]]</f>
        <v>801657.5</v>
      </c>
      <c r="E54" s="150">
        <f>+Tabla118[[#This Row],[PRECIO INSTALLER (CON IVA)]]/0.7</f>
        <v>1205500</v>
      </c>
      <c r="F54" s="140">
        <f>+Tabla118[[#This Row],[PRECIO INSTALLER (CON IVA)]]*5%</f>
        <v>42192.5</v>
      </c>
      <c r="G54" s="140">
        <v>0.85</v>
      </c>
      <c r="H54" s="141">
        <f>Tabla118[[#This Row],[COSTO]]*1.19</f>
        <v>717272.5</v>
      </c>
      <c r="I54" s="140"/>
      <c r="J54" s="140"/>
      <c r="K54" s="142">
        <v>602750</v>
      </c>
    </row>
    <row r="55" spans="1:11" ht="56.1" customHeight="1">
      <c r="A55" s="140" t="s">
        <v>505</v>
      </c>
      <c r="B55" s="140" t="s">
        <v>506</v>
      </c>
      <c r="C55" s="150">
        <f>+Tabla118[[#This Row],[COSTO CON IVA]]/Tabla118[[#This Row],[UTILIDAD]]</f>
        <v>1021048</v>
      </c>
      <c r="D55" s="150">
        <f>+Tabla118[[#This Row],[PRECIO INSTALLER (CON IVA)]]-Tabla118[[#This Row],[Columna12]]</f>
        <v>969995.6</v>
      </c>
      <c r="E55" s="150">
        <f>+Tabla118[[#This Row],[PRECIO INSTALLER (CON IVA)]]/0.7</f>
        <v>1458640</v>
      </c>
      <c r="F55" s="140">
        <f>+Tabla118[[#This Row],[PRECIO INSTALLER (CON IVA)]]*5%</f>
        <v>51052.4</v>
      </c>
      <c r="G55" s="140">
        <v>0.85</v>
      </c>
      <c r="H55" s="141">
        <f>Tabla118[[#This Row],[COSTO]]*1.19</f>
        <v>867890.79999999993</v>
      </c>
      <c r="I55" s="140"/>
      <c r="J55" s="140"/>
      <c r="K55" s="142">
        <v>729320</v>
      </c>
    </row>
    <row r="56" spans="1:11" ht="10.35" customHeight="1">
      <c r="A56" s="146"/>
      <c r="B56" s="147"/>
      <c r="C56" s="152">
        <f>+Tabla118[[#This Row],[COSTO CON IVA]]/Tabla118[[#This Row],[UTILIDAD]]</f>
        <v>0</v>
      </c>
      <c r="D56" s="152">
        <f>+Tabla118[[#This Row],[PRECIO INSTALLER (CON IVA)]]-Tabla118[[#This Row],[Columna12]]</f>
        <v>0</v>
      </c>
      <c r="E56" s="152">
        <f>+Tabla118[[#This Row],[PRECIO INSTALLER (CON IVA)]]/0.7</f>
        <v>0</v>
      </c>
      <c r="F56" s="147">
        <f>+Tabla118[[#This Row],[PRECIO INSTALLER (CON IVA)]]*5%</f>
        <v>0</v>
      </c>
      <c r="G56" s="140">
        <v>0.85</v>
      </c>
      <c r="H56" s="148">
        <f>Tabla118[[#This Row],[COSTO]]*1.19</f>
        <v>0</v>
      </c>
      <c r="I56" s="147"/>
      <c r="J56" s="147"/>
      <c r="K56" s="139"/>
    </row>
    <row r="57" spans="1:11" ht="56.1" customHeight="1">
      <c r="A57" s="140" t="s">
        <v>507</v>
      </c>
      <c r="B57" s="140" t="s">
        <v>508</v>
      </c>
      <c r="C57" s="150">
        <f>+Tabla118[[#This Row],[COSTO CON IVA]]/Tabla118[[#This Row],[UTILIDAD]]</f>
        <v>107785.99999999999</v>
      </c>
      <c r="D57" s="150">
        <f>+Tabla118[[#This Row],[PRECIO INSTALLER (CON IVA)]]-Tabla118[[#This Row],[Columna12]]</f>
        <v>102396.69999999998</v>
      </c>
      <c r="E57" s="150">
        <f>+Tabla118[[#This Row],[PRECIO INSTALLER (CON IVA)]]/0.7</f>
        <v>153980</v>
      </c>
      <c r="F57" s="140">
        <f>+Tabla118[[#This Row],[PRECIO INSTALLER (CON IVA)]]*5%</f>
        <v>5389.2999999999993</v>
      </c>
      <c r="G57" s="140">
        <v>0.85</v>
      </c>
      <c r="H57" s="141">
        <f>Tabla118[[#This Row],[COSTO]]*1.19</f>
        <v>91618.099999999991</v>
      </c>
      <c r="I57" s="140"/>
      <c r="J57" s="140"/>
      <c r="K57" s="142">
        <v>76990</v>
      </c>
    </row>
    <row r="58" spans="1:11" ht="56.1" customHeight="1">
      <c r="A58" s="140" t="s">
        <v>509</v>
      </c>
      <c r="B58" s="140" t="s">
        <v>510</v>
      </c>
      <c r="C58" s="150">
        <f>+Tabla118[[#This Row],[COSTO CON IVA]]/Tabla118[[#This Row],[UTILIDAD]]</f>
        <v>191548</v>
      </c>
      <c r="D58" s="150">
        <f>+Tabla118[[#This Row],[PRECIO INSTALLER (CON IVA)]]-Tabla118[[#This Row],[Columna12]]</f>
        <v>181970.6</v>
      </c>
      <c r="E58" s="150">
        <f>+Tabla118[[#This Row],[PRECIO INSTALLER (CON IVA)]]/0.7</f>
        <v>273640</v>
      </c>
      <c r="F58" s="140">
        <f>+Tabla118[[#This Row],[PRECIO INSTALLER (CON IVA)]]*5%</f>
        <v>9577.4</v>
      </c>
      <c r="G58" s="140">
        <v>0.85</v>
      </c>
      <c r="H58" s="141">
        <f>Tabla118[[#This Row],[COSTO]]*1.19</f>
        <v>162815.79999999999</v>
      </c>
      <c r="I58" s="140"/>
      <c r="J58" s="140"/>
      <c r="K58" s="142">
        <v>136820</v>
      </c>
    </row>
    <row r="59" spans="1:11" ht="56.1" customHeight="1">
      <c r="A59" s="140" t="s">
        <v>511</v>
      </c>
      <c r="B59" s="140" t="s">
        <v>512</v>
      </c>
      <c r="C59" s="150">
        <f>+Tabla118[[#This Row],[COSTO CON IVA]]/Tabla118[[#This Row],[UTILIDAD]]</f>
        <v>770546</v>
      </c>
      <c r="D59" s="150">
        <f>+Tabla118[[#This Row],[PRECIO INSTALLER (CON IVA)]]-Tabla118[[#This Row],[Columna12]]</f>
        <v>732018.7</v>
      </c>
      <c r="E59" s="150">
        <f>+Tabla118[[#This Row],[PRECIO INSTALLER (CON IVA)]]/0.7</f>
        <v>1100780</v>
      </c>
      <c r="F59" s="140">
        <f>+Tabla118[[#This Row],[PRECIO INSTALLER (CON IVA)]]*5%</f>
        <v>38527.300000000003</v>
      </c>
      <c r="G59" s="140">
        <v>0.85</v>
      </c>
      <c r="H59" s="141">
        <f>Tabla118[[#This Row],[COSTO]]*1.19</f>
        <v>654964.1</v>
      </c>
      <c r="I59" s="140"/>
      <c r="J59" s="140"/>
      <c r="K59" s="142">
        <v>550390</v>
      </c>
    </row>
    <row r="60" spans="1:11" ht="56.1" customHeight="1">
      <c r="A60" s="140" t="s">
        <v>513</v>
      </c>
      <c r="B60" s="140" t="s">
        <v>514</v>
      </c>
      <c r="C60" s="150">
        <f>+Tabla118[[#This Row],[COSTO CON IVA]]/Tabla118[[#This Row],[UTILIDAD]]</f>
        <v>774676</v>
      </c>
      <c r="D60" s="150">
        <f>+Tabla118[[#This Row],[PRECIO INSTALLER (CON IVA)]]-Tabla118[[#This Row],[Columna12]]</f>
        <v>735942.2</v>
      </c>
      <c r="E60" s="150">
        <f>+Tabla118[[#This Row],[PRECIO INSTALLER (CON IVA)]]/0.7</f>
        <v>1106680</v>
      </c>
      <c r="F60" s="140">
        <f>+Tabla118[[#This Row],[PRECIO INSTALLER (CON IVA)]]*5%</f>
        <v>38733.800000000003</v>
      </c>
      <c r="G60" s="140">
        <v>0.85</v>
      </c>
      <c r="H60" s="141">
        <f>Tabla118[[#This Row],[COSTO]]*1.19</f>
        <v>658474.6</v>
      </c>
      <c r="I60" s="140"/>
      <c r="J60" s="140"/>
      <c r="K60" s="142">
        <v>553340</v>
      </c>
    </row>
    <row r="61" spans="1:11" ht="56.1" customHeight="1">
      <c r="A61" s="140" t="s">
        <v>515</v>
      </c>
      <c r="B61" s="140" t="s">
        <v>516</v>
      </c>
      <c r="C61" s="150">
        <f>+Tabla118[[#This Row],[COSTO CON IVA]]/Tabla118[[#This Row],[UTILIDAD]]</f>
        <v>594860</v>
      </c>
      <c r="D61" s="150">
        <f>+Tabla118[[#This Row],[PRECIO INSTALLER (CON IVA)]]-Tabla118[[#This Row],[Columna12]]</f>
        <v>565117</v>
      </c>
      <c r="E61" s="150">
        <f>+Tabla118[[#This Row],[PRECIO INSTALLER (CON IVA)]]/0.7</f>
        <v>849800</v>
      </c>
      <c r="F61" s="140">
        <f>+Tabla118[[#This Row],[PRECIO INSTALLER (CON IVA)]]*5%</f>
        <v>29743</v>
      </c>
      <c r="G61" s="140">
        <v>0.85</v>
      </c>
      <c r="H61" s="141">
        <f>Tabla118[[#This Row],[COSTO]]*1.19</f>
        <v>505631</v>
      </c>
      <c r="I61" s="140"/>
      <c r="J61" s="140"/>
      <c r="K61" s="142">
        <v>424900</v>
      </c>
    </row>
    <row r="62" spans="1:11" ht="56.1" customHeight="1">
      <c r="A62" s="140" t="s">
        <v>517</v>
      </c>
      <c r="B62" s="140" t="s">
        <v>518</v>
      </c>
      <c r="C62" s="150">
        <f>+Tabla118[[#This Row],[COSTO CON IVA]]/Tabla118[[#This Row],[UTILIDAD]]</f>
        <v>526540</v>
      </c>
      <c r="D62" s="150">
        <f>+Tabla118[[#This Row],[PRECIO INSTALLER (CON IVA)]]-Tabla118[[#This Row],[Columna12]]</f>
        <v>500213</v>
      </c>
      <c r="E62" s="150">
        <f>+Tabla118[[#This Row],[PRECIO INSTALLER (CON IVA)]]/0.7</f>
        <v>752200</v>
      </c>
      <c r="F62" s="140">
        <f>+Tabla118[[#This Row],[PRECIO INSTALLER (CON IVA)]]*5%</f>
        <v>26327</v>
      </c>
      <c r="G62" s="140">
        <v>0.85</v>
      </c>
      <c r="H62" s="141">
        <f>Tabla118[[#This Row],[COSTO]]*1.19</f>
        <v>447559</v>
      </c>
      <c r="I62" s="140"/>
      <c r="J62" s="140"/>
      <c r="K62" s="142">
        <v>376100</v>
      </c>
    </row>
    <row r="63" spans="1:11" ht="56.1" customHeight="1">
      <c r="A63" s="144" t="s">
        <v>519</v>
      </c>
      <c r="B63" s="144" t="s">
        <v>520</v>
      </c>
      <c r="C63" s="151">
        <f>+Tabla118[[#This Row],[COSTO CON IVA]]/Tabla118[[#This Row],[UTILIDAD]]</f>
        <v>1683738</v>
      </c>
      <c r="D63" s="151">
        <f>+Tabla118[[#This Row],[PRECIO INSTALLER (CON IVA)]]-Tabla118[[#This Row],[Columna12]]</f>
        <v>1599551.1</v>
      </c>
      <c r="E63" s="151">
        <f>+Tabla118[[#This Row],[PRECIO INSTALLER (CON IVA)]]/0.7</f>
        <v>2405340</v>
      </c>
      <c r="F63" s="144">
        <f>+Tabla118[[#This Row],[PRECIO INSTALLER (CON IVA)]]*5%</f>
        <v>84186.900000000009</v>
      </c>
      <c r="G63" s="140">
        <v>0.85</v>
      </c>
      <c r="H63" s="145">
        <f>Tabla118[[#This Row],[COSTO]]*1.19</f>
        <v>1431177.3</v>
      </c>
      <c r="I63" s="144"/>
      <c r="J63" s="144"/>
      <c r="K63" s="142">
        <v>1202670</v>
      </c>
    </row>
    <row r="64" spans="1:11" ht="64.7" customHeight="1">
      <c r="A64" s="140" t="s">
        <v>521</v>
      </c>
      <c r="B64" s="140" t="s">
        <v>522</v>
      </c>
      <c r="C64" s="150">
        <f>+Tabla118[[#This Row],[COSTO CON IVA]]/Tabla118[[#This Row],[UTILIDAD]]</f>
        <v>2107280</v>
      </c>
      <c r="D64" s="150">
        <f>+Tabla118[[#This Row],[PRECIO INSTALLER (CON IVA)]]-Tabla118[[#This Row],[Columna12]]</f>
        <v>2001916</v>
      </c>
      <c r="E64" s="150">
        <f>+Tabla118[[#This Row],[PRECIO INSTALLER (CON IVA)]]/0.7</f>
        <v>3010400</v>
      </c>
      <c r="F64" s="140">
        <f>+Tabla118[[#This Row],[PRECIO INSTALLER (CON IVA)]]*5%</f>
        <v>105364</v>
      </c>
      <c r="G64" s="140">
        <v>0.85</v>
      </c>
      <c r="H64" s="141">
        <f>Tabla118[[#This Row],[COSTO]]*1.19</f>
        <v>1791188</v>
      </c>
      <c r="I64" s="140"/>
      <c r="J64" s="140"/>
      <c r="K64" s="142">
        <v>1505200</v>
      </c>
    </row>
    <row r="65" spans="1:11" ht="56.1" customHeight="1">
      <c r="A65" s="144" t="s">
        <v>523</v>
      </c>
      <c r="B65" s="144" t="s">
        <v>524</v>
      </c>
      <c r="C65" s="151">
        <f>+Tabla118[[#This Row],[COSTO CON IVA]]/Tabla118[[#This Row],[UTILIDAD]]</f>
        <v>462378</v>
      </c>
      <c r="D65" s="151">
        <f>+Tabla118[[#This Row],[PRECIO INSTALLER (CON IVA)]]-Tabla118[[#This Row],[Columna12]]</f>
        <v>439259.1</v>
      </c>
      <c r="E65" s="151">
        <f>+Tabla118[[#This Row],[PRECIO INSTALLER (CON IVA)]]/0.7</f>
        <v>660540</v>
      </c>
      <c r="F65" s="144">
        <f>+Tabla118[[#This Row],[PRECIO INSTALLER (CON IVA)]]*5%</f>
        <v>23118.9</v>
      </c>
      <c r="G65" s="140">
        <v>0.85</v>
      </c>
      <c r="H65" s="145">
        <f>Tabla118[[#This Row],[COSTO]]*1.19</f>
        <v>393021.3</v>
      </c>
      <c r="I65" s="144"/>
      <c r="J65" s="144"/>
      <c r="K65" s="142">
        <v>330270</v>
      </c>
    </row>
    <row r="66" spans="1:11" ht="56.1" customHeight="1">
      <c r="A66" s="140" t="s">
        <v>525</v>
      </c>
      <c r="B66" s="140" t="s">
        <v>526</v>
      </c>
      <c r="C66" s="150">
        <f>+Tabla118[[#This Row],[COSTO CON IVA]]/Tabla118[[#This Row],[UTILIDAD]]</f>
        <v>543326</v>
      </c>
      <c r="D66" s="150">
        <f>+Tabla118[[#This Row],[PRECIO INSTALLER (CON IVA)]]-Tabla118[[#This Row],[Columna12]]</f>
        <v>516159.7</v>
      </c>
      <c r="E66" s="150">
        <f>+Tabla118[[#This Row],[PRECIO INSTALLER (CON IVA)]]/0.7</f>
        <v>776180</v>
      </c>
      <c r="F66" s="140">
        <f>+Tabla118[[#This Row],[PRECIO INSTALLER (CON IVA)]]*5%</f>
        <v>27166.300000000003</v>
      </c>
      <c r="G66" s="140">
        <v>0.85</v>
      </c>
      <c r="H66" s="141">
        <f>Tabla118[[#This Row],[COSTO]]*1.19</f>
        <v>461827.1</v>
      </c>
      <c r="I66" s="140"/>
      <c r="J66" s="140"/>
      <c r="K66" s="142">
        <v>388090</v>
      </c>
    </row>
    <row r="67" spans="1:11" ht="56.1" customHeight="1">
      <c r="A67" s="140" t="s">
        <v>527</v>
      </c>
      <c r="B67" s="140" t="s">
        <v>528</v>
      </c>
      <c r="C67" s="150">
        <f>+Tabla118[[#This Row],[COSTO CON IVA]]/Tabla118[[#This Row],[UTILIDAD]]</f>
        <v>1053640</v>
      </c>
      <c r="D67" s="150">
        <f>+Tabla118[[#This Row],[PRECIO INSTALLER (CON IVA)]]-Tabla118[[#This Row],[Columna12]]</f>
        <v>1000958</v>
      </c>
      <c r="E67" s="150">
        <f>+Tabla118[[#This Row],[PRECIO INSTALLER (CON IVA)]]/0.7</f>
        <v>1505200</v>
      </c>
      <c r="F67" s="140">
        <f>+Tabla118[[#This Row],[PRECIO INSTALLER (CON IVA)]]*5%</f>
        <v>52682</v>
      </c>
      <c r="G67" s="140">
        <v>0.85</v>
      </c>
      <c r="H67" s="141">
        <f>Tabla118[[#This Row],[COSTO]]*1.19</f>
        <v>895594</v>
      </c>
      <c r="I67" s="140"/>
      <c r="J67" s="140"/>
      <c r="K67" s="142">
        <v>752600</v>
      </c>
    </row>
    <row r="68" spans="1:11" ht="42.2" customHeight="1">
      <c r="A68" s="140" t="s">
        <v>529</v>
      </c>
      <c r="B68" s="140" t="s">
        <v>530</v>
      </c>
      <c r="C68" s="150">
        <f>+Tabla118[[#This Row],[COSTO CON IVA]]/Tabla118[[#This Row],[UTILIDAD]]</f>
        <v>1845396</v>
      </c>
      <c r="D68" s="150">
        <f>+Tabla118[[#This Row],[PRECIO INSTALLER (CON IVA)]]-Tabla118[[#This Row],[Columna12]]</f>
        <v>1753126.2</v>
      </c>
      <c r="E68" s="150">
        <f>+Tabla118[[#This Row],[PRECIO INSTALLER (CON IVA)]]/0.7</f>
        <v>2636280</v>
      </c>
      <c r="F68" s="140">
        <f>+Tabla118[[#This Row],[PRECIO INSTALLER (CON IVA)]]*5%</f>
        <v>92269.8</v>
      </c>
      <c r="G68" s="140">
        <v>0.85</v>
      </c>
      <c r="H68" s="141">
        <f>Tabla118[[#This Row],[COSTO]]*1.19</f>
        <v>1568586.5999999999</v>
      </c>
      <c r="I68" s="140"/>
      <c r="J68" s="140"/>
      <c r="K68" s="142">
        <v>1318140</v>
      </c>
    </row>
    <row r="69" spans="1:11" ht="39.6" customHeight="1">
      <c r="A69" s="140" t="s">
        <v>565</v>
      </c>
      <c r="B69" s="140" t="s">
        <v>531</v>
      </c>
      <c r="C69" s="150">
        <f>+Tabla118[[#This Row],[COSTO CON IVA]]/Tabla118[[#This Row],[UTILIDAD]]</f>
        <v>3401286</v>
      </c>
      <c r="D69" s="150">
        <f>+Tabla118[[#This Row],[PRECIO INSTALLER (CON IVA)]]-Tabla118[[#This Row],[Columna12]]</f>
        <v>3231221.7</v>
      </c>
      <c r="E69" s="150">
        <f>+Tabla118[[#This Row],[PRECIO INSTALLER (CON IVA)]]/0.7</f>
        <v>4858980</v>
      </c>
      <c r="F69" s="140">
        <f>+Tabla118[[#This Row],[PRECIO INSTALLER (CON IVA)]]*5%</f>
        <v>170064.30000000002</v>
      </c>
      <c r="G69" s="140">
        <v>0.85</v>
      </c>
      <c r="H69" s="141">
        <f>Tabla118[[#This Row],[COSTO]]*1.19</f>
        <v>2891093.1</v>
      </c>
      <c r="I69" s="140"/>
      <c r="J69" s="140"/>
      <c r="K69" s="142">
        <v>2429490</v>
      </c>
    </row>
    <row r="70" spans="1:11" ht="56.1" customHeight="1">
      <c r="A70" s="140" t="s">
        <v>532</v>
      </c>
      <c r="B70" s="140" t="s">
        <v>533</v>
      </c>
      <c r="C70" s="150">
        <f>+Tabla118[[#This Row],[COSTO CON IVA]]/Tabla118[[#This Row],[UTILIDAD]]</f>
        <v>1449518</v>
      </c>
      <c r="D70" s="150">
        <f>+Tabla118[[#This Row],[PRECIO INSTALLER (CON IVA)]]-Tabla118[[#This Row],[Columna12]]</f>
        <v>1377042.1</v>
      </c>
      <c r="E70" s="150">
        <f>+Tabla118[[#This Row],[PRECIO INSTALLER (CON IVA)]]/0.7</f>
        <v>2070740.0000000002</v>
      </c>
      <c r="F70" s="140">
        <f>+Tabla118[[#This Row],[PRECIO INSTALLER (CON IVA)]]*5%</f>
        <v>72475.900000000009</v>
      </c>
      <c r="G70" s="140">
        <v>0.85</v>
      </c>
      <c r="H70" s="141">
        <f>Tabla118[[#This Row],[COSTO]]*1.19</f>
        <v>1232090.3</v>
      </c>
      <c r="I70" s="140"/>
      <c r="J70" s="140"/>
      <c r="K70" s="142">
        <v>1035370</v>
      </c>
    </row>
    <row r="71" spans="1:11" ht="56.1" customHeight="1">
      <c r="A71" s="140" t="s">
        <v>534</v>
      </c>
      <c r="B71" s="140" t="s">
        <v>535</v>
      </c>
      <c r="C71" s="150">
        <f>+Tabla118[[#This Row],[COSTO CON IVA]]/Tabla118[[#This Row],[UTILIDAD]]</f>
        <v>1803494</v>
      </c>
      <c r="D71" s="150">
        <f>+Tabla118[[#This Row],[PRECIO INSTALLER (CON IVA)]]-Tabla118[[#This Row],[Columna12]]</f>
        <v>1713319.3</v>
      </c>
      <c r="E71" s="150">
        <f>+Tabla118[[#This Row],[PRECIO INSTALLER (CON IVA)]]/0.7</f>
        <v>2576420</v>
      </c>
      <c r="F71" s="140">
        <f>+Tabla118[[#This Row],[PRECIO INSTALLER (CON IVA)]]*5%</f>
        <v>90174.700000000012</v>
      </c>
      <c r="G71" s="140">
        <v>0.85</v>
      </c>
      <c r="H71" s="141">
        <f>Tabla118[[#This Row],[COSTO]]*1.19</f>
        <v>1532969.9</v>
      </c>
      <c r="I71" s="140"/>
      <c r="J71" s="140"/>
      <c r="K71" s="142">
        <v>1288210</v>
      </c>
    </row>
    <row r="72" spans="1:11" ht="56.1" customHeight="1">
      <c r="A72" s="140" t="s">
        <v>536</v>
      </c>
      <c r="B72" s="140" t="s">
        <v>537</v>
      </c>
      <c r="C72" s="150">
        <f>+Tabla118[[#This Row],[COSTO CON IVA]]/Tabla118[[#This Row],[UTILIDAD]]</f>
        <v>88255.999999999985</v>
      </c>
      <c r="D72" s="150">
        <f>+Tabla118[[#This Row],[PRECIO INSTALLER (CON IVA)]]-Tabla118[[#This Row],[Columna12]]</f>
        <v>83843.199999999983</v>
      </c>
      <c r="E72" s="150">
        <f>+Tabla118[[#This Row],[PRECIO INSTALLER (CON IVA)]]/0.7</f>
        <v>126079.99999999999</v>
      </c>
      <c r="F72" s="140">
        <f>+Tabla118[[#This Row],[PRECIO INSTALLER (CON IVA)]]*5%</f>
        <v>4412.7999999999993</v>
      </c>
      <c r="G72" s="140">
        <v>0.85</v>
      </c>
      <c r="H72" s="141">
        <f>Tabla118[[#This Row],[COSTO]]*1.19</f>
        <v>75017.599999999991</v>
      </c>
      <c r="I72" s="140"/>
      <c r="J72" s="140"/>
      <c r="K72" s="142">
        <v>63040</v>
      </c>
    </row>
    <row r="73" spans="1:11" ht="44.25" customHeight="1">
      <c r="A73" s="140" t="s">
        <v>538</v>
      </c>
      <c r="B73" s="140" t="s">
        <v>539</v>
      </c>
      <c r="C73" s="150">
        <f>+Tabla118[[#This Row],[COSTO CON IVA]]/Tabla118[[#This Row],[UTILIDAD]]</f>
        <v>20706</v>
      </c>
      <c r="D73" s="150">
        <f>+Tabla118[[#This Row],[PRECIO INSTALLER (CON IVA)]]-Tabla118[[#This Row],[Columna12]]</f>
        <v>19670.7</v>
      </c>
      <c r="E73" s="150">
        <f>+Tabla118[[#This Row],[PRECIO INSTALLER (CON IVA)]]/0.7</f>
        <v>29580.000000000004</v>
      </c>
      <c r="F73" s="140">
        <f>+Tabla118[[#This Row],[PRECIO INSTALLER (CON IVA)]]*5%</f>
        <v>1035.3</v>
      </c>
      <c r="G73" s="140">
        <v>0.85</v>
      </c>
      <c r="H73" s="141">
        <f>Tabla118[[#This Row],[COSTO]]*1.19</f>
        <v>17600.099999999999</v>
      </c>
      <c r="I73" s="140"/>
      <c r="J73" s="140"/>
      <c r="K73" s="142">
        <v>14790</v>
      </c>
    </row>
    <row r="74" spans="1:11" ht="40.35" customHeight="1">
      <c r="A74" s="144" t="s">
        <v>540</v>
      </c>
      <c r="B74" s="144" t="s">
        <v>541</v>
      </c>
      <c r="C74" s="151">
        <f>+Tabla118[[#This Row],[COSTO CON IVA]]/Tabla118[[#This Row],[UTILIDAD]]</f>
        <v>1033699.7999999999</v>
      </c>
      <c r="D74" s="151">
        <f>+Tabla118[[#This Row],[PRECIO INSTALLER (CON IVA)]]-Tabla118[[#This Row],[Columna12]]</f>
        <v>982014.80999999994</v>
      </c>
      <c r="E74" s="151">
        <f>+Tabla118[[#This Row],[PRECIO INSTALLER (CON IVA)]]/0.7</f>
        <v>1476714</v>
      </c>
      <c r="F74" s="144">
        <f>+Tabla118[[#This Row],[PRECIO INSTALLER (CON IVA)]]*5%</f>
        <v>51684.99</v>
      </c>
      <c r="G74" s="140">
        <v>0.85</v>
      </c>
      <c r="H74" s="145">
        <f>Tabla118[[#This Row],[COSTO]]*1.19</f>
        <v>878644.83</v>
      </c>
      <c r="I74" s="144"/>
      <c r="J74" s="144"/>
      <c r="K74" s="142">
        <v>738357</v>
      </c>
    </row>
    <row r="75" spans="1:11" ht="62.45" customHeight="1">
      <c r="A75" s="144" t="s">
        <v>542</v>
      </c>
      <c r="B75" s="144" t="s">
        <v>543</v>
      </c>
      <c r="C75" s="151">
        <f>+Tabla118[[#This Row],[COSTO CON IVA]]/Tabla118[[#This Row],[UTILIDAD]]</f>
        <v>2287880</v>
      </c>
      <c r="D75" s="151">
        <f>+Tabla118[[#This Row],[PRECIO INSTALLER (CON IVA)]]-Tabla118[[#This Row],[Columna12]]</f>
        <v>2173486</v>
      </c>
      <c r="E75" s="151">
        <f>+Tabla118[[#This Row],[PRECIO INSTALLER (CON IVA)]]/0.7</f>
        <v>3268400</v>
      </c>
      <c r="F75" s="144">
        <f>+Tabla118[[#This Row],[PRECIO INSTALLER (CON IVA)]]*5%</f>
        <v>114394</v>
      </c>
      <c r="G75" s="140">
        <v>0.85</v>
      </c>
      <c r="H75" s="145">
        <f>Tabla118[[#This Row],[COSTO]]*1.19</f>
        <v>1944698</v>
      </c>
      <c r="I75" s="144"/>
      <c r="J75" s="144"/>
      <c r="K75" s="142">
        <v>1634200</v>
      </c>
    </row>
    <row r="76" spans="1:11" ht="48" customHeight="1">
      <c r="A76" s="144" t="s">
        <v>544</v>
      </c>
      <c r="B76" s="144" t="s">
        <v>545</v>
      </c>
      <c r="C76" s="151">
        <f>+Tabla118[[#This Row],[COSTO CON IVA]]/Tabla118[[#This Row],[UTILIDAD]]</f>
        <v>286300</v>
      </c>
      <c r="D76" s="151">
        <f>+Tabla118[[#This Row],[PRECIO INSTALLER (CON IVA)]]-Tabla118[[#This Row],[Columna12]]</f>
        <v>271985</v>
      </c>
      <c r="E76" s="151">
        <f>+Tabla118[[#This Row],[PRECIO INSTALLER (CON IVA)]]/0.7</f>
        <v>409000</v>
      </c>
      <c r="F76" s="144">
        <f>+Tabla118[[#This Row],[PRECIO INSTALLER (CON IVA)]]*5%</f>
        <v>14315</v>
      </c>
      <c r="G76" s="140">
        <v>0.85</v>
      </c>
      <c r="H76" s="145">
        <f>Tabla118[[#This Row],[COSTO]]*1.19</f>
        <v>243355</v>
      </c>
      <c r="I76" s="144"/>
      <c r="J76" s="144"/>
      <c r="K76" s="142">
        <v>204500</v>
      </c>
    </row>
    <row r="77" spans="1:11" ht="79.349999999999994" customHeight="1">
      <c r="A77" s="140" t="s">
        <v>546</v>
      </c>
      <c r="B77" s="140" t="s">
        <v>547</v>
      </c>
      <c r="C77" s="150">
        <f>+Tabla118[[#This Row],[COSTO CON IVA]]/Tabla118[[#This Row],[UTILIDAD]]</f>
        <v>2460136</v>
      </c>
      <c r="D77" s="150">
        <f>+Tabla118[[#This Row],[PRECIO INSTALLER (CON IVA)]]-Tabla118[[#This Row],[Columna12]]</f>
        <v>2337129.2000000002</v>
      </c>
      <c r="E77" s="150">
        <f>+Tabla118[[#This Row],[PRECIO INSTALLER (CON IVA)]]/0.7</f>
        <v>3514480</v>
      </c>
      <c r="F77" s="140">
        <f>+Tabla118[[#This Row],[PRECIO INSTALLER (CON IVA)]]*5%</f>
        <v>123006.8</v>
      </c>
      <c r="G77" s="140">
        <v>0.85</v>
      </c>
      <c r="H77" s="141">
        <f>Tabla118[[#This Row],[COSTO]]*1.19</f>
        <v>2091115.5999999999</v>
      </c>
      <c r="I77" s="140"/>
      <c r="J77" s="140"/>
      <c r="K77" s="142">
        <v>1757240</v>
      </c>
    </row>
    <row r="78" spans="1:11" ht="75.599999999999994" customHeight="1">
      <c r="A78" s="140" t="s">
        <v>548</v>
      </c>
      <c r="B78" s="140" t="s">
        <v>549</v>
      </c>
      <c r="C78" s="150">
        <f>+Tabla118[[#This Row],[COSTO CON IVA]]/Tabla118[[#This Row],[UTILIDAD]]</f>
        <v>1424122</v>
      </c>
      <c r="D78" s="150">
        <f>+Tabla118[[#This Row],[PRECIO INSTALLER (CON IVA)]]-Tabla118[[#This Row],[Columna12]]</f>
        <v>1352915.9</v>
      </c>
      <c r="E78" s="150">
        <f>+Tabla118[[#This Row],[PRECIO INSTALLER (CON IVA)]]/0.7</f>
        <v>2034460.0000000002</v>
      </c>
      <c r="F78" s="140">
        <f>+Tabla118[[#This Row],[PRECIO INSTALLER (CON IVA)]]*5%</f>
        <v>71206.100000000006</v>
      </c>
      <c r="G78" s="140">
        <v>0.85</v>
      </c>
      <c r="H78" s="141">
        <f>Tabla118[[#This Row],[COSTO]]*1.19</f>
        <v>1210503.7</v>
      </c>
      <c r="I78" s="140"/>
      <c r="J78" s="140"/>
      <c r="K78" s="142">
        <v>1017230</v>
      </c>
    </row>
    <row r="79" spans="1:11" ht="75.599999999999994" customHeight="1">
      <c r="A79" s="140" t="s">
        <v>550</v>
      </c>
      <c r="B79" s="140" t="s">
        <v>551</v>
      </c>
      <c r="C79" s="150">
        <f>+Tabla118[[#This Row],[COSTO CON IVA]]/Tabla118[[#This Row],[UTILIDAD]]</f>
        <v>2614514</v>
      </c>
      <c r="D79" s="150">
        <f>+Tabla118[[#This Row],[PRECIO INSTALLER (CON IVA)]]-Tabla118[[#This Row],[Columna12]]</f>
        <v>2483788.2999999998</v>
      </c>
      <c r="E79" s="150">
        <f>+Tabla118[[#This Row],[PRECIO INSTALLER (CON IVA)]]/0.7</f>
        <v>3735020.0000000005</v>
      </c>
      <c r="F79" s="140">
        <f>+Tabla118[[#This Row],[PRECIO INSTALLER (CON IVA)]]*5%</f>
        <v>130725.70000000001</v>
      </c>
      <c r="G79" s="140">
        <v>0.85</v>
      </c>
      <c r="H79" s="141">
        <f>Tabla118[[#This Row],[COSTO]]*1.19</f>
        <v>2222336.9</v>
      </c>
      <c r="I79" s="140"/>
      <c r="J79" s="140"/>
      <c r="K79" s="142">
        <v>1867510</v>
      </c>
    </row>
    <row r="80" spans="1:11" ht="56.1" customHeight="1">
      <c r="A80" s="140" t="s">
        <v>552</v>
      </c>
      <c r="B80" s="140" t="s">
        <v>535</v>
      </c>
      <c r="C80" s="150">
        <f>+Tabla118[[#This Row],[COSTO CON IVA]]/Tabla118[[#This Row],[UTILIDAD]]</f>
        <v>1449518</v>
      </c>
      <c r="D80" s="150">
        <f>+Tabla118[[#This Row],[PRECIO INSTALLER (CON IVA)]]-Tabla118[[#This Row],[Columna12]]</f>
        <v>1377042.1</v>
      </c>
      <c r="E80" s="150">
        <f>+Tabla118[[#This Row],[PRECIO INSTALLER (CON IVA)]]/0.7</f>
        <v>2070740.0000000002</v>
      </c>
      <c r="F80" s="140">
        <f>+Tabla118[[#This Row],[PRECIO INSTALLER (CON IVA)]]*5%</f>
        <v>72475.900000000009</v>
      </c>
      <c r="G80" s="140">
        <v>0.85</v>
      </c>
      <c r="H80" s="141">
        <f>Tabla118[[#This Row],[COSTO]]*1.19</f>
        <v>1232090.3</v>
      </c>
      <c r="I80" s="140"/>
      <c r="J80" s="140"/>
      <c r="K80" s="142">
        <v>1035370</v>
      </c>
    </row>
    <row r="81" spans="1:11" ht="47.45" customHeight="1">
      <c r="A81" s="140" t="s">
        <v>553</v>
      </c>
      <c r="B81" s="140" t="s">
        <v>554</v>
      </c>
      <c r="C81" s="150">
        <f>+Tabla118[[#This Row],[COSTO CON IVA]]/Tabla118[[#This Row],[UTILIDAD]]</f>
        <v>393833.99999999994</v>
      </c>
      <c r="D81" s="150">
        <f>+Tabla118[[#This Row],[PRECIO INSTALLER (CON IVA)]]-Tabla118[[#This Row],[Columna12]]</f>
        <v>374142.29999999993</v>
      </c>
      <c r="E81" s="150">
        <f>+Tabla118[[#This Row],[PRECIO INSTALLER (CON IVA)]]/0.7</f>
        <v>562620</v>
      </c>
      <c r="F81" s="140">
        <f>+Tabla118[[#This Row],[PRECIO INSTALLER (CON IVA)]]*5%</f>
        <v>19691.699999999997</v>
      </c>
      <c r="G81" s="140">
        <v>0.85</v>
      </c>
      <c r="H81" s="141">
        <f>Tabla118[[#This Row],[COSTO]]*1.19</f>
        <v>334758.89999999997</v>
      </c>
      <c r="I81" s="140"/>
      <c r="J81" s="140"/>
      <c r="K81" s="142">
        <v>281310</v>
      </c>
    </row>
    <row r="82" spans="1:11" ht="43.5" customHeight="1">
      <c r="A82" s="140" t="s">
        <v>555</v>
      </c>
      <c r="B82" s="140" t="s">
        <v>556</v>
      </c>
      <c r="C82" s="150">
        <f>+Tabla118[[#This Row],[COSTO CON IVA]]/Tabla118[[#This Row],[UTILIDAD]]</f>
        <v>520758</v>
      </c>
      <c r="D82" s="150">
        <f>+Tabla118[[#This Row],[PRECIO INSTALLER (CON IVA)]]-Tabla118[[#This Row],[Columna12]]</f>
        <v>494720.1</v>
      </c>
      <c r="E82" s="150">
        <f>+Tabla118[[#This Row],[PRECIO INSTALLER (CON IVA)]]/0.7</f>
        <v>743940</v>
      </c>
      <c r="F82" s="140">
        <f>+Tabla118[[#This Row],[PRECIO INSTALLER (CON IVA)]]*5%</f>
        <v>26037.9</v>
      </c>
      <c r="G82" s="140">
        <v>0.85</v>
      </c>
      <c r="H82" s="141">
        <f>Tabla118[[#This Row],[COSTO]]*1.19</f>
        <v>442644.3</v>
      </c>
      <c r="I82" s="140"/>
      <c r="J82" s="140"/>
      <c r="K82" s="142">
        <v>371970</v>
      </c>
    </row>
    <row r="83" spans="1:11" ht="48.75" customHeight="1">
      <c r="A83" s="140" t="s">
        <v>557</v>
      </c>
      <c r="B83" s="140" t="s">
        <v>558</v>
      </c>
      <c r="C83" s="150">
        <f>+Tabla118[[#This Row],[COSTO CON IVA]]/Tabla118[[#This Row],[UTILIDAD]]</f>
        <v>428176</v>
      </c>
      <c r="D83" s="150">
        <f>+Tabla118[[#This Row],[PRECIO INSTALLER (CON IVA)]]-Tabla118[[#This Row],[Columna12]]</f>
        <v>406767.2</v>
      </c>
      <c r="E83" s="150">
        <f>+Tabla118[[#This Row],[PRECIO INSTALLER (CON IVA)]]/0.7</f>
        <v>611680</v>
      </c>
      <c r="F83" s="140">
        <f>+Tabla118[[#This Row],[PRECIO INSTALLER (CON IVA)]]*5%</f>
        <v>21408.800000000003</v>
      </c>
      <c r="G83" s="140">
        <v>0.85</v>
      </c>
      <c r="H83" s="141">
        <f>Tabla118[[#This Row],[COSTO]]*1.19</f>
        <v>363949.6</v>
      </c>
      <c r="I83" s="140"/>
      <c r="J83" s="140"/>
      <c r="K83" s="142">
        <v>305840</v>
      </c>
    </row>
    <row r="84" spans="1:11" ht="63" customHeight="1">
      <c r="A84" s="140" t="s">
        <v>559</v>
      </c>
      <c r="B84" s="140" t="s">
        <v>560</v>
      </c>
      <c r="C84" s="150">
        <f>+Tabla118[[#This Row],[COSTO CON IVA]]/Tabla118[[#This Row],[UTILIDAD]]</f>
        <v>14000</v>
      </c>
      <c r="D84" s="150">
        <f>+Tabla118[[#This Row],[PRECIO INSTALLER (CON IVA)]]-Tabla118[[#This Row],[Columna12]]</f>
        <v>13300</v>
      </c>
      <c r="E84" s="150">
        <f>+Tabla118[[#This Row],[PRECIO INSTALLER (CON IVA)]]/0.7</f>
        <v>20000</v>
      </c>
      <c r="F84" s="140">
        <f>+Tabla118[[#This Row],[PRECIO INSTALLER (CON IVA)]]*5%</f>
        <v>700</v>
      </c>
      <c r="G84" s="140">
        <v>0.85</v>
      </c>
      <c r="H84" s="141">
        <f>Tabla118[[#This Row],[COSTO]]*1.19</f>
        <v>11900</v>
      </c>
      <c r="I84" s="140"/>
      <c r="J84" s="140"/>
      <c r="K84" s="142">
        <v>10000</v>
      </c>
    </row>
    <row r="85" spans="1:11" ht="46.7" customHeight="1">
      <c r="A85" s="140" t="s">
        <v>561</v>
      </c>
      <c r="B85" s="140" t="s">
        <v>562</v>
      </c>
      <c r="C85" s="150">
        <f>+Tabla118[[#This Row],[COSTO CON IVA]]/Tabla118[[#This Row],[UTILIDAD]]</f>
        <v>520758</v>
      </c>
      <c r="D85" s="150">
        <f>+Tabla118[[#This Row],[PRECIO INSTALLER (CON IVA)]]-Tabla118[[#This Row],[Columna12]]</f>
        <v>494720.1</v>
      </c>
      <c r="E85" s="150">
        <f>+Tabla118[[#This Row],[PRECIO INSTALLER (CON IVA)]]/0.7</f>
        <v>743940</v>
      </c>
      <c r="F85" s="140">
        <f>+Tabla118[[#This Row],[PRECIO INSTALLER (CON IVA)]]*5%</f>
        <v>26037.9</v>
      </c>
      <c r="G85" s="140">
        <v>0.85</v>
      </c>
      <c r="H85" s="141">
        <f>Tabla118[[#This Row],[COSTO]]*1.19</f>
        <v>442644.3</v>
      </c>
      <c r="I85" s="140"/>
      <c r="J85" s="140"/>
      <c r="K85" s="142">
        <v>371970</v>
      </c>
    </row>
    <row r="86" spans="1:11" ht="61.7" customHeight="1">
      <c r="A86" s="140" t="s">
        <v>563</v>
      </c>
      <c r="B86" s="140" t="s">
        <v>564</v>
      </c>
      <c r="C86" s="150">
        <f>+Tabla118[[#This Row],[COSTO CON IVA]]/Tabla118[[#This Row],[UTILIDAD]]</f>
        <v>708162</v>
      </c>
      <c r="D86" s="150">
        <f>+Tabla118[[#This Row],[PRECIO INSTALLER (CON IVA)]]-Tabla118[[#This Row],[Columna12]]</f>
        <v>672753.9</v>
      </c>
      <c r="E86" s="150">
        <f>+Tabla118[[#This Row],[PRECIO INSTALLER (CON IVA)]]/0.7</f>
        <v>1011660.0000000001</v>
      </c>
      <c r="F86" s="140">
        <f>+Tabla118[[#This Row],[PRECIO INSTALLER (CON IVA)]]*5%</f>
        <v>35408.1</v>
      </c>
      <c r="G86" s="140">
        <v>0.85</v>
      </c>
      <c r="H86" s="141">
        <f>Tabla118[[#This Row],[COSTO]]*1.19</f>
        <v>601937.69999999995</v>
      </c>
      <c r="I86" s="140"/>
      <c r="J86" s="140"/>
      <c r="K86" s="142">
        <v>505830</v>
      </c>
    </row>
  </sheetData>
  <phoneticPr fontId="8" type="noConversion"/>
  <conditionalFormatting sqref="A2:A8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3618-09C2-4D68-944A-4FA3DC5DE7E8}">
  <sheetPr>
    <pageSetUpPr fitToPage="1"/>
  </sheetPr>
  <dimension ref="A1:K62"/>
  <sheetViews>
    <sheetView tabSelected="1" zoomScaleNormal="100" workbookViewId="0">
      <pane ySplit="1" topLeftCell="A4" activePane="bottomLeft" state="frozen"/>
      <selection pane="bottomLeft" sqref="A1:E1"/>
    </sheetView>
  </sheetViews>
  <sheetFormatPr baseColWidth="10" defaultRowHeight="12.75"/>
  <cols>
    <col min="1" max="1" width="16.85546875" style="9" customWidth="1"/>
    <col min="2" max="2" width="31.140625" style="153" customWidth="1"/>
    <col min="3" max="3" width="20.85546875" style="169" customWidth="1"/>
    <col min="4" max="5" width="15.28515625" style="169" customWidth="1"/>
    <col min="6" max="6" width="15.28515625" style="169" hidden="1" customWidth="1"/>
    <col min="7" max="7" width="12.28515625" style="9" hidden="1" customWidth="1"/>
    <col min="8" max="8" width="12.28515625" style="169" hidden="1" customWidth="1"/>
    <col min="9" max="9" width="4.140625" style="9" hidden="1" customWidth="1"/>
    <col min="10" max="10" width="3.140625" style="9" hidden="1" customWidth="1"/>
    <col min="11" max="11" width="12.28515625" style="170" hidden="1" customWidth="1"/>
    <col min="12" max="240" width="9.140625" style="9" customWidth="1"/>
    <col min="241" max="16384" width="11.42578125" style="9"/>
  </cols>
  <sheetData>
    <row r="1" spans="1:11" ht="53.25" customHeight="1">
      <c r="A1" s="160" t="s">
        <v>0</v>
      </c>
      <c r="B1" s="160" t="s">
        <v>567</v>
      </c>
      <c r="C1" s="161" t="s">
        <v>8</v>
      </c>
      <c r="D1" s="161" t="s">
        <v>21</v>
      </c>
      <c r="E1" s="161" t="s">
        <v>22</v>
      </c>
      <c r="F1" s="163" t="s">
        <v>255</v>
      </c>
      <c r="G1" s="162" t="s">
        <v>15</v>
      </c>
      <c r="H1" s="163" t="s">
        <v>11</v>
      </c>
      <c r="I1" s="162" t="s">
        <v>23</v>
      </c>
      <c r="J1" s="162" t="s">
        <v>12</v>
      </c>
      <c r="K1" s="164" t="s">
        <v>5</v>
      </c>
    </row>
    <row r="2" spans="1:11" ht="38.25">
      <c r="A2" s="167" t="s">
        <v>568</v>
      </c>
      <c r="B2" s="159" t="s">
        <v>569</v>
      </c>
      <c r="C2" s="171">
        <f>+Tabla124[[#This Row],[Columna6]]/Tabla124[[#This Row],[Columna5]]</f>
        <v>189000</v>
      </c>
      <c r="D2" s="171">
        <f>+Tabla124[[#This Row],[PRECIO SUGERIDO INSTALADOR
( CON  IVA)]]-Tabla124[[#This Row],[Columna43]]</f>
        <v>179550</v>
      </c>
      <c r="E2" s="171">
        <f>+Tabla124[[#This Row],[PRECIO SUGERIDO INSTALADOR
( CON  IVA)]]/0.7</f>
        <v>270000</v>
      </c>
      <c r="F2" s="171">
        <f>+Tabla124[[#This Row],[PRECIO SUGERIDO INSTALADOR
( CON  IVA)]]*5%</f>
        <v>9450</v>
      </c>
      <c r="G2" s="165">
        <v>0.85</v>
      </c>
      <c r="H2" s="166">
        <f>+Tabla124[[#This Row],[Columna8]]+Tabla124[[#This Row],[COSTO]]</f>
        <v>160650</v>
      </c>
      <c r="I2" s="165"/>
      <c r="J2" s="165">
        <f>+Tabla124[[#This Row],[COSTO]]*19%</f>
        <v>25650</v>
      </c>
      <c r="K2" s="158">
        <v>135000</v>
      </c>
    </row>
    <row r="3" spans="1:11" ht="25.5">
      <c r="A3" s="167" t="s">
        <v>570</v>
      </c>
      <c r="B3" s="159" t="s">
        <v>571</v>
      </c>
      <c r="C3" s="171">
        <f>+Tabla124[[#This Row],[Columna6]]/Tabla124[[#This Row],[Columna5]]</f>
        <v>111622</v>
      </c>
      <c r="D3" s="171">
        <f>+Tabla124[[#This Row],[PRECIO SUGERIDO INSTALADOR
( CON  IVA)]]-Tabla124[[#This Row],[Columna43]]</f>
        <v>106040.9</v>
      </c>
      <c r="E3" s="171">
        <f>+Tabla124[[#This Row],[PRECIO SUGERIDO INSTALADOR
( CON  IVA)]]/0.7</f>
        <v>159460</v>
      </c>
      <c r="F3" s="171">
        <f>+Tabla124[[#This Row],[PRECIO SUGERIDO INSTALADOR
( CON  IVA)]]*5%</f>
        <v>5581.1</v>
      </c>
      <c r="G3" s="165">
        <v>0.85</v>
      </c>
      <c r="H3" s="166">
        <f>+Tabla124[[#This Row],[Columna8]]+Tabla124[[#This Row],[COSTO]]</f>
        <v>94878.7</v>
      </c>
      <c r="I3" s="165"/>
      <c r="J3" s="165">
        <f>+Tabla124[[#This Row],[COSTO]]*19%</f>
        <v>15148.7</v>
      </c>
      <c r="K3" s="158">
        <v>79730</v>
      </c>
    </row>
    <row r="4" spans="1:11" ht="25.5">
      <c r="A4" s="167" t="s">
        <v>572</v>
      </c>
      <c r="B4" s="159" t="s">
        <v>573</v>
      </c>
      <c r="C4" s="171">
        <f>+Tabla124[[#This Row],[Columna6]]/Tabla124[[#This Row],[Columna5]]</f>
        <v>106360.1</v>
      </c>
      <c r="D4" s="171">
        <f>+Tabla124[[#This Row],[PRECIO SUGERIDO INSTALADOR
( CON  IVA)]]-Tabla124[[#This Row],[Columna43]]</f>
        <v>101042.095</v>
      </c>
      <c r="E4" s="171">
        <f>+Tabla124[[#This Row],[PRECIO SUGERIDO INSTALADOR
( CON  IVA)]]/0.7</f>
        <v>151943.00000000003</v>
      </c>
      <c r="F4" s="171">
        <f>+Tabla124[[#This Row],[PRECIO SUGERIDO INSTALADOR
( CON  IVA)]]*5%</f>
        <v>5318.005000000001</v>
      </c>
      <c r="G4" s="165">
        <v>0.85</v>
      </c>
      <c r="H4" s="166">
        <f>+Tabla124[[#This Row],[Columna8]]+Tabla124[[#This Row],[COSTO]]</f>
        <v>90406.085000000006</v>
      </c>
      <c r="I4" s="165"/>
      <c r="J4" s="165">
        <f>+Tabla124[[#This Row],[COSTO]]*19%</f>
        <v>14434.585000000001</v>
      </c>
      <c r="K4" s="158">
        <v>75971.5</v>
      </c>
    </row>
    <row r="5" spans="1:11" ht="38.25">
      <c r="A5" s="167" t="s">
        <v>574</v>
      </c>
      <c r="B5" s="159" t="s">
        <v>575</v>
      </c>
      <c r="C5" s="171">
        <f>+Tabla124[[#This Row],[Columna6]]/Tabla124[[#This Row],[Columna5]]</f>
        <v>36876</v>
      </c>
      <c r="D5" s="171">
        <f>+Tabla124[[#This Row],[PRECIO SUGERIDO INSTALADOR
( CON  IVA)]]-Tabla124[[#This Row],[Columna43]]</f>
        <v>35032.199999999997</v>
      </c>
      <c r="E5" s="171">
        <f>+Tabla124[[#This Row],[PRECIO SUGERIDO INSTALADOR
( CON  IVA)]]/0.7</f>
        <v>52680</v>
      </c>
      <c r="F5" s="171">
        <f>+Tabla124[[#This Row],[PRECIO SUGERIDO INSTALADOR
( CON  IVA)]]*5%</f>
        <v>1843.8000000000002</v>
      </c>
      <c r="G5" s="165">
        <v>0.85</v>
      </c>
      <c r="H5" s="166">
        <f>+Tabla124[[#This Row],[Columna8]]+Tabla124[[#This Row],[COSTO]]</f>
        <v>31344.6</v>
      </c>
      <c r="I5" s="165"/>
      <c r="J5" s="165">
        <f>+Tabla124[[#This Row],[COSTO]]*19%</f>
        <v>5004.6000000000004</v>
      </c>
      <c r="K5" s="158">
        <v>26340</v>
      </c>
    </row>
    <row r="6" spans="1:11" ht="25.5">
      <c r="A6" s="167" t="s">
        <v>576</v>
      </c>
      <c r="B6" s="159" t="s">
        <v>577</v>
      </c>
      <c r="C6" s="171">
        <f>+Tabla124[[#This Row],[Columna6]]/Tabla124[[#This Row],[Columna5]]</f>
        <v>245133</v>
      </c>
      <c r="D6" s="171">
        <f>+Tabla124[[#This Row],[PRECIO SUGERIDO INSTALADOR
( CON  IVA)]]-Tabla124[[#This Row],[Columna43]]</f>
        <v>232876.35</v>
      </c>
      <c r="E6" s="171">
        <f>+Tabla124[[#This Row],[PRECIO SUGERIDO INSTALADOR
( CON  IVA)]]/0.7</f>
        <v>350190</v>
      </c>
      <c r="F6" s="171">
        <f>+Tabla124[[#This Row],[PRECIO SUGERIDO INSTALADOR
( CON  IVA)]]*5%</f>
        <v>12256.650000000001</v>
      </c>
      <c r="G6" s="165">
        <v>0.85</v>
      </c>
      <c r="H6" s="166">
        <f>+Tabla124[[#This Row],[Columna8]]+Tabla124[[#This Row],[COSTO]]</f>
        <v>208363.05</v>
      </c>
      <c r="I6" s="165"/>
      <c r="J6" s="165">
        <f>+Tabla124[[#This Row],[COSTO]]*19%</f>
        <v>33268.050000000003</v>
      </c>
      <c r="K6" s="158">
        <v>175095</v>
      </c>
    </row>
    <row r="7" spans="1:11" ht="38.25">
      <c r="A7" s="167" t="s">
        <v>578</v>
      </c>
      <c r="B7" s="159" t="s">
        <v>579</v>
      </c>
      <c r="C7" s="171">
        <f>+Tabla124[[#This Row],[Columna6]]/Tabla124[[#This Row],[Columna5]]</f>
        <v>167059.20000000001</v>
      </c>
      <c r="D7" s="171">
        <f>+Tabla124[[#This Row],[PRECIO SUGERIDO INSTALADOR
( CON  IVA)]]-Tabla124[[#This Row],[Columna43]]</f>
        <v>158706.24000000002</v>
      </c>
      <c r="E7" s="171">
        <f>+Tabla124[[#This Row],[PRECIO SUGERIDO INSTALADOR
( CON  IVA)]]/0.7</f>
        <v>238656.00000000003</v>
      </c>
      <c r="F7" s="171">
        <f>+Tabla124[[#This Row],[PRECIO SUGERIDO INSTALADOR
( CON  IVA)]]*5%</f>
        <v>8352.9600000000009</v>
      </c>
      <c r="G7" s="165">
        <v>0.85</v>
      </c>
      <c r="H7" s="166">
        <f>+Tabla124[[#This Row],[Columna8]]+Tabla124[[#This Row],[COSTO]]</f>
        <v>142000.32000000001</v>
      </c>
      <c r="I7" s="165"/>
      <c r="J7" s="165">
        <f>+Tabla124[[#This Row],[COSTO]]*19%</f>
        <v>22672.32</v>
      </c>
      <c r="K7" s="158">
        <v>119328</v>
      </c>
    </row>
    <row r="8" spans="1:11" ht="38.25">
      <c r="A8" s="167" t="s">
        <v>580</v>
      </c>
      <c r="B8" s="159" t="s">
        <v>581</v>
      </c>
      <c r="C8" s="171">
        <f>+Tabla124[[#This Row],[Columna6]]/Tabla124[[#This Row],[Columna5]]</f>
        <v>69951</v>
      </c>
      <c r="D8" s="171">
        <f>+Tabla124[[#This Row],[PRECIO SUGERIDO INSTALADOR
( CON  IVA)]]-Tabla124[[#This Row],[Columna43]]</f>
        <v>66453.45</v>
      </c>
      <c r="E8" s="171">
        <f>+Tabla124[[#This Row],[PRECIO SUGERIDO INSTALADOR
( CON  IVA)]]/0.7</f>
        <v>99930</v>
      </c>
      <c r="F8" s="171">
        <f>+Tabla124[[#This Row],[PRECIO SUGERIDO INSTALADOR
( CON  IVA)]]*5%</f>
        <v>3497.55</v>
      </c>
      <c r="G8" s="165">
        <v>0.85</v>
      </c>
      <c r="H8" s="166">
        <f>+Tabla124[[#This Row],[Columna8]]+Tabla124[[#This Row],[COSTO]]</f>
        <v>59458.35</v>
      </c>
      <c r="I8" s="165"/>
      <c r="J8" s="165">
        <f>+Tabla124[[#This Row],[COSTO]]*19%</f>
        <v>9493.35</v>
      </c>
      <c r="K8" s="158">
        <v>49965</v>
      </c>
    </row>
    <row r="9" spans="1:11" ht="25.5">
      <c r="A9" s="167" t="s">
        <v>582</v>
      </c>
      <c r="B9" s="159" t="s">
        <v>583</v>
      </c>
      <c r="C9" s="171">
        <f>+Tabla124[[#This Row],[Columna6]]/Tabla124[[#This Row],[Columna5]]</f>
        <v>88083.8</v>
      </c>
      <c r="D9" s="171">
        <f>+Tabla124[[#This Row],[PRECIO SUGERIDO INSTALADOR
( CON  IVA)]]-Tabla124[[#This Row],[Columna43]]</f>
        <v>83679.61</v>
      </c>
      <c r="E9" s="171">
        <f>+Tabla124[[#This Row],[PRECIO SUGERIDO INSTALADOR
( CON  IVA)]]/0.7</f>
        <v>125834.00000000001</v>
      </c>
      <c r="F9" s="171">
        <f>+Tabla124[[#This Row],[PRECIO SUGERIDO INSTALADOR
( CON  IVA)]]*5%</f>
        <v>4404.1900000000005</v>
      </c>
      <c r="G9" s="165">
        <v>0.85</v>
      </c>
      <c r="H9" s="166">
        <f>+Tabla124[[#This Row],[Columna8]]+Tabla124[[#This Row],[COSTO]]</f>
        <v>74871.23</v>
      </c>
      <c r="I9" s="165"/>
      <c r="J9" s="165">
        <f>+Tabla124[[#This Row],[COSTO]]*19%</f>
        <v>11954.23</v>
      </c>
      <c r="K9" s="158">
        <v>62917</v>
      </c>
    </row>
    <row r="10" spans="1:11" ht="38.25">
      <c r="A10" s="167" t="s">
        <v>584</v>
      </c>
      <c r="B10" s="159" t="s">
        <v>585</v>
      </c>
      <c r="C10" s="171">
        <f>+Tabla124[[#This Row],[Columna6]]/Tabla124[[#This Row],[Columna5]]</f>
        <v>283852.79999999999</v>
      </c>
      <c r="D10" s="171">
        <f>+Tabla124[[#This Row],[PRECIO SUGERIDO INSTALADOR
( CON  IVA)]]-Tabla124[[#This Row],[Columna43]]</f>
        <v>269660.15999999997</v>
      </c>
      <c r="E10" s="171">
        <f>+Tabla124[[#This Row],[PRECIO SUGERIDO INSTALADOR
( CON  IVA)]]/0.7</f>
        <v>405504</v>
      </c>
      <c r="F10" s="171">
        <f>+Tabla124[[#This Row],[PRECIO SUGERIDO INSTALADOR
( CON  IVA)]]*5%</f>
        <v>14192.64</v>
      </c>
      <c r="G10" s="165">
        <v>0.85</v>
      </c>
      <c r="H10" s="166">
        <f>+Tabla124[[#This Row],[Columna8]]+Tabla124[[#This Row],[COSTO]]</f>
        <v>241274.88</v>
      </c>
      <c r="I10" s="165"/>
      <c r="J10" s="165">
        <f>+Tabla124[[#This Row],[COSTO]]*19%</f>
        <v>38522.879999999997</v>
      </c>
      <c r="K10" s="158">
        <v>202752</v>
      </c>
    </row>
    <row r="11" spans="1:11" ht="38.25">
      <c r="A11" s="167" t="s">
        <v>586</v>
      </c>
      <c r="B11" s="159" t="s">
        <v>587</v>
      </c>
      <c r="C11" s="171">
        <f>+Tabla124[[#This Row],[Columna6]]/Tabla124[[#This Row],[Columna5]]</f>
        <v>116670.39999999999</v>
      </c>
      <c r="D11" s="171">
        <f>+Tabla124[[#This Row],[PRECIO SUGERIDO INSTALADOR
( CON  IVA)]]-Tabla124[[#This Row],[Columna43]]</f>
        <v>110836.87999999999</v>
      </c>
      <c r="E11" s="171">
        <f>+Tabla124[[#This Row],[PRECIO SUGERIDO INSTALADOR
( CON  IVA)]]/0.7</f>
        <v>166672</v>
      </c>
      <c r="F11" s="171">
        <f>+Tabla124[[#This Row],[PRECIO SUGERIDO INSTALADOR
( CON  IVA)]]*5%</f>
        <v>5833.52</v>
      </c>
      <c r="G11" s="165">
        <v>0.85</v>
      </c>
      <c r="H11" s="166">
        <f>+Tabla124[[#This Row],[Columna8]]+Tabla124[[#This Row],[COSTO]]</f>
        <v>99169.84</v>
      </c>
      <c r="I11" s="165"/>
      <c r="J11" s="165">
        <f>+Tabla124[[#This Row],[COSTO]]*19%</f>
        <v>15833.84</v>
      </c>
      <c r="K11" s="158">
        <v>83336</v>
      </c>
    </row>
    <row r="12" spans="1:11">
      <c r="A12" s="167" t="s">
        <v>683</v>
      </c>
      <c r="B12" s="159" t="s">
        <v>684</v>
      </c>
      <c r="C12" s="171">
        <f>+Tabla124[[#This Row],[Columna6]]/Tabla124[[#This Row],[Columna5]]</f>
        <v>194975.2</v>
      </c>
      <c r="D12" s="171">
        <f>+Tabla124[[#This Row],[PRECIO SUGERIDO INSTALADOR
( CON  IVA)]]-Tabla124[[#This Row],[Columna43]]</f>
        <v>185226.44</v>
      </c>
      <c r="E12" s="171">
        <f>+Tabla124[[#This Row],[PRECIO SUGERIDO INSTALADOR
( CON  IVA)]]/0.7</f>
        <v>278536.00000000006</v>
      </c>
      <c r="F12" s="171">
        <f>+Tabla124[[#This Row],[PRECIO SUGERIDO INSTALADOR
( CON  IVA)]]*5%</f>
        <v>9748.76</v>
      </c>
      <c r="G12" s="165">
        <v>0.85</v>
      </c>
      <c r="H12" s="166">
        <f>+Tabla124[[#This Row],[Columna8]]+Tabla124[[#This Row],[COSTO]]</f>
        <v>165728.92000000001</v>
      </c>
      <c r="I12" s="165"/>
      <c r="J12" s="165">
        <f>+Tabla124[[#This Row],[COSTO]]*19%</f>
        <v>26460.920000000002</v>
      </c>
      <c r="K12" s="158">
        <v>139268</v>
      </c>
    </row>
    <row r="13" spans="1:11" ht="38.25">
      <c r="A13" s="167">
        <v>476</v>
      </c>
      <c r="B13" s="159" t="s">
        <v>588</v>
      </c>
      <c r="C13" s="171">
        <f>+Tabla124[[#This Row],[Columna6]]/Tabla124[[#This Row],[Columna5]]</f>
        <v>41860</v>
      </c>
      <c r="D13" s="171">
        <f>+Tabla124[[#This Row],[PRECIO SUGERIDO INSTALADOR
( CON  IVA)]]-Tabla124[[#This Row],[Columna43]]</f>
        <v>39767</v>
      </c>
      <c r="E13" s="171">
        <f>+Tabla124[[#This Row],[PRECIO SUGERIDO INSTALADOR
( CON  IVA)]]/0.7</f>
        <v>59800.000000000007</v>
      </c>
      <c r="F13" s="171">
        <f>+Tabla124[[#This Row],[PRECIO SUGERIDO INSTALADOR
( CON  IVA)]]*5%</f>
        <v>2093</v>
      </c>
      <c r="G13" s="165">
        <v>0.85</v>
      </c>
      <c r="H13" s="166">
        <f>+Tabla124[[#This Row],[Columna8]]+Tabla124[[#This Row],[COSTO]]</f>
        <v>35581</v>
      </c>
      <c r="I13" s="165"/>
      <c r="J13" s="165">
        <f>+Tabla124[[#This Row],[COSTO]]*19%</f>
        <v>5681</v>
      </c>
      <c r="K13" s="158">
        <v>29900</v>
      </c>
    </row>
    <row r="14" spans="1:11">
      <c r="A14" s="167">
        <v>950</v>
      </c>
      <c r="B14" s="159" t="s">
        <v>589</v>
      </c>
      <c r="C14" s="171">
        <f>+Tabla124[[#This Row],[Columna6]]/Tabla124[[#This Row],[Columna5]]</f>
        <v>298200</v>
      </c>
      <c r="D14" s="171">
        <f>+Tabla124[[#This Row],[PRECIO SUGERIDO INSTALADOR
( CON  IVA)]]-Tabla124[[#This Row],[Columna43]]</f>
        <v>283290</v>
      </c>
      <c r="E14" s="171">
        <f>+Tabla124[[#This Row],[PRECIO SUGERIDO INSTALADOR
( CON  IVA)]]/0.7</f>
        <v>426000</v>
      </c>
      <c r="F14" s="171">
        <f>+Tabla124[[#This Row],[PRECIO SUGERIDO INSTALADOR
( CON  IVA)]]*5%</f>
        <v>14910</v>
      </c>
      <c r="G14" s="165">
        <v>0.85</v>
      </c>
      <c r="H14" s="166">
        <f>+Tabla124[[#This Row],[Columna8]]+Tabla124[[#This Row],[COSTO]]</f>
        <v>253470</v>
      </c>
      <c r="I14" s="165"/>
      <c r="J14" s="165">
        <f>+Tabla124[[#This Row],[COSTO]]*19%</f>
        <v>40470</v>
      </c>
      <c r="K14" s="158">
        <v>213000</v>
      </c>
    </row>
    <row r="15" spans="1:11" ht="25.5">
      <c r="A15" s="167">
        <v>2661000908</v>
      </c>
      <c r="B15" s="159" t="s">
        <v>590</v>
      </c>
      <c r="C15" s="171">
        <f>+Tabla124[[#This Row],[Columna6]]/Tabla124[[#This Row],[Columna5]]</f>
        <v>10019.799999999999</v>
      </c>
      <c r="D15" s="171">
        <f>+Tabla124[[#This Row],[PRECIO SUGERIDO INSTALADOR
( CON  IVA)]]-Tabla124[[#This Row],[Columna43]]</f>
        <v>9518.81</v>
      </c>
      <c r="E15" s="171">
        <f>+Tabla124[[#This Row],[PRECIO SUGERIDO INSTALADOR
( CON  IVA)]]/0.7</f>
        <v>14314</v>
      </c>
      <c r="F15" s="171">
        <f>+Tabla124[[#This Row],[PRECIO SUGERIDO INSTALADOR
( CON  IVA)]]*5%</f>
        <v>500.99</v>
      </c>
      <c r="G15" s="165">
        <v>0.85</v>
      </c>
      <c r="H15" s="166">
        <f>+Tabla124[[#This Row],[Columna8]]+Tabla124[[#This Row],[COSTO]]</f>
        <v>8516.83</v>
      </c>
      <c r="I15" s="165"/>
      <c r="J15" s="165">
        <f>+Tabla124[[#This Row],[COSTO]]*19%</f>
        <v>1359.83</v>
      </c>
      <c r="K15" s="158">
        <v>7157</v>
      </c>
    </row>
    <row r="16" spans="1:11" ht="25.5">
      <c r="A16" s="167">
        <v>460</v>
      </c>
      <c r="B16" s="159" t="s">
        <v>591</v>
      </c>
      <c r="C16" s="171">
        <f>+Tabla124[[#This Row],[Columna6]]/Tabla124[[#This Row],[Columna5]]</f>
        <v>108220</v>
      </c>
      <c r="D16" s="171">
        <f>+Tabla124[[#This Row],[PRECIO SUGERIDO INSTALADOR
( CON  IVA)]]-Tabla124[[#This Row],[Columna43]]</f>
        <v>102809</v>
      </c>
      <c r="E16" s="171">
        <f>+Tabla124[[#This Row],[PRECIO SUGERIDO INSTALADOR
( CON  IVA)]]/0.7</f>
        <v>154600</v>
      </c>
      <c r="F16" s="171">
        <f>+Tabla124[[#This Row],[PRECIO SUGERIDO INSTALADOR
( CON  IVA)]]*5%</f>
        <v>5411</v>
      </c>
      <c r="G16" s="165">
        <v>0.85</v>
      </c>
      <c r="H16" s="166">
        <f>+Tabla124[[#This Row],[Columna8]]+Tabla124[[#This Row],[COSTO]]</f>
        <v>91987</v>
      </c>
      <c r="I16" s="165"/>
      <c r="J16" s="165">
        <f>+Tabla124[[#This Row],[COSTO]]*19%</f>
        <v>14687</v>
      </c>
      <c r="K16" s="158">
        <v>77300</v>
      </c>
    </row>
    <row r="17" spans="1:11" ht="38.25">
      <c r="A17" s="167" t="s">
        <v>592</v>
      </c>
      <c r="B17" s="159" t="s">
        <v>593</v>
      </c>
      <c r="C17" s="171">
        <f>+Tabla124[[#This Row],[Columna6]]/Tabla124[[#This Row],[Columna5]]</f>
        <v>119420</v>
      </c>
      <c r="D17" s="171">
        <f>+Tabla124[[#This Row],[PRECIO SUGERIDO INSTALADOR
( CON  IVA)]]-Tabla124[[#This Row],[Columna43]]</f>
        <v>113449</v>
      </c>
      <c r="E17" s="171">
        <f>+Tabla124[[#This Row],[PRECIO SUGERIDO INSTALADOR
( CON  IVA)]]/0.7</f>
        <v>170600</v>
      </c>
      <c r="F17" s="171">
        <f>+Tabla124[[#This Row],[PRECIO SUGERIDO INSTALADOR
( CON  IVA)]]*5%</f>
        <v>5971</v>
      </c>
      <c r="G17" s="165">
        <v>0.85</v>
      </c>
      <c r="H17" s="166">
        <f>+Tabla124[[#This Row],[Columna8]]+Tabla124[[#This Row],[COSTO]]</f>
        <v>101507</v>
      </c>
      <c r="I17" s="165"/>
      <c r="J17" s="165">
        <f>+Tabla124[[#This Row],[COSTO]]*19%</f>
        <v>16207</v>
      </c>
      <c r="K17" s="158">
        <v>85300</v>
      </c>
    </row>
    <row r="18" spans="1:11" ht="25.5">
      <c r="A18" s="167" t="s">
        <v>594</v>
      </c>
      <c r="B18" s="159" t="s">
        <v>595</v>
      </c>
      <c r="C18" s="171">
        <f>+Tabla124[[#This Row],[Columna6]]/Tabla124[[#This Row],[Columna5]]</f>
        <v>438900</v>
      </c>
      <c r="D18" s="171">
        <f>+Tabla124[[#This Row],[PRECIO SUGERIDO INSTALADOR
( CON  IVA)]]-Tabla124[[#This Row],[Columna43]]</f>
        <v>416955</v>
      </c>
      <c r="E18" s="171">
        <f>+Tabla124[[#This Row],[PRECIO SUGERIDO INSTALADOR
( CON  IVA)]]/0.7</f>
        <v>627000</v>
      </c>
      <c r="F18" s="171">
        <f>+Tabla124[[#This Row],[PRECIO SUGERIDO INSTALADOR
( CON  IVA)]]*5%</f>
        <v>21945</v>
      </c>
      <c r="G18" s="165">
        <v>0.85</v>
      </c>
      <c r="H18" s="166">
        <f>+Tabla124[[#This Row],[Columna8]]+Tabla124[[#This Row],[COSTO]]</f>
        <v>373065</v>
      </c>
      <c r="I18" s="165"/>
      <c r="J18" s="165">
        <f>+Tabla124[[#This Row],[COSTO]]*19%</f>
        <v>59565</v>
      </c>
      <c r="K18" s="158">
        <v>313500</v>
      </c>
    </row>
    <row r="19" spans="1:11">
      <c r="A19" s="167" t="s">
        <v>596</v>
      </c>
      <c r="B19" s="159" t="s">
        <v>597</v>
      </c>
      <c r="C19" s="171">
        <f>+Tabla124[[#This Row],[Columna6]]/Tabla124[[#This Row],[Columna5]]</f>
        <v>10472.000000000002</v>
      </c>
      <c r="D19" s="171">
        <f>+Tabla124[[#This Row],[PRECIO SUGERIDO INSTALADOR
( CON  IVA)]]-Tabla124[[#This Row],[Columna43]]</f>
        <v>9948.4000000000015</v>
      </c>
      <c r="E19" s="171">
        <f>+Tabla124[[#This Row],[PRECIO SUGERIDO INSTALADOR
( CON  IVA)]]/0.7</f>
        <v>14960.000000000004</v>
      </c>
      <c r="F19" s="171">
        <f>+Tabla124[[#This Row],[PRECIO SUGERIDO INSTALADOR
( CON  IVA)]]*5%</f>
        <v>523.60000000000014</v>
      </c>
      <c r="G19" s="165">
        <v>0.85</v>
      </c>
      <c r="H19" s="166">
        <f>+Tabla124[[#This Row],[Columna8]]+Tabla124[[#This Row],[COSTO]]</f>
        <v>8901.2000000000007</v>
      </c>
      <c r="I19" s="165"/>
      <c r="J19" s="165">
        <f>+Tabla124[[#This Row],[COSTO]]*19%</f>
        <v>1421.2</v>
      </c>
      <c r="K19" s="158">
        <v>7480</v>
      </c>
    </row>
    <row r="20" spans="1:11" ht="25.5">
      <c r="A20" s="167" t="s">
        <v>598</v>
      </c>
      <c r="B20" s="159" t="s">
        <v>599</v>
      </c>
      <c r="C20" s="171">
        <f>+Tabla124[[#This Row],[Columna6]]/Tabla124[[#This Row],[Columna5]]</f>
        <v>10763.199999999999</v>
      </c>
      <c r="D20" s="171">
        <f>+Tabla124[[#This Row],[PRECIO SUGERIDO INSTALADOR
( CON  IVA)]]-Tabla124[[#This Row],[Columna43]]</f>
        <v>10225.039999999999</v>
      </c>
      <c r="E20" s="171">
        <f>+Tabla124[[#This Row],[PRECIO SUGERIDO INSTALADOR
( CON  IVA)]]/0.7</f>
        <v>15376</v>
      </c>
      <c r="F20" s="171">
        <f>+Tabla124[[#This Row],[PRECIO SUGERIDO INSTALADOR
( CON  IVA)]]*5%</f>
        <v>538.16</v>
      </c>
      <c r="G20" s="165">
        <v>0.85</v>
      </c>
      <c r="H20" s="166">
        <f>+Tabla124[[#This Row],[Columna8]]+Tabla124[[#This Row],[COSTO]]</f>
        <v>9148.7199999999993</v>
      </c>
      <c r="I20" s="165"/>
      <c r="J20" s="165">
        <f>+Tabla124[[#This Row],[COSTO]]*19%</f>
        <v>1460.72</v>
      </c>
      <c r="K20" s="158">
        <v>7688</v>
      </c>
    </row>
    <row r="21" spans="1:11" ht="25.5">
      <c r="A21" s="167" t="s">
        <v>600</v>
      </c>
      <c r="B21" s="159" t="s">
        <v>601</v>
      </c>
      <c r="C21" s="171">
        <f>+Tabla124[[#This Row],[Columna6]]/Tabla124[[#This Row],[Columna5]]</f>
        <v>10649.800000000001</v>
      </c>
      <c r="D21" s="171">
        <f>+Tabla124[[#This Row],[PRECIO SUGERIDO INSTALADOR
( CON  IVA)]]-Tabla124[[#This Row],[Columna43]]</f>
        <v>10117.310000000001</v>
      </c>
      <c r="E21" s="171">
        <f>+Tabla124[[#This Row],[PRECIO SUGERIDO INSTALADOR
( CON  IVA)]]/0.7</f>
        <v>15214.000000000002</v>
      </c>
      <c r="F21" s="171">
        <f>+Tabla124[[#This Row],[PRECIO SUGERIDO INSTALADOR
( CON  IVA)]]*5%</f>
        <v>532.49000000000012</v>
      </c>
      <c r="G21" s="165">
        <v>0.85</v>
      </c>
      <c r="H21" s="166">
        <f>+Tabla124[[#This Row],[Columna8]]+Tabla124[[#This Row],[COSTO]]</f>
        <v>9052.33</v>
      </c>
      <c r="I21" s="165"/>
      <c r="J21" s="165">
        <f>+Tabla124[[#This Row],[COSTO]]*19%</f>
        <v>1445.33</v>
      </c>
      <c r="K21" s="158">
        <v>7607</v>
      </c>
    </row>
    <row r="22" spans="1:11" ht="25.5">
      <c r="A22" s="167" t="s">
        <v>602</v>
      </c>
      <c r="B22" s="159" t="s">
        <v>603</v>
      </c>
      <c r="C22" s="171">
        <f>+Tabla124[[#This Row],[Columna6]]/Tabla124[[#This Row],[Columna5]]</f>
        <v>10649.800000000001</v>
      </c>
      <c r="D22" s="171">
        <f>+Tabla124[[#This Row],[PRECIO SUGERIDO INSTALADOR
( CON  IVA)]]-Tabla124[[#This Row],[Columna43]]</f>
        <v>10117.310000000001</v>
      </c>
      <c r="E22" s="171">
        <f>+Tabla124[[#This Row],[PRECIO SUGERIDO INSTALADOR
( CON  IVA)]]/0.7</f>
        <v>15214.000000000002</v>
      </c>
      <c r="F22" s="171">
        <f>+Tabla124[[#This Row],[PRECIO SUGERIDO INSTALADOR
( CON  IVA)]]*5%</f>
        <v>532.49000000000012</v>
      </c>
      <c r="G22" s="165">
        <v>0.85</v>
      </c>
      <c r="H22" s="166">
        <f>+Tabla124[[#This Row],[Columna8]]+Tabla124[[#This Row],[COSTO]]</f>
        <v>9052.33</v>
      </c>
      <c r="I22" s="165"/>
      <c r="J22" s="165">
        <f>+Tabla124[[#This Row],[COSTO]]*19%</f>
        <v>1445.33</v>
      </c>
      <c r="K22" s="158">
        <v>7607</v>
      </c>
    </row>
    <row r="23" spans="1:11" ht="25.5">
      <c r="A23" s="167" t="s">
        <v>604</v>
      </c>
      <c r="B23" s="159" t="s">
        <v>605</v>
      </c>
      <c r="C23" s="171">
        <f>+Tabla124[[#This Row],[Columna6]]/Tabla124[[#This Row],[Columna5]]</f>
        <v>10918.6</v>
      </c>
      <c r="D23" s="171">
        <f>+Tabla124[[#This Row],[PRECIO SUGERIDO INSTALADOR
( CON  IVA)]]-Tabla124[[#This Row],[Columna43]]</f>
        <v>10372.67</v>
      </c>
      <c r="E23" s="171">
        <f>+Tabla124[[#This Row],[PRECIO SUGERIDO INSTALADOR
( CON  IVA)]]/0.7</f>
        <v>15598.000000000002</v>
      </c>
      <c r="F23" s="171">
        <f>+Tabla124[[#This Row],[PRECIO SUGERIDO INSTALADOR
( CON  IVA)]]*5%</f>
        <v>545.93000000000006</v>
      </c>
      <c r="G23" s="165">
        <v>0.85</v>
      </c>
      <c r="H23" s="166">
        <f>+Tabla124[[#This Row],[Columna8]]+Tabla124[[#This Row],[COSTO]]</f>
        <v>9280.81</v>
      </c>
      <c r="I23" s="165"/>
      <c r="J23" s="165">
        <f>+Tabla124[[#This Row],[COSTO]]*19%</f>
        <v>1481.81</v>
      </c>
      <c r="K23" s="158">
        <v>7799</v>
      </c>
    </row>
    <row r="24" spans="1:11">
      <c r="A24" s="167" t="s">
        <v>606</v>
      </c>
      <c r="B24" s="159" t="s">
        <v>597</v>
      </c>
      <c r="C24" s="171">
        <f>+Tabla124[[#This Row],[Columna6]]/Tabla124[[#This Row],[Columna5]]</f>
        <v>4804.8</v>
      </c>
      <c r="D24" s="171">
        <f>+Tabla124[[#This Row],[PRECIO SUGERIDO INSTALADOR
( CON  IVA)]]-Tabla124[[#This Row],[Columna43]]</f>
        <v>4564.5600000000004</v>
      </c>
      <c r="E24" s="171">
        <f>+Tabla124[[#This Row],[PRECIO SUGERIDO INSTALADOR
( CON  IVA)]]/0.7</f>
        <v>6864.0000000000009</v>
      </c>
      <c r="F24" s="171">
        <f>+Tabla124[[#This Row],[PRECIO SUGERIDO INSTALADOR
( CON  IVA)]]*5%</f>
        <v>240.24</v>
      </c>
      <c r="G24" s="165">
        <v>0.85</v>
      </c>
      <c r="H24" s="166">
        <f>+Tabla124[[#This Row],[Columna8]]+Tabla124[[#This Row],[COSTO]]</f>
        <v>4084.08</v>
      </c>
      <c r="I24" s="165"/>
      <c r="J24" s="165">
        <f>+Tabla124[[#This Row],[COSTO]]*19%</f>
        <v>652.08000000000004</v>
      </c>
      <c r="K24" s="158">
        <v>3432</v>
      </c>
    </row>
    <row r="25" spans="1:11" ht="38.25">
      <c r="A25" s="167" t="s">
        <v>607</v>
      </c>
      <c r="B25" s="159" t="s">
        <v>608</v>
      </c>
      <c r="C25" s="171">
        <f>+Tabla124[[#This Row],[Columna6]]/Tabla124[[#This Row],[Columna5]]</f>
        <v>81130</v>
      </c>
      <c r="D25" s="171">
        <f>+Tabla124[[#This Row],[PRECIO SUGERIDO INSTALADOR
( CON  IVA)]]-Tabla124[[#This Row],[Columna43]]</f>
        <v>77073.5</v>
      </c>
      <c r="E25" s="171">
        <f>+Tabla124[[#This Row],[PRECIO SUGERIDO INSTALADOR
( CON  IVA)]]/0.7</f>
        <v>115900.00000000001</v>
      </c>
      <c r="F25" s="171">
        <f>+Tabla124[[#This Row],[PRECIO SUGERIDO INSTALADOR
( CON  IVA)]]*5%</f>
        <v>4056.5</v>
      </c>
      <c r="G25" s="165">
        <v>0.85</v>
      </c>
      <c r="H25" s="166">
        <f>+Tabla124[[#This Row],[Columna8]]+Tabla124[[#This Row],[COSTO]]</f>
        <v>68960.5</v>
      </c>
      <c r="I25" s="165"/>
      <c r="J25" s="165">
        <f>+Tabla124[[#This Row],[COSTO]]*19%</f>
        <v>11010.5</v>
      </c>
      <c r="K25" s="158">
        <v>57950</v>
      </c>
    </row>
    <row r="26" spans="1:11" ht="25.5">
      <c r="A26" s="167" t="s">
        <v>609</v>
      </c>
      <c r="B26" s="159" t="s">
        <v>610</v>
      </c>
      <c r="C26" s="171">
        <f>+Tabla124[[#This Row],[Columna6]]/Tabla124[[#This Row],[Columna5]]</f>
        <v>97105.4</v>
      </c>
      <c r="D26" s="171">
        <f>+Tabla124[[#This Row],[PRECIO SUGERIDO INSTALADOR
( CON  IVA)]]-Tabla124[[#This Row],[Columna43]]</f>
        <v>92250.12999999999</v>
      </c>
      <c r="E26" s="171">
        <f>+Tabla124[[#This Row],[PRECIO SUGERIDO INSTALADOR
( CON  IVA)]]/0.7</f>
        <v>138722</v>
      </c>
      <c r="F26" s="171">
        <f>+Tabla124[[#This Row],[PRECIO SUGERIDO INSTALADOR
( CON  IVA)]]*5%</f>
        <v>4855.2699999999995</v>
      </c>
      <c r="G26" s="165">
        <v>0.85</v>
      </c>
      <c r="H26" s="166">
        <f>+Tabla124[[#This Row],[Columna8]]+Tabla124[[#This Row],[COSTO]]</f>
        <v>82539.59</v>
      </c>
      <c r="I26" s="165"/>
      <c r="J26" s="165">
        <f>+Tabla124[[#This Row],[COSTO]]*19%</f>
        <v>13178.59</v>
      </c>
      <c r="K26" s="158">
        <v>69361</v>
      </c>
    </row>
    <row r="27" spans="1:11" ht="25.5">
      <c r="A27" s="167" t="s">
        <v>611</v>
      </c>
      <c r="B27" s="159" t="s">
        <v>612</v>
      </c>
      <c r="C27" s="171">
        <f>+Tabla124[[#This Row],[Columna6]]/Tabla124[[#This Row],[Columna5]]</f>
        <v>72520</v>
      </c>
      <c r="D27" s="171">
        <f>+Tabla124[[#This Row],[PRECIO SUGERIDO INSTALADOR
( CON  IVA)]]-Tabla124[[#This Row],[Columna43]]</f>
        <v>68894</v>
      </c>
      <c r="E27" s="171">
        <f>+Tabla124[[#This Row],[PRECIO SUGERIDO INSTALADOR
( CON  IVA)]]/0.7</f>
        <v>103600</v>
      </c>
      <c r="F27" s="171">
        <f>+Tabla124[[#This Row],[PRECIO SUGERIDO INSTALADOR
( CON  IVA)]]*5%</f>
        <v>3626</v>
      </c>
      <c r="G27" s="165">
        <v>0.85</v>
      </c>
      <c r="H27" s="166">
        <f>+Tabla124[[#This Row],[Columna8]]+Tabla124[[#This Row],[COSTO]]</f>
        <v>61642</v>
      </c>
      <c r="I27" s="165"/>
      <c r="J27" s="165">
        <f>+Tabla124[[#This Row],[COSTO]]*19%</f>
        <v>9842</v>
      </c>
      <c r="K27" s="158">
        <v>51800</v>
      </c>
    </row>
    <row r="28" spans="1:11" ht="38.25">
      <c r="A28" s="167" t="s">
        <v>613</v>
      </c>
      <c r="B28" s="159" t="s">
        <v>614</v>
      </c>
      <c r="C28" s="171">
        <f>+Tabla124[[#This Row],[Columna6]]/Tabla124[[#This Row],[Columna5]]</f>
        <v>93660</v>
      </c>
      <c r="D28" s="171">
        <f>+Tabla124[[#This Row],[PRECIO SUGERIDO INSTALADOR
( CON  IVA)]]-Tabla124[[#This Row],[Columna43]]</f>
        <v>88977</v>
      </c>
      <c r="E28" s="171">
        <f>+Tabla124[[#This Row],[PRECIO SUGERIDO INSTALADOR
( CON  IVA)]]/0.7</f>
        <v>133800</v>
      </c>
      <c r="F28" s="171">
        <f>+Tabla124[[#This Row],[PRECIO SUGERIDO INSTALADOR
( CON  IVA)]]*5%</f>
        <v>4683</v>
      </c>
      <c r="G28" s="165">
        <v>0.85</v>
      </c>
      <c r="H28" s="166">
        <f>+Tabla124[[#This Row],[Columna8]]+Tabla124[[#This Row],[COSTO]]</f>
        <v>79611</v>
      </c>
      <c r="I28" s="165"/>
      <c r="J28" s="165">
        <f>+Tabla124[[#This Row],[COSTO]]*19%</f>
        <v>12711</v>
      </c>
      <c r="K28" s="158">
        <v>66900</v>
      </c>
    </row>
    <row r="29" spans="1:11" ht="38.25">
      <c r="A29" s="167" t="s">
        <v>615</v>
      </c>
      <c r="B29" s="159" t="s">
        <v>616</v>
      </c>
      <c r="C29" s="171">
        <f>+Tabla124[[#This Row],[Columna6]]/Tabla124[[#This Row],[Columna5]]</f>
        <v>193060</v>
      </c>
      <c r="D29" s="171">
        <f>+Tabla124[[#This Row],[PRECIO SUGERIDO INSTALADOR
( CON  IVA)]]-Tabla124[[#This Row],[Columna43]]</f>
        <v>183407</v>
      </c>
      <c r="E29" s="171">
        <f>+Tabla124[[#This Row],[PRECIO SUGERIDO INSTALADOR
( CON  IVA)]]/0.7</f>
        <v>275800</v>
      </c>
      <c r="F29" s="171">
        <f>+Tabla124[[#This Row],[PRECIO SUGERIDO INSTALADOR
( CON  IVA)]]*5%</f>
        <v>9653</v>
      </c>
      <c r="G29" s="165">
        <v>0.85</v>
      </c>
      <c r="H29" s="166">
        <f>+Tabla124[[#This Row],[Columna8]]+Tabla124[[#This Row],[COSTO]]</f>
        <v>164101</v>
      </c>
      <c r="I29" s="165"/>
      <c r="J29" s="165">
        <f>+Tabla124[[#This Row],[COSTO]]*19%</f>
        <v>26201</v>
      </c>
      <c r="K29" s="158">
        <v>137900</v>
      </c>
    </row>
    <row r="30" spans="1:11">
      <c r="A30" s="167" t="s">
        <v>617</v>
      </c>
      <c r="B30" s="159" t="s">
        <v>618</v>
      </c>
      <c r="C30" s="171">
        <f>+Tabla124[[#This Row],[Columna6]]/Tabla124[[#This Row],[Columna5]]</f>
        <v>56700</v>
      </c>
      <c r="D30" s="171">
        <f>+Tabla124[[#This Row],[PRECIO SUGERIDO INSTALADOR
( CON  IVA)]]-Tabla124[[#This Row],[Columna43]]</f>
        <v>53865</v>
      </c>
      <c r="E30" s="171">
        <f>+Tabla124[[#This Row],[PRECIO SUGERIDO INSTALADOR
( CON  IVA)]]/0.7</f>
        <v>81000</v>
      </c>
      <c r="F30" s="171">
        <f>+Tabla124[[#This Row],[PRECIO SUGERIDO INSTALADOR
( CON  IVA)]]*5%</f>
        <v>2835</v>
      </c>
      <c r="G30" s="165">
        <v>0.85</v>
      </c>
      <c r="H30" s="166">
        <f>+Tabla124[[#This Row],[Columna8]]+Tabla124[[#This Row],[COSTO]]</f>
        <v>48195</v>
      </c>
      <c r="I30" s="165"/>
      <c r="J30" s="165">
        <f>+Tabla124[[#This Row],[COSTO]]*19%</f>
        <v>7695</v>
      </c>
      <c r="K30" s="158">
        <v>40500</v>
      </c>
    </row>
    <row r="31" spans="1:11" ht="25.5">
      <c r="A31" s="167" t="s">
        <v>619</v>
      </c>
      <c r="B31" s="159" t="s">
        <v>620</v>
      </c>
      <c r="C31" s="171">
        <f>+Tabla124[[#This Row],[Columna6]]/Tabla124[[#This Row],[Columna5]]</f>
        <v>248640</v>
      </c>
      <c r="D31" s="171">
        <f>+Tabla124[[#This Row],[PRECIO SUGERIDO INSTALADOR
( CON  IVA)]]-Tabla124[[#This Row],[Columna43]]</f>
        <v>236208</v>
      </c>
      <c r="E31" s="171">
        <f>+Tabla124[[#This Row],[PRECIO SUGERIDO INSTALADOR
( CON  IVA)]]/0.7</f>
        <v>355200</v>
      </c>
      <c r="F31" s="171">
        <f>+Tabla124[[#This Row],[PRECIO SUGERIDO INSTALADOR
( CON  IVA)]]*5%</f>
        <v>12432</v>
      </c>
      <c r="G31" s="165">
        <v>0.85</v>
      </c>
      <c r="H31" s="166">
        <f>+Tabla124[[#This Row],[Columna8]]+Tabla124[[#This Row],[COSTO]]</f>
        <v>211344</v>
      </c>
      <c r="I31" s="165"/>
      <c r="J31" s="165">
        <f>+Tabla124[[#This Row],[COSTO]]*19%</f>
        <v>33744</v>
      </c>
      <c r="K31" s="158">
        <v>177600</v>
      </c>
    </row>
    <row r="32" spans="1:11" ht="51">
      <c r="A32" s="167" t="s">
        <v>621</v>
      </c>
      <c r="B32" s="159" t="s">
        <v>622</v>
      </c>
      <c r="C32" s="171">
        <f>+Tabla124[[#This Row],[Columna6]]/Tabla124[[#This Row],[Columna5]]</f>
        <v>448000</v>
      </c>
      <c r="D32" s="171">
        <f>+Tabla124[[#This Row],[PRECIO SUGERIDO INSTALADOR
( CON  IVA)]]-Tabla124[[#This Row],[Columna43]]</f>
        <v>425600</v>
      </c>
      <c r="E32" s="171">
        <f>+Tabla124[[#This Row],[PRECIO SUGERIDO INSTALADOR
( CON  IVA)]]/0.7</f>
        <v>640000</v>
      </c>
      <c r="F32" s="171">
        <f>+Tabla124[[#This Row],[PRECIO SUGERIDO INSTALADOR
( CON  IVA)]]*5%</f>
        <v>22400</v>
      </c>
      <c r="G32" s="165">
        <v>0.85</v>
      </c>
      <c r="H32" s="166">
        <f>+Tabla124[[#This Row],[Columna8]]+Tabla124[[#This Row],[COSTO]]</f>
        <v>380800</v>
      </c>
      <c r="I32" s="165"/>
      <c r="J32" s="165">
        <f>+Tabla124[[#This Row],[COSTO]]*19%</f>
        <v>60800</v>
      </c>
      <c r="K32" s="158">
        <v>320000</v>
      </c>
    </row>
    <row r="33" spans="1:11" ht="38.25">
      <c r="A33" s="167" t="s">
        <v>623</v>
      </c>
      <c r="B33" s="159" t="s">
        <v>624</v>
      </c>
      <c r="C33" s="171">
        <f>+Tabla124[[#This Row],[Columna6]]/Tabla124[[#This Row],[Columna5]]</f>
        <v>52360</v>
      </c>
      <c r="D33" s="171">
        <f>+Tabla124[[#This Row],[PRECIO SUGERIDO INSTALADOR
( CON  IVA)]]-Tabla124[[#This Row],[Columna43]]</f>
        <v>49742</v>
      </c>
      <c r="E33" s="171">
        <f>+Tabla124[[#This Row],[PRECIO SUGERIDO INSTALADOR
( CON  IVA)]]/0.7</f>
        <v>74800</v>
      </c>
      <c r="F33" s="171">
        <f>+Tabla124[[#This Row],[PRECIO SUGERIDO INSTALADOR
( CON  IVA)]]*5%</f>
        <v>2618</v>
      </c>
      <c r="G33" s="165">
        <v>0.85</v>
      </c>
      <c r="H33" s="166">
        <f>+Tabla124[[#This Row],[Columna8]]+Tabla124[[#This Row],[COSTO]]</f>
        <v>44506</v>
      </c>
      <c r="I33" s="165"/>
      <c r="J33" s="165">
        <f>+Tabla124[[#This Row],[COSTO]]*19%</f>
        <v>7106</v>
      </c>
      <c r="K33" s="158">
        <v>37400</v>
      </c>
    </row>
    <row r="34" spans="1:11" ht="51">
      <c r="A34" s="167" t="s">
        <v>625</v>
      </c>
      <c r="B34" s="159" t="s">
        <v>626</v>
      </c>
      <c r="C34" s="171">
        <f>+Tabla124[[#This Row],[Columna6]]/Tabla124[[#This Row],[Columna5]]</f>
        <v>183540</v>
      </c>
      <c r="D34" s="171">
        <f>+Tabla124[[#This Row],[PRECIO SUGERIDO INSTALADOR
( CON  IVA)]]-Tabla124[[#This Row],[Columna43]]</f>
        <v>174363</v>
      </c>
      <c r="E34" s="171">
        <f>+Tabla124[[#This Row],[PRECIO SUGERIDO INSTALADOR
( CON  IVA)]]/0.7</f>
        <v>262200</v>
      </c>
      <c r="F34" s="171">
        <f>+Tabla124[[#This Row],[PRECIO SUGERIDO INSTALADOR
( CON  IVA)]]*5%</f>
        <v>9177</v>
      </c>
      <c r="G34" s="165">
        <v>0.85</v>
      </c>
      <c r="H34" s="166">
        <f>+Tabla124[[#This Row],[Columna8]]+Tabla124[[#This Row],[COSTO]]</f>
        <v>156009</v>
      </c>
      <c r="I34" s="165"/>
      <c r="J34" s="165">
        <f>+Tabla124[[#This Row],[COSTO]]*19%</f>
        <v>24909</v>
      </c>
      <c r="K34" s="158">
        <v>131100</v>
      </c>
    </row>
    <row r="35" spans="1:11" ht="25.5">
      <c r="A35" s="167" t="s">
        <v>627</v>
      </c>
      <c r="B35" s="159" t="s">
        <v>628</v>
      </c>
      <c r="C35" s="171">
        <f>+Tabla124[[#This Row],[Columna6]]/Tabla124[[#This Row],[Columna5]]</f>
        <v>130760</v>
      </c>
      <c r="D35" s="171">
        <f>+Tabla124[[#This Row],[PRECIO SUGERIDO INSTALADOR
( CON  IVA)]]-Tabla124[[#This Row],[Columna43]]</f>
        <v>124222</v>
      </c>
      <c r="E35" s="171">
        <f>+Tabla124[[#This Row],[PRECIO SUGERIDO INSTALADOR
( CON  IVA)]]/0.7</f>
        <v>186800</v>
      </c>
      <c r="F35" s="171">
        <f>+Tabla124[[#This Row],[PRECIO SUGERIDO INSTALADOR
( CON  IVA)]]*5%</f>
        <v>6538</v>
      </c>
      <c r="G35" s="165">
        <v>0.85</v>
      </c>
      <c r="H35" s="166">
        <f>+Tabla124[[#This Row],[Columna8]]+Tabla124[[#This Row],[COSTO]]</f>
        <v>111146</v>
      </c>
      <c r="I35" s="165"/>
      <c r="J35" s="165">
        <f>+Tabla124[[#This Row],[COSTO]]*19%</f>
        <v>17746</v>
      </c>
      <c r="K35" s="158">
        <v>93400</v>
      </c>
    </row>
    <row r="36" spans="1:11" ht="38.25">
      <c r="A36" s="167" t="s">
        <v>629</v>
      </c>
      <c r="B36" s="159" t="s">
        <v>630</v>
      </c>
      <c r="C36" s="171">
        <f>+Tabla124[[#This Row],[Columna6]]/Tabla124[[#This Row],[Columna5]]</f>
        <v>243320</v>
      </c>
      <c r="D36" s="171">
        <f>+Tabla124[[#This Row],[PRECIO SUGERIDO INSTALADOR
( CON  IVA)]]-Tabla124[[#This Row],[Columna43]]</f>
        <v>231154</v>
      </c>
      <c r="E36" s="171">
        <f>+Tabla124[[#This Row],[PRECIO SUGERIDO INSTALADOR
( CON  IVA)]]/0.7</f>
        <v>347600</v>
      </c>
      <c r="F36" s="171">
        <f>+Tabla124[[#This Row],[PRECIO SUGERIDO INSTALADOR
( CON  IVA)]]*5%</f>
        <v>12166</v>
      </c>
      <c r="G36" s="165">
        <v>0.85</v>
      </c>
      <c r="H36" s="166">
        <f>+Tabla124[[#This Row],[Columna8]]+Tabla124[[#This Row],[COSTO]]</f>
        <v>206822</v>
      </c>
      <c r="I36" s="165"/>
      <c r="J36" s="165">
        <f>+Tabla124[[#This Row],[COSTO]]*19%</f>
        <v>33022</v>
      </c>
      <c r="K36" s="158">
        <v>173800</v>
      </c>
    </row>
    <row r="37" spans="1:11" ht="63.75">
      <c r="A37" s="167" t="s">
        <v>631</v>
      </c>
      <c r="B37" s="159" t="s">
        <v>632</v>
      </c>
      <c r="C37" s="171">
        <f>+Tabla124[[#This Row],[Columna6]]/Tabla124[[#This Row],[Columna5]]</f>
        <v>318920</v>
      </c>
      <c r="D37" s="171">
        <f>+Tabla124[[#This Row],[PRECIO SUGERIDO INSTALADOR
( CON  IVA)]]-Tabla124[[#This Row],[Columna43]]</f>
        <v>302974</v>
      </c>
      <c r="E37" s="171">
        <f>+Tabla124[[#This Row],[PRECIO SUGERIDO INSTALADOR
( CON  IVA)]]/0.7</f>
        <v>455600</v>
      </c>
      <c r="F37" s="171">
        <f>+Tabla124[[#This Row],[PRECIO SUGERIDO INSTALADOR
( CON  IVA)]]*5%</f>
        <v>15946</v>
      </c>
      <c r="G37" s="165">
        <v>0.85</v>
      </c>
      <c r="H37" s="166">
        <f>+Tabla124[[#This Row],[Columna8]]+Tabla124[[#This Row],[COSTO]]</f>
        <v>271082</v>
      </c>
      <c r="I37" s="165"/>
      <c r="J37" s="165">
        <f>+Tabla124[[#This Row],[COSTO]]*19%</f>
        <v>43282</v>
      </c>
      <c r="K37" s="158">
        <v>227800</v>
      </c>
    </row>
    <row r="38" spans="1:11" ht="38.25">
      <c r="A38" s="167" t="s">
        <v>633</v>
      </c>
      <c r="B38" s="159" t="s">
        <v>634</v>
      </c>
      <c r="C38" s="171">
        <f>+Tabla124[[#This Row],[Columna6]]/Tabla124[[#This Row],[Columna5]]</f>
        <v>297502.8</v>
      </c>
      <c r="D38" s="171">
        <f>+Tabla124[[#This Row],[PRECIO SUGERIDO INSTALADOR
( CON  IVA)]]-Tabla124[[#This Row],[Columna43]]</f>
        <v>282627.65999999997</v>
      </c>
      <c r="E38" s="171">
        <f>+Tabla124[[#This Row],[PRECIO SUGERIDO INSTALADOR
( CON  IVA)]]/0.7</f>
        <v>425004</v>
      </c>
      <c r="F38" s="171">
        <f>+Tabla124[[#This Row],[PRECIO SUGERIDO INSTALADOR
( CON  IVA)]]*5%</f>
        <v>14875.14</v>
      </c>
      <c r="G38" s="165">
        <v>0.85</v>
      </c>
      <c r="H38" s="166">
        <f>+Tabla124[[#This Row],[Columna8]]+Tabla124[[#This Row],[COSTO]]</f>
        <v>252877.38</v>
      </c>
      <c r="I38" s="165"/>
      <c r="J38" s="165">
        <f>+Tabla124[[#This Row],[COSTO]]*19%</f>
        <v>40375.379999999997</v>
      </c>
      <c r="K38" s="158">
        <v>212502</v>
      </c>
    </row>
    <row r="39" spans="1:11" ht="51">
      <c r="A39" s="167" t="s">
        <v>635</v>
      </c>
      <c r="B39" s="159" t="s">
        <v>636</v>
      </c>
      <c r="C39" s="171">
        <f>+Tabla124[[#This Row],[Columna6]]/Tabla124[[#This Row],[Columna5]]</f>
        <v>138250</v>
      </c>
      <c r="D39" s="171">
        <f>+Tabla124[[#This Row],[PRECIO SUGERIDO INSTALADOR
( CON  IVA)]]-Tabla124[[#This Row],[Columna43]]</f>
        <v>131337.5</v>
      </c>
      <c r="E39" s="171">
        <f>+Tabla124[[#This Row],[PRECIO SUGERIDO INSTALADOR
( CON  IVA)]]/0.7</f>
        <v>197500</v>
      </c>
      <c r="F39" s="171">
        <f>+Tabla124[[#This Row],[PRECIO SUGERIDO INSTALADOR
( CON  IVA)]]*5%</f>
        <v>6912.5</v>
      </c>
      <c r="G39" s="165">
        <v>0.85</v>
      </c>
      <c r="H39" s="166">
        <f>+Tabla124[[#This Row],[Columna8]]+Tabla124[[#This Row],[COSTO]]</f>
        <v>117512.5</v>
      </c>
      <c r="I39" s="165"/>
      <c r="J39" s="165">
        <f>+Tabla124[[#This Row],[COSTO]]*19%</f>
        <v>18762.5</v>
      </c>
      <c r="K39" s="158">
        <v>98750</v>
      </c>
    </row>
    <row r="40" spans="1:11" ht="51">
      <c r="A40" s="167" t="s">
        <v>637</v>
      </c>
      <c r="B40" s="159" t="s">
        <v>638</v>
      </c>
      <c r="C40" s="171">
        <f>+Tabla124[[#This Row],[Columna6]]/Tabla124[[#This Row],[Columna5]]</f>
        <v>374920</v>
      </c>
      <c r="D40" s="171">
        <f>+Tabla124[[#This Row],[PRECIO SUGERIDO INSTALADOR
( CON  IVA)]]-Tabla124[[#This Row],[Columna43]]</f>
        <v>356174</v>
      </c>
      <c r="E40" s="171">
        <f>+Tabla124[[#This Row],[PRECIO SUGERIDO INSTALADOR
( CON  IVA)]]/0.7</f>
        <v>535600</v>
      </c>
      <c r="F40" s="171">
        <f>+Tabla124[[#This Row],[PRECIO SUGERIDO INSTALADOR
( CON  IVA)]]*5%</f>
        <v>18746</v>
      </c>
      <c r="G40" s="165">
        <v>0.85</v>
      </c>
      <c r="H40" s="166">
        <f>+Tabla124[[#This Row],[Columna8]]+Tabla124[[#This Row],[COSTO]]</f>
        <v>318682</v>
      </c>
      <c r="I40" s="165"/>
      <c r="J40" s="165">
        <f>+Tabla124[[#This Row],[COSTO]]*19%</f>
        <v>50882</v>
      </c>
      <c r="K40" s="158">
        <v>267800</v>
      </c>
    </row>
    <row r="41" spans="1:11" ht="25.5">
      <c r="A41" s="167" t="s">
        <v>639</v>
      </c>
      <c r="B41" s="159" t="s">
        <v>640</v>
      </c>
      <c r="C41" s="171">
        <f>+Tabla124[[#This Row],[Columna6]]/Tabla124[[#This Row],[Columna5]]</f>
        <v>33460</v>
      </c>
      <c r="D41" s="171">
        <f>+Tabla124[[#This Row],[PRECIO SUGERIDO INSTALADOR
( CON  IVA)]]-Tabla124[[#This Row],[Columna43]]</f>
        <v>31787</v>
      </c>
      <c r="E41" s="171">
        <f>+Tabla124[[#This Row],[PRECIO SUGERIDO INSTALADOR
( CON  IVA)]]/0.7</f>
        <v>47800</v>
      </c>
      <c r="F41" s="171">
        <f>+Tabla124[[#This Row],[PRECIO SUGERIDO INSTALADOR
( CON  IVA)]]*5%</f>
        <v>1673</v>
      </c>
      <c r="G41" s="165">
        <v>0.85</v>
      </c>
      <c r="H41" s="166">
        <f>+Tabla124[[#This Row],[Columna8]]+Tabla124[[#This Row],[COSTO]]</f>
        <v>28441</v>
      </c>
      <c r="I41" s="165"/>
      <c r="J41" s="165">
        <f>+Tabla124[[#This Row],[COSTO]]*19%</f>
        <v>4541</v>
      </c>
      <c r="K41" s="158">
        <v>23900</v>
      </c>
    </row>
    <row r="42" spans="1:11" ht="25.5">
      <c r="A42" s="167" t="s">
        <v>641</v>
      </c>
      <c r="B42" s="159" t="s">
        <v>642</v>
      </c>
      <c r="C42" s="171">
        <f>+Tabla124[[#This Row],[Columna6]]/Tabla124[[#This Row],[Columna5]]</f>
        <v>179480</v>
      </c>
      <c r="D42" s="171">
        <f>+Tabla124[[#This Row],[PRECIO SUGERIDO INSTALADOR
( CON  IVA)]]-Tabla124[[#This Row],[Columna43]]</f>
        <v>170506</v>
      </c>
      <c r="E42" s="171">
        <f>+Tabla124[[#This Row],[PRECIO SUGERIDO INSTALADOR
( CON  IVA)]]/0.7</f>
        <v>256400.00000000003</v>
      </c>
      <c r="F42" s="171">
        <f>+Tabla124[[#This Row],[PRECIO SUGERIDO INSTALADOR
( CON  IVA)]]*5%</f>
        <v>8974</v>
      </c>
      <c r="G42" s="165">
        <v>0.85</v>
      </c>
      <c r="H42" s="166">
        <f>+Tabla124[[#This Row],[Columna8]]+Tabla124[[#This Row],[COSTO]]</f>
        <v>152558</v>
      </c>
      <c r="I42" s="165"/>
      <c r="J42" s="165">
        <f>+Tabla124[[#This Row],[COSTO]]*19%</f>
        <v>24358</v>
      </c>
      <c r="K42" s="158">
        <v>128200</v>
      </c>
    </row>
    <row r="43" spans="1:11" ht="25.5">
      <c r="A43" s="167" t="s">
        <v>643</v>
      </c>
      <c r="B43" s="159" t="s">
        <v>644</v>
      </c>
      <c r="C43" s="171">
        <f>+Tabla124[[#This Row],[Columna6]]/Tabla124[[#This Row],[Columna5]]</f>
        <v>150693.20000000001</v>
      </c>
      <c r="D43" s="171">
        <f>+Tabla124[[#This Row],[PRECIO SUGERIDO INSTALADOR
( CON  IVA)]]-Tabla124[[#This Row],[Columna43]]</f>
        <v>143158.54</v>
      </c>
      <c r="E43" s="171">
        <f>+Tabla124[[#This Row],[PRECIO SUGERIDO INSTALADOR
( CON  IVA)]]/0.7</f>
        <v>215276.00000000003</v>
      </c>
      <c r="F43" s="171">
        <f>+Tabla124[[#This Row],[PRECIO SUGERIDO INSTALADOR
( CON  IVA)]]*5%</f>
        <v>7534.6600000000008</v>
      </c>
      <c r="G43" s="165">
        <v>0.85</v>
      </c>
      <c r="H43" s="166">
        <f>+Tabla124[[#This Row],[Columna8]]+Tabla124[[#This Row],[COSTO]]</f>
        <v>128089.22</v>
      </c>
      <c r="I43" s="165"/>
      <c r="J43" s="165">
        <f>+Tabla124[[#This Row],[COSTO]]*19%</f>
        <v>20451.22</v>
      </c>
      <c r="K43" s="158">
        <v>107638</v>
      </c>
    </row>
    <row r="44" spans="1:11" ht="38.25">
      <c r="A44" s="167" t="s">
        <v>645</v>
      </c>
      <c r="B44" s="159" t="s">
        <v>646</v>
      </c>
      <c r="C44" s="171">
        <f>+Tabla124[[#This Row],[Columna6]]/Tabla124[[#This Row],[Columna5]]</f>
        <v>305340</v>
      </c>
      <c r="D44" s="171">
        <f>+Tabla124[[#This Row],[PRECIO SUGERIDO INSTALADOR
( CON  IVA)]]-Tabla124[[#This Row],[Columna43]]</f>
        <v>290073</v>
      </c>
      <c r="E44" s="171">
        <f>+Tabla124[[#This Row],[PRECIO SUGERIDO INSTALADOR
( CON  IVA)]]/0.7</f>
        <v>436200</v>
      </c>
      <c r="F44" s="171">
        <f>+Tabla124[[#This Row],[PRECIO SUGERIDO INSTALADOR
( CON  IVA)]]*5%</f>
        <v>15267</v>
      </c>
      <c r="G44" s="165">
        <v>0.85</v>
      </c>
      <c r="H44" s="166">
        <f>+Tabla124[[#This Row],[Columna8]]+Tabla124[[#This Row],[COSTO]]</f>
        <v>259539</v>
      </c>
      <c r="I44" s="165"/>
      <c r="J44" s="165">
        <f>+Tabla124[[#This Row],[COSTO]]*19%</f>
        <v>41439</v>
      </c>
      <c r="K44" s="158">
        <v>218100</v>
      </c>
    </row>
    <row r="45" spans="1:11" ht="51">
      <c r="A45" s="167" t="s">
        <v>647</v>
      </c>
      <c r="B45" s="159" t="s">
        <v>648</v>
      </c>
      <c r="C45" s="171">
        <f>+Tabla124[[#This Row],[Columna6]]/Tabla124[[#This Row],[Columna5]]</f>
        <v>69951</v>
      </c>
      <c r="D45" s="171">
        <f>+Tabla124[[#This Row],[PRECIO SUGERIDO INSTALADOR
( CON  IVA)]]-Tabla124[[#This Row],[Columna43]]</f>
        <v>66453.45</v>
      </c>
      <c r="E45" s="171">
        <f>+Tabla124[[#This Row],[PRECIO SUGERIDO INSTALADOR
( CON  IVA)]]/0.7</f>
        <v>99930</v>
      </c>
      <c r="F45" s="171">
        <f>+Tabla124[[#This Row],[PRECIO SUGERIDO INSTALADOR
( CON  IVA)]]*5%</f>
        <v>3497.55</v>
      </c>
      <c r="G45" s="165">
        <v>0.85</v>
      </c>
      <c r="H45" s="168">
        <f>+Tabla124[[#This Row],[Columna8]]+Tabla124[[#This Row],[COSTO]]</f>
        <v>59458.35</v>
      </c>
      <c r="I45" s="165"/>
      <c r="J45" s="165">
        <f>+Tabla124[[#This Row],[COSTO]]*19%</f>
        <v>9493.35</v>
      </c>
      <c r="K45" s="158">
        <v>49965</v>
      </c>
    </row>
    <row r="46" spans="1:11" ht="51">
      <c r="A46" s="167" t="s">
        <v>649</v>
      </c>
      <c r="B46" s="159" t="s">
        <v>650</v>
      </c>
      <c r="C46" s="171">
        <f>+Tabla124[[#This Row],[Columna6]]/Tabla124[[#This Row],[Columna5]]</f>
        <v>97694.8</v>
      </c>
      <c r="D46" s="171">
        <f>+Tabla124[[#This Row],[PRECIO SUGERIDO INSTALADOR
( CON  IVA)]]-Tabla124[[#This Row],[Columna43]]</f>
        <v>92810.06</v>
      </c>
      <c r="E46" s="171">
        <f>+Tabla124[[#This Row],[PRECIO SUGERIDO INSTALADOR
( CON  IVA)]]/0.7</f>
        <v>139564</v>
      </c>
      <c r="F46" s="171">
        <f>+Tabla124[[#This Row],[PRECIO SUGERIDO INSTALADOR
( CON  IVA)]]*5%</f>
        <v>4884.7400000000007</v>
      </c>
      <c r="G46" s="165">
        <v>0.85</v>
      </c>
      <c r="H46" s="166">
        <f>+Tabla124[[#This Row],[Columna8]]+Tabla124[[#This Row],[COSTO]]</f>
        <v>83040.58</v>
      </c>
      <c r="I46" s="165"/>
      <c r="J46" s="165">
        <f>+Tabla124[[#This Row],[COSTO]]*19%</f>
        <v>13258.58</v>
      </c>
      <c r="K46" s="158">
        <v>69782</v>
      </c>
    </row>
    <row r="47" spans="1:11" ht="25.5">
      <c r="A47" s="167" t="s">
        <v>651</v>
      </c>
      <c r="B47" s="159" t="s">
        <v>652</v>
      </c>
      <c r="C47" s="171">
        <f>+Tabla124[[#This Row],[Columna6]]/Tabla124[[#This Row],[Columna5]]</f>
        <v>340620</v>
      </c>
      <c r="D47" s="171">
        <f>+Tabla124[[#This Row],[PRECIO SUGERIDO INSTALADOR
( CON  IVA)]]-Tabla124[[#This Row],[Columna43]]</f>
        <v>323589</v>
      </c>
      <c r="E47" s="171">
        <f>+Tabla124[[#This Row],[PRECIO SUGERIDO INSTALADOR
( CON  IVA)]]/0.7</f>
        <v>486600.00000000006</v>
      </c>
      <c r="F47" s="171">
        <f>+Tabla124[[#This Row],[PRECIO SUGERIDO INSTALADOR
( CON  IVA)]]*5%</f>
        <v>17031</v>
      </c>
      <c r="G47" s="165">
        <v>0.85</v>
      </c>
      <c r="H47" s="166">
        <f>+Tabla124[[#This Row],[Columna8]]+Tabla124[[#This Row],[COSTO]]</f>
        <v>289527</v>
      </c>
      <c r="I47" s="165"/>
      <c r="J47" s="165">
        <f>+Tabla124[[#This Row],[COSTO]]*19%</f>
        <v>46227</v>
      </c>
      <c r="K47" s="158">
        <v>243300</v>
      </c>
    </row>
    <row r="48" spans="1:11" ht="25.5">
      <c r="A48" s="167" t="s">
        <v>653</v>
      </c>
      <c r="B48" s="159" t="s">
        <v>654</v>
      </c>
      <c r="C48" s="171">
        <f>+Tabla124[[#This Row],[Columna6]]/Tabla124[[#This Row],[Columna5]]</f>
        <v>220500</v>
      </c>
      <c r="D48" s="171">
        <f>+Tabla124[[#This Row],[PRECIO SUGERIDO INSTALADOR
( CON  IVA)]]-Tabla124[[#This Row],[Columna43]]</f>
        <v>209475</v>
      </c>
      <c r="E48" s="171">
        <f>+Tabla124[[#This Row],[PRECIO SUGERIDO INSTALADOR
( CON  IVA)]]/0.7</f>
        <v>315000</v>
      </c>
      <c r="F48" s="171">
        <f>+Tabla124[[#This Row],[PRECIO SUGERIDO INSTALADOR
( CON  IVA)]]*5%</f>
        <v>11025</v>
      </c>
      <c r="G48" s="165">
        <v>0.85</v>
      </c>
      <c r="H48" s="166">
        <f>+Tabla124[[#This Row],[Columna8]]+Tabla124[[#This Row],[COSTO]]</f>
        <v>187425</v>
      </c>
      <c r="I48" s="165"/>
      <c r="J48" s="165">
        <f>+Tabla124[[#This Row],[COSTO]]*19%</f>
        <v>29925</v>
      </c>
      <c r="K48" s="158">
        <v>157500</v>
      </c>
    </row>
    <row r="49" spans="1:11" ht="25.5">
      <c r="A49" s="167" t="s">
        <v>655</v>
      </c>
      <c r="B49" s="159" t="s">
        <v>656</v>
      </c>
      <c r="C49" s="171">
        <f>+Tabla124[[#This Row],[Columna6]]/Tabla124[[#This Row],[Columna5]]</f>
        <v>5069.3999999999996</v>
      </c>
      <c r="D49" s="171">
        <f>+Tabla124[[#This Row],[PRECIO SUGERIDO INSTALADOR
( CON  IVA)]]-Tabla124[[#This Row],[Columna43]]</f>
        <v>4815.9299999999994</v>
      </c>
      <c r="E49" s="171">
        <f>+Tabla124[[#This Row],[PRECIO SUGERIDO INSTALADOR
( CON  IVA)]]/0.7</f>
        <v>7242</v>
      </c>
      <c r="F49" s="171">
        <f>+Tabla124[[#This Row],[PRECIO SUGERIDO INSTALADOR
( CON  IVA)]]*5%</f>
        <v>253.47</v>
      </c>
      <c r="G49" s="165">
        <v>0.85</v>
      </c>
      <c r="H49" s="166">
        <f>+Tabla124[[#This Row],[Columna8]]+Tabla124[[#This Row],[COSTO]]</f>
        <v>4308.99</v>
      </c>
      <c r="I49" s="165"/>
      <c r="J49" s="165">
        <f>+Tabla124[[#This Row],[COSTO]]*19%</f>
        <v>687.99</v>
      </c>
      <c r="K49" s="158">
        <v>3621</v>
      </c>
    </row>
    <row r="50" spans="1:11" ht="38.25">
      <c r="A50" s="167" t="s">
        <v>657</v>
      </c>
      <c r="B50" s="159" t="s">
        <v>658</v>
      </c>
      <c r="C50" s="171">
        <f>+Tabla124[[#This Row],[Columna6]]/Tabla124[[#This Row],[Columna5]]</f>
        <v>14560</v>
      </c>
      <c r="D50" s="171">
        <f>+Tabla124[[#This Row],[PRECIO SUGERIDO INSTALADOR
( CON  IVA)]]-Tabla124[[#This Row],[Columna43]]</f>
        <v>13832</v>
      </c>
      <c r="E50" s="171">
        <f>+Tabla124[[#This Row],[PRECIO SUGERIDO INSTALADOR
( CON  IVA)]]/0.7</f>
        <v>20800</v>
      </c>
      <c r="F50" s="171">
        <f>+Tabla124[[#This Row],[PRECIO SUGERIDO INSTALADOR
( CON  IVA)]]*5%</f>
        <v>728</v>
      </c>
      <c r="G50" s="165">
        <v>0.85</v>
      </c>
      <c r="H50" s="166">
        <f>+Tabla124[[#This Row],[Columna8]]+Tabla124[[#This Row],[COSTO]]</f>
        <v>12376</v>
      </c>
      <c r="I50" s="165"/>
      <c r="J50" s="165">
        <f>+Tabla124[[#This Row],[COSTO]]*19%</f>
        <v>1976</v>
      </c>
      <c r="K50" s="158">
        <v>10400</v>
      </c>
    </row>
    <row r="51" spans="1:11" ht="51">
      <c r="A51" s="167" t="s">
        <v>659</v>
      </c>
      <c r="B51" s="159" t="s">
        <v>660</v>
      </c>
      <c r="C51" s="171">
        <f>+Tabla124[[#This Row],[Columna6]]/Tabla124[[#This Row],[Columna5]]</f>
        <v>31640</v>
      </c>
      <c r="D51" s="171">
        <f>+Tabla124[[#This Row],[PRECIO SUGERIDO INSTALADOR
( CON  IVA)]]-Tabla124[[#This Row],[Columna43]]</f>
        <v>30058</v>
      </c>
      <c r="E51" s="171">
        <f>+Tabla124[[#This Row],[PRECIO SUGERIDO INSTALADOR
( CON  IVA)]]/0.7</f>
        <v>45200</v>
      </c>
      <c r="F51" s="171">
        <f>+Tabla124[[#This Row],[PRECIO SUGERIDO INSTALADOR
( CON  IVA)]]*5%</f>
        <v>1582</v>
      </c>
      <c r="G51" s="165">
        <v>0.85</v>
      </c>
      <c r="H51" s="166">
        <f>+Tabla124[[#This Row],[Columna8]]+Tabla124[[#This Row],[COSTO]]</f>
        <v>26894</v>
      </c>
      <c r="I51" s="165"/>
      <c r="J51" s="165">
        <f>+Tabla124[[#This Row],[COSTO]]*19%</f>
        <v>4294</v>
      </c>
      <c r="K51" s="158">
        <v>22600</v>
      </c>
    </row>
    <row r="52" spans="1:11" ht="25.5">
      <c r="A52" s="167" t="s">
        <v>661</v>
      </c>
      <c r="B52" s="159" t="s">
        <v>662</v>
      </c>
      <c r="C52" s="171">
        <f>+Tabla124[[#This Row],[Columna6]]/Tabla124[[#This Row],[Columna5]]</f>
        <v>333620</v>
      </c>
      <c r="D52" s="171">
        <f>+Tabla124[[#This Row],[PRECIO SUGERIDO INSTALADOR
( CON  IVA)]]-Tabla124[[#This Row],[Columna43]]</f>
        <v>316939</v>
      </c>
      <c r="E52" s="171">
        <f>+Tabla124[[#This Row],[PRECIO SUGERIDO INSTALADOR
( CON  IVA)]]/0.7</f>
        <v>476600.00000000006</v>
      </c>
      <c r="F52" s="171">
        <f>+Tabla124[[#This Row],[PRECIO SUGERIDO INSTALADOR
( CON  IVA)]]*5%</f>
        <v>16681</v>
      </c>
      <c r="G52" s="165">
        <v>0.85</v>
      </c>
      <c r="H52" s="166">
        <f>+Tabla124[[#This Row],[Columna8]]+Tabla124[[#This Row],[COSTO]]</f>
        <v>283577</v>
      </c>
      <c r="I52" s="165"/>
      <c r="J52" s="165">
        <f>+Tabla124[[#This Row],[COSTO]]*19%</f>
        <v>45277</v>
      </c>
      <c r="K52" s="158">
        <v>238300</v>
      </c>
    </row>
    <row r="53" spans="1:11" ht="25.5">
      <c r="A53" s="167" t="s">
        <v>663</v>
      </c>
      <c r="B53" s="159" t="s">
        <v>664</v>
      </c>
      <c r="C53" s="171">
        <f>+Tabla124[[#This Row],[Columna6]]/Tabla124[[#This Row],[Columna5]]</f>
        <v>58800</v>
      </c>
      <c r="D53" s="171">
        <f>+Tabla124[[#This Row],[PRECIO SUGERIDO INSTALADOR
( CON  IVA)]]-Tabla124[[#This Row],[Columna43]]</f>
        <v>55860</v>
      </c>
      <c r="E53" s="171">
        <f>+Tabla124[[#This Row],[PRECIO SUGERIDO INSTALADOR
( CON  IVA)]]/0.7</f>
        <v>84000</v>
      </c>
      <c r="F53" s="171">
        <f>+Tabla124[[#This Row],[PRECIO SUGERIDO INSTALADOR
( CON  IVA)]]*5%</f>
        <v>2940</v>
      </c>
      <c r="G53" s="165">
        <v>0.85</v>
      </c>
      <c r="H53" s="166">
        <f>+Tabla124[[#This Row],[Columna8]]+Tabla124[[#This Row],[COSTO]]</f>
        <v>49980</v>
      </c>
      <c r="I53" s="165"/>
      <c r="J53" s="165">
        <f>+Tabla124[[#This Row],[COSTO]]*19%</f>
        <v>7980</v>
      </c>
      <c r="K53" s="158">
        <v>42000</v>
      </c>
    </row>
    <row r="54" spans="1:11" ht="38.25">
      <c r="A54" s="167" t="s">
        <v>665</v>
      </c>
      <c r="B54" s="159" t="s">
        <v>666</v>
      </c>
      <c r="C54" s="171">
        <f>+Tabla124[[#This Row],[Columna6]]/Tabla124[[#This Row],[Columna5]]</f>
        <v>147700</v>
      </c>
      <c r="D54" s="171">
        <f>+Tabla124[[#This Row],[PRECIO SUGERIDO INSTALADOR
( CON  IVA)]]-Tabla124[[#This Row],[Columna43]]</f>
        <v>140315</v>
      </c>
      <c r="E54" s="171">
        <f>+Tabla124[[#This Row],[PRECIO SUGERIDO INSTALADOR
( CON  IVA)]]/0.7</f>
        <v>211000</v>
      </c>
      <c r="F54" s="171">
        <f>+Tabla124[[#This Row],[PRECIO SUGERIDO INSTALADOR
( CON  IVA)]]*5%</f>
        <v>7385</v>
      </c>
      <c r="G54" s="165">
        <v>0.85</v>
      </c>
      <c r="H54" s="166">
        <f>+Tabla124[[#This Row],[Columna8]]+Tabla124[[#This Row],[COSTO]]</f>
        <v>125545</v>
      </c>
      <c r="I54" s="165"/>
      <c r="J54" s="165">
        <f>+Tabla124[[#This Row],[COSTO]]*19%</f>
        <v>20045</v>
      </c>
      <c r="K54" s="158">
        <v>105500</v>
      </c>
    </row>
    <row r="55" spans="1:11" ht="38.25">
      <c r="A55" s="167" t="s">
        <v>667</v>
      </c>
      <c r="B55" s="159" t="s">
        <v>668</v>
      </c>
      <c r="C55" s="171">
        <f>+Tabla124[[#This Row],[Columna6]]/Tabla124[[#This Row],[Columna5]]</f>
        <v>211120</v>
      </c>
      <c r="D55" s="171">
        <f>+Tabla124[[#This Row],[PRECIO SUGERIDO INSTALADOR
( CON  IVA)]]-Tabla124[[#This Row],[Columna43]]</f>
        <v>200564</v>
      </c>
      <c r="E55" s="171">
        <f>+Tabla124[[#This Row],[PRECIO SUGERIDO INSTALADOR
( CON  IVA)]]/0.7</f>
        <v>301600</v>
      </c>
      <c r="F55" s="171">
        <f>+Tabla124[[#This Row],[PRECIO SUGERIDO INSTALADOR
( CON  IVA)]]*5%</f>
        <v>10556</v>
      </c>
      <c r="G55" s="165">
        <v>0.85</v>
      </c>
      <c r="H55" s="166">
        <f>+Tabla124[[#This Row],[Columna8]]+Tabla124[[#This Row],[COSTO]]</f>
        <v>179452</v>
      </c>
      <c r="I55" s="165"/>
      <c r="J55" s="165">
        <f>+Tabla124[[#This Row],[COSTO]]*19%</f>
        <v>28652</v>
      </c>
      <c r="K55" s="158">
        <v>150800</v>
      </c>
    </row>
    <row r="56" spans="1:11" ht="25.5">
      <c r="A56" s="167" t="s">
        <v>669</v>
      </c>
      <c r="B56" s="159" t="s">
        <v>670</v>
      </c>
      <c r="C56" s="171">
        <f>+Tabla124[[#This Row],[Columna6]]/Tabla124[[#This Row],[Columna5]]</f>
        <v>265438.59999999998</v>
      </c>
      <c r="D56" s="171">
        <f>+Tabla124[[#This Row],[PRECIO SUGERIDO INSTALADOR
( CON  IVA)]]-Tabla124[[#This Row],[Columna43]]</f>
        <v>252166.66999999998</v>
      </c>
      <c r="E56" s="171">
        <f>+Tabla124[[#This Row],[PRECIO SUGERIDO INSTALADOR
( CON  IVA)]]/0.7</f>
        <v>379198</v>
      </c>
      <c r="F56" s="171">
        <f>+Tabla124[[#This Row],[PRECIO SUGERIDO INSTALADOR
( CON  IVA)]]*5%</f>
        <v>13271.93</v>
      </c>
      <c r="G56" s="165">
        <v>0.85</v>
      </c>
      <c r="H56" s="166">
        <f>+Tabla124[[#This Row],[Columna8]]+Tabla124[[#This Row],[COSTO]]</f>
        <v>225622.81</v>
      </c>
      <c r="I56" s="165"/>
      <c r="J56" s="165">
        <f>+Tabla124[[#This Row],[COSTO]]*19%</f>
        <v>36023.81</v>
      </c>
      <c r="K56" s="158">
        <v>189599</v>
      </c>
    </row>
    <row r="57" spans="1:11" ht="63.75">
      <c r="A57" s="167" t="s">
        <v>671</v>
      </c>
      <c r="B57" s="159" t="s">
        <v>672</v>
      </c>
      <c r="C57" s="171">
        <f>+Tabla124[[#This Row],[Columna6]]/Tabla124[[#This Row],[Columna5]]</f>
        <v>318500</v>
      </c>
      <c r="D57" s="171">
        <f>+Tabla124[[#This Row],[PRECIO SUGERIDO INSTALADOR
( CON  IVA)]]-Tabla124[[#This Row],[Columna43]]</f>
        <v>302575</v>
      </c>
      <c r="E57" s="171">
        <f>+Tabla124[[#This Row],[PRECIO SUGERIDO INSTALADOR
( CON  IVA)]]/0.7</f>
        <v>455000</v>
      </c>
      <c r="F57" s="171">
        <f>+Tabla124[[#This Row],[PRECIO SUGERIDO INSTALADOR
( CON  IVA)]]*5%</f>
        <v>15925</v>
      </c>
      <c r="G57" s="165">
        <v>0.85</v>
      </c>
      <c r="H57" s="166">
        <f>+Tabla124[[#This Row],[Columna8]]+Tabla124[[#This Row],[COSTO]]</f>
        <v>270725</v>
      </c>
      <c r="I57" s="165"/>
      <c r="J57" s="165">
        <f>+Tabla124[[#This Row],[COSTO]]*19%</f>
        <v>43225</v>
      </c>
      <c r="K57" s="158">
        <v>227500</v>
      </c>
    </row>
    <row r="58" spans="1:11" ht="38.25">
      <c r="A58" s="167" t="s">
        <v>673</v>
      </c>
      <c r="B58" s="159" t="s">
        <v>674</v>
      </c>
      <c r="C58" s="171">
        <f>+Tabla124[[#This Row],[Columna6]]/Tabla124[[#This Row],[Columna5]]</f>
        <v>506100</v>
      </c>
      <c r="D58" s="171">
        <f>+Tabla124[[#This Row],[PRECIO SUGERIDO INSTALADOR
( CON  IVA)]]-Tabla124[[#This Row],[Columna43]]</f>
        <v>480795</v>
      </c>
      <c r="E58" s="171">
        <f>+Tabla124[[#This Row],[PRECIO SUGERIDO INSTALADOR
( CON  IVA)]]/0.7</f>
        <v>723000</v>
      </c>
      <c r="F58" s="171">
        <f>+Tabla124[[#This Row],[PRECIO SUGERIDO INSTALADOR
( CON  IVA)]]*5%</f>
        <v>25305</v>
      </c>
      <c r="G58" s="165">
        <v>0.85</v>
      </c>
      <c r="H58" s="166">
        <f>+Tabla124[[#This Row],[Columna8]]+Tabla124[[#This Row],[COSTO]]</f>
        <v>430185</v>
      </c>
      <c r="I58" s="165"/>
      <c r="J58" s="165">
        <f>+Tabla124[[#This Row],[COSTO]]*19%</f>
        <v>68685</v>
      </c>
      <c r="K58" s="158">
        <v>361500</v>
      </c>
    </row>
    <row r="59" spans="1:11" ht="25.5">
      <c r="A59" s="167" t="s">
        <v>675</v>
      </c>
      <c r="B59" s="159" t="s">
        <v>676</v>
      </c>
      <c r="C59" s="171">
        <f>+Tabla124[[#This Row],[Columna6]]/Tabla124[[#This Row],[Columna5]]</f>
        <v>3766</v>
      </c>
      <c r="D59" s="171">
        <f>+Tabla124[[#This Row],[PRECIO SUGERIDO INSTALADOR
( CON  IVA)]]-Tabla124[[#This Row],[Columna43]]</f>
        <v>3577.7</v>
      </c>
      <c r="E59" s="171">
        <f>+Tabla124[[#This Row],[PRECIO SUGERIDO INSTALADOR
( CON  IVA)]]/0.7</f>
        <v>5380</v>
      </c>
      <c r="F59" s="171">
        <f>+Tabla124[[#This Row],[PRECIO SUGERIDO INSTALADOR
( CON  IVA)]]*5%</f>
        <v>188.3</v>
      </c>
      <c r="G59" s="165">
        <v>0.85</v>
      </c>
      <c r="H59" s="166">
        <f>+Tabla124[[#This Row],[Columna8]]+Tabla124[[#This Row],[COSTO]]</f>
        <v>3201.1</v>
      </c>
      <c r="I59" s="165"/>
      <c r="J59" s="165">
        <f>+Tabla124[[#This Row],[COSTO]]*19%</f>
        <v>511.1</v>
      </c>
      <c r="K59" s="158">
        <v>2690</v>
      </c>
    </row>
    <row r="60" spans="1:11" ht="25.5">
      <c r="A60" s="167" t="s">
        <v>677</v>
      </c>
      <c r="B60" s="159" t="s">
        <v>678</v>
      </c>
      <c r="C60" s="171">
        <f>+Tabla124[[#This Row],[Columna6]]/Tabla124[[#This Row],[Columna5]]</f>
        <v>181300</v>
      </c>
      <c r="D60" s="171">
        <f>+Tabla124[[#This Row],[PRECIO SUGERIDO INSTALADOR
( CON  IVA)]]-Tabla124[[#This Row],[Columna43]]</f>
        <v>172235</v>
      </c>
      <c r="E60" s="171">
        <f>+Tabla124[[#This Row],[PRECIO SUGERIDO INSTALADOR
( CON  IVA)]]/0.7</f>
        <v>259000.00000000003</v>
      </c>
      <c r="F60" s="171">
        <f>+Tabla124[[#This Row],[PRECIO SUGERIDO INSTALADOR
( CON  IVA)]]*5%</f>
        <v>9065</v>
      </c>
      <c r="G60" s="165">
        <v>0.85</v>
      </c>
      <c r="H60" s="166">
        <f>+Tabla124[[#This Row],[Columna8]]+Tabla124[[#This Row],[COSTO]]</f>
        <v>154105</v>
      </c>
      <c r="I60" s="165"/>
      <c r="J60" s="165">
        <f>+Tabla124[[#This Row],[COSTO]]*19%</f>
        <v>24605</v>
      </c>
      <c r="K60" s="158">
        <v>129500</v>
      </c>
    </row>
    <row r="61" spans="1:11" ht="25.5">
      <c r="A61" s="167" t="s">
        <v>679</v>
      </c>
      <c r="B61" s="159" t="s">
        <v>680</v>
      </c>
      <c r="C61" s="171">
        <f>+Tabla124[[#This Row],[Columna6]]/Tabla124[[#This Row],[Columna5]]</f>
        <v>3269</v>
      </c>
      <c r="D61" s="171">
        <f>+Tabla124[[#This Row],[PRECIO SUGERIDO INSTALADOR
( CON  IVA)]]-Tabla124[[#This Row],[Columna43]]</f>
        <v>3105.55</v>
      </c>
      <c r="E61" s="171">
        <f>+Tabla124[[#This Row],[PRECIO SUGERIDO INSTALADOR
( CON  IVA)]]/0.7</f>
        <v>4670</v>
      </c>
      <c r="F61" s="171">
        <f>+Tabla124[[#This Row],[PRECIO SUGERIDO INSTALADOR
( CON  IVA)]]*5%</f>
        <v>163.45000000000002</v>
      </c>
      <c r="G61" s="165">
        <v>0.85</v>
      </c>
      <c r="H61" s="166">
        <f>+Tabla124[[#This Row],[Columna8]]+Tabla124[[#This Row],[COSTO]]</f>
        <v>2778.65</v>
      </c>
      <c r="I61" s="165"/>
      <c r="J61" s="165">
        <f>+Tabla124[[#This Row],[COSTO]]*19%</f>
        <v>443.65</v>
      </c>
      <c r="K61" s="158">
        <v>2335</v>
      </c>
    </row>
    <row r="62" spans="1:11" ht="38.25">
      <c r="A62" s="167" t="s">
        <v>681</v>
      </c>
      <c r="B62" s="159" t="s">
        <v>682</v>
      </c>
      <c r="C62" s="171">
        <f>+Tabla124[[#This Row],[Columna6]]/Tabla124[[#This Row],[Columna5]]</f>
        <v>223720</v>
      </c>
      <c r="D62" s="171">
        <f>+Tabla124[[#This Row],[PRECIO SUGERIDO INSTALADOR
( CON  IVA)]]-Tabla124[[#This Row],[Columna43]]</f>
        <v>212534</v>
      </c>
      <c r="E62" s="171">
        <f>+Tabla124[[#This Row],[PRECIO SUGERIDO INSTALADOR
( CON  IVA)]]/0.7</f>
        <v>319600</v>
      </c>
      <c r="F62" s="171">
        <f>+Tabla124[[#This Row],[PRECIO SUGERIDO INSTALADOR
( CON  IVA)]]*5%</f>
        <v>11186</v>
      </c>
      <c r="G62" s="165">
        <v>0.85</v>
      </c>
      <c r="H62" s="166">
        <f>+Tabla124[[#This Row],[Columna8]]+Tabla124[[#This Row],[COSTO]]</f>
        <v>190162</v>
      </c>
      <c r="I62" s="165"/>
      <c r="J62" s="165">
        <f>+Tabla124[[#This Row],[COSTO]]*19%</f>
        <v>30362</v>
      </c>
      <c r="K62" s="158">
        <v>159800</v>
      </c>
    </row>
  </sheetData>
  <phoneticPr fontId="8" type="noConversion"/>
  <conditionalFormatting sqref="A1:E1">
    <cfRule type="containsErrors" dxfId="1" priority="1">
      <formula>ISERROR(A1)</formula>
    </cfRule>
  </conditionalFormatting>
  <pageMargins left="0.74791666666666667" right="0.74791666666666667" top="0.98402777777777772" bottom="0.98402777777777772" header="0.51180555555555551" footer="0.51180555555555551"/>
  <pageSetup firstPageNumber="0" orientation="portrait" horizontalDpi="300" verticalDpi="300" r:id="rId1"/>
  <headerFooter alignWithMargins="0"/>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0C79-A473-4E19-838E-AEB6D7163BB4}">
  <dimension ref="A1:M959"/>
  <sheetViews>
    <sheetView zoomScale="85" zoomScaleNormal="85" workbookViewId="0">
      <pane ySplit="1" topLeftCell="A4" activePane="bottomLeft" state="frozen"/>
      <selection pane="bottomLeft" activeCell="D1" sqref="D1"/>
    </sheetView>
  </sheetViews>
  <sheetFormatPr baseColWidth="10" defaultColWidth="11.28515625" defaultRowHeight="14.25"/>
  <cols>
    <col min="1" max="1" width="25.28515625" style="183" customWidth="1"/>
    <col min="2" max="2" width="37" style="220" customWidth="1"/>
    <col min="3" max="3" width="25.5703125" style="154" customWidth="1"/>
    <col min="4" max="4" width="20" style="154" customWidth="1"/>
    <col min="5" max="5" width="24" style="154" customWidth="1"/>
    <col min="6" max="6" width="17.28515625" style="154" hidden="1" customWidth="1"/>
    <col min="7" max="7" width="7.5703125" style="197" hidden="1" customWidth="1"/>
    <col min="8" max="8" width="17.7109375" style="198" hidden="1" customWidth="1"/>
    <col min="9" max="9" width="3.28515625" style="183" hidden="1" customWidth="1"/>
    <col min="10" max="10" width="3.5703125" style="183" hidden="1" customWidth="1"/>
    <col min="11" max="11" width="21.85546875" style="199" hidden="1" customWidth="1"/>
    <col min="12" max="12" width="12.28515625" style="182" hidden="1" customWidth="1"/>
    <col min="13" max="13" width="13.28515625" style="182" bestFit="1" customWidth="1"/>
    <col min="14" max="16384" width="11.28515625" style="183"/>
  </cols>
  <sheetData>
    <row r="1" spans="1:13" s="178" customFormat="1" ht="47.25" customHeight="1">
      <c r="A1" s="173" t="s">
        <v>0</v>
      </c>
      <c r="B1" s="226" t="s">
        <v>1</v>
      </c>
      <c r="C1" s="227" t="s">
        <v>8</v>
      </c>
      <c r="D1" s="227" t="s">
        <v>21</v>
      </c>
      <c r="E1" s="227" t="s">
        <v>22</v>
      </c>
      <c r="F1" s="221" t="s">
        <v>4</v>
      </c>
      <c r="G1" s="174" t="s">
        <v>15</v>
      </c>
      <c r="H1" s="175" t="s">
        <v>566</v>
      </c>
      <c r="I1" s="172" t="s">
        <v>23</v>
      </c>
      <c r="J1" s="172" t="s">
        <v>12</v>
      </c>
      <c r="K1" s="176" t="s">
        <v>5</v>
      </c>
      <c r="L1" s="177"/>
      <c r="M1" s="177"/>
    </row>
    <row r="2" spans="1:13" ht="42.75">
      <c r="A2" s="8" t="s">
        <v>685</v>
      </c>
      <c r="B2" s="155" t="s">
        <v>686</v>
      </c>
      <c r="C2" s="156">
        <f>+Tabla126[[#This Row],[COSTO +IVA]]/Tabla126[[#This Row],[Columna5]]</f>
        <v>590380</v>
      </c>
      <c r="D2" s="156">
        <f>+Tabla126[[#This Row],[PRECIO SUGERIDO INSTALADOR
( CON  IVA)]]-Tabla126[[#This Row],[Columna4]]</f>
        <v>560861</v>
      </c>
      <c r="E2" s="156">
        <f>+Tabla126[[#This Row],[PRECIO SUGERIDO INSTALADOR
( CON  IVA)]]/0.7</f>
        <v>843400</v>
      </c>
      <c r="F2" s="156">
        <f>+Tabla126[[#This Row],[PRECIO SUGERIDO INSTALADOR
( CON  IVA)]]*5%</f>
        <v>29519</v>
      </c>
      <c r="G2" s="224">
        <v>0.85</v>
      </c>
      <c r="H2" s="180">
        <f>Tabla126[[#This Row],[COSTO]]*1.19</f>
        <v>501823</v>
      </c>
      <c r="I2" s="179"/>
      <c r="J2" s="179"/>
      <c r="K2" s="181">
        <v>421700</v>
      </c>
    </row>
    <row r="3" spans="1:13" ht="42.75">
      <c r="A3" s="8" t="s">
        <v>687</v>
      </c>
      <c r="B3" s="155" t="s">
        <v>688</v>
      </c>
      <c r="C3" s="156">
        <f>+Tabla126[[#This Row],[COSTO +IVA]]/Tabla126[[#This Row],[Columna5]]</f>
        <v>517903.39999999997</v>
      </c>
      <c r="D3" s="156">
        <f>+Tabla126[[#This Row],[PRECIO SUGERIDO INSTALADOR
( CON  IVA)]]-Tabla126[[#This Row],[Columna4]]</f>
        <v>492008.23</v>
      </c>
      <c r="E3" s="156">
        <f>+Tabla126[[#This Row],[PRECIO SUGERIDO INSTALADOR
( CON  IVA)]]/0.7</f>
        <v>739862</v>
      </c>
      <c r="F3" s="156">
        <f>+Tabla126[[#This Row],[PRECIO SUGERIDO INSTALADOR
( CON  IVA)]]*5%</f>
        <v>25895.17</v>
      </c>
      <c r="G3" s="224">
        <v>0.85</v>
      </c>
      <c r="H3" s="180">
        <f>Tabla126[[#This Row],[COSTO]]*1.19</f>
        <v>440217.88999999996</v>
      </c>
      <c r="I3" s="179"/>
      <c r="J3" s="179"/>
      <c r="K3" s="184">
        <v>369931</v>
      </c>
    </row>
    <row r="4" spans="1:13" ht="85.5">
      <c r="A4" s="8" t="s">
        <v>689</v>
      </c>
      <c r="B4" s="155" t="s">
        <v>690</v>
      </c>
      <c r="C4" s="156">
        <f>+Tabla126[[#This Row],[COSTO +IVA]]/Tabla126[[#This Row],[Columna5]]</f>
        <v>315420</v>
      </c>
      <c r="D4" s="156">
        <f>+Tabla126[[#This Row],[PRECIO SUGERIDO INSTALADOR
( CON  IVA)]]-Tabla126[[#This Row],[Columna4]]</f>
        <v>299649</v>
      </c>
      <c r="E4" s="156">
        <f>+Tabla126[[#This Row],[PRECIO SUGERIDO INSTALADOR
( CON  IVA)]]/0.7</f>
        <v>450600</v>
      </c>
      <c r="F4" s="156">
        <f>+Tabla126[[#This Row],[PRECIO SUGERIDO INSTALADOR
( CON  IVA)]]*5%</f>
        <v>15771</v>
      </c>
      <c r="G4" s="224">
        <v>0.85</v>
      </c>
      <c r="H4" s="180">
        <f>Tabla126[[#This Row],[COSTO]]*1.19</f>
        <v>268107</v>
      </c>
      <c r="I4" s="179"/>
      <c r="J4" s="179"/>
      <c r="K4" s="184">
        <v>225300</v>
      </c>
    </row>
    <row r="5" spans="1:13" ht="42.75">
      <c r="A5" s="8" t="s">
        <v>691</v>
      </c>
      <c r="B5" s="155" t="s">
        <v>692</v>
      </c>
      <c r="C5" s="156">
        <f>+Tabla126[[#This Row],[COSTO +IVA]]/Tabla126[[#This Row],[Columna5]]</f>
        <v>251580</v>
      </c>
      <c r="D5" s="156">
        <f>+Tabla126[[#This Row],[PRECIO SUGERIDO INSTALADOR
( CON  IVA)]]-Tabla126[[#This Row],[Columna4]]</f>
        <v>239001</v>
      </c>
      <c r="E5" s="156">
        <f>+Tabla126[[#This Row],[PRECIO SUGERIDO INSTALADOR
( CON  IVA)]]/0.7</f>
        <v>359400</v>
      </c>
      <c r="F5" s="156">
        <f>+Tabla126[[#This Row],[PRECIO SUGERIDO INSTALADOR
( CON  IVA)]]*5%</f>
        <v>12579</v>
      </c>
      <c r="G5" s="224">
        <v>0.85</v>
      </c>
      <c r="H5" s="180">
        <f>Tabla126[[#This Row],[COSTO]]*1.19</f>
        <v>213843</v>
      </c>
      <c r="I5" s="185"/>
      <c r="J5" s="186"/>
      <c r="K5" s="181">
        <v>179700</v>
      </c>
    </row>
    <row r="6" spans="1:13" ht="28.5">
      <c r="A6" s="8" t="s">
        <v>693</v>
      </c>
      <c r="B6" s="155" t="s">
        <v>694</v>
      </c>
      <c r="C6" s="156">
        <f>+Tabla126[[#This Row],[COSTO +IVA]]/Tabla126[[#This Row],[Columna5]]</f>
        <v>186060</v>
      </c>
      <c r="D6" s="156">
        <f>+Tabla126[[#This Row],[PRECIO SUGERIDO INSTALADOR
( CON  IVA)]]-Tabla126[[#This Row],[Columna4]]</f>
        <v>176757</v>
      </c>
      <c r="E6" s="156">
        <f>+Tabla126[[#This Row],[PRECIO SUGERIDO INSTALADOR
( CON  IVA)]]/0.7</f>
        <v>265800</v>
      </c>
      <c r="F6" s="156">
        <f>+Tabla126[[#This Row],[PRECIO SUGERIDO INSTALADOR
( CON  IVA)]]*5%</f>
        <v>9303</v>
      </c>
      <c r="G6" s="224">
        <v>0.85</v>
      </c>
      <c r="H6" s="180">
        <f>Tabla126[[#This Row],[COSTO]]*1.19</f>
        <v>158151</v>
      </c>
      <c r="I6" s="179"/>
      <c r="J6" s="179"/>
      <c r="K6" s="181">
        <v>132900</v>
      </c>
    </row>
    <row r="7" spans="1:13" ht="71.25">
      <c r="A7" s="8" t="s">
        <v>695</v>
      </c>
      <c r="B7" s="155" t="s">
        <v>696</v>
      </c>
      <c r="C7" s="156">
        <f>+Tabla126[[#This Row],[COSTO +IVA]]/Tabla126[[#This Row],[Columna5]]</f>
        <v>164920</v>
      </c>
      <c r="D7" s="156">
        <f>+Tabla126[[#This Row],[PRECIO SUGERIDO INSTALADOR
( CON  IVA)]]-Tabla126[[#This Row],[Columna4]]</f>
        <v>156674</v>
      </c>
      <c r="E7" s="156">
        <f>+Tabla126[[#This Row],[PRECIO SUGERIDO INSTALADOR
( CON  IVA)]]/0.7</f>
        <v>235600.00000000003</v>
      </c>
      <c r="F7" s="156">
        <f>+Tabla126[[#This Row],[PRECIO SUGERIDO INSTALADOR
( CON  IVA)]]*5%</f>
        <v>8246</v>
      </c>
      <c r="G7" s="224">
        <v>0.85</v>
      </c>
      <c r="H7" s="180">
        <f>Tabla126[[#This Row],[COSTO]]*1.19</f>
        <v>140182</v>
      </c>
      <c r="I7" s="179"/>
      <c r="J7" s="179"/>
      <c r="K7" s="181">
        <v>117800</v>
      </c>
      <c r="L7" s="187"/>
    </row>
    <row r="8" spans="1:13" ht="28.5">
      <c r="A8" s="8" t="s">
        <v>697</v>
      </c>
      <c r="B8" s="155" t="s">
        <v>698</v>
      </c>
      <c r="C8" s="156">
        <f>+Tabla126[[#This Row],[COSTO +IVA]]/Tabla126[[#This Row],[Columna5]]</f>
        <v>62160</v>
      </c>
      <c r="D8" s="156">
        <f>+Tabla126[[#This Row],[PRECIO SUGERIDO INSTALADOR
( CON  IVA)]]-Tabla126[[#This Row],[Columna4]]</f>
        <v>59052</v>
      </c>
      <c r="E8" s="156">
        <f>+Tabla126[[#This Row],[PRECIO SUGERIDO INSTALADOR
( CON  IVA)]]/0.7</f>
        <v>88800</v>
      </c>
      <c r="F8" s="156">
        <f>+Tabla126[[#This Row],[PRECIO SUGERIDO INSTALADOR
( CON  IVA)]]*5%</f>
        <v>3108</v>
      </c>
      <c r="G8" s="224">
        <v>0.85</v>
      </c>
      <c r="H8" s="180">
        <f>Tabla126[[#This Row],[COSTO]]*1.19</f>
        <v>52836</v>
      </c>
      <c r="I8" s="179"/>
      <c r="J8" s="179"/>
      <c r="K8" s="181">
        <v>44400</v>
      </c>
    </row>
    <row r="9" spans="1:13">
      <c r="A9" s="8" t="s">
        <v>699</v>
      </c>
      <c r="B9" s="155" t="s">
        <v>700</v>
      </c>
      <c r="C9" s="156">
        <f>+Tabla126[[#This Row],[COSTO +IVA]]/Tabla126[[#This Row],[Columna5]]</f>
        <v>44800</v>
      </c>
      <c r="D9" s="156">
        <f>+Tabla126[[#This Row],[PRECIO SUGERIDO INSTALADOR
( CON  IVA)]]-Tabla126[[#This Row],[Columna4]]</f>
        <v>42560</v>
      </c>
      <c r="E9" s="156">
        <f>+Tabla126[[#This Row],[PRECIO SUGERIDO INSTALADOR
( CON  IVA)]]/0.7</f>
        <v>64000.000000000007</v>
      </c>
      <c r="F9" s="156">
        <f>+Tabla126[[#This Row],[PRECIO SUGERIDO INSTALADOR
( CON  IVA)]]*5%</f>
        <v>2240</v>
      </c>
      <c r="G9" s="224">
        <v>0.85</v>
      </c>
      <c r="H9" s="180">
        <f>Tabla126[[#This Row],[COSTO]]*1.19</f>
        <v>38080</v>
      </c>
      <c r="I9" s="185"/>
      <c r="J9" s="186"/>
      <c r="K9" s="181">
        <v>32000</v>
      </c>
    </row>
    <row r="10" spans="1:13" ht="28.5">
      <c r="A10" s="8" t="s">
        <v>701</v>
      </c>
      <c r="B10" s="155" t="s">
        <v>702</v>
      </c>
      <c r="C10" s="156">
        <f>+Tabla126[[#This Row],[COSTO +IVA]]/Tabla126[[#This Row],[Columna5]]</f>
        <v>48160</v>
      </c>
      <c r="D10" s="156">
        <f>+Tabla126[[#This Row],[PRECIO SUGERIDO INSTALADOR
( CON  IVA)]]-Tabla126[[#This Row],[Columna4]]</f>
        <v>45752</v>
      </c>
      <c r="E10" s="156">
        <f>+Tabla126[[#This Row],[PRECIO SUGERIDO INSTALADOR
( CON  IVA)]]/0.7</f>
        <v>68800</v>
      </c>
      <c r="F10" s="156">
        <f>+Tabla126[[#This Row],[PRECIO SUGERIDO INSTALADOR
( CON  IVA)]]*5%</f>
        <v>2408</v>
      </c>
      <c r="G10" s="224">
        <v>0.85</v>
      </c>
      <c r="H10" s="180">
        <f>Tabla126[[#This Row],[COSTO]]*1.19</f>
        <v>40936</v>
      </c>
      <c r="I10" s="185"/>
      <c r="J10" s="186"/>
      <c r="K10" s="181">
        <v>34400</v>
      </c>
      <c r="L10" s="187"/>
    </row>
    <row r="11" spans="1:13" ht="42.75">
      <c r="A11" s="8" t="s">
        <v>703</v>
      </c>
      <c r="B11" s="155" t="s">
        <v>704</v>
      </c>
      <c r="C11" s="156">
        <f>+Tabla126[[#This Row],[COSTO +IVA]]/Tabla126[[#This Row],[Columna5]]</f>
        <v>47880</v>
      </c>
      <c r="D11" s="156">
        <f>+Tabla126[[#This Row],[PRECIO SUGERIDO INSTALADOR
( CON  IVA)]]-Tabla126[[#This Row],[Columna4]]</f>
        <v>45486</v>
      </c>
      <c r="E11" s="156">
        <f>+Tabla126[[#This Row],[PRECIO SUGERIDO INSTALADOR
( CON  IVA)]]/0.7</f>
        <v>68400</v>
      </c>
      <c r="F11" s="156">
        <f>+Tabla126[[#This Row],[PRECIO SUGERIDO INSTALADOR
( CON  IVA)]]*5%</f>
        <v>2394</v>
      </c>
      <c r="G11" s="224">
        <v>0.85</v>
      </c>
      <c r="H11" s="180">
        <f>Tabla126[[#This Row],[COSTO]]*1.19</f>
        <v>40698</v>
      </c>
      <c r="I11" s="185"/>
      <c r="J11" s="186"/>
      <c r="K11" s="181">
        <v>34200</v>
      </c>
    </row>
    <row r="12" spans="1:13" ht="28.5">
      <c r="A12" s="8" t="s">
        <v>705</v>
      </c>
      <c r="B12" s="155" t="s">
        <v>706</v>
      </c>
      <c r="C12" s="156">
        <f>+Tabla126[[#This Row],[COSTO +IVA]]/Tabla126[[#This Row],[Columna5]]</f>
        <v>43120</v>
      </c>
      <c r="D12" s="156">
        <f>+Tabla126[[#This Row],[PRECIO SUGERIDO INSTALADOR
( CON  IVA)]]-Tabla126[[#This Row],[Columna4]]</f>
        <v>40964</v>
      </c>
      <c r="E12" s="156">
        <f>+Tabla126[[#This Row],[PRECIO SUGERIDO INSTALADOR
( CON  IVA)]]/0.7</f>
        <v>61600.000000000007</v>
      </c>
      <c r="F12" s="156">
        <f>+Tabla126[[#This Row],[PRECIO SUGERIDO INSTALADOR
( CON  IVA)]]*5%</f>
        <v>2156</v>
      </c>
      <c r="G12" s="224">
        <v>0.85</v>
      </c>
      <c r="H12" s="180">
        <f>Tabla126[[#This Row],[COSTO]]*1.19</f>
        <v>36652</v>
      </c>
      <c r="I12" s="185"/>
      <c r="J12" s="186"/>
      <c r="K12" s="181">
        <v>30800</v>
      </c>
    </row>
    <row r="13" spans="1:13" ht="42.75">
      <c r="A13" s="8" t="s">
        <v>707</v>
      </c>
      <c r="B13" s="155" t="s">
        <v>708</v>
      </c>
      <c r="C13" s="156">
        <f>+Tabla126[[#This Row],[COSTO +IVA]]/Tabla126[[#This Row],[Columna5]]</f>
        <v>41580</v>
      </c>
      <c r="D13" s="156">
        <f>+Tabla126[[#This Row],[PRECIO SUGERIDO INSTALADOR
( CON  IVA)]]-Tabla126[[#This Row],[Columna4]]</f>
        <v>39501</v>
      </c>
      <c r="E13" s="156">
        <f>+Tabla126[[#This Row],[PRECIO SUGERIDO INSTALADOR
( CON  IVA)]]/0.7</f>
        <v>59400.000000000007</v>
      </c>
      <c r="F13" s="156">
        <f>+Tabla126[[#This Row],[PRECIO SUGERIDO INSTALADOR
( CON  IVA)]]*5%</f>
        <v>2079</v>
      </c>
      <c r="G13" s="224">
        <v>0.85</v>
      </c>
      <c r="H13" s="180">
        <f>Tabla126[[#This Row],[COSTO]]*1.19</f>
        <v>35343</v>
      </c>
      <c r="I13" s="185"/>
      <c r="J13" s="186"/>
      <c r="K13" s="181">
        <v>29700</v>
      </c>
    </row>
    <row r="14" spans="1:13" ht="28.5">
      <c r="A14" s="8" t="s">
        <v>709</v>
      </c>
      <c r="B14" s="155" t="s">
        <v>710</v>
      </c>
      <c r="C14" s="156">
        <f>+Tabla126[[#This Row],[COSTO +IVA]]/Tabla126[[#This Row],[Columna5]]</f>
        <v>36680</v>
      </c>
      <c r="D14" s="156">
        <f>+Tabla126[[#This Row],[PRECIO SUGERIDO INSTALADOR
( CON  IVA)]]-Tabla126[[#This Row],[Columna4]]</f>
        <v>34846</v>
      </c>
      <c r="E14" s="156">
        <f>+Tabla126[[#This Row],[PRECIO SUGERIDO INSTALADOR
( CON  IVA)]]/0.7</f>
        <v>52400</v>
      </c>
      <c r="F14" s="156">
        <f>+Tabla126[[#This Row],[PRECIO SUGERIDO INSTALADOR
( CON  IVA)]]*5%</f>
        <v>1834</v>
      </c>
      <c r="G14" s="224">
        <v>0.85</v>
      </c>
      <c r="H14" s="180">
        <f>Tabla126[[#This Row],[COSTO]]*1.19</f>
        <v>31178</v>
      </c>
      <c r="I14" s="185"/>
      <c r="J14" s="186"/>
      <c r="K14" s="181">
        <v>26200</v>
      </c>
    </row>
    <row r="15" spans="1:13" ht="57">
      <c r="A15" s="8" t="s">
        <v>711</v>
      </c>
      <c r="B15" s="155" t="s">
        <v>712</v>
      </c>
      <c r="C15" s="156">
        <f>+Tabla126[[#This Row],[COSTO +IVA]]/Tabla126[[#This Row],[Columna5]]</f>
        <v>35980</v>
      </c>
      <c r="D15" s="156">
        <f>+Tabla126[[#This Row],[PRECIO SUGERIDO INSTALADOR
( CON  IVA)]]-Tabla126[[#This Row],[Columna4]]</f>
        <v>34181</v>
      </c>
      <c r="E15" s="156">
        <f>+Tabla126[[#This Row],[PRECIO SUGERIDO INSTALADOR
( CON  IVA)]]/0.7</f>
        <v>51400</v>
      </c>
      <c r="F15" s="156">
        <f>+Tabla126[[#This Row],[PRECIO SUGERIDO INSTALADOR
( CON  IVA)]]*5%</f>
        <v>1799</v>
      </c>
      <c r="G15" s="224">
        <v>0.85</v>
      </c>
      <c r="H15" s="180">
        <f>Tabla126[[#This Row],[COSTO]]*1.19</f>
        <v>30583</v>
      </c>
      <c r="I15" s="185"/>
      <c r="J15" s="186"/>
      <c r="K15" s="181">
        <v>25700</v>
      </c>
      <c r="L15" s="187"/>
    </row>
    <row r="16" spans="1:13">
      <c r="A16" s="8" t="s">
        <v>713</v>
      </c>
      <c r="B16" s="155" t="s">
        <v>714</v>
      </c>
      <c r="C16" s="156">
        <f>+Tabla126[[#This Row],[COSTO +IVA]]/Tabla126[[#This Row],[Columna5]]</f>
        <v>33040</v>
      </c>
      <c r="D16" s="156">
        <f>+Tabla126[[#This Row],[PRECIO SUGERIDO INSTALADOR
( CON  IVA)]]-Tabla126[[#This Row],[Columna4]]</f>
        <v>31388</v>
      </c>
      <c r="E16" s="156">
        <f>+Tabla126[[#This Row],[PRECIO SUGERIDO INSTALADOR
( CON  IVA)]]/0.7</f>
        <v>47200</v>
      </c>
      <c r="F16" s="156">
        <f>+Tabla126[[#This Row],[PRECIO SUGERIDO INSTALADOR
( CON  IVA)]]*5%</f>
        <v>1652</v>
      </c>
      <c r="G16" s="224">
        <v>0.85</v>
      </c>
      <c r="H16" s="180">
        <f>Tabla126[[#This Row],[COSTO]]*1.19</f>
        <v>28084</v>
      </c>
      <c r="I16" s="179"/>
      <c r="J16" s="179"/>
      <c r="K16" s="181">
        <v>23600</v>
      </c>
    </row>
    <row r="17" spans="1:11">
      <c r="A17" s="8" t="s">
        <v>715</v>
      </c>
      <c r="B17" s="155" t="s">
        <v>716</v>
      </c>
      <c r="C17" s="156">
        <f>+Tabla126[[#This Row],[COSTO +IVA]]/Tabla126[[#This Row],[Columna5]]</f>
        <v>32760</v>
      </c>
      <c r="D17" s="156">
        <f>+Tabla126[[#This Row],[PRECIO SUGERIDO INSTALADOR
( CON  IVA)]]-Tabla126[[#This Row],[Columna4]]</f>
        <v>31122</v>
      </c>
      <c r="E17" s="156">
        <f>+Tabla126[[#This Row],[PRECIO SUGERIDO INSTALADOR
( CON  IVA)]]/0.7</f>
        <v>46800</v>
      </c>
      <c r="F17" s="156">
        <f>+Tabla126[[#This Row],[PRECIO SUGERIDO INSTALADOR
( CON  IVA)]]*5%</f>
        <v>1638</v>
      </c>
      <c r="G17" s="224">
        <v>0.85</v>
      </c>
      <c r="H17" s="180">
        <f>Tabla126[[#This Row],[COSTO]]*1.19</f>
        <v>27846</v>
      </c>
      <c r="I17" s="185"/>
      <c r="J17" s="186"/>
      <c r="K17" s="181">
        <v>23400</v>
      </c>
    </row>
    <row r="18" spans="1:11">
      <c r="A18" s="8" t="s">
        <v>717</v>
      </c>
      <c r="B18" s="155" t="s">
        <v>718</v>
      </c>
      <c r="C18" s="156">
        <f>+Tabla126[[#This Row],[COSTO +IVA]]/Tabla126[[#This Row],[Columna5]]</f>
        <v>31500</v>
      </c>
      <c r="D18" s="156">
        <f>+Tabla126[[#This Row],[PRECIO SUGERIDO INSTALADOR
( CON  IVA)]]-Tabla126[[#This Row],[Columna4]]</f>
        <v>29925</v>
      </c>
      <c r="E18" s="156">
        <f>+Tabla126[[#This Row],[PRECIO SUGERIDO INSTALADOR
( CON  IVA)]]/0.7</f>
        <v>45000</v>
      </c>
      <c r="F18" s="156">
        <f>+Tabla126[[#This Row],[PRECIO SUGERIDO INSTALADOR
( CON  IVA)]]*5%</f>
        <v>1575</v>
      </c>
      <c r="G18" s="224">
        <v>0.85</v>
      </c>
      <c r="H18" s="180">
        <f>Tabla126[[#This Row],[COSTO]]*1.19</f>
        <v>26775</v>
      </c>
      <c r="I18" s="185"/>
      <c r="J18" s="186"/>
      <c r="K18" s="181">
        <v>22500</v>
      </c>
    </row>
    <row r="19" spans="1:11">
      <c r="A19" s="8" t="s">
        <v>719</v>
      </c>
      <c r="B19" s="155" t="s">
        <v>720</v>
      </c>
      <c r="C19" s="156">
        <f>+Tabla126[[#This Row],[COSTO +IVA]]/Tabla126[[#This Row],[Columna5]]</f>
        <v>26460</v>
      </c>
      <c r="D19" s="156">
        <f>+Tabla126[[#This Row],[PRECIO SUGERIDO INSTALADOR
( CON  IVA)]]-Tabla126[[#This Row],[Columna4]]</f>
        <v>25137</v>
      </c>
      <c r="E19" s="156">
        <f>+Tabla126[[#This Row],[PRECIO SUGERIDO INSTALADOR
( CON  IVA)]]/0.7</f>
        <v>37800</v>
      </c>
      <c r="F19" s="156">
        <f>+Tabla126[[#This Row],[PRECIO SUGERIDO INSTALADOR
( CON  IVA)]]*5%</f>
        <v>1323</v>
      </c>
      <c r="G19" s="224">
        <v>0.85</v>
      </c>
      <c r="H19" s="180">
        <f>Tabla126[[#This Row],[COSTO]]*1.19</f>
        <v>22491</v>
      </c>
      <c r="I19" s="179"/>
      <c r="J19" s="179"/>
      <c r="K19" s="181">
        <v>18900</v>
      </c>
    </row>
    <row r="20" spans="1:11" ht="85.5">
      <c r="A20" s="8" t="s">
        <v>721</v>
      </c>
      <c r="B20" s="155" t="s">
        <v>722</v>
      </c>
      <c r="C20" s="156">
        <f>+Tabla126[[#This Row],[COSTO +IVA]]/Tabla126[[#This Row],[Columna5]]</f>
        <v>25130</v>
      </c>
      <c r="D20" s="156">
        <f>+Tabla126[[#This Row],[PRECIO SUGERIDO INSTALADOR
( CON  IVA)]]-Tabla126[[#This Row],[Columna4]]</f>
        <v>23873.5</v>
      </c>
      <c r="E20" s="156">
        <f>+Tabla126[[#This Row],[PRECIO SUGERIDO INSTALADOR
( CON  IVA)]]/0.7</f>
        <v>35900</v>
      </c>
      <c r="F20" s="156">
        <f>+Tabla126[[#This Row],[PRECIO SUGERIDO INSTALADOR
( CON  IVA)]]*5%</f>
        <v>1256.5</v>
      </c>
      <c r="G20" s="224">
        <v>0.85</v>
      </c>
      <c r="H20" s="180">
        <f>Tabla126[[#This Row],[COSTO]]*1.19</f>
        <v>21360.5</v>
      </c>
      <c r="I20" s="179"/>
      <c r="J20" s="179"/>
      <c r="K20" s="188">
        <v>17950</v>
      </c>
    </row>
    <row r="21" spans="1:11" ht="28.5">
      <c r="A21" s="8" t="s">
        <v>723</v>
      </c>
      <c r="B21" s="155" t="s">
        <v>724</v>
      </c>
      <c r="C21" s="156">
        <f>+Tabla126[[#This Row],[COSTO +IVA]]/Tabla126[[#This Row],[Columna5]]</f>
        <v>17640</v>
      </c>
      <c r="D21" s="156">
        <f>+Tabla126[[#This Row],[PRECIO SUGERIDO INSTALADOR
( CON  IVA)]]-Tabla126[[#This Row],[Columna4]]</f>
        <v>16758</v>
      </c>
      <c r="E21" s="156">
        <f>+Tabla126[[#This Row],[PRECIO SUGERIDO INSTALADOR
( CON  IVA)]]/0.7</f>
        <v>25200</v>
      </c>
      <c r="F21" s="156">
        <f>+Tabla126[[#This Row],[PRECIO SUGERIDO INSTALADOR
( CON  IVA)]]*5%</f>
        <v>882</v>
      </c>
      <c r="G21" s="224">
        <v>0.85</v>
      </c>
      <c r="H21" s="180">
        <f>Tabla126[[#This Row],[COSTO]]*1.19</f>
        <v>14994</v>
      </c>
      <c r="I21" s="179"/>
      <c r="J21" s="179"/>
      <c r="K21" s="181">
        <v>12600</v>
      </c>
    </row>
    <row r="22" spans="1:11">
      <c r="A22" s="8" t="s">
        <v>725</v>
      </c>
      <c r="B22" s="155" t="s">
        <v>726</v>
      </c>
      <c r="C22" s="156">
        <f>+Tabla126[[#This Row],[COSTO +IVA]]/Tabla126[[#This Row],[Columna5]]</f>
        <v>9520</v>
      </c>
      <c r="D22" s="156">
        <f>+Tabla126[[#This Row],[PRECIO SUGERIDO INSTALADOR
( CON  IVA)]]-Tabla126[[#This Row],[Columna4]]</f>
        <v>9044</v>
      </c>
      <c r="E22" s="156">
        <f>+Tabla126[[#This Row],[PRECIO SUGERIDO INSTALADOR
( CON  IVA)]]/0.7</f>
        <v>13600</v>
      </c>
      <c r="F22" s="156">
        <f>+Tabla126[[#This Row],[PRECIO SUGERIDO INSTALADOR
( CON  IVA)]]*5%</f>
        <v>476</v>
      </c>
      <c r="G22" s="224">
        <v>0.85</v>
      </c>
      <c r="H22" s="180">
        <f>Tabla126[[#This Row],[COSTO]]*1.19</f>
        <v>8092</v>
      </c>
      <c r="I22" s="179"/>
      <c r="J22" s="179"/>
      <c r="K22" s="181">
        <v>6800</v>
      </c>
    </row>
    <row r="23" spans="1:11" ht="42.75">
      <c r="A23" s="8" t="s">
        <v>727</v>
      </c>
      <c r="B23" s="155" t="s">
        <v>728</v>
      </c>
      <c r="C23" s="156">
        <f>+Tabla126[[#This Row],[COSTO +IVA]]/Tabla126[[#This Row],[Columna5]]</f>
        <v>5880</v>
      </c>
      <c r="D23" s="156">
        <f>+Tabla126[[#This Row],[PRECIO SUGERIDO INSTALADOR
( CON  IVA)]]-Tabla126[[#This Row],[Columna4]]</f>
        <v>5586</v>
      </c>
      <c r="E23" s="156">
        <f>+Tabla126[[#This Row],[PRECIO SUGERIDO INSTALADOR
( CON  IVA)]]/0.7</f>
        <v>8400</v>
      </c>
      <c r="F23" s="156">
        <f>+Tabla126[[#This Row],[PRECIO SUGERIDO INSTALADOR
( CON  IVA)]]*5%</f>
        <v>294</v>
      </c>
      <c r="G23" s="224">
        <v>0.85</v>
      </c>
      <c r="H23" s="180">
        <f>Tabla126[[#This Row],[COSTO]]*1.19</f>
        <v>4998</v>
      </c>
      <c r="I23" s="185"/>
      <c r="J23" s="186"/>
      <c r="K23" s="181">
        <v>4200</v>
      </c>
    </row>
    <row r="24" spans="1:11" ht="42.75">
      <c r="A24" s="8" t="s">
        <v>729</v>
      </c>
      <c r="B24" s="155" t="s">
        <v>730</v>
      </c>
      <c r="C24" s="156">
        <f>+Tabla126[[#This Row],[COSTO +IVA]]/Tabla126[[#This Row],[Columna5]]</f>
        <v>6020</v>
      </c>
      <c r="D24" s="156">
        <f>+Tabla126[[#This Row],[PRECIO SUGERIDO INSTALADOR
( CON  IVA)]]-Tabla126[[#This Row],[Columna4]]</f>
        <v>5719</v>
      </c>
      <c r="E24" s="156">
        <f>+Tabla126[[#This Row],[PRECIO SUGERIDO INSTALADOR
( CON  IVA)]]/0.7</f>
        <v>8600</v>
      </c>
      <c r="F24" s="156">
        <f>+Tabla126[[#This Row],[PRECIO SUGERIDO INSTALADOR
( CON  IVA)]]*5%</f>
        <v>301</v>
      </c>
      <c r="G24" s="224">
        <v>0.85</v>
      </c>
      <c r="H24" s="180">
        <f>Tabla126[[#This Row],[COSTO]]*1.19</f>
        <v>5117</v>
      </c>
      <c r="I24" s="185"/>
      <c r="J24" s="186"/>
      <c r="K24" s="181">
        <v>4300</v>
      </c>
    </row>
    <row r="25" spans="1:11" ht="28.5">
      <c r="A25" s="8" t="s">
        <v>731</v>
      </c>
      <c r="B25" s="155" t="s">
        <v>732</v>
      </c>
      <c r="C25" s="156">
        <f>+Tabla126[[#This Row],[COSTO +IVA]]/Tabla126[[#This Row],[Columna5]]</f>
        <v>4900</v>
      </c>
      <c r="D25" s="156">
        <f>+Tabla126[[#This Row],[PRECIO SUGERIDO INSTALADOR
( CON  IVA)]]-Tabla126[[#This Row],[Columna4]]</f>
        <v>4655</v>
      </c>
      <c r="E25" s="156">
        <f>+Tabla126[[#This Row],[PRECIO SUGERIDO INSTALADOR
( CON  IVA)]]/0.7</f>
        <v>7000</v>
      </c>
      <c r="F25" s="156">
        <f>+Tabla126[[#This Row],[PRECIO SUGERIDO INSTALADOR
( CON  IVA)]]*5%</f>
        <v>245</v>
      </c>
      <c r="G25" s="224">
        <v>0.85</v>
      </c>
      <c r="H25" s="180">
        <f>Tabla126[[#This Row],[COSTO]]*1.19</f>
        <v>4165</v>
      </c>
      <c r="I25" s="179"/>
      <c r="J25" s="179"/>
      <c r="K25" s="181">
        <v>3500</v>
      </c>
    </row>
    <row r="26" spans="1:11">
      <c r="A26" s="8" t="s">
        <v>733</v>
      </c>
      <c r="B26" s="155" t="s">
        <v>734</v>
      </c>
      <c r="C26" s="156">
        <f>+Tabla126[[#This Row],[COSTO +IVA]]/Tabla126[[#This Row],[Columna5]]</f>
        <v>4060</v>
      </c>
      <c r="D26" s="156">
        <f>+Tabla126[[#This Row],[PRECIO SUGERIDO INSTALADOR
( CON  IVA)]]-Tabla126[[#This Row],[Columna4]]</f>
        <v>3857</v>
      </c>
      <c r="E26" s="156">
        <f>+Tabla126[[#This Row],[PRECIO SUGERIDO INSTALADOR
( CON  IVA)]]/0.7</f>
        <v>5800</v>
      </c>
      <c r="F26" s="156">
        <f>+Tabla126[[#This Row],[PRECIO SUGERIDO INSTALADOR
( CON  IVA)]]*5%</f>
        <v>203</v>
      </c>
      <c r="G26" s="224">
        <v>0.85</v>
      </c>
      <c r="H26" s="180">
        <f>Tabla126[[#This Row],[COSTO]]*1.19</f>
        <v>3451</v>
      </c>
      <c r="I26" s="185"/>
      <c r="J26" s="186"/>
      <c r="K26" s="181">
        <v>2900</v>
      </c>
    </row>
    <row r="27" spans="1:11" ht="57">
      <c r="A27" s="8" t="s">
        <v>735</v>
      </c>
      <c r="B27" s="155" t="s">
        <v>736</v>
      </c>
      <c r="C27" s="156">
        <f>+Tabla126[[#This Row],[COSTO +IVA]]/Tabla126[[#This Row],[Columna5]]</f>
        <v>138880</v>
      </c>
      <c r="D27" s="156">
        <f>+Tabla126[[#This Row],[PRECIO SUGERIDO INSTALADOR
( CON  IVA)]]-Tabla126[[#This Row],[Columna4]]</f>
        <v>131936</v>
      </c>
      <c r="E27" s="156">
        <f>+Tabla126[[#This Row],[PRECIO SUGERIDO INSTALADOR
( CON  IVA)]]/0.7</f>
        <v>198400</v>
      </c>
      <c r="F27" s="156">
        <f>+Tabla126[[#This Row],[PRECIO SUGERIDO INSTALADOR
( CON  IVA)]]*5%</f>
        <v>6944</v>
      </c>
      <c r="G27" s="224">
        <v>0.85</v>
      </c>
      <c r="H27" s="180">
        <f>Tabla126[[#This Row],[COSTO]]*1.19</f>
        <v>118048</v>
      </c>
      <c r="I27" s="179"/>
      <c r="J27" s="179"/>
      <c r="K27" s="188">
        <v>99200</v>
      </c>
    </row>
    <row r="28" spans="1:11" ht="28.5">
      <c r="A28" s="8" t="s">
        <v>737</v>
      </c>
      <c r="B28" s="155" t="s">
        <v>738</v>
      </c>
      <c r="C28" s="156">
        <f>+Tabla126[[#This Row],[COSTO +IVA]]/Tabla126[[#This Row],[Columna5]]</f>
        <v>52920</v>
      </c>
      <c r="D28" s="156">
        <f>+Tabla126[[#This Row],[PRECIO SUGERIDO INSTALADOR
( CON  IVA)]]-Tabla126[[#This Row],[Columna4]]</f>
        <v>50274</v>
      </c>
      <c r="E28" s="156">
        <f>+Tabla126[[#This Row],[PRECIO SUGERIDO INSTALADOR
( CON  IVA)]]/0.7</f>
        <v>75600</v>
      </c>
      <c r="F28" s="156">
        <f>+Tabla126[[#This Row],[PRECIO SUGERIDO INSTALADOR
( CON  IVA)]]*5%</f>
        <v>2646</v>
      </c>
      <c r="G28" s="224">
        <v>0.85</v>
      </c>
      <c r="H28" s="180">
        <f>Tabla126[[#This Row],[COSTO]]*1.19</f>
        <v>44982</v>
      </c>
      <c r="I28" s="179"/>
      <c r="J28" s="179"/>
      <c r="K28" s="181">
        <v>37800</v>
      </c>
    </row>
    <row r="29" spans="1:11" ht="28.5">
      <c r="A29" s="8" t="s">
        <v>739</v>
      </c>
      <c r="B29" s="155" t="s">
        <v>740</v>
      </c>
      <c r="C29" s="156">
        <f>+Tabla126[[#This Row],[COSTO +IVA]]/Tabla126[[#This Row],[Columna5]]</f>
        <v>428120</v>
      </c>
      <c r="D29" s="156">
        <f>+Tabla126[[#This Row],[PRECIO SUGERIDO INSTALADOR
( CON  IVA)]]-Tabla126[[#This Row],[Columna4]]</f>
        <v>406714</v>
      </c>
      <c r="E29" s="156">
        <f>+Tabla126[[#This Row],[PRECIO SUGERIDO INSTALADOR
( CON  IVA)]]/0.7</f>
        <v>611600</v>
      </c>
      <c r="F29" s="156">
        <f>+Tabla126[[#This Row],[PRECIO SUGERIDO INSTALADOR
( CON  IVA)]]*5%</f>
        <v>21406</v>
      </c>
      <c r="G29" s="224">
        <v>0.85</v>
      </c>
      <c r="H29" s="180">
        <f>Tabla126[[#This Row],[COSTO]]*1.19</f>
        <v>363902</v>
      </c>
      <c r="I29" s="179"/>
      <c r="J29" s="179"/>
      <c r="K29" s="184">
        <v>305800</v>
      </c>
    </row>
    <row r="30" spans="1:11" ht="28.5">
      <c r="A30" s="8" t="s">
        <v>741</v>
      </c>
      <c r="B30" s="155" t="s">
        <v>742</v>
      </c>
      <c r="C30" s="156">
        <f>+Tabla126[[#This Row],[COSTO +IVA]]/Tabla126[[#This Row],[Columna5]]</f>
        <v>376740</v>
      </c>
      <c r="D30" s="156">
        <f>+Tabla126[[#This Row],[PRECIO SUGERIDO INSTALADOR
( CON  IVA)]]-Tabla126[[#This Row],[Columna4]]</f>
        <v>357903</v>
      </c>
      <c r="E30" s="156">
        <f>+Tabla126[[#This Row],[PRECIO SUGERIDO INSTALADOR
( CON  IVA)]]/0.7</f>
        <v>538200</v>
      </c>
      <c r="F30" s="156">
        <f>+Tabla126[[#This Row],[PRECIO SUGERIDO INSTALADOR
( CON  IVA)]]*5%</f>
        <v>18837</v>
      </c>
      <c r="G30" s="224">
        <v>0.85</v>
      </c>
      <c r="H30" s="180">
        <f>Tabla126[[#This Row],[COSTO]]*1.19</f>
        <v>320229</v>
      </c>
      <c r="I30" s="179"/>
      <c r="J30" s="179"/>
      <c r="K30" s="181">
        <v>269100</v>
      </c>
    </row>
    <row r="31" spans="1:11" ht="28.5">
      <c r="A31" s="8" t="s">
        <v>743</v>
      </c>
      <c r="B31" s="155" t="s">
        <v>744</v>
      </c>
      <c r="C31" s="156">
        <f>+Tabla126[[#This Row],[COSTO +IVA]]/Tabla126[[#This Row],[Columna5]]</f>
        <v>256760</v>
      </c>
      <c r="D31" s="156">
        <f>+Tabla126[[#This Row],[PRECIO SUGERIDO INSTALADOR
( CON  IVA)]]-Tabla126[[#This Row],[Columna4]]</f>
        <v>243922</v>
      </c>
      <c r="E31" s="156">
        <f>+Tabla126[[#This Row],[PRECIO SUGERIDO INSTALADOR
( CON  IVA)]]/0.7</f>
        <v>366800</v>
      </c>
      <c r="F31" s="156">
        <f>+Tabla126[[#This Row],[PRECIO SUGERIDO INSTALADOR
( CON  IVA)]]*5%</f>
        <v>12838</v>
      </c>
      <c r="G31" s="224">
        <v>0.85</v>
      </c>
      <c r="H31" s="180">
        <f>Tabla126[[#This Row],[COSTO]]*1.19</f>
        <v>218246</v>
      </c>
      <c r="I31" s="179"/>
      <c r="J31" s="179"/>
      <c r="K31" s="184">
        <v>183400</v>
      </c>
    </row>
    <row r="32" spans="1:11" ht="85.5">
      <c r="A32" s="8" t="s">
        <v>745</v>
      </c>
      <c r="B32" s="155" t="s">
        <v>746</v>
      </c>
      <c r="C32" s="156">
        <f>+Tabla126[[#This Row],[COSTO +IVA]]/Tabla126[[#This Row],[Columna5]]</f>
        <v>231560</v>
      </c>
      <c r="D32" s="156">
        <f>+Tabla126[[#This Row],[PRECIO SUGERIDO INSTALADOR
( CON  IVA)]]-Tabla126[[#This Row],[Columna4]]</f>
        <v>219982</v>
      </c>
      <c r="E32" s="156">
        <f>+Tabla126[[#This Row],[PRECIO SUGERIDO INSTALADOR
( CON  IVA)]]/0.7</f>
        <v>330800</v>
      </c>
      <c r="F32" s="156">
        <f>+Tabla126[[#This Row],[PRECIO SUGERIDO INSTALADOR
( CON  IVA)]]*5%</f>
        <v>11578</v>
      </c>
      <c r="G32" s="224">
        <v>0.85</v>
      </c>
      <c r="H32" s="180">
        <f>Tabla126[[#This Row],[COSTO]]*1.19</f>
        <v>196826</v>
      </c>
      <c r="I32" s="179"/>
      <c r="J32" s="179"/>
      <c r="K32" s="181">
        <v>165400</v>
      </c>
    </row>
    <row r="33" spans="1:11" ht="28.5">
      <c r="A33" s="8" t="s">
        <v>747</v>
      </c>
      <c r="B33" s="155" t="s">
        <v>748</v>
      </c>
      <c r="C33" s="156">
        <f>+Tabla126[[#This Row],[COSTO +IVA]]/Tabla126[[#This Row],[Columna5]]</f>
        <v>145460</v>
      </c>
      <c r="D33" s="156">
        <f>+Tabla126[[#This Row],[PRECIO SUGERIDO INSTALADOR
( CON  IVA)]]-Tabla126[[#This Row],[Columna4]]</f>
        <v>138187</v>
      </c>
      <c r="E33" s="156">
        <f>+Tabla126[[#This Row],[PRECIO SUGERIDO INSTALADOR
( CON  IVA)]]/0.7</f>
        <v>207800</v>
      </c>
      <c r="F33" s="156">
        <f>+Tabla126[[#This Row],[PRECIO SUGERIDO INSTALADOR
( CON  IVA)]]*5%</f>
        <v>7273</v>
      </c>
      <c r="G33" s="224">
        <v>0.85</v>
      </c>
      <c r="H33" s="180">
        <f>Tabla126[[#This Row],[COSTO]]*1.19</f>
        <v>123641</v>
      </c>
      <c r="I33" s="179"/>
      <c r="J33" s="179"/>
      <c r="K33" s="181">
        <v>103900</v>
      </c>
    </row>
    <row r="34" spans="1:11" ht="28.5">
      <c r="A34" s="8" t="s">
        <v>749</v>
      </c>
      <c r="B34" s="155" t="s">
        <v>750</v>
      </c>
      <c r="C34" s="156">
        <f>+Tabla126[[#This Row],[COSTO +IVA]]/Tabla126[[#This Row],[Columna5]]</f>
        <v>100940</v>
      </c>
      <c r="D34" s="156">
        <f>+Tabla126[[#This Row],[PRECIO SUGERIDO INSTALADOR
( CON  IVA)]]-Tabla126[[#This Row],[Columna4]]</f>
        <v>95893</v>
      </c>
      <c r="E34" s="156">
        <f>+Tabla126[[#This Row],[PRECIO SUGERIDO INSTALADOR
( CON  IVA)]]/0.7</f>
        <v>144200</v>
      </c>
      <c r="F34" s="156">
        <f>+Tabla126[[#This Row],[PRECIO SUGERIDO INSTALADOR
( CON  IVA)]]*5%</f>
        <v>5047</v>
      </c>
      <c r="G34" s="224">
        <v>0.85</v>
      </c>
      <c r="H34" s="180">
        <f>Tabla126[[#This Row],[COSTO]]*1.19</f>
        <v>85799</v>
      </c>
      <c r="I34" s="179"/>
      <c r="J34" s="179"/>
      <c r="K34" s="181">
        <v>72100</v>
      </c>
    </row>
    <row r="35" spans="1:11">
      <c r="A35" s="8" t="s">
        <v>751</v>
      </c>
      <c r="B35" s="155" t="s">
        <v>752</v>
      </c>
      <c r="C35" s="156">
        <f>+Tabla126[[#This Row],[COSTO +IVA]]/Tabla126[[#This Row],[Columna5]]</f>
        <v>65800</v>
      </c>
      <c r="D35" s="156">
        <f>+Tabla126[[#This Row],[PRECIO SUGERIDO INSTALADOR
( CON  IVA)]]-Tabla126[[#This Row],[Columna4]]</f>
        <v>62510</v>
      </c>
      <c r="E35" s="156">
        <f>+Tabla126[[#This Row],[PRECIO SUGERIDO INSTALADOR
( CON  IVA)]]/0.7</f>
        <v>94000</v>
      </c>
      <c r="F35" s="156">
        <f>+Tabla126[[#This Row],[PRECIO SUGERIDO INSTALADOR
( CON  IVA)]]*5%</f>
        <v>3290</v>
      </c>
      <c r="G35" s="224">
        <v>0.85</v>
      </c>
      <c r="H35" s="180">
        <f>Tabla126[[#This Row],[COSTO]]*1.19</f>
        <v>55930</v>
      </c>
      <c r="I35" s="179"/>
      <c r="J35" s="179"/>
      <c r="K35" s="184">
        <v>47000</v>
      </c>
    </row>
    <row r="36" spans="1:11" ht="42.75">
      <c r="A36" s="8" t="s">
        <v>753</v>
      </c>
      <c r="B36" s="155" t="s">
        <v>754</v>
      </c>
      <c r="C36" s="156">
        <f>+Tabla126[[#This Row],[COSTO +IVA]]/Tabla126[[#This Row],[Columna5]]</f>
        <v>49140</v>
      </c>
      <c r="D36" s="156">
        <f>+Tabla126[[#This Row],[PRECIO SUGERIDO INSTALADOR
( CON  IVA)]]-Tabla126[[#This Row],[Columna4]]</f>
        <v>46683</v>
      </c>
      <c r="E36" s="156">
        <f>+Tabla126[[#This Row],[PRECIO SUGERIDO INSTALADOR
( CON  IVA)]]/0.7</f>
        <v>70200</v>
      </c>
      <c r="F36" s="156">
        <f>+Tabla126[[#This Row],[PRECIO SUGERIDO INSTALADOR
( CON  IVA)]]*5%</f>
        <v>2457</v>
      </c>
      <c r="G36" s="224">
        <v>0.85</v>
      </c>
      <c r="H36" s="180">
        <f>Tabla126[[#This Row],[COSTO]]*1.19</f>
        <v>41769</v>
      </c>
      <c r="I36" s="179"/>
      <c r="J36" s="179"/>
      <c r="K36" s="188">
        <v>35100</v>
      </c>
    </row>
    <row r="37" spans="1:11">
      <c r="A37" s="8" t="s">
        <v>755</v>
      </c>
      <c r="B37" s="155" t="s">
        <v>756</v>
      </c>
      <c r="C37" s="156">
        <f>+Tabla126[[#This Row],[COSTO +IVA]]/Tabla126[[#This Row],[Columna5]]</f>
        <v>47040</v>
      </c>
      <c r="D37" s="156">
        <f>+Tabla126[[#This Row],[PRECIO SUGERIDO INSTALADOR
( CON  IVA)]]-Tabla126[[#This Row],[Columna4]]</f>
        <v>44688</v>
      </c>
      <c r="E37" s="156">
        <f>+Tabla126[[#This Row],[PRECIO SUGERIDO INSTALADOR
( CON  IVA)]]/0.7</f>
        <v>67200</v>
      </c>
      <c r="F37" s="156">
        <f>+Tabla126[[#This Row],[PRECIO SUGERIDO INSTALADOR
( CON  IVA)]]*5%</f>
        <v>2352</v>
      </c>
      <c r="G37" s="224">
        <v>0.85</v>
      </c>
      <c r="H37" s="180">
        <f>Tabla126[[#This Row],[COSTO]]*1.19</f>
        <v>39984</v>
      </c>
      <c r="I37" s="179"/>
      <c r="J37" s="179"/>
      <c r="K37" s="184">
        <v>33600</v>
      </c>
    </row>
    <row r="38" spans="1:11" ht="42.75">
      <c r="A38" s="8" t="s">
        <v>757</v>
      </c>
      <c r="B38" s="155" t="s">
        <v>758</v>
      </c>
      <c r="C38" s="156">
        <f>+Tabla126[[#This Row],[COSTO +IVA]]/Tabla126[[#This Row],[Columna5]]</f>
        <v>43400</v>
      </c>
      <c r="D38" s="156">
        <f>+Tabla126[[#This Row],[PRECIO SUGERIDO INSTALADOR
( CON  IVA)]]-Tabla126[[#This Row],[Columna4]]</f>
        <v>41230</v>
      </c>
      <c r="E38" s="156">
        <f>+Tabla126[[#This Row],[PRECIO SUGERIDO INSTALADOR
( CON  IVA)]]/0.7</f>
        <v>62000.000000000007</v>
      </c>
      <c r="F38" s="156">
        <f>+Tabla126[[#This Row],[PRECIO SUGERIDO INSTALADOR
( CON  IVA)]]*5%</f>
        <v>2170</v>
      </c>
      <c r="G38" s="224">
        <v>0.85</v>
      </c>
      <c r="H38" s="180">
        <f>Tabla126[[#This Row],[COSTO]]*1.19</f>
        <v>36890</v>
      </c>
      <c r="I38" s="179"/>
      <c r="J38" s="179"/>
      <c r="K38" s="181">
        <v>31000</v>
      </c>
    </row>
    <row r="39" spans="1:11">
      <c r="A39" s="8" t="s">
        <v>759</v>
      </c>
      <c r="B39" s="155" t="s">
        <v>760</v>
      </c>
      <c r="C39" s="156">
        <f>+Tabla126[[#This Row],[COSTO +IVA]]/Tabla126[[#This Row],[Columna5]]</f>
        <v>37660</v>
      </c>
      <c r="D39" s="156">
        <f>+Tabla126[[#This Row],[PRECIO SUGERIDO INSTALADOR
( CON  IVA)]]-Tabla126[[#This Row],[Columna4]]</f>
        <v>35777</v>
      </c>
      <c r="E39" s="156">
        <f>+Tabla126[[#This Row],[PRECIO SUGERIDO INSTALADOR
( CON  IVA)]]/0.7</f>
        <v>53800</v>
      </c>
      <c r="F39" s="156">
        <f>+Tabla126[[#This Row],[PRECIO SUGERIDO INSTALADOR
( CON  IVA)]]*5%</f>
        <v>1883</v>
      </c>
      <c r="G39" s="224">
        <v>0.85</v>
      </c>
      <c r="H39" s="180">
        <f>Tabla126[[#This Row],[COSTO]]*1.19</f>
        <v>32011</v>
      </c>
      <c r="I39" s="179"/>
      <c r="J39" s="179"/>
      <c r="K39" s="181">
        <v>26900</v>
      </c>
    </row>
    <row r="40" spans="1:11" ht="28.5">
      <c r="A40" s="8" t="s">
        <v>761</v>
      </c>
      <c r="B40" s="155" t="s">
        <v>762</v>
      </c>
      <c r="C40" s="156">
        <f>+Tabla126[[#This Row],[COSTO +IVA]]/Tabla126[[#This Row],[Columna5]]</f>
        <v>17500</v>
      </c>
      <c r="D40" s="156">
        <f>+Tabla126[[#This Row],[PRECIO SUGERIDO INSTALADOR
( CON  IVA)]]-Tabla126[[#This Row],[Columna4]]</f>
        <v>16625</v>
      </c>
      <c r="E40" s="156">
        <f>+Tabla126[[#This Row],[PRECIO SUGERIDO INSTALADOR
( CON  IVA)]]/0.7</f>
        <v>25000</v>
      </c>
      <c r="F40" s="156">
        <f>+Tabla126[[#This Row],[PRECIO SUGERIDO INSTALADOR
( CON  IVA)]]*5%</f>
        <v>875</v>
      </c>
      <c r="G40" s="224">
        <v>0.85</v>
      </c>
      <c r="H40" s="180">
        <f>Tabla126[[#This Row],[COSTO]]*1.19</f>
        <v>14875</v>
      </c>
      <c r="I40" s="179"/>
      <c r="J40" s="179"/>
      <c r="K40" s="181">
        <v>12500</v>
      </c>
    </row>
    <row r="41" spans="1:11" ht="42.75">
      <c r="A41" s="8" t="s">
        <v>763</v>
      </c>
      <c r="B41" s="155" t="s">
        <v>764</v>
      </c>
      <c r="C41" s="156">
        <f>+Tabla126[[#This Row],[COSTO +IVA]]/Tabla126[[#This Row],[Columna5]]</f>
        <v>11760</v>
      </c>
      <c r="D41" s="156">
        <f>+Tabla126[[#This Row],[PRECIO SUGERIDO INSTALADOR
( CON  IVA)]]-Tabla126[[#This Row],[Columna4]]</f>
        <v>11172</v>
      </c>
      <c r="E41" s="156">
        <f>+Tabla126[[#This Row],[PRECIO SUGERIDO INSTALADOR
( CON  IVA)]]/0.7</f>
        <v>16800</v>
      </c>
      <c r="F41" s="156">
        <f>+Tabla126[[#This Row],[PRECIO SUGERIDO INSTALADOR
( CON  IVA)]]*5%</f>
        <v>588</v>
      </c>
      <c r="G41" s="224">
        <v>0.85</v>
      </c>
      <c r="H41" s="180">
        <f>Tabla126[[#This Row],[COSTO]]*1.19</f>
        <v>9996</v>
      </c>
      <c r="I41" s="179"/>
      <c r="J41" s="179"/>
      <c r="K41" s="181">
        <v>8400</v>
      </c>
    </row>
    <row r="42" spans="1:11" ht="28.5">
      <c r="A42" s="8" t="s">
        <v>765</v>
      </c>
      <c r="B42" s="155" t="s">
        <v>766</v>
      </c>
      <c r="C42" s="156">
        <f>+Tabla126[[#This Row],[COSTO +IVA]]/Tabla126[[#This Row],[Columna5]]</f>
        <v>7000</v>
      </c>
      <c r="D42" s="156">
        <f>+Tabla126[[#This Row],[PRECIO SUGERIDO INSTALADOR
( CON  IVA)]]-Tabla126[[#This Row],[Columna4]]</f>
        <v>6650</v>
      </c>
      <c r="E42" s="156">
        <f>+Tabla126[[#This Row],[PRECIO SUGERIDO INSTALADOR
( CON  IVA)]]/0.7</f>
        <v>10000</v>
      </c>
      <c r="F42" s="156">
        <f>+Tabla126[[#This Row],[PRECIO SUGERIDO INSTALADOR
( CON  IVA)]]*5%</f>
        <v>350</v>
      </c>
      <c r="G42" s="224">
        <v>0.85</v>
      </c>
      <c r="H42" s="180">
        <f>Tabla126[[#This Row],[COSTO]]*1.19</f>
        <v>5950</v>
      </c>
      <c r="I42" s="179"/>
      <c r="J42" s="179"/>
      <c r="K42" s="184">
        <v>5000</v>
      </c>
    </row>
    <row r="43" spans="1:11" ht="71.25">
      <c r="A43" s="8" t="s">
        <v>767</v>
      </c>
      <c r="B43" s="155" t="s">
        <v>768</v>
      </c>
      <c r="C43" s="156">
        <f>+Tabla126[[#This Row],[COSTO +IVA]]/Tabla126[[#This Row],[Columna5]]</f>
        <v>4620</v>
      </c>
      <c r="D43" s="156">
        <f>+Tabla126[[#This Row],[PRECIO SUGERIDO INSTALADOR
( CON  IVA)]]-Tabla126[[#This Row],[Columna4]]</f>
        <v>4389</v>
      </c>
      <c r="E43" s="156">
        <f>+Tabla126[[#This Row],[PRECIO SUGERIDO INSTALADOR
( CON  IVA)]]/0.7</f>
        <v>6600</v>
      </c>
      <c r="F43" s="156">
        <f>+Tabla126[[#This Row],[PRECIO SUGERIDO INSTALADOR
( CON  IVA)]]*5%</f>
        <v>231</v>
      </c>
      <c r="G43" s="224">
        <v>0.85</v>
      </c>
      <c r="H43" s="180">
        <f>Tabla126[[#This Row],[COSTO]]*1.19</f>
        <v>3927</v>
      </c>
      <c r="I43" s="179"/>
      <c r="J43" s="179"/>
      <c r="K43" s="181">
        <v>3300</v>
      </c>
    </row>
    <row r="44" spans="1:11" ht="28.5">
      <c r="A44" s="8" t="s">
        <v>769</v>
      </c>
      <c r="B44" s="155" t="s">
        <v>770</v>
      </c>
      <c r="C44" s="156">
        <f>+Tabla126[[#This Row],[COSTO +IVA]]/Tabla126[[#This Row],[Columna5]]</f>
        <v>4466</v>
      </c>
      <c r="D44" s="156">
        <f>+Tabla126[[#This Row],[PRECIO SUGERIDO INSTALADOR
( CON  IVA)]]-Tabla126[[#This Row],[Columna4]]</f>
        <v>4242.7</v>
      </c>
      <c r="E44" s="156">
        <f>+Tabla126[[#This Row],[PRECIO SUGERIDO INSTALADOR
( CON  IVA)]]/0.7</f>
        <v>6380</v>
      </c>
      <c r="F44" s="156">
        <f>+Tabla126[[#This Row],[PRECIO SUGERIDO INSTALADOR
( CON  IVA)]]*5%</f>
        <v>223.3</v>
      </c>
      <c r="G44" s="224">
        <v>0.85</v>
      </c>
      <c r="H44" s="180">
        <f>Tabla126[[#This Row],[COSTO]]*1.19</f>
        <v>3796.1</v>
      </c>
      <c r="I44" s="185"/>
      <c r="J44" s="186"/>
      <c r="K44" s="181">
        <v>3190</v>
      </c>
    </row>
    <row r="45" spans="1:11" ht="28.5">
      <c r="A45" s="8" t="s">
        <v>771</v>
      </c>
      <c r="B45" s="155" t="s">
        <v>772</v>
      </c>
      <c r="C45" s="156">
        <f>+Tabla126[[#This Row],[COSTO +IVA]]/Tabla126[[#This Row],[Columna5]]</f>
        <v>3640</v>
      </c>
      <c r="D45" s="156">
        <f>+Tabla126[[#This Row],[PRECIO SUGERIDO INSTALADOR
( CON  IVA)]]-Tabla126[[#This Row],[Columna4]]</f>
        <v>3458</v>
      </c>
      <c r="E45" s="156">
        <f>+Tabla126[[#This Row],[PRECIO SUGERIDO INSTALADOR
( CON  IVA)]]/0.7</f>
        <v>5200</v>
      </c>
      <c r="F45" s="156">
        <f>+Tabla126[[#This Row],[PRECIO SUGERIDO INSTALADOR
( CON  IVA)]]*5%</f>
        <v>182</v>
      </c>
      <c r="G45" s="224">
        <v>0.85</v>
      </c>
      <c r="H45" s="180">
        <f>Tabla126[[#This Row],[COSTO]]*1.19</f>
        <v>3094</v>
      </c>
      <c r="I45" s="179"/>
      <c r="J45" s="179"/>
      <c r="K45" s="184">
        <v>2600</v>
      </c>
    </row>
    <row r="46" spans="1:11" ht="42.75">
      <c r="A46" s="8" t="s">
        <v>773</v>
      </c>
      <c r="B46" s="155" t="s">
        <v>774</v>
      </c>
      <c r="C46" s="156">
        <f>+Tabla126[[#This Row],[COSTO +IVA]]/Tabla126[[#This Row],[Columna5]]</f>
        <v>1960</v>
      </c>
      <c r="D46" s="156">
        <f>+Tabla126[[#This Row],[PRECIO SUGERIDO INSTALADOR
( CON  IVA)]]-Tabla126[[#This Row],[Columna4]]</f>
        <v>1862</v>
      </c>
      <c r="E46" s="156">
        <f>+Tabla126[[#This Row],[PRECIO SUGERIDO INSTALADOR
( CON  IVA)]]/0.7</f>
        <v>2800</v>
      </c>
      <c r="F46" s="156">
        <f>+Tabla126[[#This Row],[PRECIO SUGERIDO INSTALADOR
( CON  IVA)]]*5%</f>
        <v>98</v>
      </c>
      <c r="G46" s="224">
        <v>0.85</v>
      </c>
      <c r="H46" s="180">
        <f>Tabla126[[#This Row],[COSTO]]*1.19</f>
        <v>1666</v>
      </c>
      <c r="I46" s="179"/>
      <c r="J46" s="179"/>
      <c r="K46" s="181">
        <v>1400</v>
      </c>
    </row>
    <row r="47" spans="1:11">
      <c r="A47" s="8" t="s">
        <v>775</v>
      </c>
      <c r="B47" s="155" t="s">
        <v>776</v>
      </c>
      <c r="C47" s="156">
        <f>+Tabla126[[#This Row],[COSTO +IVA]]/Tabla126[[#This Row],[Columna5]]</f>
        <v>45220</v>
      </c>
      <c r="D47" s="156">
        <f>+Tabla126[[#This Row],[PRECIO SUGERIDO INSTALADOR
( CON  IVA)]]-Tabla126[[#This Row],[Columna4]]</f>
        <v>42959</v>
      </c>
      <c r="E47" s="156">
        <f>+Tabla126[[#This Row],[PRECIO SUGERIDO INSTALADOR
( CON  IVA)]]/0.7</f>
        <v>64600.000000000007</v>
      </c>
      <c r="F47" s="156">
        <f>+Tabla126[[#This Row],[PRECIO SUGERIDO INSTALADOR
( CON  IVA)]]*5%</f>
        <v>2261</v>
      </c>
      <c r="G47" s="225">
        <v>0.85</v>
      </c>
      <c r="H47" s="180">
        <f>Tabla126[[#This Row],[COSTO]]*1.19</f>
        <v>38437</v>
      </c>
      <c r="I47" s="185"/>
      <c r="J47" s="186"/>
      <c r="K47" s="181">
        <v>32300</v>
      </c>
    </row>
    <row r="48" spans="1:11" ht="42.75">
      <c r="A48" s="8" t="s">
        <v>777</v>
      </c>
      <c r="B48" s="155" t="s">
        <v>778</v>
      </c>
      <c r="C48" s="156">
        <f>+Tabla126[[#This Row],[COSTO +IVA]]/Tabla126[[#This Row],[Columna5]]</f>
        <v>432320</v>
      </c>
      <c r="D48" s="156">
        <f>+Tabla126[[#This Row],[PRECIO SUGERIDO INSTALADOR
( CON  IVA)]]-Tabla126[[#This Row],[Columna4]]</f>
        <v>410704</v>
      </c>
      <c r="E48" s="156">
        <f>+Tabla126[[#This Row],[PRECIO SUGERIDO INSTALADOR
( CON  IVA)]]/0.7</f>
        <v>617600</v>
      </c>
      <c r="F48" s="156">
        <f>+Tabla126[[#This Row],[PRECIO SUGERIDO INSTALADOR
( CON  IVA)]]*5%</f>
        <v>21616</v>
      </c>
      <c r="G48" s="224">
        <v>0.85</v>
      </c>
      <c r="H48" s="180">
        <f>Tabla126[[#This Row],[COSTO]]*1.19</f>
        <v>367472</v>
      </c>
      <c r="I48" s="179"/>
      <c r="J48" s="179"/>
      <c r="K48" s="181">
        <v>308800</v>
      </c>
    </row>
    <row r="49" spans="1:11" ht="28.5">
      <c r="A49" s="8" t="s">
        <v>779</v>
      </c>
      <c r="B49" s="155" t="s">
        <v>780</v>
      </c>
      <c r="C49" s="156">
        <f>+Tabla126[[#This Row],[COSTO +IVA]]/Tabla126[[#This Row],[Columna5]]</f>
        <v>442260</v>
      </c>
      <c r="D49" s="156">
        <f>+Tabla126[[#This Row],[PRECIO SUGERIDO INSTALADOR
( CON  IVA)]]-Tabla126[[#This Row],[Columna4]]</f>
        <v>420147</v>
      </c>
      <c r="E49" s="156">
        <f>+Tabla126[[#This Row],[PRECIO SUGERIDO INSTALADOR
( CON  IVA)]]/0.7</f>
        <v>631800</v>
      </c>
      <c r="F49" s="156">
        <f>+Tabla126[[#This Row],[PRECIO SUGERIDO INSTALADOR
( CON  IVA)]]*5%</f>
        <v>22113</v>
      </c>
      <c r="G49" s="224">
        <v>0.85</v>
      </c>
      <c r="H49" s="180">
        <f>Tabla126[[#This Row],[COSTO]]*1.19</f>
        <v>375921</v>
      </c>
      <c r="I49" s="179"/>
      <c r="J49" s="179"/>
      <c r="K49" s="181">
        <v>315900</v>
      </c>
    </row>
    <row r="50" spans="1:11" ht="57">
      <c r="A50" s="8" t="s">
        <v>781</v>
      </c>
      <c r="B50" s="155" t="s">
        <v>782</v>
      </c>
      <c r="C50" s="156">
        <f>+Tabla126[[#This Row],[COSTO +IVA]]/Tabla126[[#This Row],[Columna5]]</f>
        <v>242843.02325581395</v>
      </c>
      <c r="D50" s="156">
        <f>+Tabla126[[#This Row],[PRECIO SUGERIDO INSTALADOR
( CON  IVA)]]-Tabla126[[#This Row],[Columna4]]</f>
        <v>230700.87209302327</v>
      </c>
      <c r="E50" s="156">
        <f>+Tabla126[[#This Row],[PRECIO SUGERIDO INSTALADOR
( CON  IVA)]]/0.7</f>
        <v>346918.60465116281</v>
      </c>
      <c r="F50" s="156">
        <f>+Tabla126[[#This Row],[PRECIO SUGERIDO INSTALADOR
( CON  IVA)]]*5%</f>
        <v>12142.151162790698</v>
      </c>
      <c r="G50" s="224">
        <v>0.86</v>
      </c>
      <c r="H50" s="180">
        <f>Tabla126[[#This Row],[COSTO]]*1.19</f>
        <v>208845</v>
      </c>
      <c r="I50" s="179"/>
      <c r="J50" s="179"/>
      <c r="K50" s="188">
        <v>175500</v>
      </c>
    </row>
    <row r="51" spans="1:11" ht="57">
      <c r="A51" s="8" t="s">
        <v>783</v>
      </c>
      <c r="B51" s="155" t="s">
        <v>736</v>
      </c>
      <c r="C51" s="156">
        <f>+Tabla126[[#This Row],[COSTO +IVA]]/Tabla126[[#This Row],[Columna5]]</f>
        <v>228900</v>
      </c>
      <c r="D51" s="156">
        <f>+Tabla126[[#This Row],[PRECIO SUGERIDO INSTALADOR
( CON  IVA)]]-Tabla126[[#This Row],[Columna4]]</f>
        <v>217455</v>
      </c>
      <c r="E51" s="156">
        <f>+Tabla126[[#This Row],[PRECIO SUGERIDO INSTALADOR
( CON  IVA)]]/0.7</f>
        <v>327000</v>
      </c>
      <c r="F51" s="156">
        <f>+Tabla126[[#This Row],[PRECIO SUGERIDO INSTALADOR
( CON  IVA)]]*5%</f>
        <v>11445</v>
      </c>
      <c r="G51" s="224">
        <v>0.85</v>
      </c>
      <c r="H51" s="180">
        <f>Tabla126[[#This Row],[COSTO]]*1.19</f>
        <v>194565</v>
      </c>
      <c r="I51" s="179"/>
      <c r="J51" s="179"/>
      <c r="K51" s="188">
        <v>163500</v>
      </c>
    </row>
    <row r="52" spans="1:11" ht="28.5">
      <c r="A52" s="8" t="s">
        <v>784</v>
      </c>
      <c r="B52" s="155" t="s">
        <v>785</v>
      </c>
      <c r="C52" s="156">
        <f>+Tabla126[[#This Row],[COSTO +IVA]]/Tabla126[[#This Row],[Columna5]]</f>
        <v>245700</v>
      </c>
      <c r="D52" s="156">
        <f>+Tabla126[[#This Row],[PRECIO SUGERIDO INSTALADOR
( CON  IVA)]]-Tabla126[[#This Row],[Columna4]]</f>
        <v>233415</v>
      </c>
      <c r="E52" s="156">
        <f>+Tabla126[[#This Row],[PRECIO SUGERIDO INSTALADOR
( CON  IVA)]]/0.7</f>
        <v>351000</v>
      </c>
      <c r="F52" s="156">
        <f>+Tabla126[[#This Row],[PRECIO SUGERIDO INSTALADOR
( CON  IVA)]]*5%</f>
        <v>12285</v>
      </c>
      <c r="G52" s="224">
        <v>0.85</v>
      </c>
      <c r="H52" s="180">
        <f>Tabla126[[#This Row],[COSTO]]*1.19</f>
        <v>208845</v>
      </c>
      <c r="I52" s="179"/>
      <c r="J52" s="179"/>
      <c r="K52" s="181">
        <v>175500</v>
      </c>
    </row>
    <row r="53" spans="1:11" ht="28.5">
      <c r="A53" s="8" t="s">
        <v>786</v>
      </c>
      <c r="B53" s="155" t="s">
        <v>787</v>
      </c>
      <c r="C53" s="156">
        <f>+Tabla126[[#This Row],[COSTO +IVA]]/Tabla126[[#This Row],[Columna5]]</f>
        <v>207480</v>
      </c>
      <c r="D53" s="156">
        <f>+Tabla126[[#This Row],[PRECIO SUGERIDO INSTALADOR
( CON  IVA)]]-Tabla126[[#This Row],[Columna4]]</f>
        <v>197106</v>
      </c>
      <c r="E53" s="156">
        <f>+Tabla126[[#This Row],[PRECIO SUGERIDO INSTALADOR
( CON  IVA)]]/0.7</f>
        <v>296400</v>
      </c>
      <c r="F53" s="156">
        <f>+Tabla126[[#This Row],[PRECIO SUGERIDO INSTALADOR
( CON  IVA)]]*5%</f>
        <v>10374</v>
      </c>
      <c r="G53" s="224">
        <v>0.85</v>
      </c>
      <c r="H53" s="180">
        <f>Tabla126[[#This Row],[COSTO]]*1.19</f>
        <v>176358</v>
      </c>
      <c r="I53" s="179"/>
      <c r="J53" s="179"/>
      <c r="K53" s="181">
        <v>148200</v>
      </c>
    </row>
    <row r="54" spans="1:11" ht="71.25">
      <c r="A54" s="8" t="s">
        <v>788</v>
      </c>
      <c r="B54" s="155" t="s">
        <v>789</v>
      </c>
      <c r="C54" s="156">
        <f>+Tabla126[[#This Row],[COSTO +IVA]]/Tabla126[[#This Row],[Columna5]]</f>
        <v>140140</v>
      </c>
      <c r="D54" s="156">
        <f>+Tabla126[[#This Row],[PRECIO SUGERIDO INSTALADOR
( CON  IVA)]]-Tabla126[[#This Row],[Columna4]]</f>
        <v>133133</v>
      </c>
      <c r="E54" s="156">
        <f>+Tabla126[[#This Row],[PRECIO SUGERIDO INSTALADOR
( CON  IVA)]]/0.7</f>
        <v>200200</v>
      </c>
      <c r="F54" s="156">
        <f>+Tabla126[[#This Row],[PRECIO SUGERIDO INSTALADOR
( CON  IVA)]]*5%</f>
        <v>7007</v>
      </c>
      <c r="G54" s="224">
        <v>0.85</v>
      </c>
      <c r="H54" s="180">
        <f>Tabla126[[#This Row],[COSTO]]*1.19</f>
        <v>119119</v>
      </c>
      <c r="I54" s="179"/>
      <c r="J54" s="179"/>
      <c r="K54" s="188">
        <v>100100</v>
      </c>
    </row>
    <row r="55" spans="1:11" ht="28.5">
      <c r="A55" s="8" t="s">
        <v>790</v>
      </c>
      <c r="B55" s="155" t="s">
        <v>791</v>
      </c>
      <c r="C55" s="156">
        <f>+Tabla126[[#This Row],[COSTO +IVA]]/Tabla126[[#This Row],[Columna5]]</f>
        <v>17220</v>
      </c>
      <c r="D55" s="156">
        <f>+Tabla126[[#This Row],[PRECIO SUGERIDO INSTALADOR
( CON  IVA)]]-Tabla126[[#This Row],[Columna4]]</f>
        <v>16359</v>
      </c>
      <c r="E55" s="156">
        <f>+Tabla126[[#This Row],[PRECIO SUGERIDO INSTALADOR
( CON  IVA)]]/0.7</f>
        <v>24600</v>
      </c>
      <c r="F55" s="156">
        <f>+Tabla126[[#This Row],[PRECIO SUGERIDO INSTALADOR
( CON  IVA)]]*5%</f>
        <v>861</v>
      </c>
      <c r="G55" s="224">
        <v>0.85</v>
      </c>
      <c r="H55" s="180">
        <f>Tabla126[[#This Row],[COSTO]]*1.19</f>
        <v>14637</v>
      </c>
      <c r="I55" s="179"/>
      <c r="J55" s="179"/>
      <c r="K55" s="184">
        <v>12300</v>
      </c>
    </row>
    <row r="56" spans="1:11" ht="28.5">
      <c r="A56" s="8" t="s">
        <v>792</v>
      </c>
      <c r="B56" s="155" t="s">
        <v>793</v>
      </c>
      <c r="C56" s="156">
        <f>+Tabla126[[#This Row],[COSTO +IVA]]/Tabla126[[#This Row],[Columna5]]</f>
        <v>13720</v>
      </c>
      <c r="D56" s="156">
        <f>+Tabla126[[#This Row],[PRECIO SUGERIDO INSTALADOR
( CON  IVA)]]-Tabla126[[#This Row],[Columna4]]</f>
        <v>13034</v>
      </c>
      <c r="E56" s="156">
        <f>+Tabla126[[#This Row],[PRECIO SUGERIDO INSTALADOR
( CON  IVA)]]/0.7</f>
        <v>19600</v>
      </c>
      <c r="F56" s="156">
        <f>+Tabla126[[#This Row],[PRECIO SUGERIDO INSTALADOR
( CON  IVA)]]*5%</f>
        <v>686</v>
      </c>
      <c r="G56" s="224">
        <v>0.85</v>
      </c>
      <c r="H56" s="180">
        <f>Tabla126[[#This Row],[COSTO]]*1.19</f>
        <v>11662</v>
      </c>
      <c r="I56" s="179"/>
      <c r="J56" s="179"/>
      <c r="K56" s="188">
        <v>9800</v>
      </c>
    </row>
    <row r="57" spans="1:11" ht="57">
      <c r="A57" s="8" t="s">
        <v>794</v>
      </c>
      <c r="B57" s="155" t="s">
        <v>795</v>
      </c>
      <c r="C57" s="156">
        <f>+Tabla126[[#This Row],[COSTO +IVA]]/Tabla126[[#This Row],[Columna5]]</f>
        <v>5040</v>
      </c>
      <c r="D57" s="156">
        <f>+Tabla126[[#This Row],[PRECIO SUGERIDO INSTALADOR
( CON  IVA)]]-Tabla126[[#This Row],[Columna4]]</f>
        <v>4788</v>
      </c>
      <c r="E57" s="156">
        <f>+Tabla126[[#This Row],[PRECIO SUGERIDO INSTALADOR
( CON  IVA)]]/0.7</f>
        <v>7200.0000000000009</v>
      </c>
      <c r="F57" s="156">
        <f>+Tabla126[[#This Row],[PRECIO SUGERIDO INSTALADOR
( CON  IVA)]]*5%</f>
        <v>252</v>
      </c>
      <c r="G57" s="224">
        <v>0.85</v>
      </c>
      <c r="H57" s="180">
        <f>Tabla126[[#This Row],[COSTO]]*1.19</f>
        <v>4284</v>
      </c>
      <c r="I57" s="179"/>
      <c r="J57" s="179"/>
      <c r="K57" s="188">
        <v>3600</v>
      </c>
    </row>
    <row r="58" spans="1:11" ht="42.75">
      <c r="A58" s="8" t="s">
        <v>796</v>
      </c>
      <c r="B58" s="155" t="s">
        <v>797</v>
      </c>
      <c r="C58" s="156">
        <f>+Tabla126[[#This Row],[COSTO +IVA]]/Tabla126[[#This Row],[Columna5]]</f>
        <v>272020</v>
      </c>
      <c r="D58" s="156">
        <f>+Tabla126[[#This Row],[PRECIO SUGERIDO INSTALADOR
( CON  IVA)]]-Tabla126[[#This Row],[Columna4]]</f>
        <v>258419</v>
      </c>
      <c r="E58" s="156">
        <f>+Tabla126[[#This Row],[PRECIO SUGERIDO INSTALADOR
( CON  IVA)]]/0.7</f>
        <v>388600</v>
      </c>
      <c r="F58" s="156">
        <f>+Tabla126[[#This Row],[PRECIO SUGERIDO INSTALADOR
( CON  IVA)]]*5%</f>
        <v>13601</v>
      </c>
      <c r="G58" s="224">
        <v>0.85</v>
      </c>
      <c r="H58" s="180">
        <f>Tabla126[[#This Row],[COSTO]]*1.19</f>
        <v>231217</v>
      </c>
      <c r="I58" s="185"/>
      <c r="J58" s="186"/>
      <c r="K58" s="181">
        <v>194300</v>
      </c>
    </row>
    <row r="59" spans="1:11" ht="57">
      <c r="A59" s="8" t="s">
        <v>798</v>
      </c>
      <c r="B59" s="155" t="s">
        <v>799</v>
      </c>
      <c r="C59" s="156">
        <f>+Tabla126[[#This Row],[COSTO +IVA]]/Tabla126[[#This Row],[Columna5]]</f>
        <v>206780</v>
      </c>
      <c r="D59" s="156">
        <f>+Tabla126[[#This Row],[PRECIO SUGERIDO INSTALADOR
( CON  IVA)]]-Tabla126[[#This Row],[Columna4]]</f>
        <v>196441</v>
      </c>
      <c r="E59" s="156">
        <f>+Tabla126[[#This Row],[PRECIO SUGERIDO INSTALADOR
( CON  IVA)]]/0.7</f>
        <v>295400</v>
      </c>
      <c r="F59" s="156">
        <f>+Tabla126[[#This Row],[PRECIO SUGERIDO INSTALADOR
( CON  IVA)]]*5%</f>
        <v>10339</v>
      </c>
      <c r="G59" s="225">
        <v>0.85</v>
      </c>
      <c r="H59" s="180">
        <f>Tabla126[[#This Row],[COSTO]]*1.19</f>
        <v>175763</v>
      </c>
      <c r="I59" s="189"/>
      <c r="J59" s="189"/>
      <c r="K59" s="181">
        <v>147700</v>
      </c>
    </row>
    <row r="60" spans="1:11" ht="28.5">
      <c r="A60" s="190" t="s">
        <v>800</v>
      </c>
      <c r="B60" s="155" t="s">
        <v>801</v>
      </c>
      <c r="C60" s="156">
        <f>+Tabla126[[#This Row],[COSTO +IVA]]/Tabla126[[#This Row],[Columna5]]</f>
        <v>140420</v>
      </c>
      <c r="D60" s="156">
        <f>+Tabla126[[#This Row],[PRECIO SUGERIDO INSTALADOR
( CON  IVA)]]-Tabla126[[#This Row],[Columna4]]</f>
        <v>133399</v>
      </c>
      <c r="E60" s="156">
        <f>+Tabla126[[#This Row],[PRECIO SUGERIDO INSTALADOR
( CON  IVA)]]/0.7</f>
        <v>200600</v>
      </c>
      <c r="F60" s="156">
        <f>+Tabla126[[#This Row],[PRECIO SUGERIDO INSTALADOR
( CON  IVA)]]*5%</f>
        <v>7021</v>
      </c>
      <c r="G60" s="225">
        <v>0.85</v>
      </c>
      <c r="H60" s="180">
        <f>Tabla126[[#This Row],[COSTO]]*1.19</f>
        <v>119357</v>
      </c>
      <c r="I60" s="189"/>
      <c r="J60" s="189"/>
      <c r="K60" s="181">
        <v>100300</v>
      </c>
    </row>
    <row r="61" spans="1:11" ht="42.75">
      <c r="A61" s="157" t="s">
        <v>802</v>
      </c>
      <c r="B61" s="155" t="s">
        <v>803</v>
      </c>
      <c r="C61" s="156">
        <f>+Tabla126[[#This Row],[COSTO +IVA]]/Tabla126[[#This Row],[Columna5]]</f>
        <v>1206940</v>
      </c>
      <c r="D61" s="156">
        <f>+Tabla126[[#This Row],[PRECIO SUGERIDO INSTALADOR
( CON  IVA)]]-Tabla126[[#This Row],[Columna4]]</f>
        <v>1146593</v>
      </c>
      <c r="E61" s="156">
        <f>+Tabla126[[#This Row],[PRECIO SUGERIDO INSTALADOR
( CON  IVA)]]/0.7</f>
        <v>1724200</v>
      </c>
      <c r="F61" s="156">
        <f>+Tabla126[[#This Row],[PRECIO SUGERIDO INSTALADOR
( CON  IVA)]]*5%</f>
        <v>60347</v>
      </c>
      <c r="G61" s="224">
        <v>0.85</v>
      </c>
      <c r="H61" s="180">
        <f>Tabla126[[#This Row],[COSTO]]*1.19</f>
        <v>1025899</v>
      </c>
      <c r="I61" s="179"/>
      <c r="J61" s="179"/>
      <c r="K61" s="188">
        <v>862100</v>
      </c>
    </row>
    <row r="62" spans="1:11" ht="42.75">
      <c r="A62" s="157" t="s">
        <v>804</v>
      </c>
      <c r="B62" s="155" t="s">
        <v>805</v>
      </c>
      <c r="C62" s="156">
        <f>+Tabla126[[#This Row],[COSTO +IVA]]/Tabla126[[#This Row],[Columna5]]</f>
        <v>703080</v>
      </c>
      <c r="D62" s="156">
        <f>+Tabla126[[#This Row],[PRECIO SUGERIDO INSTALADOR
( CON  IVA)]]-Tabla126[[#This Row],[Columna4]]</f>
        <v>667926</v>
      </c>
      <c r="E62" s="156">
        <f>+Tabla126[[#This Row],[PRECIO SUGERIDO INSTALADOR
( CON  IVA)]]/0.7</f>
        <v>1004400.0000000001</v>
      </c>
      <c r="F62" s="156">
        <f>+Tabla126[[#This Row],[PRECIO SUGERIDO INSTALADOR
( CON  IVA)]]*5%</f>
        <v>35154</v>
      </c>
      <c r="G62" s="224">
        <v>0.85</v>
      </c>
      <c r="H62" s="180">
        <f>Tabla126[[#This Row],[COSTO]]*1.19</f>
        <v>597618</v>
      </c>
      <c r="I62" s="179"/>
      <c r="J62" s="179"/>
      <c r="K62" s="181">
        <v>502200</v>
      </c>
    </row>
    <row r="63" spans="1:11" ht="42.75">
      <c r="A63" s="157" t="s">
        <v>806</v>
      </c>
      <c r="B63" s="155" t="s">
        <v>807</v>
      </c>
      <c r="C63" s="156">
        <f>+Tabla126[[#This Row],[COSTO +IVA]]/Tabla126[[#This Row],[Columna5]]</f>
        <v>678160</v>
      </c>
      <c r="D63" s="156">
        <f>+Tabla126[[#This Row],[PRECIO SUGERIDO INSTALADOR
( CON  IVA)]]-Tabla126[[#This Row],[Columna4]]</f>
        <v>644252</v>
      </c>
      <c r="E63" s="156">
        <f>+Tabla126[[#This Row],[PRECIO SUGERIDO INSTALADOR
( CON  IVA)]]/0.7</f>
        <v>968800.00000000012</v>
      </c>
      <c r="F63" s="156">
        <f>+Tabla126[[#This Row],[PRECIO SUGERIDO INSTALADOR
( CON  IVA)]]*5%</f>
        <v>33908</v>
      </c>
      <c r="G63" s="224">
        <v>0.85</v>
      </c>
      <c r="H63" s="180">
        <f>Tabla126[[#This Row],[COSTO]]*1.19</f>
        <v>576436</v>
      </c>
      <c r="I63" s="179"/>
      <c r="J63" s="179"/>
      <c r="K63" s="181">
        <v>484400</v>
      </c>
    </row>
    <row r="64" spans="1:11" ht="28.5">
      <c r="A64" s="157" t="s">
        <v>808</v>
      </c>
      <c r="B64" s="155" t="s">
        <v>809</v>
      </c>
      <c r="C64" s="156">
        <f>+Tabla126[[#This Row],[COSTO +IVA]]/Tabla126[[#This Row],[Columna5]]</f>
        <v>560959</v>
      </c>
      <c r="D64" s="156">
        <f>+Tabla126[[#This Row],[PRECIO SUGERIDO INSTALADOR
( CON  IVA)]]-Tabla126[[#This Row],[Columna4]]</f>
        <v>532911.05000000005</v>
      </c>
      <c r="E64" s="156">
        <f>+Tabla126[[#This Row],[PRECIO SUGERIDO INSTALADOR
( CON  IVA)]]/0.7</f>
        <v>801370</v>
      </c>
      <c r="F64" s="156">
        <f>+Tabla126[[#This Row],[PRECIO SUGERIDO INSTALADOR
( CON  IVA)]]*5%</f>
        <v>28047.95</v>
      </c>
      <c r="G64" s="224">
        <v>0.85</v>
      </c>
      <c r="H64" s="180">
        <f>Tabla126[[#This Row],[COSTO]]*1.19</f>
        <v>476815.14999999997</v>
      </c>
      <c r="I64" s="179"/>
      <c r="J64" s="179"/>
      <c r="K64" s="181">
        <v>400685</v>
      </c>
    </row>
    <row r="65" spans="1:11" ht="42.75">
      <c r="A65" s="157" t="s">
        <v>810</v>
      </c>
      <c r="B65" s="155" t="s">
        <v>811</v>
      </c>
      <c r="C65" s="156">
        <f>+Tabla126[[#This Row],[COSTO +IVA]]/Tabla126[[#This Row],[Columna5]]</f>
        <v>531020</v>
      </c>
      <c r="D65" s="156">
        <f>+Tabla126[[#This Row],[PRECIO SUGERIDO INSTALADOR
( CON  IVA)]]-Tabla126[[#This Row],[Columna4]]</f>
        <v>504469</v>
      </c>
      <c r="E65" s="156">
        <f>+Tabla126[[#This Row],[PRECIO SUGERIDO INSTALADOR
( CON  IVA)]]/0.7</f>
        <v>758600</v>
      </c>
      <c r="F65" s="156">
        <f>+Tabla126[[#This Row],[PRECIO SUGERIDO INSTALADOR
( CON  IVA)]]*5%</f>
        <v>26551</v>
      </c>
      <c r="G65" s="224">
        <v>0.85</v>
      </c>
      <c r="H65" s="180">
        <f>Tabla126[[#This Row],[COSTO]]*1.19</f>
        <v>451367</v>
      </c>
      <c r="I65" s="179"/>
      <c r="J65" s="179"/>
      <c r="K65" s="181">
        <v>379300</v>
      </c>
    </row>
    <row r="66" spans="1:11" ht="71.25">
      <c r="A66" s="157" t="s">
        <v>812</v>
      </c>
      <c r="B66" s="155" t="s">
        <v>813</v>
      </c>
      <c r="C66" s="156">
        <f>+Tabla126[[#This Row],[COSTO +IVA]]/Tabla126[[#This Row],[Columna5]]</f>
        <v>435680</v>
      </c>
      <c r="D66" s="156">
        <f>+Tabla126[[#This Row],[PRECIO SUGERIDO INSTALADOR
( CON  IVA)]]-Tabla126[[#This Row],[Columna4]]</f>
        <v>413896</v>
      </c>
      <c r="E66" s="156">
        <f>+Tabla126[[#This Row],[PRECIO SUGERIDO INSTALADOR
( CON  IVA)]]/0.7</f>
        <v>622400</v>
      </c>
      <c r="F66" s="156">
        <f>+Tabla126[[#This Row],[PRECIO SUGERIDO INSTALADOR
( CON  IVA)]]*5%</f>
        <v>21784</v>
      </c>
      <c r="G66" s="224">
        <v>0.85</v>
      </c>
      <c r="H66" s="180">
        <f>Tabla126[[#This Row],[COSTO]]*1.19</f>
        <v>370328</v>
      </c>
      <c r="I66" s="179"/>
      <c r="J66" s="179"/>
      <c r="K66" s="188">
        <v>311200</v>
      </c>
    </row>
    <row r="67" spans="1:11" ht="42.75">
      <c r="A67" s="157" t="s">
        <v>814</v>
      </c>
      <c r="B67" s="155" t="s">
        <v>815</v>
      </c>
      <c r="C67" s="156">
        <f>+Tabla126[[#This Row],[COSTO +IVA]]/Tabla126[[#This Row],[Columna5]]</f>
        <v>449540</v>
      </c>
      <c r="D67" s="156">
        <f>+Tabla126[[#This Row],[PRECIO SUGERIDO INSTALADOR
( CON  IVA)]]-Tabla126[[#This Row],[Columna4]]</f>
        <v>427063</v>
      </c>
      <c r="E67" s="156">
        <f>+Tabla126[[#This Row],[PRECIO SUGERIDO INSTALADOR
( CON  IVA)]]/0.7</f>
        <v>642200</v>
      </c>
      <c r="F67" s="156">
        <f>+Tabla126[[#This Row],[PRECIO SUGERIDO INSTALADOR
( CON  IVA)]]*5%</f>
        <v>22477</v>
      </c>
      <c r="G67" s="224">
        <v>0.85</v>
      </c>
      <c r="H67" s="180">
        <f>Tabla126[[#This Row],[COSTO]]*1.19</f>
        <v>382109</v>
      </c>
      <c r="I67" s="179"/>
      <c r="J67" s="179"/>
      <c r="K67" s="181">
        <v>321100</v>
      </c>
    </row>
    <row r="68" spans="1:11" ht="28.5">
      <c r="A68" s="157" t="s">
        <v>816</v>
      </c>
      <c r="B68" s="155" t="s">
        <v>817</v>
      </c>
      <c r="C68" s="156">
        <f>+Tabla126[[#This Row],[COSTO +IVA]]/Tabla126[[#This Row],[Columna5]]</f>
        <v>429597</v>
      </c>
      <c r="D68" s="156">
        <f>+Tabla126[[#This Row],[PRECIO SUGERIDO INSTALADOR
( CON  IVA)]]-Tabla126[[#This Row],[Columna4]]</f>
        <v>408117.15</v>
      </c>
      <c r="E68" s="156">
        <f>+Tabla126[[#This Row],[PRECIO SUGERIDO INSTALADOR
( CON  IVA)]]/0.7</f>
        <v>613710</v>
      </c>
      <c r="F68" s="156">
        <f>+Tabla126[[#This Row],[PRECIO SUGERIDO INSTALADOR
( CON  IVA)]]*5%</f>
        <v>21479.850000000002</v>
      </c>
      <c r="G68" s="224">
        <v>0.85</v>
      </c>
      <c r="H68" s="180">
        <f>Tabla126[[#This Row],[COSTO]]*1.19</f>
        <v>365157.45</v>
      </c>
      <c r="I68" s="179"/>
      <c r="J68" s="179"/>
      <c r="K68" s="181">
        <v>306855</v>
      </c>
    </row>
    <row r="69" spans="1:11" ht="28.5">
      <c r="A69" s="157" t="s">
        <v>818</v>
      </c>
      <c r="B69" s="155" t="s">
        <v>819</v>
      </c>
      <c r="C69" s="156">
        <f>+Tabla126[[#This Row],[COSTO +IVA]]/Tabla126[[#This Row],[Columna5]]</f>
        <v>408240</v>
      </c>
      <c r="D69" s="156">
        <f>+Tabla126[[#This Row],[PRECIO SUGERIDO INSTALADOR
( CON  IVA)]]-Tabla126[[#This Row],[Columna4]]</f>
        <v>387828</v>
      </c>
      <c r="E69" s="156">
        <f>+Tabla126[[#This Row],[PRECIO SUGERIDO INSTALADOR
( CON  IVA)]]/0.7</f>
        <v>583200</v>
      </c>
      <c r="F69" s="156">
        <f>+Tabla126[[#This Row],[PRECIO SUGERIDO INSTALADOR
( CON  IVA)]]*5%</f>
        <v>20412</v>
      </c>
      <c r="G69" s="224">
        <v>0.85</v>
      </c>
      <c r="H69" s="180">
        <f>Tabla126[[#This Row],[COSTO]]*1.19</f>
        <v>347004</v>
      </c>
      <c r="I69" s="179"/>
      <c r="J69" s="179"/>
      <c r="K69" s="181">
        <v>291600</v>
      </c>
    </row>
    <row r="70" spans="1:11" ht="28.5">
      <c r="A70" s="191" t="s">
        <v>820</v>
      </c>
      <c r="B70" s="155" t="s">
        <v>821</v>
      </c>
      <c r="C70" s="156">
        <f>+Tabla126[[#This Row],[COSTO +IVA]]/Tabla126[[#This Row],[Columna5]]</f>
        <v>297220</v>
      </c>
      <c r="D70" s="156">
        <f>+Tabla126[[#This Row],[PRECIO SUGERIDO INSTALADOR
( CON  IVA)]]-Tabla126[[#This Row],[Columna4]]</f>
        <v>282359</v>
      </c>
      <c r="E70" s="156">
        <f>+Tabla126[[#This Row],[PRECIO SUGERIDO INSTALADOR
( CON  IVA)]]/0.7</f>
        <v>424600</v>
      </c>
      <c r="F70" s="156">
        <f>+Tabla126[[#This Row],[PRECIO SUGERIDO INSTALADOR
( CON  IVA)]]*5%</f>
        <v>14861</v>
      </c>
      <c r="G70" s="224">
        <v>0.85</v>
      </c>
      <c r="H70" s="180">
        <f>Tabla126[[#This Row],[COSTO]]*1.19</f>
        <v>252637</v>
      </c>
      <c r="I70" s="179"/>
      <c r="J70" s="179"/>
      <c r="K70" s="181">
        <v>212300</v>
      </c>
    </row>
    <row r="71" spans="1:11" ht="42.75">
      <c r="A71" s="157" t="s">
        <v>822</v>
      </c>
      <c r="B71" s="155" t="s">
        <v>823</v>
      </c>
      <c r="C71" s="156">
        <f>+Tabla126[[#This Row],[COSTO +IVA]]/Tabla126[[#This Row],[Columna5]]</f>
        <v>249620</v>
      </c>
      <c r="D71" s="156">
        <f>+Tabla126[[#This Row],[PRECIO SUGERIDO INSTALADOR
( CON  IVA)]]-Tabla126[[#This Row],[Columna4]]</f>
        <v>237139</v>
      </c>
      <c r="E71" s="156">
        <f>+Tabla126[[#This Row],[PRECIO SUGERIDO INSTALADOR
( CON  IVA)]]/0.7</f>
        <v>356600</v>
      </c>
      <c r="F71" s="156">
        <f>+Tabla126[[#This Row],[PRECIO SUGERIDO INSTALADOR
( CON  IVA)]]*5%</f>
        <v>12481</v>
      </c>
      <c r="G71" s="224">
        <v>0.85</v>
      </c>
      <c r="H71" s="180">
        <f>Tabla126[[#This Row],[COSTO]]*1.19</f>
        <v>212177</v>
      </c>
      <c r="I71" s="179"/>
      <c r="J71" s="179"/>
      <c r="K71" s="188">
        <v>178300</v>
      </c>
    </row>
    <row r="72" spans="1:11" ht="85.5">
      <c r="A72" s="157" t="s">
        <v>824</v>
      </c>
      <c r="B72" s="155" t="s">
        <v>825</v>
      </c>
      <c r="C72" s="156">
        <f>+Tabla126[[#This Row],[COSTO +IVA]]/Tabla126[[#This Row],[Columna5]]</f>
        <v>234640</v>
      </c>
      <c r="D72" s="156">
        <f>+Tabla126[[#This Row],[PRECIO SUGERIDO INSTALADOR
( CON  IVA)]]-Tabla126[[#This Row],[Columna4]]</f>
        <v>222908</v>
      </c>
      <c r="E72" s="156">
        <f>+Tabla126[[#This Row],[PRECIO SUGERIDO INSTALADOR
( CON  IVA)]]/0.7</f>
        <v>335200</v>
      </c>
      <c r="F72" s="156">
        <f>+Tabla126[[#This Row],[PRECIO SUGERIDO INSTALADOR
( CON  IVA)]]*5%</f>
        <v>11732</v>
      </c>
      <c r="G72" s="224">
        <v>0.85</v>
      </c>
      <c r="H72" s="180">
        <f>Tabla126[[#This Row],[COSTO]]*1.19</f>
        <v>199444</v>
      </c>
      <c r="I72" s="179"/>
      <c r="J72" s="179"/>
      <c r="K72" s="188">
        <v>167600</v>
      </c>
    </row>
    <row r="73" spans="1:11" ht="28.5">
      <c r="A73" s="157" t="s">
        <v>826</v>
      </c>
      <c r="B73" s="155" t="s">
        <v>827</v>
      </c>
      <c r="C73" s="156">
        <f>+Tabla126[[#This Row],[COSTO +IVA]]/Tabla126[[#This Row],[Columna5]]</f>
        <v>196971.59999999998</v>
      </c>
      <c r="D73" s="156">
        <f>+Tabla126[[#This Row],[PRECIO SUGERIDO INSTALADOR
( CON  IVA)]]-Tabla126[[#This Row],[Columna4]]</f>
        <v>187123.02</v>
      </c>
      <c r="E73" s="156">
        <f>+Tabla126[[#This Row],[PRECIO SUGERIDO INSTALADOR
( CON  IVA)]]/0.7</f>
        <v>281388</v>
      </c>
      <c r="F73" s="156">
        <f>+Tabla126[[#This Row],[PRECIO SUGERIDO INSTALADOR
( CON  IVA)]]*5%</f>
        <v>9848.58</v>
      </c>
      <c r="G73" s="224">
        <v>0.85</v>
      </c>
      <c r="H73" s="180">
        <f>Tabla126[[#This Row],[COSTO]]*1.19</f>
        <v>167425.85999999999</v>
      </c>
      <c r="I73" s="179"/>
      <c r="J73" s="179"/>
      <c r="K73" s="181">
        <v>140694</v>
      </c>
    </row>
    <row r="74" spans="1:11" ht="42.75">
      <c r="A74" s="157" t="s">
        <v>828</v>
      </c>
      <c r="B74" s="155" t="s">
        <v>829</v>
      </c>
      <c r="C74" s="156">
        <f>+Tabla126[[#This Row],[COSTO +IVA]]/Tabla126[[#This Row],[Columna5]]</f>
        <v>196840</v>
      </c>
      <c r="D74" s="156">
        <f>+Tabla126[[#This Row],[PRECIO SUGERIDO INSTALADOR
( CON  IVA)]]-Tabla126[[#This Row],[Columna4]]</f>
        <v>186998</v>
      </c>
      <c r="E74" s="156">
        <f>+Tabla126[[#This Row],[PRECIO SUGERIDO INSTALADOR
( CON  IVA)]]/0.7</f>
        <v>281200</v>
      </c>
      <c r="F74" s="156">
        <f>+Tabla126[[#This Row],[PRECIO SUGERIDO INSTALADOR
( CON  IVA)]]*5%</f>
        <v>9842</v>
      </c>
      <c r="G74" s="224">
        <v>0.85</v>
      </c>
      <c r="H74" s="180">
        <f>Tabla126[[#This Row],[COSTO]]*1.19</f>
        <v>167314</v>
      </c>
      <c r="I74" s="179"/>
      <c r="J74" s="179"/>
      <c r="K74" s="181">
        <v>140600</v>
      </c>
    </row>
    <row r="75" spans="1:11" ht="28.5">
      <c r="A75" s="191" t="s">
        <v>830</v>
      </c>
      <c r="B75" s="155" t="s">
        <v>831</v>
      </c>
      <c r="C75" s="156">
        <f>+Tabla126[[#This Row],[COSTO +IVA]]/Tabla126[[#This Row],[Columna5]]</f>
        <v>196840</v>
      </c>
      <c r="D75" s="156">
        <f>+Tabla126[[#This Row],[PRECIO SUGERIDO INSTALADOR
( CON  IVA)]]-Tabla126[[#This Row],[Columna4]]</f>
        <v>186998</v>
      </c>
      <c r="E75" s="156">
        <f>+Tabla126[[#This Row],[PRECIO SUGERIDO INSTALADOR
( CON  IVA)]]/0.7</f>
        <v>281200</v>
      </c>
      <c r="F75" s="156">
        <f>+Tabla126[[#This Row],[PRECIO SUGERIDO INSTALADOR
( CON  IVA)]]*5%</f>
        <v>9842</v>
      </c>
      <c r="G75" s="224">
        <v>0.85</v>
      </c>
      <c r="H75" s="180">
        <f>Tabla126[[#This Row],[COSTO]]*1.19</f>
        <v>167314</v>
      </c>
      <c r="I75" s="179"/>
      <c r="J75" s="179"/>
      <c r="K75" s="181">
        <v>140600</v>
      </c>
    </row>
    <row r="76" spans="1:11" ht="28.5">
      <c r="A76" s="157" t="s">
        <v>832</v>
      </c>
      <c r="B76" s="155" t="s">
        <v>833</v>
      </c>
      <c r="C76" s="156">
        <f>+Tabla126[[#This Row],[COSTO +IVA]]/Tabla126[[#This Row],[Columna5]]</f>
        <v>170100</v>
      </c>
      <c r="D76" s="156">
        <f>+Tabla126[[#This Row],[PRECIO SUGERIDO INSTALADOR
( CON  IVA)]]-Tabla126[[#This Row],[Columna4]]</f>
        <v>161595</v>
      </c>
      <c r="E76" s="156">
        <f>+Tabla126[[#This Row],[PRECIO SUGERIDO INSTALADOR
( CON  IVA)]]/0.7</f>
        <v>243000.00000000003</v>
      </c>
      <c r="F76" s="156">
        <f>+Tabla126[[#This Row],[PRECIO SUGERIDO INSTALADOR
( CON  IVA)]]*5%</f>
        <v>8505</v>
      </c>
      <c r="G76" s="224">
        <v>0.85</v>
      </c>
      <c r="H76" s="180">
        <f>Tabla126[[#This Row],[COSTO]]*1.19</f>
        <v>144585</v>
      </c>
      <c r="I76" s="179"/>
      <c r="J76" s="179"/>
      <c r="K76" s="184">
        <v>121500</v>
      </c>
    </row>
    <row r="77" spans="1:11" ht="71.25">
      <c r="A77" s="157" t="s">
        <v>834</v>
      </c>
      <c r="B77" s="155" t="s">
        <v>835</v>
      </c>
      <c r="C77" s="156">
        <f>+Tabla126[[#This Row],[COSTO +IVA]]/Tabla126[[#This Row],[Columna5]]</f>
        <v>133000</v>
      </c>
      <c r="D77" s="156">
        <f>+Tabla126[[#This Row],[PRECIO SUGERIDO INSTALADOR
( CON  IVA)]]-Tabla126[[#This Row],[Columna4]]</f>
        <v>126350</v>
      </c>
      <c r="E77" s="156">
        <f>+Tabla126[[#This Row],[PRECIO SUGERIDO INSTALADOR
( CON  IVA)]]/0.7</f>
        <v>190000</v>
      </c>
      <c r="F77" s="156">
        <f>+Tabla126[[#This Row],[PRECIO SUGERIDO INSTALADOR
( CON  IVA)]]*5%</f>
        <v>6650</v>
      </c>
      <c r="G77" s="224">
        <v>0.85</v>
      </c>
      <c r="H77" s="180">
        <f>Tabla126[[#This Row],[COSTO]]*1.19</f>
        <v>113050</v>
      </c>
      <c r="I77" s="179"/>
      <c r="J77" s="179"/>
      <c r="K77" s="188">
        <v>95000</v>
      </c>
    </row>
    <row r="78" spans="1:11" ht="28.5">
      <c r="A78" s="157" t="s">
        <v>836</v>
      </c>
      <c r="B78" s="155" t="s">
        <v>837</v>
      </c>
      <c r="C78" s="156">
        <f>+Tabla126[[#This Row],[COSTO +IVA]]/Tabla126[[#This Row],[Columna5]]</f>
        <v>163668.4</v>
      </c>
      <c r="D78" s="156">
        <f>+Tabla126[[#This Row],[PRECIO SUGERIDO INSTALADOR
( CON  IVA)]]-Tabla126[[#This Row],[Columna4]]</f>
        <v>155484.97999999998</v>
      </c>
      <c r="E78" s="156">
        <f>+Tabla126[[#This Row],[PRECIO SUGERIDO INSTALADOR
( CON  IVA)]]/0.7</f>
        <v>233812</v>
      </c>
      <c r="F78" s="156">
        <f>+Tabla126[[#This Row],[PRECIO SUGERIDO INSTALADOR
( CON  IVA)]]*5%</f>
        <v>8183.42</v>
      </c>
      <c r="G78" s="224">
        <v>0.85</v>
      </c>
      <c r="H78" s="180">
        <f>Tabla126[[#This Row],[COSTO]]*1.19</f>
        <v>139118.13999999998</v>
      </c>
      <c r="I78" s="179"/>
      <c r="J78" s="179"/>
      <c r="K78" s="181">
        <v>116906</v>
      </c>
    </row>
    <row r="79" spans="1:11" ht="28.5">
      <c r="A79" s="157" t="s">
        <v>838</v>
      </c>
      <c r="B79" s="155" t="s">
        <v>839</v>
      </c>
      <c r="C79" s="156">
        <f>+Tabla126[[#This Row],[COSTO +IVA]]/Tabla126[[#This Row],[Columna5]]</f>
        <v>156100</v>
      </c>
      <c r="D79" s="156">
        <f>+Tabla126[[#This Row],[PRECIO SUGERIDO INSTALADOR
( CON  IVA)]]-Tabla126[[#This Row],[Columna4]]</f>
        <v>148295</v>
      </c>
      <c r="E79" s="156">
        <f>+Tabla126[[#This Row],[PRECIO SUGERIDO INSTALADOR
( CON  IVA)]]/0.7</f>
        <v>223000</v>
      </c>
      <c r="F79" s="156">
        <f>+Tabla126[[#This Row],[PRECIO SUGERIDO INSTALADOR
( CON  IVA)]]*5%</f>
        <v>7805</v>
      </c>
      <c r="G79" s="224">
        <v>0.85</v>
      </c>
      <c r="H79" s="180">
        <f>Tabla126[[#This Row],[COSTO]]*1.19</f>
        <v>132685</v>
      </c>
      <c r="I79" s="179"/>
      <c r="J79" s="179"/>
      <c r="K79" s="181">
        <v>111500</v>
      </c>
    </row>
    <row r="80" spans="1:11">
      <c r="A80" s="157" t="s">
        <v>840</v>
      </c>
      <c r="B80" s="155" t="s">
        <v>841</v>
      </c>
      <c r="C80" s="156">
        <f>+Tabla126[[#This Row],[COSTO +IVA]]/Tabla126[[#This Row],[Columna5]]</f>
        <v>152740</v>
      </c>
      <c r="D80" s="156">
        <f>+Tabla126[[#This Row],[PRECIO SUGERIDO INSTALADOR
( CON  IVA)]]-Tabla126[[#This Row],[Columna4]]</f>
        <v>145103</v>
      </c>
      <c r="E80" s="156">
        <f>+Tabla126[[#This Row],[PRECIO SUGERIDO INSTALADOR
( CON  IVA)]]/0.7</f>
        <v>218200</v>
      </c>
      <c r="F80" s="156">
        <f>+Tabla126[[#This Row],[PRECIO SUGERIDO INSTALADOR
( CON  IVA)]]*5%</f>
        <v>7637</v>
      </c>
      <c r="G80" s="224">
        <v>0.85</v>
      </c>
      <c r="H80" s="180">
        <f>Tabla126[[#This Row],[COSTO]]*1.19</f>
        <v>129829</v>
      </c>
      <c r="I80" s="179"/>
      <c r="J80" s="179"/>
      <c r="K80" s="184">
        <v>109100</v>
      </c>
    </row>
    <row r="81" spans="1:11" ht="28.5">
      <c r="A81" s="157" t="s">
        <v>842</v>
      </c>
      <c r="B81" s="155" t="s">
        <v>843</v>
      </c>
      <c r="C81" s="156">
        <f>+Tabla126[[#This Row],[COSTO +IVA]]/Tabla126[[#This Row],[Columna5]]</f>
        <v>151522</v>
      </c>
      <c r="D81" s="156">
        <f>+Tabla126[[#This Row],[PRECIO SUGERIDO INSTALADOR
( CON  IVA)]]-Tabla126[[#This Row],[Columna4]]</f>
        <v>143945.9</v>
      </c>
      <c r="E81" s="156">
        <f>+Tabla126[[#This Row],[PRECIO SUGERIDO INSTALADOR
( CON  IVA)]]/0.7</f>
        <v>216460</v>
      </c>
      <c r="F81" s="156">
        <f>+Tabla126[[#This Row],[PRECIO SUGERIDO INSTALADOR
( CON  IVA)]]*5%</f>
        <v>7576.1</v>
      </c>
      <c r="G81" s="224">
        <v>0.85</v>
      </c>
      <c r="H81" s="180">
        <f>Tabla126[[#This Row],[COSTO]]*1.19</f>
        <v>128793.7</v>
      </c>
      <c r="I81" s="179"/>
      <c r="J81" s="179"/>
      <c r="K81" s="181">
        <v>108230</v>
      </c>
    </row>
    <row r="82" spans="1:11" ht="28.5">
      <c r="A82" s="157" t="s">
        <v>844</v>
      </c>
      <c r="B82" s="155" t="s">
        <v>845</v>
      </c>
      <c r="C82" s="156">
        <f>+Tabla126[[#This Row],[COSTO +IVA]]/Tabla126[[#This Row],[Columna5]]</f>
        <v>138472.6</v>
      </c>
      <c r="D82" s="156">
        <f>+Tabla126[[#This Row],[PRECIO SUGERIDO INSTALADOR
( CON  IVA)]]-Tabla126[[#This Row],[Columna4]]</f>
        <v>131548.97</v>
      </c>
      <c r="E82" s="156">
        <f>+Tabla126[[#This Row],[PRECIO SUGERIDO INSTALADOR
( CON  IVA)]]/0.7</f>
        <v>197818.00000000003</v>
      </c>
      <c r="F82" s="156">
        <f>+Tabla126[[#This Row],[PRECIO SUGERIDO INSTALADOR
( CON  IVA)]]*5%</f>
        <v>6923.630000000001</v>
      </c>
      <c r="G82" s="224">
        <v>0.85</v>
      </c>
      <c r="H82" s="180">
        <f>Tabla126[[#This Row],[COSTO]]*1.19</f>
        <v>117701.70999999999</v>
      </c>
      <c r="I82" s="179"/>
      <c r="J82" s="179"/>
      <c r="K82" s="181">
        <v>98909</v>
      </c>
    </row>
    <row r="83" spans="1:11" ht="28.5">
      <c r="A83" s="191" t="s">
        <v>846</v>
      </c>
      <c r="B83" s="155" t="s">
        <v>847</v>
      </c>
      <c r="C83" s="156">
        <f>+Tabla126[[#This Row],[COSTO +IVA]]/Tabla126[[#This Row],[Columna5]]</f>
        <v>124880</v>
      </c>
      <c r="D83" s="156">
        <f>+Tabla126[[#This Row],[PRECIO SUGERIDO INSTALADOR
( CON  IVA)]]-Tabla126[[#This Row],[Columna4]]</f>
        <v>118636</v>
      </c>
      <c r="E83" s="156">
        <f>+Tabla126[[#This Row],[PRECIO SUGERIDO INSTALADOR
( CON  IVA)]]/0.7</f>
        <v>178400</v>
      </c>
      <c r="F83" s="156">
        <f>+Tabla126[[#This Row],[PRECIO SUGERIDO INSTALADOR
( CON  IVA)]]*5%</f>
        <v>6244</v>
      </c>
      <c r="G83" s="224">
        <v>0.85</v>
      </c>
      <c r="H83" s="180">
        <f>Tabla126[[#This Row],[COSTO]]*1.19</f>
        <v>106148</v>
      </c>
      <c r="I83" s="179"/>
      <c r="J83" s="179"/>
      <c r="K83" s="181">
        <v>89200</v>
      </c>
    </row>
    <row r="84" spans="1:11" ht="28.5">
      <c r="A84" s="191" t="s">
        <v>848</v>
      </c>
      <c r="B84" s="155" t="s">
        <v>849</v>
      </c>
      <c r="C84" s="156">
        <f>+Tabla126[[#This Row],[COSTO +IVA]]/Tabla126[[#This Row],[Columna5]]</f>
        <v>123760</v>
      </c>
      <c r="D84" s="156">
        <f>+Tabla126[[#This Row],[PRECIO SUGERIDO INSTALADOR
( CON  IVA)]]-Tabla126[[#This Row],[Columna4]]</f>
        <v>117572</v>
      </c>
      <c r="E84" s="156">
        <f>+Tabla126[[#This Row],[PRECIO SUGERIDO INSTALADOR
( CON  IVA)]]/0.7</f>
        <v>176800</v>
      </c>
      <c r="F84" s="156">
        <f>+Tabla126[[#This Row],[PRECIO SUGERIDO INSTALADOR
( CON  IVA)]]*5%</f>
        <v>6188</v>
      </c>
      <c r="G84" s="224">
        <v>0.85</v>
      </c>
      <c r="H84" s="180">
        <f>Tabla126[[#This Row],[COSTO]]*1.19</f>
        <v>105196</v>
      </c>
      <c r="I84" s="179"/>
      <c r="J84" s="179"/>
      <c r="K84" s="181">
        <v>88400</v>
      </c>
    </row>
    <row r="85" spans="1:11" ht="28.5">
      <c r="A85" s="157" t="s">
        <v>850</v>
      </c>
      <c r="B85" s="155" t="s">
        <v>851</v>
      </c>
      <c r="C85" s="156">
        <f>+Tabla126[[#This Row],[COSTO +IVA]]/Tabla126[[#This Row],[Columna5]]</f>
        <v>130383.40000000001</v>
      </c>
      <c r="D85" s="156">
        <f>+Tabla126[[#This Row],[PRECIO SUGERIDO INSTALADOR
( CON  IVA)]]-Tabla126[[#This Row],[Columna4]]</f>
        <v>123864.23000000001</v>
      </c>
      <c r="E85" s="156">
        <f>+Tabla126[[#This Row],[PRECIO SUGERIDO INSTALADOR
( CON  IVA)]]/0.7</f>
        <v>186262.00000000003</v>
      </c>
      <c r="F85" s="156">
        <f>+Tabla126[[#This Row],[PRECIO SUGERIDO INSTALADOR
( CON  IVA)]]*5%</f>
        <v>6519.170000000001</v>
      </c>
      <c r="G85" s="224">
        <v>0.85</v>
      </c>
      <c r="H85" s="180">
        <f>Tabla126[[#This Row],[COSTO]]*1.19</f>
        <v>110825.89</v>
      </c>
      <c r="I85" s="179"/>
      <c r="J85" s="179"/>
      <c r="K85" s="181">
        <v>93131</v>
      </c>
    </row>
    <row r="86" spans="1:11" ht="42.75">
      <c r="A86" s="157" t="s">
        <v>852</v>
      </c>
      <c r="B86" s="155" t="s">
        <v>853</v>
      </c>
      <c r="C86" s="156">
        <f>+Tabla126[[#This Row],[COSTO +IVA]]/Tabla126[[#This Row],[Columna5]]</f>
        <v>117600</v>
      </c>
      <c r="D86" s="156">
        <f>+Tabla126[[#This Row],[PRECIO SUGERIDO INSTALADOR
( CON  IVA)]]-Tabla126[[#This Row],[Columna4]]</f>
        <v>111720</v>
      </c>
      <c r="E86" s="156">
        <f>+Tabla126[[#This Row],[PRECIO SUGERIDO INSTALADOR
( CON  IVA)]]/0.7</f>
        <v>168000</v>
      </c>
      <c r="F86" s="156">
        <f>+Tabla126[[#This Row],[PRECIO SUGERIDO INSTALADOR
( CON  IVA)]]*5%</f>
        <v>5880</v>
      </c>
      <c r="G86" s="224">
        <v>0.85</v>
      </c>
      <c r="H86" s="180">
        <f>Tabla126[[#This Row],[COSTO]]*1.19</f>
        <v>99960</v>
      </c>
      <c r="I86" s="179"/>
      <c r="J86" s="179"/>
      <c r="K86" s="188">
        <v>84000</v>
      </c>
    </row>
    <row r="87" spans="1:11" ht="28.5">
      <c r="A87" s="157" t="s">
        <v>854</v>
      </c>
      <c r="B87" s="155" t="s">
        <v>855</v>
      </c>
      <c r="C87" s="156">
        <f>+Tabla126[[#This Row],[COSTO +IVA]]/Tabla126[[#This Row],[Columna5]]</f>
        <v>104160</v>
      </c>
      <c r="D87" s="156">
        <f>+Tabla126[[#This Row],[PRECIO SUGERIDO INSTALADOR
( CON  IVA)]]-Tabla126[[#This Row],[Columna4]]</f>
        <v>98952</v>
      </c>
      <c r="E87" s="156">
        <f>+Tabla126[[#This Row],[PRECIO SUGERIDO INSTALADOR
( CON  IVA)]]/0.7</f>
        <v>148800</v>
      </c>
      <c r="F87" s="156">
        <f>+Tabla126[[#This Row],[PRECIO SUGERIDO INSTALADOR
( CON  IVA)]]*5%</f>
        <v>5208</v>
      </c>
      <c r="G87" s="224">
        <v>0.85</v>
      </c>
      <c r="H87" s="180">
        <f>Tabla126[[#This Row],[COSTO]]*1.19</f>
        <v>88536</v>
      </c>
      <c r="I87" s="179"/>
      <c r="J87" s="179"/>
      <c r="K87" s="181">
        <v>74400</v>
      </c>
    </row>
    <row r="88" spans="1:11" ht="71.25">
      <c r="A88" s="157" t="s">
        <v>856</v>
      </c>
      <c r="B88" s="155" t="s">
        <v>857</v>
      </c>
      <c r="C88" s="156">
        <f>+Tabla126[[#This Row],[COSTO +IVA]]/Tabla126[[#This Row],[Columna5]]</f>
        <v>85260</v>
      </c>
      <c r="D88" s="156">
        <f>+Tabla126[[#This Row],[PRECIO SUGERIDO INSTALADOR
( CON  IVA)]]-Tabla126[[#This Row],[Columna4]]</f>
        <v>80997</v>
      </c>
      <c r="E88" s="156">
        <f>+Tabla126[[#This Row],[PRECIO SUGERIDO INSTALADOR
( CON  IVA)]]/0.7</f>
        <v>121800.00000000001</v>
      </c>
      <c r="F88" s="156">
        <f>+Tabla126[[#This Row],[PRECIO SUGERIDO INSTALADOR
( CON  IVA)]]*5%</f>
        <v>4263</v>
      </c>
      <c r="G88" s="224">
        <v>0.85</v>
      </c>
      <c r="H88" s="180">
        <f>Tabla126[[#This Row],[COSTO]]*1.19</f>
        <v>72471</v>
      </c>
      <c r="I88" s="179"/>
      <c r="J88" s="179"/>
      <c r="K88" s="188">
        <v>60900</v>
      </c>
    </row>
    <row r="89" spans="1:11" ht="42.75">
      <c r="A89" s="192" t="s">
        <v>858</v>
      </c>
      <c r="B89" s="155" t="s">
        <v>859</v>
      </c>
      <c r="C89" s="156">
        <f>+Tabla126[[#This Row],[COSTO +IVA]]/Tabla126[[#This Row],[Columna5]]</f>
        <v>107660</v>
      </c>
      <c r="D89" s="156">
        <f>+Tabla126[[#This Row],[PRECIO SUGERIDO INSTALADOR
( CON  IVA)]]-Tabla126[[#This Row],[Columna4]]</f>
        <v>102277</v>
      </c>
      <c r="E89" s="156">
        <f>+Tabla126[[#This Row],[PRECIO SUGERIDO INSTALADOR
( CON  IVA)]]/0.7</f>
        <v>153800</v>
      </c>
      <c r="F89" s="156">
        <f>+Tabla126[[#This Row],[PRECIO SUGERIDO INSTALADOR
( CON  IVA)]]*5%</f>
        <v>5383</v>
      </c>
      <c r="G89" s="224">
        <v>0.85</v>
      </c>
      <c r="H89" s="180">
        <f>Tabla126[[#This Row],[COSTO]]*1.19</f>
        <v>91511</v>
      </c>
      <c r="I89" s="179"/>
      <c r="J89" s="179"/>
      <c r="K89" s="188">
        <v>76900</v>
      </c>
    </row>
    <row r="90" spans="1:11" ht="28.5">
      <c r="A90" s="157" t="s">
        <v>860</v>
      </c>
      <c r="B90" s="155" t="s">
        <v>861</v>
      </c>
      <c r="C90" s="156">
        <f>+Tabla126[[#This Row],[COSTO +IVA]]/Tabla126[[#This Row],[Columna5]]</f>
        <v>66080</v>
      </c>
      <c r="D90" s="156">
        <f>+Tabla126[[#This Row],[PRECIO SUGERIDO INSTALADOR
( CON  IVA)]]-Tabla126[[#This Row],[Columna4]]</f>
        <v>62776</v>
      </c>
      <c r="E90" s="156">
        <f>+Tabla126[[#This Row],[PRECIO SUGERIDO INSTALADOR
( CON  IVA)]]/0.7</f>
        <v>94400</v>
      </c>
      <c r="F90" s="156">
        <f>+Tabla126[[#This Row],[PRECIO SUGERIDO INSTALADOR
( CON  IVA)]]*5%</f>
        <v>3304</v>
      </c>
      <c r="G90" s="224">
        <v>0.85</v>
      </c>
      <c r="H90" s="180">
        <f>Tabla126[[#This Row],[COSTO]]*1.19</f>
        <v>56168</v>
      </c>
      <c r="I90" s="179"/>
      <c r="J90" s="179"/>
      <c r="K90" s="184">
        <v>47200</v>
      </c>
    </row>
    <row r="91" spans="1:11" ht="28.5">
      <c r="A91" s="157" t="s">
        <v>862</v>
      </c>
      <c r="B91" s="155" t="s">
        <v>863</v>
      </c>
      <c r="C91" s="156">
        <f>+Tabla126[[#This Row],[COSTO +IVA]]/Tabla126[[#This Row],[Columna5]]</f>
        <v>46760</v>
      </c>
      <c r="D91" s="156">
        <f>+Tabla126[[#This Row],[PRECIO SUGERIDO INSTALADOR
( CON  IVA)]]-Tabla126[[#This Row],[Columna4]]</f>
        <v>44422</v>
      </c>
      <c r="E91" s="156">
        <f>+Tabla126[[#This Row],[PRECIO SUGERIDO INSTALADOR
( CON  IVA)]]/0.7</f>
        <v>66800</v>
      </c>
      <c r="F91" s="156">
        <f>+Tabla126[[#This Row],[PRECIO SUGERIDO INSTALADOR
( CON  IVA)]]*5%</f>
        <v>2338</v>
      </c>
      <c r="G91" s="224">
        <v>0.85</v>
      </c>
      <c r="H91" s="180">
        <f>Tabla126[[#This Row],[COSTO]]*1.19</f>
        <v>39746</v>
      </c>
      <c r="I91" s="179"/>
      <c r="J91" s="179"/>
      <c r="K91" s="184">
        <v>33400</v>
      </c>
    </row>
    <row r="92" spans="1:11">
      <c r="A92" s="191" t="s">
        <v>864</v>
      </c>
      <c r="B92" s="155" t="s">
        <v>865</v>
      </c>
      <c r="C92" s="156">
        <f>+Tabla126[[#This Row],[COSTO +IVA]]/Tabla126[[#This Row],[Columna5]]</f>
        <v>56420</v>
      </c>
      <c r="D92" s="156">
        <f>+Tabla126[[#This Row],[PRECIO SUGERIDO INSTALADOR
( CON  IVA)]]-Tabla126[[#This Row],[Columna4]]</f>
        <v>53599</v>
      </c>
      <c r="E92" s="156">
        <f>+Tabla126[[#This Row],[PRECIO SUGERIDO INSTALADOR
( CON  IVA)]]/0.7</f>
        <v>80600</v>
      </c>
      <c r="F92" s="156">
        <f>+Tabla126[[#This Row],[PRECIO SUGERIDO INSTALADOR
( CON  IVA)]]*5%</f>
        <v>2821</v>
      </c>
      <c r="G92" s="224">
        <v>0.85</v>
      </c>
      <c r="H92" s="180">
        <f>Tabla126[[#This Row],[COSTO]]*1.19</f>
        <v>47957</v>
      </c>
      <c r="I92" s="179"/>
      <c r="J92" s="179"/>
      <c r="K92" s="181">
        <v>40300</v>
      </c>
    </row>
    <row r="93" spans="1:11" ht="28.5">
      <c r="A93" s="157" t="s">
        <v>866</v>
      </c>
      <c r="B93" s="155" t="s">
        <v>867</v>
      </c>
      <c r="C93" s="156">
        <f>+Tabla126[[#This Row],[COSTO +IVA]]/Tabla126[[#This Row],[Columna5]]</f>
        <v>52640</v>
      </c>
      <c r="D93" s="156">
        <f>+Tabla126[[#This Row],[PRECIO SUGERIDO INSTALADOR
( CON  IVA)]]-Tabla126[[#This Row],[Columna4]]</f>
        <v>50008</v>
      </c>
      <c r="E93" s="156">
        <f>+Tabla126[[#This Row],[PRECIO SUGERIDO INSTALADOR
( CON  IVA)]]/0.7</f>
        <v>75200</v>
      </c>
      <c r="F93" s="156">
        <f>+Tabla126[[#This Row],[PRECIO SUGERIDO INSTALADOR
( CON  IVA)]]*5%</f>
        <v>2632</v>
      </c>
      <c r="G93" s="224">
        <v>0.85</v>
      </c>
      <c r="H93" s="180">
        <f>Tabla126[[#This Row],[COSTO]]*1.19</f>
        <v>44744</v>
      </c>
      <c r="I93" s="179"/>
      <c r="J93" s="179"/>
      <c r="K93" s="184">
        <v>37600</v>
      </c>
    </row>
    <row r="94" spans="1:11" ht="28.5">
      <c r="A94" s="157" t="s">
        <v>868</v>
      </c>
      <c r="B94" s="155" t="s">
        <v>869</v>
      </c>
      <c r="C94" s="156">
        <f>+Tabla126[[#This Row],[COSTO +IVA]]/Tabla126[[#This Row],[Columna5]]</f>
        <v>47530</v>
      </c>
      <c r="D94" s="156">
        <f>+Tabla126[[#This Row],[PRECIO SUGERIDO INSTALADOR
( CON  IVA)]]-Tabla126[[#This Row],[Columna4]]</f>
        <v>45153.5</v>
      </c>
      <c r="E94" s="156">
        <f>+Tabla126[[#This Row],[PRECIO SUGERIDO INSTALADOR
( CON  IVA)]]/0.7</f>
        <v>67900</v>
      </c>
      <c r="F94" s="156">
        <f>+Tabla126[[#This Row],[PRECIO SUGERIDO INSTALADOR
( CON  IVA)]]*5%</f>
        <v>2376.5</v>
      </c>
      <c r="G94" s="224">
        <v>0.85</v>
      </c>
      <c r="H94" s="180">
        <f>Tabla126[[#This Row],[COSTO]]*1.19</f>
        <v>40400.5</v>
      </c>
      <c r="I94" s="179"/>
      <c r="J94" s="179"/>
      <c r="K94" s="181">
        <v>33950</v>
      </c>
    </row>
    <row r="95" spans="1:11" ht="28.5">
      <c r="A95" s="157" t="s">
        <v>870</v>
      </c>
      <c r="B95" s="155" t="s">
        <v>871</v>
      </c>
      <c r="C95" s="156">
        <f>+Tabla126[[#This Row],[COSTO +IVA]]/Tabla126[[#This Row],[Columna5]]</f>
        <v>46857.999999999993</v>
      </c>
      <c r="D95" s="156">
        <f>+Tabla126[[#This Row],[PRECIO SUGERIDO INSTALADOR
( CON  IVA)]]-Tabla126[[#This Row],[Columna4]]</f>
        <v>44515.099999999991</v>
      </c>
      <c r="E95" s="156">
        <f>+Tabla126[[#This Row],[PRECIO SUGERIDO INSTALADOR
( CON  IVA)]]/0.7</f>
        <v>66940</v>
      </c>
      <c r="F95" s="156">
        <f>+Tabla126[[#This Row],[PRECIO SUGERIDO INSTALADOR
( CON  IVA)]]*5%</f>
        <v>2342.8999999999996</v>
      </c>
      <c r="G95" s="224">
        <v>0.85</v>
      </c>
      <c r="H95" s="180">
        <f>Tabla126[[#This Row],[COSTO]]*1.19</f>
        <v>39829.299999999996</v>
      </c>
      <c r="I95" s="179"/>
      <c r="J95" s="179"/>
      <c r="K95" s="181">
        <v>33470</v>
      </c>
    </row>
    <row r="96" spans="1:11" ht="28.5">
      <c r="A96" s="157" t="s">
        <v>872</v>
      </c>
      <c r="B96" s="155" t="s">
        <v>873</v>
      </c>
      <c r="C96" s="156">
        <f>+Tabla126[[#This Row],[COSTO +IVA]]/Tabla126[[#This Row],[Columna5]]</f>
        <v>44756.6</v>
      </c>
      <c r="D96" s="156">
        <f>+Tabla126[[#This Row],[PRECIO SUGERIDO INSTALADOR
( CON  IVA)]]-Tabla126[[#This Row],[Columna4]]</f>
        <v>42518.77</v>
      </c>
      <c r="E96" s="156">
        <f>+Tabla126[[#This Row],[PRECIO SUGERIDO INSTALADOR
( CON  IVA)]]/0.7</f>
        <v>63938</v>
      </c>
      <c r="F96" s="156">
        <f>+Tabla126[[#This Row],[PRECIO SUGERIDO INSTALADOR
( CON  IVA)]]*5%</f>
        <v>2237.83</v>
      </c>
      <c r="G96" s="224">
        <v>0.85</v>
      </c>
      <c r="H96" s="180">
        <f>Tabla126[[#This Row],[COSTO]]*1.19</f>
        <v>38043.11</v>
      </c>
      <c r="I96" s="179"/>
      <c r="J96" s="179"/>
      <c r="K96" s="181">
        <v>31969</v>
      </c>
    </row>
    <row r="97" spans="1:11" ht="28.5">
      <c r="A97" s="157" t="s">
        <v>874</v>
      </c>
      <c r="B97" s="155" t="s">
        <v>875</v>
      </c>
      <c r="C97" s="156">
        <f>+Tabla126[[#This Row],[COSTO +IVA]]/Tabla126[[#This Row],[Columna5]]</f>
        <v>27020</v>
      </c>
      <c r="D97" s="156">
        <f>+Tabla126[[#This Row],[PRECIO SUGERIDO INSTALADOR
( CON  IVA)]]-Tabla126[[#This Row],[Columna4]]</f>
        <v>25669</v>
      </c>
      <c r="E97" s="156">
        <f>+Tabla126[[#This Row],[PRECIO SUGERIDO INSTALADOR
( CON  IVA)]]/0.7</f>
        <v>38600</v>
      </c>
      <c r="F97" s="156">
        <f>+Tabla126[[#This Row],[PRECIO SUGERIDO INSTALADOR
( CON  IVA)]]*5%</f>
        <v>1351</v>
      </c>
      <c r="G97" s="224">
        <v>0.85</v>
      </c>
      <c r="H97" s="180">
        <f>Tabla126[[#This Row],[COSTO]]*1.19</f>
        <v>22967</v>
      </c>
      <c r="I97" s="179"/>
      <c r="J97" s="179"/>
      <c r="K97" s="184">
        <v>19300</v>
      </c>
    </row>
    <row r="98" spans="1:11" ht="28.5">
      <c r="A98" s="157" t="s">
        <v>876</v>
      </c>
      <c r="B98" s="155" t="s">
        <v>877</v>
      </c>
      <c r="C98" s="156">
        <f>+Tabla126[[#This Row],[COSTO +IVA]]/Tabla126[[#This Row],[Columna5]]</f>
        <v>27020</v>
      </c>
      <c r="D98" s="156">
        <f>+Tabla126[[#This Row],[PRECIO SUGERIDO INSTALADOR
( CON  IVA)]]-Tabla126[[#This Row],[Columna4]]</f>
        <v>25669</v>
      </c>
      <c r="E98" s="156">
        <f>+Tabla126[[#This Row],[PRECIO SUGERIDO INSTALADOR
( CON  IVA)]]/0.7</f>
        <v>38600</v>
      </c>
      <c r="F98" s="156">
        <f>+Tabla126[[#This Row],[PRECIO SUGERIDO INSTALADOR
( CON  IVA)]]*5%</f>
        <v>1351</v>
      </c>
      <c r="G98" s="224">
        <v>0.85</v>
      </c>
      <c r="H98" s="180">
        <f>Tabla126[[#This Row],[COSTO]]*1.19</f>
        <v>22967</v>
      </c>
      <c r="I98" s="179"/>
      <c r="J98" s="179"/>
      <c r="K98" s="184">
        <v>19300</v>
      </c>
    </row>
    <row r="99" spans="1:11" ht="42.75">
      <c r="A99" s="157" t="s">
        <v>878</v>
      </c>
      <c r="B99" s="155" t="s">
        <v>879</v>
      </c>
      <c r="C99" s="156">
        <f>+Tabla126[[#This Row],[COSTO +IVA]]/Tabla126[[#This Row],[Columna5]]</f>
        <v>31780</v>
      </c>
      <c r="D99" s="156">
        <f>+Tabla126[[#This Row],[PRECIO SUGERIDO INSTALADOR
( CON  IVA)]]-Tabla126[[#This Row],[Columna4]]</f>
        <v>30191</v>
      </c>
      <c r="E99" s="156">
        <f>+Tabla126[[#This Row],[PRECIO SUGERIDO INSTALADOR
( CON  IVA)]]/0.7</f>
        <v>45400</v>
      </c>
      <c r="F99" s="156">
        <f>+Tabla126[[#This Row],[PRECIO SUGERIDO INSTALADOR
( CON  IVA)]]*5%</f>
        <v>1589</v>
      </c>
      <c r="G99" s="224">
        <v>0.85</v>
      </c>
      <c r="H99" s="180">
        <f>Tabla126[[#This Row],[COSTO]]*1.19</f>
        <v>27013</v>
      </c>
      <c r="I99" s="185"/>
      <c r="J99" s="186"/>
      <c r="K99" s="181">
        <v>22700</v>
      </c>
    </row>
    <row r="100" spans="1:11" ht="42.75">
      <c r="A100" s="157" t="s">
        <v>880</v>
      </c>
      <c r="B100" s="155" t="s">
        <v>881</v>
      </c>
      <c r="C100" s="156">
        <f>+Tabla126[[#This Row],[COSTO +IVA]]/Tabla126[[#This Row],[Columna5]]</f>
        <v>31780</v>
      </c>
      <c r="D100" s="156">
        <f>+Tabla126[[#This Row],[PRECIO SUGERIDO INSTALADOR
( CON  IVA)]]-Tabla126[[#This Row],[Columna4]]</f>
        <v>30191</v>
      </c>
      <c r="E100" s="156">
        <f>+Tabla126[[#This Row],[PRECIO SUGERIDO INSTALADOR
( CON  IVA)]]/0.7</f>
        <v>45400</v>
      </c>
      <c r="F100" s="156">
        <f>+Tabla126[[#This Row],[PRECIO SUGERIDO INSTALADOR
( CON  IVA)]]*5%</f>
        <v>1589</v>
      </c>
      <c r="G100" s="224">
        <v>0.85</v>
      </c>
      <c r="H100" s="180">
        <f>Tabla126[[#This Row],[COSTO]]*1.19</f>
        <v>27013</v>
      </c>
      <c r="I100" s="179"/>
      <c r="J100" s="179"/>
      <c r="K100" s="188">
        <v>22700</v>
      </c>
    </row>
    <row r="101" spans="1:11" ht="28.5">
      <c r="A101" s="157" t="s">
        <v>882</v>
      </c>
      <c r="B101" s="155" t="s">
        <v>883</v>
      </c>
      <c r="C101" s="156">
        <f>+Tabla126[[#This Row],[COSTO +IVA]]/Tabla126[[#This Row],[Columna5]]</f>
        <v>39340</v>
      </c>
      <c r="D101" s="156">
        <f>+Tabla126[[#This Row],[PRECIO SUGERIDO INSTALADOR
( CON  IVA)]]-Tabla126[[#This Row],[Columna4]]</f>
        <v>37373</v>
      </c>
      <c r="E101" s="156">
        <f>+Tabla126[[#This Row],[PRECIO SUGERIDO INSTALADOR
( CON  IVA)]]/0.7</f>
        <v>56200</v>
      </c>
      <c r="F101" s="156">
        <f>+Tabla126[[#This Row],[PRECIO SUGERIDO INSTALADOR
( CON  IVA)]]*5%</f>
        <v>1967</v>
      </c>
      <c r="G101" s="224">
        <v>0.85</v>
      </c>
      <c r="H101" s="180">
        <f>Tabla126[[#This Row],[COSTO]]*1.19</f>
        <v>33439</v>
      </c>
      <c r="I101" s="179"/>
      <c r="J101" s="179"/>
      <c r="K101" s="181">
        <v>28100</v>
      </c>
    </row>
    <row r="102" spans="1:11" ht="28.5">
      <c r="A102" s="157" t="s">
        <v>884</v>
      </c>
      <c r="B102" s="155" t="s">
        <v>885</v>
      </c>
      <c r="C102" s="156">
        <f>+Tabla126[[#This Row],[COSTO +IVA]]/Tabla126[[#This Row],[Columna5]]</f>
        <v>37660</v>
      </c>
      <c r="D102" s="156">
        <f>+Tabla126[[#This Row],[PRECIO SUGERIDO INSTALADOR
( CON  IVA)]]-Tabla126[[#This Row],[Columna4]]</f>
        <v>35777</v>
      </c>
      <c r="E102" s="156">
        <f>+Tabla126[[#This Row],[PRECIO SUGERIDO INSTALADOR
( CON  IVA)]]/0.7</f>
        <v>53800</v>
      </c>
      <c r="F102" s="156">
        <f>+Tabla126[[#This Row],[PRECIO SUGERIDO INSTALADOR
( CON  IVA)]]*5%</f>
        <v>1883</v>
      </c>
      <c r="G102" s="224">
        <v>0.85</v>
      </c>
      <c r="H102" s="180">
        <f>Tabla126[[#This Row],[COSTO]]*1.19</f>
        <v>32011</v>
      </c>
      <c r="I102" s="179"/>
      <c r="J102" s="179"/>
      <c r="K102" s="184">
        <v>26900</v>
      </c>
    </row>
    <row r="103" spans="1:11" ht="28.5">
      <c r="A103" s="157" t="s">
        <v>886</v>
      </c>
      <c r="B103" s="155" t="s">
        <v>887</v>
      </c>
      <c r="C103" s="156">
        <f>+Tabla126[[#This Row],[COSTO +IVA]]/Tabla126[[#This Row],[Columna5]]</f>
        <v>38220</v>
      </c>
      <c r="D103" s="156">
        <f>+Tabla126[[#This Row],[PRECIO SUGERIDO INSTALADOR
( CON  IVA)]]-Tabla126[[#This Row],[Columna4]]</f>
        <v>36309</v>
      </c>
      <c r="E103" s="156">
        <f>+Tabla126[[#This Row],[PRECIO SUGERIDO INSTALADOR
( CON  IVA)]]/0.7</f>
        <v>54600</v>
      </c>
      <c r="F103" s="156">
        <f>+Tabla126[[#This Row],[PRECIO SUGERIDO INSTALADOR
( CON  IVA)]]*5%</f>
        <v>1911</v>
      </c>
      <c r="G103" s="224">
        <v>0.85</v>
      </c>
      <c r="H103" s="180">
        <f>Tabla126[[#This Row],[COSTO]]*1.19</f>
        <v>32487</v>
      </c>
      <c r="I103" s="179"/>
      <c r="J103" s="179"/>
      <c r="K103" s="184">
        <v>27300</v>
      </c>
    </row>
    <row r="104" spans="1:11" ht="42.75">
      <c r="A104" s="157" t="s">
        <v>888</v>
      </c>
      <c r="B104" s="155" t="s">
        <v>889</v>
      </c>
      <c r="C104" s="156">
        <f>+Tabla126[[#This Row],[COSTO +IVA]]/Tabla126[[#This Row],[Columna5]]</f>
        <v>33740</v>
      </c>
      <c r="D104" s="156">
        <f>+Tabla126[[#This Row],[PRECIO SUGERIDO INSTALADOR
( CON  IVA)]]-Tabla126[[#This Row],[Columna4]]</f>
        <v>32053</v>
      </c>
      <c r="E104" s="156">
        <f>+Tabla126[[#This Row],[PRECIO SUGERIDO INSTALADOR
( CON  IVA)]]/0.7</f>
        <v>48200</v>
      </c>
      <c r="F104" s="156">
        <f>+Tabla126[[#This Row],[PRECIO SUGERIDO INSTALADOR
( CON  IVA)]]*5%</f>
        <v>1687</v>
      </c>
      <c r="G104" s="224">
        <v>0.85</v>
      </c>
      <c r="H104" s="180">
        <f>Tabla126[[#This Row],[COSTO]]*1.19</f>
        <v>28679</v>
      </c>
      <c r="I104" s="179"/>
      <c r="J104" s="179"/>
      <c r="K104" s="188">
        <v>24100</v>
      </c>
    </row>
    <row r="105" spans="1:11" ht="28.5">
      <c r="A105" s="191" t="s">
        <v>890</v>
      </c>
      <c r="B105" s="155" t="s">
        <v>891</v>
      </c>
      <c r="C105" s="156">
        <f>+Tabla126[[#This Row],[COSTO +IVA]]/Tabla126[[#This Row],[Columna5]]</f>
        <v>38360</v>
      </c>
      <c r="D105" s="156">
        <f>+Tabla126[[#This Row],[PRECIO SUGERIDO INSTALADOR
( CON  IVA)]]-Tabla126[[#This Row],[Columna4]]</f>
        <v>36442</v>
      </c>
      <c r="E105" s="156">
        <f>+Tabla126[[#This Row],[PRECIO SUGERIDO INSTALADOR
( CON  IVA)]]/0.7</f>
        <v>54800</v>
      </c>
      <c r="F105" s="156">
        <f>+Tabla126[[#This Row],[PRECIO SUGERIDO INSTALADOR
( CON  IVA)]]*5%</f>
        <v>1918</v>
      </c>
      <c r="G105" s="224">
        <v>0.85</v>
      </c>
      <c r="H105" s="180">
        <f>Tabla126[[#This Row],[COSTO]]*1.19</f>
        <v>32606</v>
      </c>
      <c r="I105" s="179"/>
      <c r="J105" s="179"/>
      <c r="K105" s="181">
        <v>27400</v>
      </c>
    </row>
    <row r="106" spans="1:11">
      <c r="A106" s="157" t="s">
        <v>892</v>
      </c>
      <c r="B106" s="155" t="s">
        <v>893</v>
      </c>
      <c r="C106" s="156">
        <f>+Tabla126[[#This Row],[COSTO +IVA]]/Tabla126[[#This Row],[Columna5]]</f>
        <v>30100</v>
      </c>
      <c r="D106" s="156">
        <f>+Tabla126[[#This Row],[PRECIO SUGERIDO INSTALADOR
( CON  IVA)]]-Tabla126[[#This Row],[Columna4]]</f>
        <v>28595</v>
      </c>
      <c r="E106" s="156">
        <f>+Tabla126[[#This Row],[PRECIO SUGERIDO INSTALADOR
( CON  IVA)]]/0.7</f>
        <v>43000</v>
      </c>
      <c r="F106" s="156">
        <f>+Tabla126[[#This Row],[PRECIO SUGERIDO INSTALADOR
( CON  IVA)]]*5%</f>
        <v>1505</v>
      </c>
      <c r="G106" s="224">
        <v>0.85</v>
      </c>
      <c r="H106" s="180">
        <f>Tabla126[[#This Row],[COSTO]]*1.19</f>
        <v>25585</v>
      </c>
      <c r="I106" s="179"/>
      <c r="J106" s="179"/>
      <c r="K106" s="184">
        <v>21500</v>
      </c>
    </row>
    <row r="107" spans="1:11" ht="42.75">
      <c r="A107" s="191" t="s">
        <v>894</v>
      </c>
      <c r="B107" s="155" t="s">
        <v>895</v>
      </c>
      <c r="C107" s="156">
        <f>+Tabla126[[#This Row],[COSTO +IVA]]/Tabla126[[#This Row],[Columna5]]</f>
        <v>29120</v>
      </c>
      <c r="D107" s="156">
        <f>+Tabla126[[#This Row],[PRECIO SUGERIDO INSTALADOR
( CON  IVA)]]-Tabla126[[#This Row],[Columna4]]</f>
        <v>27664</v>
      </c>
      <c r="E107" s="156">
        <f>+Tabla126[[#This Row],[PRECIO SUGERIDO INSTALADOR
( CON  IVA)]]/0.7</f>
        <v>41600</v>
      </c>
      <c r="F107" s="156">
        <f>+Tabla126[[#This Row],[PRECIO SUGERIDO INSTALADOR
( CON  IVA)]]*5%</f>
        <v>1456</v>
      </c>
      <c r="G107" s="224">
        <v>0.85</v>
      </c>
      <c r="H107" s="180">
        <f>Tabla126[[#This Row],[COSTO]]*1.19</f>
        <v>24752</v>
      </c>
      <c r="I107" s="179"/>
      <c r="J107" s="179"/>
      <c r="K107" s="181">
        <v>20800</v>
      </c>
    </row>
    <row r="108" spans="1:11">
      <c r="A108" s="157" t="s">
        <v>896</v>
      </c>
      <c r="B108" s="155" t="s">
        <v>897</v>
      </c>
      <c r="C108" s="156">
        <f>+Tabla126[[#This Row],[COSTO +IVA]]/Tabla126[[#This Row],[Columna5]]</f>
        <v>25480</v>
      </c>
      <c r="D108" s="156">
        <f>+Tabla126[[#This Row],[PRECIO SUGERIDO INSTALADOR
( CON  IVA)]]-Tabla126[[#This Row],[Columna4]]</f>
        <v>24206</v>
      </c>
      <c r="E108" s="156">
        <f>+Tabla126[[#This Row],[PRECIO SUGERIDO INSTALADOR
( CON  IVA)]]/0.7</f>
        <v>36400</v>
      </c>
      <c r="F108" s="156">
        <f>+Tabla126[[#This Row],[PRECIO SUGERIDO INSTALADOR
( CON  IVA)]]*5%</f>
        <v>1274</v>
      </c>
      <c r="G108" s="224">
        <v>0.85</v>
      </c>
      <c r="H108" s="180">
        <f>Tabla126[[#This Row],[COSTO]]*1.19</f>
        <v>21658</v>
      </c>
      <c r="I108" s="179"/>
      <c r="J108" s="179"/>
      <c r="K108" s="184">
        <v>18200</v>
      </c>
    </row>
    <row r="109" spans="1:11" ht="42.75">
      <c r="A109" s="157" t="s">
        <v>898</v>
      </c>
      <c r="B109" s="155" t="s">
        <v>899</v>
      </c>
      <c r="C109" s="156">
        <f>+Tabla126[[#This Row],[COSTO +IVA]]/Tabla126[[#This Row],[Columna5]]</f>
        <v>21672</v>
      </c>
      <c r="D109" s="156">
        <f>+Tabla126[[#This Row],[PRECIO SUGERIDO INSTALADOR
( CON  IVA)]]-Tabla126[[#This Row],[Columna4]]</f>
        <v>20588.400000000001</v>
      </c>
      <c r="E109" s="156">
        <f>+Tabla126[[#This Row],[PRECIO SUGERIDO INSTALADOR
( CON  IVA)]]/0.7</f>
        <v>30960.000000000004</v>
      </c>
      <c r="F109" s="156">
        <f>+Tabla126[[#This Row],[PRECIO SUGERIDO INSTALADOR
( CON  IVA)]]*5%</f>
        <v>1083.6000000000001</v>
      </c>
      <c r="G109" s="224">
        <v>0.85</v>
      </c>
      <c r="H109" s="180">
        <f>Tabla126[[#This Row],[COSTO]]*1.19</f>
        <v>18421.2</v>
      </c>
      <c r="I109" s="185"/>
      <c r="J109" s="186"/>
      <c r="K109" s="181">
        <v>15480</v>
      </c>
    </row>
    <row r="110" spans="1:11" ht="28.5">
      <c r="A110" s="157" t="s">
        <v>900</v>
      </c>
      <c r="B110" s="155" t="s">
        <v>901</v>
      </c>
      <c r="C110" s="156">
        <f>+Tabla126[[#This Row],[COSTO +IVA]]/Tabla126[[#This Row],[Columna5]]</f>
        <v>17780</v>
      </c>
      <c r="D110" s="156">
        <f>+Tabla126[[#This Row],[PRECIO SUGERIDO INSTALADOR
( CON  IVA)]]-Tabla126[[#This Row],[Columna4]]</f>
        <v>16891</v>
      </c>
      <c r="E110" s="156">
        <f>+Tabla126[[#This Row],[PRECIO SUGERIDO INSTALADOR
( CON  IVA)]]/0.7</f>
        <v>25400</v>
      </c>
      <c r="F110" s="156">
        <f>+Tabla126[[#This Row],[PRECIO SUGERIDO INSTALADOR
( CON  IVA)]]*5%</f>
        <v>889</v>
      </c>
      <c r="G110" s="224">
        <v>0.85</v>
      </c>
      <c r="H110" s="180">
        <f>Tabla126[[#This Row],[COSTO]]*1.19</f>
        <v>15113</v>
      </c>
      <c r="I110" s="179"/>
      <c r="J110" s="179"/>
      <c r="K110" s="188">
        <v>12700</v>
      </c>
    </row>
    <row r="111" spans="1:11" ht="28.5">
      <c r="A111" s="157" t="s">
        <v>902</v>
      </c>
      <c r="B111" s="155" t="s">
        <v>903</v>
      </c>
      <c r="C111" s="156">
        <f>+Tabla126[[#This Row],[COSTO +IVA]]/Tabla126[[#This Row],[Columna5]]</f>
        <v>15120</v>
      </c>
      <c r="D111" s="156">
        <f>+Tabla126[[#This Row],[PRECIO SUGERIDO INSTALADOR
( CON  IVA)]]-Tabla126[[#This Row],[Columna4]]</f>
        <v>14364</v>
      </c>
      <c r="E111" s="156">
        <f>+Tabla126[[#This Row],[PRECIO SUGERIDO INSTALADOR
( CON  IVA)]]/0.7</f>
        <v>21600</v>
      </c>
      <c r="F111" s="156">
        <f>+Tabla126[[#This Row],[PRECIO SUGERIDO INSTALADOR
( CON  IVA)]]*5%</f>
        <v>756</v>
      </c>
      <c r="G111" s="224">
        <v>0.85</v>
      </c>
      <c r="H111" s="180">
        <f>Tabla126[[#This Row],[COSTO]]*1.19</f>
        <v>12852</v>
      </c>
      <c r="I111" s="179"/>
      <c r="J111" s="179"/>
      <c r="K111" s="184">
        <v>10800</v>
      </c>
    </row>
    <row r="112" spans="1:11" ht="28.5">
      <c r="A112" s="157" t="s">
        <v>904</v>
      </c>
      <c r="B112" s="155" t="s">
        <v>905</v>
      </c>
      <c r="C112" s="156">
        <f>+Tabla126[[#This Row],[COSTO +IVA]]/Tabla126[[#This Row],[Columna5]]</f>
        <v>9660</v>
      </c>
      <c r="D112" s="156">
        <f>+Tabla126[[#This Row],[PRECIO SUGERIDO INSTALADOR
( CON  IVA)]]-Tabla126[[#This Row],[Columna4]]</f>
        <v>9177</v>
      </c>
      <c r="E112" s="156">
        <f>+Tabla126[[#This Row],[PRECIO SUGERIDO INSTALADOR
( CON  IVA)]]/0.7</f>
        <v>13800</v>
      </c>
      <c r="F112" s="156">
        <f>+Tabla126[[#This Row],[PRECIO SUGERIDO INSTALADOR
( CON  IVA)]]*5%</f>
        <v>483</v>
      </c>
      <c r="G112" s="224">
        <v>0.85</v>
      </c>
      <c r="H112" s="180">
        <f>Tabla126[[#This Row],[COSTO]]*1.19</f>
        <v>8211</v>
      </c>
      <c r="I112" s="179"/>
      <c r="J112" s="179"/>
      <c r="K112" s="188">
        <v>6900</v>
      </c>
    </row>
    <row r="113" spans="1:11" ht="28.5">
      <c r="A113" s="157" t="s">
        <v>906</v>
      </c>
      <c r="B113" s="155" t="s">
        <v>907</v>
      </c>
      <c r="C113" s="156">
        <f>+Tabla126[[#This Row],[COSTO +IVA]]/Tabla126[[#This Row],[Columna5]]</f>
        <v>9800</v>
      </c>
      <c r="D113" s="156">
        <f>+Tabla126[[#This Row],[PRECIO SUGERIDO INSTALADOR
( CON  IVA)]]-Tabla126[[#This Row],[Columna4]]</f>
        <v>9310</v>
      </c>
      <c r="E113" s="156">
        <f>+Tabla126[[#This Row],[PRECIO SUGERIDO INSTALADOR
( CON  IVA)]]/0.7</f>
        <v>14000</v>
      </c>
      <c r="F113" s="156">
        <f>+Tabla126[[#This Row],[PRECIO SUGERIDO INSTALADOR
( CON  IVA)]]*5%</f>
        <v>490</v>
      </c>
      <c r="G113" s="224">
        <v>0.85</v>
      </c>
      <c r="H113" s="180">
        <f>Tabla126[[#This Row],[COSTO]]*1.19</f>
        <v>8330</v>
      </c>
      <c r="I113" s="179"/>
      <c r="J113" s="179"/>
      <c r="K113" s="184">
        <v>7000</v>
      </c>
    </row>
    <row r="114" spans="1:11" ht="57">
      <c r="A114" s="157" t="s">
        <v>908</v>
      </c>
      <c r="B114" s="155" t="s">
        <v>909</v>
      </c>
      <c r="C114" s="156">
        <f>+Tabla126[[#This Row],[COSTO +IVA]]/Tabla126[[#This Row],[Columna5]]</f>
        <v>7560</v>
      </c>
      <c r="D114" s="156">
        <f>+Tabla126[[#This Row],[PRECIO SUGERIDO INSTALADOR
( CON  IVA)]]-Tabla126[[#This Row],[Columna4]]</f>
        <v>7182</v>
      </c>
      <c r="E114" s="156">
        <f>+Tabla126[[#This Row],[PRECIO SUGERIDO INSTALADOR
( CON  IVA)]]/0.7</f>
        <v>10800</v>
      </c>
      <c r="F114" s="156">
        <f>+Tabla126[[#This Row],[PRECIO SUGERIDO INSTALADOR
( CON  IVA)]]*5%</f>
        <v>378</v>
      </c>
      <c r="G114" s="224">
        <v>0.85</v>
      </c>
      <c r="H114" s="180">
        <f>Tabla126[[#This Row],[COSTO]]*1.19</f>
        <v>6426</v>
      </c>
      <c r="I114" s="179"/>
      <c r="J114" s="179"/>
      <c r="K114" s="188">
        <v>5400</v>
      </c>
    </row>
    <row r="115" spans="1:11" ht="28.5">
      <c r="A115" s="191" t="s">
        <v>910</v>
      </c>
      <c r="B115" s="155" t="s">
        <v>911</v>
      </c>
      <c r="C115" s="156">
        <f>+Tabla126[[#This Row],[COSTO +IVA]]/Tabla126[[#This Row],[Columna5]]</f>
        <v>8820</v>
      </c>
      <c r="D115" s="156">
        <f>+Tabla126[[#This Row],[PRECIO SUGERIDO INSTALADOR
( CON  IVA)]]-Tabla126[[#This Row],[Columna4]]</f>
        <v>8379</v>
      </c>
      <c r="E115" s="156">
        <f>+Tabla126[[#This Row],[PRECIO SUGERIDO INSTALADOR
( CON  IVA)]]/0.7</f>
        <v>12600</v>
      </c>
      <c r="F115" s="156">
        <f>+Tabla126[[#This Row],[PRECIO SUGERIDO INSTALADOR
( CON  IVA)]]*5%</f>
        <v>441</v>
      </c>
      <c r="G115" s="224">
        <v>0.85</v>
      </c>
      <c r="H115" s="180">
        <f>Tabla126[[#This Row],[COSTO]]*1.19</f>
        <v>7497</v>
      </c>
      <c r="I115" s="179"/>
      <c r="J115" s="179"/>
      <c r="K115" s="181">
        <v>6300</v>
      </c>
    </row>
    <row r="116" spans="1:11" ht="28.5">
      <c r="A116" s="157" t="s">
        <v>912</v>
      </c>
      <c r="B116" s="155" t="s">
        <v>913</v>
      </c>
      <c r="C116" s="156">
        <f>+Tabla126[[#This Row],[COSTO +IVA]]/Tabla126[[#This Row],[Columna5]]</f>
        <v>6720</v>
      </c>
      <c r="D116" s="156">
        <f>+Tabla126[[#This Row],[PRECIO SUGERIDO INSTALADOR
( CON  IVA)]]-Tabla126[[#This Row],[Columna4]]</f>
        <v>6384</v>
      </c>
      <c r="E116" s="156">
        <f>+Tabla126[[#This Row],[PRECIO SUGERIDO INSTALADOR
( CON  IVA)]]/0.7</f>
        <v>9600</v>
      </c>
      <c r="F116" s="156">
        <f>+Tabla126[[#This Row],[PRECIO SUGERIDO INSTALADOR
( CON  IVA)]]*5%</f>
        <v>336</v>
      </c>
      <c r="G116" s="224">
        <v>0.85</v>
      </c>
      <c r="H116" s="180">
        <f>Tabla126[[#This Row],[COSTO]]*1.19</f>
        <v>5712</v>
      </c>
      <c r="I116" s="179"/>
      <c r="J116" s="179"/>
      <c r="K116" s="184">
        <v>4800</v>
      </c>
    </row>
    <row r="117" spans="1:11" ht="17.25" customHeight="1">
      <c r="A117" s="157" t="s">
        <v>914</v>
      </c>
      <c r="B117" s="155" t="s">
        <v>915</v>
      </c>
      <c r="C117" s="156">
        <f>+Tabla126[[#This Row],[COSTO +IVA]]/Tabla126[[#This Row],[Columna5]]</f>
        <v>3220</v>
      </c>
      <c r="D117" s="156">
        <f>+Tabla126[[#This Row],[PRECIO SUGERIDO INSTALADOR
( CON  IVA)]]-Tabla126[[#This Row],[Columna4]]</f>
        <v>3059</v>
      </c>
      <c r="E117" s="156">
        <f>+Tabla126[[#This Row],[PRECIO SUGERIDO INSTALADOR
( CON  IVA)]]/0.7</f>
        <v>4600</v>
      </c>
      <c r="F117" s="156">
        <f>+Tabla126[[#This Row],[PRECIO SUGERIDO INSTALADOR
( CON  IVA)]]*5%</f>
        <v>161</v>
      </c>
      <c r="G117" s="224">
        <v>0.85</v>
      </c>
      <c r="H117" s="180">
        <f>Tabla126[[#This Row],[COSTO]]*1.19</f>
        <v>2737</v>
      </c>
      <c r="I117" s="185"/>
      <c r="J117" s="186"/>
      <c r="K117" s="181">
        <v>2300</v>
      </c>
    </row>
    <row r="118" spans="1:11">
      <c r="A118" s="157" t="s">
        <v>916</v>
      </c>
      <c r="B118" s="155" t="s">
        <v>917</v>
      </c>
      <c r="C118" s="156">
        <f>+Tabla126[[#This Row],[COSTO +IVA]]/Tabla126[[#This Row],[Columna5]]</f>
        <v>4200</v>
      </c>
      <c r="D118" s="156">
        <f>+Tabla126[[#This Row],[PRECIO SUGERIDO INSTALADOR
( CON  IVA)]]-Tabla126[[#This Row],[Columna4]]</f>
        <v>3990</v>
      </c>
      <c r="E118" s="156">
        <f>+Tabla126[[#This Row],[PRECIO SUGERIDO INSTALADOR
( CON  IVA)]]/0.7</f>
        <v>6000</v>
      </c>
      <c r="F118" s="156">
        <f>+Tabla126[[#This Row],[PRECIO SUGERIDO INSTALADOR
( CON  IVA)]]*5%</f>
        <v>210</v>
      </c>
      <c r="G118" s="224">
        <v>0.85</v>
      </c>
      <c r="H118" s="180">
        <f>Tabla126[[#This Row],[COSTO]]*1.19</f>
        <v>3570</v>
      </c>
      <c r="I118" s="179"/>
      <c r="J118" s="179"/>
      <c r="K118" s="184">
        <v>3000</v>
      </c>
    </row>
    <row r="119" spans="1:11">
      <c r="A119" s="157" t="s">
        <v>918</v>
      </c>
      <c r="B119" s="155" t="s">
        <v>919</v>
      </c>
      <c r="C119" s="156">
        <f>+Tabla126[[#This Row],[COSTO +IVA]]/Tabla126[[#This Row],[Columna5]]</f>
        <v>3640</v>
      </c>
      <c r="D119" s="156">
        <f>+Tabla126[[#This Row],[PRECIO SUGERIDO INSTALADOR
( CON  IVA)]]-Tabla126[[#This Row],[Columna4]]</f>
        <v>3458</v>
      </c>
      <c r="E119" s="156">
        <f>+Tabla126[[#This Row],[PRECIO SUGERIDO INSTALADOR
( CON  IVA)]]/0.7</f>
        <v>5200</v>
      </c>
      <c r="F119" s="156">
        <f>+Tabla126[[#This Row],[PRECIO SUGERIDO INSTALADOR
( CON  IVA)]]*5%</f>
        <v>182</v>
      </c>
      <c r="G119" s="224">
        <v>0.85</v>
      </c>
      <c r="H119" s="180">
        <f>Tabla126[[#This Row],[COSTO]]*1.19</f>
        <v>3094</v>
      </c>
      <c r="I119" s="179"/>
      <c r="J119" s="179"/>
      <c r="K119" s="184">
        <v>2600</v>
      </c>
    </row>
    <row r="120" spans="1:11">
      <c r="A120" s="157" t="s">
        <v>920</v>
      </c>
      <c r="B120" s="155" t="s">
        <v>921</v>
      </c>
      <c r="C120" s="156">
        <f>+Tabla126[[#This Row],[COSTO +IVA]]/Tabla126[[#This Row],[Columna5]]</f>
        <v>2940</v>
      </c>
      <c r="D120" s="156">
        <f>+Tabla126[[#This Row],[PRECIO SUGERIDO INSTALADOR
( CON  IVA)]]-Tabla126[[#This Row],[Columna4]]</f>
        <v>2793</v>
      </c>
      <c r="E120" s="156">
        <f>+Tabla126[[#This Row],[PRECIO SUGERIDO INSTALADOR
( CON  IVA)]]/0.7</f>
        <v>4200</v>
      </c>
      <c r="F120" s="156">
        <f>+Tabla126[[#This Row],[PRECIO SUGERIDO INSTALADOR
( CON  IVA)]]*5%</f>
        <v>147</v>
      </c>
      <c r="G120" s="224">
        <v>0.85</v>
      </c>
      <c r="H120" s="180">
        <f>Tabla126[[#This Row],[COSTO]]*1.19</f>
        <v>2499</v>
      </c>
      <c r="I120" s="179"/>
      <c r="J120" s="179"/>
      <c r="K120" s="184">
        <v>2100</v>
      </c>
    </row>
    <row r="121" spans="1:11" ht="57">
      <c r="A121" s="157" t="s">
        <v>922</v>
      </c>
      <c r="B121" s="155" t="s">
        <v>923</v>
      </c>
      <c r="C121" s="156">
        <f>+Tabla126[[#This Row],[COSTO +IVA]]/Tabla126[[#This Row],[Columna5]]</f>
        <v>2380</v>
      </c>
      <c r="D121" s="156">
        <f>+Tabla126[[#This Row],[PRECIO SUGERIDO INSTALADOR
( CON  IVA)]]-Tabla126[[#This Row],[Columna4]]</f>
        <v>2261</v>
      </c>
      <c r="E121" s="156">
        <f>+Tabla126[[#This Row],[PRECIO SUGERIDO INSTALADOR
( CON  IVA)]]/0.7</f>
        <v>3400</v>
      </c>
      <c r="F121" s="156">
        <f>+Tabla126[[#This Row],[PRECIO SUGERIDO INSTALADOR
( CON  IVA)]]*5%</f>
        <v>119</v>
      </c>
      <c r="G121" s="224">
        <v>0.85</v>
      </c>
      <c r="H121" s="180">
        <f>Tabla126[[#This Row],[COSTO]]*1.19</f>
        <v>2023</v>
      </c>
      <c r="I121" s="179"/>
      <c r="J121" s="179"/>
      <c r="K121" s="188">
        <v>1700</v>
      </c>
    </row>
    <row r="122" spans="1:11">
      <c r="A122" s="157" t="s">
        <v>924</v>
      </c>
      <c r="B122" s="155" t="s">
        <v>925</v>
      </c>
      <c r="C122" s="156">
        <f>+Tabla126[[#This Row],[COSTO +IVA]]/Tabla126[[#This Row],[Columna5]]</f>
        <v>2380</v>
      </c>
      <c r="D122" s="156">
        <f>+Tabla126[[#This Row],[PRECIO SUGERIDO INSTALADOR
( CON  IVA)]]-Tabla126[[#This Row],[Columna4]]</f>
        <v>2261</v>
      </c>
      <c r="E122" s="156">
        <f>+Tabla126[[#This Row],[PRECIO SUGERIDO INSTALADOR
( CON  IVA)]]/0.7</f>
        <v>3400</v>
      </c>
      <c r="F122" s="156">
        <f>+Tabla126[[#This Row],[PRECIO SUGERIDO INSTALADOR
( CON  IVA)]]*5%</f>
        <v>119</v>
      </c>
      <c r="G122" s="224">
        <v>0.85</v>
      </c>
      <c r="H122" s="180">
        <f>Tabla126[[#This Row],[COSTO]]*1.19</f>
        <v>2023</v>
      </c>
      <c r="I122" s="179"/>
      <c r="J122" s="179"/>
      <c r="K122" s="184">
        <v>1700</v>
      </c>
    </row>
    <row r="123" spans="1:11">
      <c r="A123" s="157" t="s">
        <v>926</v>
      </c>
      <c r="B123" s="155" t="s">
        <v>927</v>
      </c>
      <c r="C123" s="156">
        <f>+Tabla126[[#This Row],[COSTO +IVA]]/Tabla126[[#This Row],[Columna5]]</f>
        <v>2380</v>
      </c>
      <c r="D123" s="156">
        <f>+Tabla126[[#This Row],[PRECIO SUGERIDO INSTALADOR
( CON  IVA)]]-Tabla126[[#This Row],[Columna4]]</f>
        <v>2261</v>
      </c>
      <c r="E123" s="156">
        <f>+Tabla126[[#This Row],[PRECIO SUGERIDO INSTALADOR
( CON  IVA)]]/0.7</f>
        <v>3400</v>
      </c>
      <c r="F123" s="156">
        <f>+Tabla126[[#This Row],[PRECIO SUGERIDO INSTALADOR
( CON  IVA)]]*5%</f>
        <v>119</v>
      </c>
      <c r="G123" s="224">
        <v>0.85</v>
      </c>
      <c r="H123" s="180">
        <f>Tabla126[[#This Row],[COSTO]]*1.19</f>
        <v>2023</v>
      </c>
      <c r="I123" s="179"/>
      <c r="J123" s="179"/>
      <c r="K123" s="181">
        <v>1700</v>
      </c>
    </row>
    <row r="124" spans="1:11" ht="57">
      <c r="A124" s="157" t="s">
        <v>928</v>
      </c>
      <c r="B124" s="155" t="s">
        <v>929</v>
      </c>
      <c r="C124" s="156">
        <f>+Tabla126[[#This Row],[COSTO +IVA]]/Tabla126[[#This Row],[Columna5]]</f>
        <v>2380</v>
      </c>
      <c r="D124" s="156">
        <f>+Tabla126[[#This Row],[PRECIO SUGERIDO INSTALADOR
( CON  IVA)]]-Tabla126[[#This Row],[Columna4]]</f>
        <v>2261</v>
      </c>
      <c r="E124" s="156">
        <f>+Tabla126[[#This Row],[PRECIO SUGERIDO INSTALADOR
( CON  IVA)]]/0.7</f>
        <v>3400</v>
      </c>
      <c r="F124" s="156">
        <f>+Tabla126[[#This Row],[PRECIO SUGERIDO INSTALADOR
( CON  IVA)]]*5%</f>
        <v>119</v>
      </c>
      <c r="G124" s="224">
        <v>0.85</v>
      </c>
      <c r="H124" s="180">
        <f>Tabla126[[#This Row],[COSTO]]*1.19</f>
        <v>2023</v>
      </c>
      <c r="I124" s="179"/>
      <c r="J124" s="179"/>
      <c r="K124" s="188">
        <v>1700</v>
      </c>
    </row>
    <row r="125" spans="1:11" ht="57">
      <c r="A125" s="157" t="s">
        <v>930</v>
      </c>
      <c r="B125" s="155" t="s">
        <v>931</v>
      </c>
      <c r="C125" s="156">
        <f>+Tabla126[[#This Row],[COSTO +IVA]]/Tabla126[[#This Row],[Columna5]]</f>
        <v>1960</v>
      </c>
      <c r="D125" s="156">
        <f>+Tabla126[[#This Row],[PRECIO SUGERIDO INSTALADOR
( CON  IVA)]]-Tabla126[[#This Row],[Columna4]]</f>
        <v>1862</v>
      </c>
      <c r="E125" s="156">
        <f>+Tabla126[[#This Row],[PRECIO SUGERIDO INSTALADOR
( CON  IVA)]]/0.7</f>
        <v>2800</v>
      </c>
      <c r="F125" s="156">
        <f>+Tabla126[[#This Row],[PRECIO SUGERIDO INSTALADOR
( CON  IVA)]]*5%</f>
        <v>98</v>
      </c>
      <c r="G125" s="224">
        <v>0.85</v>
      </c>
      <c r="H125" s="180">
        <f>Tabla126[[#This Row],[COSTO]]*1.19</f>
        <v>1666</v>
      </c>
      <c r="I125" s="179"/>
      <c r="J125" s="179"/>
      <c r="K125" s="188">
        <v>1400</v>
      </c>
    </row>
    <row r="126" spans="1:11" ht="42.75">
      <c r="A126" s="157" t="s">
        <v>932</v>
      </c>
      <c r="B126" s="155" t="s">
        <v>933</v>
      </c>
      <c r="C126" s="156">
        <f>+Tabla126[[#This Row],[COSTO +IVA]]/Tabla126[[#This Row],[Columna5]]</f>
        <v>1540</v>
      </c>
      <c r="D126" s="156">
        <f>+Tabla126[[#This Row],[PRECIO SUGERIDO INSTALADOR
( CON  IVA)]]-Tabla126[[#This Row],[Columna4]]</f>
        <v>1463</v>
      </c>
      <c r="E126" s="156">
        <f>+Tabla126[[#This Row],[PRECIO SUGERIDO INSTALADOR
( CON  IVA)]]/0.7</f>
        <v>2200</v>
      </c>
      <c r="F126" s="156">
        <f>+Tabla126[[#This Row],[PRECIO SUGERIDO INSTALADOR
( CON  IVA)]]*5%</f>
        <v>77</v>
      </c>
      <c r="G126" s="224">
        <v>0.85</v>
      </c>
      <c r="H126" s="180">
        <f>Tabla126[[#This Row],[COSTO]]*1.19</f>
        <v>1309</v>
      </c>
      <c r="I126" s="179"/>
      <c r="J126" s="179"/>
      <c r="K126" s="188">
        <v>1100</v>
      </c>
    </row>
    <row r="127" spans="1:11" ht="42.75">
      <c r="A127" s="157" t="s">
        <v>934</v>
      </c>
      <c r="B127" s="155" t="s">
        <v>935</v>
      </c>
      <c r="C127" s="156">
        <f>+Tabla126[[#This Row],[COSTO +IVA]]/Tabla126[[#This Row],[Columna5]]</f>
        <v>1120</v>
      </c>
      <c r="D127" s="156">
        <f>+Tabla126[[#This Row],[PRECIO SUGERIDO INSTALADOR
( CON  IVA)]]-Tabla126[[#This Row],[Columna4]]</f>
        <v>1064</v>
      </c>
      <c r="E127" s="156">
        <f>+Tabla126[[#This Row],[PRECIO SUGERIDO INSTALADOR
( CON  IVA)]]/0.7</f>
        <v>1600</v>
      </c>
      <c r="F127" s="156">
        <f>+Tabla126[[#This Row],[PRECIO SUGERIDO INSTALADOR
( CON  IVA)]]*5%</f>
        <v>56</v>
      </c>
      <c r="G127" s="224">
        <v>0.85</v>
      </c>
      <c r="H127" s="180">
        <f>Tabla126[[#This Row],[COSTO]]*1.19</f>
        <v>952</v>
      </c>
      <c r="I127" s="179"/>
      <c r="J127" s="179"/>
      <c r="K127" s="188">
        <v>800</v>
      </c>
    </row>
    <row r="128" spans="1:11" ht="28.5">
      <c r="A128" s="157" t="s">
        <v>936</v>
      </c>
      <c r="B128" s="155" t="s">
        <v>937</v>
      </c>
      <c r="C128" s="156">
        <f>+Tabla126[[#This Row],[COSTO +IVA]]/Tabla126[[#This Row],[Columna5]]</f>
        <v>700</v>
      </c>
      <c r="D128" s="156">
        <f>+Tabla126[[#This Row],[PRECIO SUGERIDO INSTALADOR
( CON  IVA)]]-Tabla126[[#This Row],[Columna4]]</f>
        <v>665</v>
      </c>
      <c r="E128" s="156">
        <f>+Tabla126[[#This Row],[PRECIO SUGERIDO INSTALADOR
( CON  IVA)]]/0.7</f>
        <v>1000.0000000000001</v>
      </c>
      <c r="F128" s="156">
        <f>+Tabla126[[#This Row],[PRECIO SUGERIDO INSTALADOR
( CON  IVA)]]*5%</f>
        <v>35</v>
      </c>
      <c r="G128" s="224">
        <v>0.85</v>
      </c>
      <c r="H128" s="180">
        <f>Tabla126[[#This Row],[COSTO]]*1.19</f>
        <v>595</v>
      </c>
      <c r="I128" s="179"/>
      <c r="J128" s="179"/>
      <c r="K128" s="181">
        <v>500</v>
      </c>
    </row>
    <row r="129" spans="1:12">
      <c r="A129" s="157" t="s">
        <v>938</v>
      </c>
      <c r="B129" s="155" t="s">
        <v>939</v>
      </c>
      <c r="C129" s="156">
        <f>+Tabla126[[#This Row],[COSTO +IVA]]/Tabla126[[#This Row],[Columna5]]</f>
        <v>700</v>
      </c>
      <c r="D129" s="156">
        <f>+Tabla126[[#This Row],[PRECIO SUGERIDO INSTALADOR
( CON  IVA)]]-Tabla126[[#This Row],[Columna4]]</f>
        <v>665</v>
      </c>
      <c r="E129" s="156">
        <f>+Tabla126[[#This Row],[PRECIO SUGERIDO INSTALADOR
( CON  IVA)]]/0.7</f>
        <v>1000.0000000000001</v>
      </c>
      <c r="F129" s="156">
        <f>+Tabla126[[#This Row],[PRECIO SUGERIDO INSTALADOR
( CON  IVA)]]*5%</f>
        <v>35</v>
      </c>
      <c r="G129" s="224">
        <v>0.85</v>
      </c>
      <c r="H129" s="180">
        <f>Tabla126[[#This Row],[COSTO]]*1.19</f>
        <v>595</v>
      </c>
      <c r="I129" s="179"/>
      <c r="J129" s="179"/>
      <c r="K129" s="181">
        <v>500</v>
      </c>
    </row>
    <row r="130" spans="1:12" ht="42.75">
      <c r="A130" s="194" t="s">
        <v>940</v>
      </c>
      <c r="B130" s="155" t="s">
        <v>941</v>
      </c>
      <c r="C130" s="156">
        <f>+Tabla126[[#This Row],[COSTO +IVA]]/Tabla126[[#This Row],[Columna5]]</f>
        <v>215092.5</v>
      </c>
      <c r="D130" s="222">
        <f>+Tabla126[[#This Row],[PRECIO SUGERIDO INSTALADOR
( CON  IVA)]]-Tabla126[[#This Row],[Columna4]]</f>
        <v>204337.875</v>
      </c>
      <c r="E130" s="222">
        <f>+Tabla126[[#This Row],[PRECIO SUGERIDO INSTALADOR
( CON  IVA)]]/0.7</f>
        <v>307275</v>
      </c>
      <c r="F130" s="222">
        <f>+Tabla126[[#This Row],[PRECIO SUGERIDO INSTALADOR
( CON  IVA)]]*5%</f>
        <v>10754.625</v>
      </c>
      <c r="G130" s="223">
        <v>0.8</v>
      </c>
      <c r="H130" s="195">
        <f>Tabla126[[#This Row],[COSTO]]*1.19</f>
        <v>172074</v>
      </c>
      <c r="I130" s="193"/>
      <c r="J130" s="193"/>
      <c r="K130" s="196">
        <v>144600</v>
      </c>
    </row>
    <row r="131" spans="1:12">
      <c r="L131" s="182" t="s">
        <v>14</v>
      </c>
    </row>
    <row r="132" spans="1:12">
      <c r="L132" s="182" t="s">
        <v>14</v>
      </c>
    </row>
    <row r="133" spans="1:12">
      <c r="L133" s="182" t="s">
        <v>14</v>
      </c>
    </row>
    <row r="134" spans="1:12">
      <c r="L134" s="182" t="s">
        <v>14</v>
      </c>
    </row>
    <row r="135" spans="1:12">
      <c r="L135" s="182" t="s">
        <v>14</v>
      </c>
    </row>
    <row r="136" spans="1:12">
      <c r="L136" s="182" t="s">
        <v>14</v>
      </c>
    </row>
    <row r="137" spans="1:12">
      <c r="L137" s="182" t="s">
        <v>14</v>
      </c>
    </row>
    <row r="138" spans="1:12">
      <c r="L138" s="182" t="s">
        <v>14</v>
      </c>
    </row>
    <row r="139" spans="1:12">
      <c r="L139" s="182" t="s">
        <v>14</v>
      </c>
    </row>
    <row r="140" spans="1:12">
      <c r="L140" s="182" t="s">
        <v>14</v>
      </c>
    </row>
    <row r="141" spans="1:12">
      <c r="L141" s="182" t="s">
        <v>14</v>
      </c>
    </row>
    <row r="142" spans="1:12">
      <c r="L142" s="182" t="s">
        <v>14</v>
      </c>
    </row>
    <row r="143" spans="1:12">
      <c r="L143" s="182" t="s">
        <v>14</v>
      </c>
    </row>
    <row r="144" spans="1:12">
      <c r="L144" s="182" t="s">
        <v>14</v>
      </c>
    </row>
    <row r="145" spans="12:12">
      <c r="L145" s="182" t="s">
        <v>14</v>
      </c>
    </row>
    <row r="146" spans="12:12">
      <c r="L146" s="182" t="s">
        <v>14</v>
      </c>
    </row>
    <row r="147" spans="12:12">
      <c r="L147" s="182" t="s">
        <v>14</v>
      </c>
    </row>
    <row r="148" spans="12:12">
      <c r="L148" s="182" t="s">
        <v>14</v>
      </c>
    </row>
    <row r="149" spans="12:12">
      <c r="L149" s="182" t="s">
        <v>14</v>
      </c>
    </row>
    <row r="150" spans="12:12">
      <c r="L150" s="182" t="s">
        <v>14</v>
      </c>
    </row>
    <row r="151" spans="12:12">
      <c r="L151" s="182" t="s">
        <v>14</v>
      </c>
    </row>
    <row r="152" spans="12:12">
      <c r="L152" s="182" t="s">
        <v>14</v>
      </c>
    </row>
    <row r="153" spans="12:12">
      <c r="L153" s="182" t="s">
        <v>14</v>
      </c>
    </row>
    <row r="154" spans="12:12">
      <c r="L154" s="182" t="s">
        <v>14</v>
      </c>
    </row>
    <row r="155" spans="12:12">
      <c r="L155" s="182" t="s">
        <v>14</v>
      </c>
    </row>
    <row r="156" spans="12:12">
      <c r="L156" s="182" t="s">
        <v>14</v>
      </c>
    </row>
    <row r="157" spans="12:12">
      <c r="L157" s="182" t="s">
        <v>14</v>
      </c>
    </row>
    <row r="158" spans="12:12">
      <c r="L158" s="182" t="s">
        <v>14</v>
      </c>
    </row>
    <row r="159" spans="12:12">
      <c r="L159" s="182" t="s">
        <v>14</v>
      </c>
    </row>
    <row r="160" spans="12:12">
      <c r="L160" s="182" t="s">
        <v>14</v>
      </c>
    </row>
    <row r="161" spans="12:12">
      <c r="L161" s="182" t="s">
        <v>14</v>
      </c>
    </row>
    <row r="162" spans="12:12">
      <c r="L162" s="182" t="s">
        <v>14</v>
      </c>
    </row>
    <row r="163" spans="12:12">
      <c r="L163" s="182" t="s">
        <v>14</v>
      </c>
    </row>
    <row r="164" spans="12:12">
      <c r="L164" s="182" t="s">
        <v>14</v>
      </c>
    </row>
    <row r="165" spans="12:12">
      <c r="L165" s="182" t="s">
        <v>14</v>
      </c>
    </row>
    <row r="166" spans="12:12">
      <c r="L166" s="182" t="s">
        <v>14</v>
      </c>
    </row>
    <row r="167" spans="12:12">
      <c r="L167" s="182" t="s">
        <v>14</v>
      </c>
    </row>
    <row r="168" spans="12:12">
      <c r="L168" s="182" t="s">
        <v>14</v>
      </c>
    </row>
    <row r="169" spans="12:12">
      <c r="L169" s="182" t="s">
        <v>14</v>
      </c>
    </row>
    <row r="170" spans="12:12">
      <c r="L170" s="182" t="s">
        <v>14</v>
      </c>
    </row>
    <row r="171" spans="12:12">
      <c r="L171" s="182" t="s">
        <v>14</v>
      </c>
    </row>
    <row r="172" spans="12:12">
      <c r="L172" s="182" t="s">
        <v>14</v>
      </c>
    </row>
    <row r="173" spans="12:12">
      <c r="L173" s="182" t="s">
        <v>14</v>
      </c>
    </row>
    <row r="174" spans="12:12">
      <c r="L174" s="182" t="s">
        <v>14</v>
      </c>
    </row>
    <row r="175" spans="12:12">
      <c r="L175" s="182" t="s">
        <v>14</v>
      </c>
    </row>
    <row r="176" spans="12:12">
      <c r="L176" s="182" t="s">
        <v>14</v>
      </c>
    </row>
    <row r="177" spans="12:12">
      <c r="L177" s="182" t="s">
        <v>14</v>
      </c>
    </row>
    <row r="178" spans="12:12">
      <c r="L178" s="182" t="s">
        <v>14</v>
      </c>
    </row>
    <row r="179" spans="12:12">
      <c r="L179" s="182" t="s">
        <v>14</v>
      </c>
    </row>
    <row r="180" spans="12:12">
      <c r="L180" s="182" t="s">
        <v>14</v>
      </c>
    </row>
    <row r="181" spans="12:12">
      <c r="L181" s="182" t="s">
        <v>14</v>
      </c>
    </row>
    <row r="182" spans="12:12">
      <c r="L182" s="182" t="s">
        <v>14</v>
      </c>
    </row>
    <row r="183" spans="12:12">
      <c r="L183" s="182" t="s">
        <v>14</v>
      </c>
    </row>
    <row r="184" spans="12:12">
      <c r="L184" s="182" t="s">
        <v>14</v>
      </c>
    </row>
    <row r="185" spans="12:12">
      <c r="L185" s="182" t="s">
        <v>14</v>
      </c>
    </row>
    <row r="186" spans="12:12">
      <c r="L186" s="182" t="s">
        <v>14</v>
      </c>
    </row>
    <row r="187" spans="12:12">
      <c r="L187" s="182" t="s">
        <v>14</v>
      </c>
    </row>
    <row r="188" spans="12:12">
      <c r="L188" s="182" t="s">
        <v>14</v>
      </c>
    </row>
    <row r="189" spans="12:12">
      <c r="L189" s="182" t="s">
        <v>14</v>
      </c>
    </row>
    <row r="190" spans="12:12">
      <c r="L190" s="182" t="s">
        <v>14</v>
      </c>
    </row>
    <row r="191" spans="12:12">
      <c r="L191" s="182" t="s">
        <v>14</v>
      </c>
    </row>
    <row r="192" spans="12:12">
      <c r="L192" s="182" t="s">
        <v>14</v>
      </c>
    </row>
    <row r="193" spans="12:12">
      <c r="L193" s="182" t="s">
        <v>14</v>
      </c>
    </row>
    <row r="194" spans="12:12">
      <c r="L194" s="182" t="s">
        <v>14</v>
      </c>
    </row>
    <row r="195" spans="12:12">
      <c r="L195" s="182" t="s">
        <v>14</v>
      </c>
    </row>
    <row r="196" spans="12:12">
      <c r="L196" s="182" t="s">
        <v>14</v>
      </c>
    </row>
    <row r="197" spans="12:12">
      <c r="L197" s="182" t="s">
        <v>14</v>
      </c>
    </row>
    <row r="198" spans="12:12">
      <c r="L198" s="182" t="s">
        <v>14</v>
      </c>
    </row>
    <row r="199" spans="12:12">
      <c r="L199" s="182" t="s">
        <v>14</v>
      </c>
    </row>
    <row r="200" spans="12:12">
      <c r="L200" s="182" t="s">
        <v>14</v>
      </c>
    </row>
    <row r="201" spans="12:12">
      <c r="L201" s="182" t="s">
        <v>14</v>
      </c>
    </row>
    <row r="202" spans="12:12">
      <c r="L202" s="182" t="s">
        <v>14</v>
      </c>
    </row>
    <row r="203" spans="12:12">
      <c r="L203" s="182" t="s">
        <v>14</v>
      </c>
    </row>
    <row r="204" spans="12:12">
      <c r="L204" s="182" t="s">
        <v>14</v>
      </c>
    </row>
    <row r="205" spans="12:12">
      <c r="L205" s="182" t="s">
        <v>14</v>
      </c>
    </row>
    <row r="206" spans="12:12">
      <c r="L206" s="182" t="s">
        <v>14</v>
      </c>
    </row>
    <row r="207" spans="12:12">
      <c r="L207" s="182" t="s">
        <v>14</v>
      </c>
    </row>
    <row r="208" spans="12:12">
      <c r="L208" s="182" t="s">
        <v>14</v>
      </c>
    </row>
    <row r="209" spans="12:12">
      <c r="L209" s="182" t="s">
        <v>14</v>
      </c>
    </row>
    <row r="210" spans="12:12">
      <c r="L210" s="182" t="s">
        <v>14</v>
      </c>
    </row>
    <row r="211" spans="12:12">
      <c r="L211" s="182" t="s">
        <v>14</v>
      </c>
    </row>
    <row r="212" spans="12:12">
      <c r="L212" s="182" t="s">
        <v>14</v>
      </c>
    </row>
    <row r="213" spans="12:12">
      <c r="L213" s="182" t="s">
        <v>14</v>
      </c>
    </row>
    <row r="214" spans="12:12">
      <c r="L214" s="182" t="s">
        <v>14</v>
      </c>
    </row>
    <row r="215" spans="12:12">
      <c r="L215" s="182" t="s">
        <v>14</v>
      </c>
    </row>
    <row r="216" spans="12:12">
      <c r="L216" s="182" t="s">
        <v>14</v>
      </c>
    </row>
    <row r="217" spans="12:12">
      <c r="L217" s="182" t="s">
        <v>14</v>
      </c>
    </row>
    <row r="218" spans="12:12">
      <c r="L218" s="182" t="s">
        <v>14</v>
      </c>
    </row>
    <row r="219" spans="12:12">
      <c r="L219" s="182" t="s">
        <v>14</v>
      </c>
    </row>
    <row r="220" spans="12:12">
      <c r="L220" s="182" t="s">
        <v>14</v>
      </c>
    </row>
    <row r="221" spans="12:12">
      <c r="L221" s="182" t="s">
        <v>14</v>
      </c>
    </row>
    <row r="222" spans="12:12">
      <c r="L222" s="182" t="s">
        <v>14</v>
      </c>
    </row>
    <row r="223" spans="12:12">
      <c r="L223" s="182" t="s">
        <v>14</v>
      </c>
    </row>
    <row r="224" spans="12:12">
      <c r="L224" s="182" t="s">
        <v>14</v>
      </c>
    </row>
    <row r="225" spans="12:12">
      <c r="L225" s="182" t="s">
        <v>14</v>
      </c>
    </row>
    <row r="226" spans="12:12">
      <c r="L226" s="182" t="s">
        <v>14</v>
      </c>
    </row>
    <row r="227" spans="12:12">
      <c r="L227" s="182" t="s">
        <v>14</v>
      </c>
    </row>
    <row r="228" spans="12:12">
      <c r="L228" s="182" t="s">
        <v>14</v>
      </c>
    </row>
    <row r="229" spans="12:12">
      <c r="L229" s="182" t="s">
        <v>14</v>
      </c>
    </row>
    <row r="230" spans="12:12">
      <c r="L230" s="182" t="s">
        <v>14</v>
      </c>
    </row>
    <row r="231" spans="12:12">
      <c r="L231" s="182" t="s">
        <v>14</v>
      </c>
    </row>
    <row r="232" spans="12:12">
      <c r="L232" s="182" t="s">
        <v>14</v>
      </c>
    </row>
    <row r="233" spans="12:12">
      <c r="L233" s="182" t="s">
        <v>14</v>
      </c>
    </row>
    <row r="234" spans="12:12">
      <c r="L234" s="182" t="s">
        <v>14</v>
      </c>
    </row>
    <row r="235" spans="12:12">
      <c r="L235" s="182" t="s">
        <v>14</v>
      </c>
    </row>
    <row r="236" spans="12:12">
      <c r="L236" s="182" t="s">
        <v>14</v>
      </c>
    </row>
    <row r="237" spans="12:12">
      <c r="L237" s="182" t="s">
        <v>14</v>
      </c>
    </row>
    <row r="238" spans="12:12">
      <c r="L238" s="182" t="s">
        <v>14</v>
      </c>
    </row>
    <row r="239" spans="12:12">
      <c r="L239" s="182" t="s">
        <v>14</v>
      </c>
    </row>
    <row r="240" spans="12:12">
      <c r="L240" s="182" t="s">
        <v>14</v>
      </c>
    </row>
    <row r="241" spans="12:12">
      <c r="L241" s="182" t="s">
        <v>14</v>
      </c>
    </row>
    <row r="242" spans="12:12">
      <c r="L242" s="182" t="s">
        <v>14</v>
      </c>
    </row>
    <row r="243" spans="12:12">
      <c r="L243" s="182" t="s">
        <v>14</v>
      </c>
    </row>
    <row r="244" spans="12:12">
      <c r="L244" s="182" t="s">
        <v>14</v>
      </c>
    </row>
    <row r="245" spans="12:12">
      <c r="L245" s="182" t="s">
        <v>14</v>
      </c>
    </row>
    <row r="246" spans="12:12">
      <c r="L246" s="182" t="s">
        <v>14</v>
      </c>
    </row>
    <row r="247" spans="12:12">
      <c r="L247" s="182" t="s">
        <v>14</v>
      </c>
    </row>
    <row r="248" spans="12:12">
      <c r="L248" s="182" t="s">
        <v>14</v>
      </c>
    </row>
    <row r="249" spans="12:12">
      <c r="L249" s="182" t="s">
        <v>14</v>
      </c>
    </row>
    <row r="250" spans="12:12">
      <c r="L250" s="182" t="s">
        <v>14</v>
      </c>
    </row>
    <row r="251" spans="12:12">
      <c r="L251" s="182" t="s">
        <v>14</v>
      </c>
    </row>
    <row r="252" spans="12:12">
      <c r="L252" s="182" t="s">
        <v>14</v>
      </c>
    </row>
    <row r="253" spans="12:12">
      <c r="L253" s="182" t="s">
        <v>14</v>
      </c>
    </row>
    <row r="254" spans="12:12">
      <c r="L254" s="182" t="s">
        <v>14</v>
      </c>
    </row>
    <row r="255" spans="12:12">
      <c r="L255" s="182" t="s">
        <v>14</v>
      </c>
    </row>
    <row r="256" spans="12:12">
      <c r="L256" s="182" t="s">
        <v>14</v>
      </c>
    </row>
    <row r="257" spans="12:12">
      <c r="L257" s="182" t="s">
        <v>14</v>
      </c>
    </row>
    <row r="258" spans="12:12">
      <c r="L258" s="182" t="s">
        <v>14</v>
      </c>
    </row>
    <row r="259" spans="12:12">
      <c r="L259" s="182" t="s">
        <v>14</v>
      </c>
    </row>
    <row r="260" spans="12:12">
      <c r="L260" s="182" t="s">
        <v>14</v>
      </c>
    </row>
    <row r="261" spans="12:12">
      <c r="L261" s="182" t="s">
        <v>14</v>
      </c>
    </row>
    <row r="262" spans="12:12">
      <c r="L262" s="182" t="s">
        <v>14</v>
      </c>
    </row>
    <row r="263" spans="12:12">
      <c r="L263" s="182" t="s">
        <v>14</v>
      </c>
    </row>
    <row r="264" spans="12:12">
      <c r="L264" s="182" t="s">
        <v>14</v>
      </c>
    </row>
    <row r="265" spans="12:12">
      <c r="L265" s="182" t="s">
        <v>14</v>
      </c>
    </row>
    <row r="266" spans="12:12">
      <c r="L266" s="182" t="s">
        <v>14</v>
      </c>
    </row>
    <row r="267" spans="12:12">
      <c r="L267" s="182" t="s">
        <v>14</v>
      </c>
    </row>
    <row r="268" spans="12:12">
      <c r="L268" s="182" t="s">
        <v>14</v>
      </c>
    </row>
    <row r="269" spans="12:12">
      <c r="L269" s="182" t="s">
        <v>14</v>
      </c>
    </row>
    <row r="270" spans="12:12">
      <c r="L270" s="182" t="s">
        <v>14</v>
      </c>
    </row>
    <row r="271" spans="12:12">
      <c r="L271" s="182" t="s">
        <v>14</v>
      </c>
    </row>
    <row r="272" spans="12:12">
      <c r="L272" s="182" t="s">
        <v>14</v>
      </c>
    </row>
    <row r="273" spans="12:12">
      <c r="L273" s="182" t="s">
        <v>14</v>
      </c>
    </row>
    <row r="274" spans="12:12">
      <c r="L274" s="182" t="s">
        <v>14</v>
      </c>
    </row>
    <row r="275" spans="12:12">
      <c r="L275" s="182" t="s">
        <v>14</v>
      </c>
    </row>
    <row r="276" spans="12:12">
      <c r="L276" s="182" t="s">
        <v>14</v>
      </c>
    </row>
    <row r="277" spans="12:12">
      <c r="L277" s="182" t="s">
        <v>14</v>
      </c>
    </row>
    <row r="278" spans="12:12">
      <c r="L278" s="182" t="s">
        <v>14</v>
      </c>
    </row>
    <row r="279" spans="12:12">
      <c r="L279" s="182" t="s">
        <v>14</v>
      </c>
    </row>
    <row r="280" spans="12:12">
      <c r="L280" s="182" t="s">
        <v>14</v>
      </c>
    </row>
    <row r="281" spans="12:12">
      <c r="L281" s="182" t="s">
        <v>14</v>
      </c>
    </row>
    <row r="282" spans="12:12">
      <c r="L282" s="182" t="s">
        <v>14</v>
      </c>
    </row>
    <row r="283" spans="12:12">
      <c r="L283" s="182" t="s">
        <v>14</v>
      </c>
    </row>
    <row r="284" spans="12:12">
      <c r="L284" s="182" t="s">
        <v>14</v>
      </c>
    </row>
    <row r="285" spans="12:12">
      <c r="L285" s="182" t="s">
        <v>14</v>
      </c>
    </row>
    <row r="286" spans="12:12">
      <c r="L286" s="182" t="s">
        <v>14</v>
      </c>
    </row>
    <row r="287" spans="12:12">
      <c r="L287" s="182" t="s">
        <v>14</v>
      </c>
    </row>
    <row r="288" spans="12:12">
      <c r="L288" s="182" t="s">
        <v>14</v>
      </c>
    </row>
    <row r="289" spans="12:12">
      <c r="L289" s="182" t="s">
        <v>14</v>
      </c>
    </row>
    <row r="290" spans="12:12">
      <c r="L290" s="182" t="s">
        <v>14</v>
      </c>
    </row>
    <row r="291" spans="12:12">
      <c r="L291" s="182" t="s">
        <v>14</v>
      </c>
    </row>
    <row r="292" spans="12:12">
      <c r="L292" s="182" t="s">
        <v>14</v>
      </c>
    </row>
    <row r="293" spans="12:12">
      <c r="L293" s="182" t="s">
        <v>14</v>
      </c>
    </row>
    <row r="294" spans="12:12">
      <c r="L294" s="182" t="s">
        <v>14</v>
      </c>
    </row>
    <row r="295" spans="12:12">
      <c r="L295" s="182" t="s">
        <v>14</v>
      </c>
    </row>
    <row r="296" spans="12:12">
      <c r="L296" s="182" t="s">
        <v>14</v>
      </c>
    </row>
    <row r="297" spans="12:12">
      <c r="L297" s="182" t="s">
        <v>14</v>
      </c>
    </row>
    <row r="298" spans="12:12">
      <c r="L298" s="182" t="s">
        <v>14</v>
      </c>
    </row>
    <row r="299" spans="12:12">
      <c r="L299" s="182" t="s">
        <v>14</v>
      </c>
    </row>
    <row r="300" spans="12:12">
      <c r="L300" s="182" t="s">
        <v>14</v>
      </c>
    </row>
    <row r="301" spans="12:12">
      <c r="L301" s="182" t="s">
        <v>14</v>
      </c>
    </row>
    <row r="302" spans="12:12">
      <c r="L302" s="182" t="s">
        <v>14</v>
      </c>
    </row>
    <row r="303" spans="12:12">
      <c r="L303" s="182" t="s">
        <v>14</v>
      </c>
    </row>
    <row r="304" spans="12:12">
      <c r="L304" s="182" t="s">
        <v>14</v>
      </c>
    </row>
    <row r="305" spans="12:12">
      <c r="L305" s="182" t="s">
        <v>14</v>
      </c>
    </row>
    <row r="306" spans="12:12">
      <c r="L306" s="182" t="s">
        <v>14</v>
      </c>
    </row>
    <row r="307" spans="12:12">
      <c r="L307" s="182" t="s">
        <v>14</v>
      </c>
    </row>
    <row r="308" spans="12:12">
      <c r="L308" s="182" t="s">
        <v>14</v>
      </c>
    </row>
    <row r="309" spans="12:12">
      <c r="L309" s="182" t="s">
        <v>14</v>
      </c>
    </row>
    <row r="310" spans="12:12">
      <c r="L310" s="182" t="s">
        <v>14</v>
      </c>
    </row>
    <row r="311" spans="12:12">
      <c r="L311" s="182" t="s">
        <v>14</v>
      </c>
    </row>
    <row r="312" spans="12:12">
      <c r="L312" s="182" t="s">
        <v>14</v>
      </c>
    </row>
    <row r="313" spans="12:12">
      <c r="L313" s="182" t="s">
        <v>14</v>
      </c>
    </row>
    <row r="314" spans="12:12">
      <c r="L314" s="182" t="s">
        <v>14</v>
      </c>
    </row>
    <row r="315" spans="12:12">
      <c r="L315" s="182" t="s">
        <v>14</v>
      </c>
    </row>
    <row r="316" spans="12:12">
      <c r="L316" s="182" t="s">
        <v>14</v>
      </c>
    </row>
    <row r="317" spans="12:12">
      <c r="L317" s="182" t="s">
        <v>14</v>
      </c>
    </row>
    <row r="318" spans="12:12">
      <c r="L318" s="182" t="s">
        <v>14</v>
      </c>
    </row>
    <row r="319" spans="12:12">
      <c r="L319" s="182" t="s">
        <v>14</v>
      </c>
    </row>
    <row r="320" spans="12:12">
      <c r="L320" s="182" t="s">
        <v>14</v>
      </c>
    </row>
    <row r="321" spans="12:12">
      <c r="L321" s="182" t="s">
        <v>14</v>
      </c>
    </row>
    <row r="322" spans="12:12">
      <c r="L322" s="182" t="s">
        <v>14</v>
      </c>
    </row>
    <row r="323" spans="12:12">
      <c r="L323" s="182" t="s">
        <v>14</v>
      </c>
    </row>
    <row r="324" spans="12:12">
      <c r="L324" s="182" t="s">
        <v>14</v>
      </c>
    </row>
    <row r="325" spans="12:12">
      <c r="L325" s="182" t="s">
        <v>14</v>
      </c>
    </row>
    <row r="326" spans="12:12">
      <c r="L326" s="182" t="s">
        <v>14</v>
      </c>
    </row>
    <row r="327" spans="12:12">
      <c r="L327" s="182" t="s">
        <v>14</v>
      </c>
    </row>
    <row r="328" spans="12:12">
      <c r="L328" s="182" t="s">
        <v>14</v>
      </c>
    </row>
    <row r="329" spans="12:12">
      <c r="L329" s="182" t="s">
        <v>14</v>
      </c>
    </row>
    <row r="330" spans="12:12">
      <c r="L330" s="182" t="s">
        <v>14</v>
      </c>
    </row>
    <row r="331" spans="12:12">
      <c r="L331" s="182" t="s">
        <v>14</v>
      </c>
    </row>
    <row r="332" spans="12:12">
      <c r="L332" s="182" t="s">
        <v>14</v>
      </c>
    </row>
    <row r="333" spans="12:12">
      <c r="L333" s="182" t="s">
        <v>14</v>
      </c>
    </row>
    <row r="334" spans="12:12">
      <c r="L334" s="182" t="s">
        <v>14</v>
      </c>
    </row>
    <row r="335" spans="12:12">
      <c r="L335" s="182" t="s">
        <v>14</v>
      </c>
    </row>
    <row r="336" spans="12:12">
      <c r="L336" s="182" t="s">
        <v>14</v>
      </c>
    </row>
    <row r="337" spans="12:12">
      <c r="L337" s="182" t="s">
        <v>14</v>
      </c>
    </row>
    <row r="338" spans="12:12">
      <c r="L338" s="182" t="s">
        <v>14</v>
      </c>
    </row>
    <row r="339" spans="12:12">
      <c r="L339" s="182" t="s">
        <v>14</v>
      </c>
    </row>
    <row r="340" spans="12:12">
      <c r="L340" s="182" t="s">
        <v>14</v>
      </c>
    </row>
    <row r="341" spans="12:12">
      <c r="L341" s="182" t="s">
        <v>14</v>
      </c>
    </row>
    <row r="342" spans="12:12">
      <c r="L342" s="182" t="s">
        <v>14</v>
      </c>
    </row>
    <row r="343" spans="12:12">
      <c r="L343" s="182" t="s">
        <v>14</v>
      </c>
    </row>
    <row r="344" spans="12:12">
      <c r="L344" s="182" t="s">
        <v>14</v>
      </c>
    </row>
    <row r="345" spans="12:12">
      <c r="L345" s="182" t="s">
        <v>14</v>
      </c>
    </row>
    <row r="346" spans="12:12">
      <c r="L346" s="182" t="s">
        <v>14</v>
      </c>
    </row>
    <row r="347" spans="12:12">
      <c r="L347" s="182" t="s">
        <v>14</v>
      </c>
    </row>
    <row r="348" spans="12:12">
      <c r="L348" s="182" t="s">
        <v>14</v>
      </c>
    </row>
    <row r="349" spans="12:12">
      <c r="L349" s="182" t="s">
        <v>14</v>
      </c>
    </row>
    <row r="350" spans="12:12">
      <c r="L350" s="182" t="s">
        <v>14</v>
      </c>
    </row>
    <row r="351" spans="12:12">
      <c r="L351" s="182" t="s">
        <v>14</v>
      </c>
    </row>
    <row r="352" spans="12:12">
      <c r="L352" s="182" t="s">
        <v>14</v>
      </c>
    </row>
    <row r="353" spans="12:12">
      <c r="L353" s="182" t="s">
        <v>14</v>
      </c>
    </row>
    <row r="354" spans="12:12">
      <c r="L354" s="182" t="s">
        <v>14</v>
      </c>
    </row>
    <row r="355" spans="12:12">
      <c r="L355" s="182" t="s">
        <v>14</v>
      </c>
    </row>
    <row r="356" spans="12:12">
      <c r="L356" s="182" t="s">
        <v>14</v>
      </c>
    </row>
    <row r="357" spans="12:12">
      <c r="L357" s="182" t="s">
        <v>14</v>
      </c>
    </row>
    <row r="358" spans="12:12">
      <c r="L358" s="182" t="s">
        <v>14</v>
      </c>
    </row>
    <row r="359" spans="12:12">
      <c r="L359" s="182" t="s">
        <v>14</v>
      </c>
    </row>
    <row r="360" spans="12:12">
      <c r="L360" s="182" t="s">
        <v>14</v>
      </c>
    </row>
    <row r="361" spans="12:12">
      <c r="L361" s="182" t="s">
        <v>14</v>
      </c>
    </row>
    <row r="362" spans="12:12">
      <c r="L362" s="182" t="s">
        <v>14</v>
      </c>
    </row>
    <row r="363" spans="12:12">
      <c r="L363" s="182" t="s">
        <v>14</v>
      </c>
    </row>
    <row r="364" spans="12:12">
      <c r="L364" s="182" t="s">
        <v>14</v>
      </c>
    </row>
    <row r="365" spans="12:12">
      <c r="L365" s="182" t="s">
        <v>14</v>
      </c>
    </row>
    <row r="366" spans="12:12">
      <c r="L366" s="182" t="s">
        <v>14</v>
      </c>
    </row>
    <row r="367" spans="12:12">
      <c r="L367" s="182" t="s">
        <v>14</v>
      </c>
    </row>
    <row r="368" spans="12:12">
      <c r="L368" s="182" t="s">
        <v>14</v>
      </c>
    </row>
    <row r="369" spans="12:12">
      <c r="L369" s="182" t="s">
        <v>14</v>
      </c>
    </row>
    <row r="370" spans="12:12">
      <c r="L370" s="182" t="s">
        <v>14</v>
      </c>
    </row>
    <row r="371" spans="12:12">
      <c r="L371" s="182" t="s">
        <v>14</v>
      </c>
    </row>
    <row r="372" spans="12:12">
      <c r="L372" s="182" t="s">
        <v>14</v>
      </c>
    </row>
    <row r="373" spans="12:12">
      <c r="L373" s="182" t="s">
        <v>14</v>
      </c>
    </row>
    <row r="374" spans="12:12">
      <c r="L374" s="182" t="s">
        <v>14</v>
      </c>
    </row>
    <row r="375" spans="12:12">
      <c r="L375" s="182" t="s">
        <v>14</v>
      </c>
    </row>
    <row r="376" spans="12:12">
      <c r="L376" s="182" t="s">
        <v>14</v>
      </c>
    </row>
    <row r="377" spans="12:12">
      <c r="L377" s="182" t="s">
        <v>14</v>
      </c>
    </row>
    <row r="378" spans="12:12">
      <c r="L378" s="182" t="s">
        <v>14</v>
      </c>
    </row>
    <row r="379" spans="12:12">
      <c r="L379" s="182" t="s">
        <v>14</v>
      </c>
    </row>
    <row r="380" spans="12:12">
      <c r="L380" s="182" t="s">
        <v>14</v>
      </c>
    </row>
    <row r="381" spans="12:12">
      <c r="L381" s="182" t="s">
        <v>14</v>
      </c>
    </row>
    <row r="382" spans="12:12">
      <c r="L382" s="182" t="s">
        <v>14</v>
      </c>
    </row>
    <row r="383" spans="12:12">
      <c r="L383" s="182" t="s">
        <v>14</v>
      </c>
    </row>
    <row r="384" spans="12:12">
      <c r="L384" s="182" t="s">
        <v>14</v>
      </c>
    </row>
    <row r="385" spans="12:12">
      <c r="L385" s="182" t="s">
        <v>14</v>
      </c>
    </row>
    <row r="386" spans="12:12">
      <c r="L386" s="182" t="s">
        <v>14</v>
      </c>
    </row>
    <row r="387" spans="12:12">
      <c r="L387" s="182" t="s">
        <v>14</v>
      </c>
    </row>
    <row r="388" spans="12:12">
      <c r="L388" s="182" t="s">
        <v>14</v>
      </c>
    </row>
    <row r="389" spans="12:12">
      <c r="L389" s="182" t="s">
        <v>14</v>
      </c>
    </row>
    <row r="390" spans="12:12">
      <c r="L390" s="182" t="s">
        <v>14</v>
      </c>
    </row>
    <row r="391" spans="12:12">
      <c r="L391" s="182" t="s">
        <v>14</v>
      </c>
    </row>
    <row r="392" spans="12:12">
      <c r="L392" s="182" t="s">
        <v>14</v>
      </c>
    </row>
    <row r="393" spans="12:12">
      <c r="L393" s="182" t="s">
        <v>14</v>
      </c>
    </row>
    <row r="394" spans="12:12">
      <c r="L394" s="182" t="s">
        <v>14</v>
      </c>
    </row>
    <row r="395" spans="12:12">
      <c r="L395" s="182" t="s">
        <v>14</v>
      </c>
    </row>
    <row r="396" spans="12:12">
      <c r="L396" s="182" t="s">
        <v>14</v>
      </c>
    </row>
    <row r="397" spans="12:12">
      <c r="L397" s="182" t="s">
        <v>14</v>
      </c>
    </row>
    <row r="398" spans="12:12">
      <c r="L398" s="182" t="s">
        <v>14</v>
      </c>
    </row>
    <row r="399" spans="12:12">
      <c r="L399" s="182" t="s">
        <v>14</v>
      </c>
    </row>
    <row r="400" spans="12:12">
      <c r="L400" s="182" t="s">
        <v>14</v>
      </c>
    </row>
    <row r="401" spans="12:12">
      <c r="L401" s="182" t="s">
        <v>14</v>
      </c>
    </row>
    <row r="402" spans="12:12">
      <c r="L402" s="182" t="s">
        <v>14</v>
      </c>
    </row>
    <row r="403" spans="12:12">
      <c r="L403" s="182" t="s">
        <v>14</v>
      </c>
    </row>
    <row r="404" spans="12:12">
      <c r="L404" s="182" t="s">
        <v>14</v>
      </c>
    </row>
    <row r="405" spans="12:12">
      <c r="L405" s="182" t="s">
        <v>14</v>
      </c>
    </row>
    <row r="406" spans="12:12">
      <c r="L406" s="182" t="s">
        <v>14</v>
      </c>
    </row>
    <row r="407" spans="12:12">
      <c r="L407" s="182" t="s">
        <v>14</v>
      </c>
    </row>
    <row r="408" spans="12:12">
      <c r="L408" s="182" t="s">
        <v>14</v>
      </c>
    </row>
    <row r="409" spans="12:12">
      <c r="L409" s="182" t="s">
        <v>14</v>
      </c>
    </row>
    <row r="410" spans="12:12">
      <c r="L410" s="182" t="s">
        <v>14</v>
      </c>
    </row>
    <row r="411" spans="12:12">
      <c r="L411" s="182" t="s">
        <v>14</v>
      </c>
    </row>
    <row r="412" spans="12:12">
      <c r="L412" s="182" t="s">
        <v>14</v>
      </c>
    </row>
    <row r="413" spans="12:12">
      <c r="L413" s="182" t="s">
        <v>14</v>
      </c>
    </row>
    <row r="414" spans="12:12">
      <c r="L414" s="182" t="s">
        <v>14</v>
      </c>
    </row>
    <row r="415" spans="12:12">
      <c r="L415" s="182" t="s">
        <v>14</v>
      </c>
    </row>
    <row r="416" spans="12:12">
      <c r="L416" s="182" t="s">
        <v>14</v>
      </c>
    </row>
    <row r="417" spans="12:12">
      <c r="L417" s="182" t="s">
        <v>14</v>
      </c>
    </row>
    <row r="418" spans="12:12">
      <c r="L418" s="182" t="s">
        <v>14</v>
      </c>
    </row>
    <row r="419" spans="12:12">
      <c r="L419" s="182" t="s">
        <v>14</v>
      </c>
    </row>
    <row r="420" spans="12:12">
      <c r="L420" s="182" t="s">
        <v>14</v>
      </c>
    </row>
    <row r="421" spans="12:12">
      <c r="L421" s="182" t="s">
        <v>14</v>
      </c>
    </row>
    <row r="422" spans="12:12">
      <c r="L422" s="182" t="s">
        <v>14</v>
      </c>
    </row>
    <row r="423" spans="12:12">
      <c r="L423" s="182" t="s">
        <v>14</v>
      </c>
    </row>
    <row r="424" spans="12:12">
      <c r="L424" s="182" t="s">
        <v>14</v>
      </c>
    </row>
    <row r="425" spans="12:12">
      <c r="L425" s="182" t="s">
        <v>14</v>
      </c>
    </row>
    <row r="426" spans="12:12">
      <c r="L426" s="182" t="s">
        <v>14</v>
      </c>
    </row>
    <row r="427" spans="12:12">
      <c r="L427" s="182" t="s">
        <v>14</v>
      </c>
    </row>
    <row r="428" spans="12:12">
      <c r="L428" s="182" t="s">
        <v>14</v>
      </c>
    </row>
    <row r="429" spans="12:12">
      <c r="L429" s="182" t="s">
        <v>14</v>
      </c>
    </row>
    <row r="430" spans="12:12">
      <c r="L430" s="182" t="s">
        <v>14</v>
      </c>
    </row>
    <row r="431" spans="12:12">
      <c r="L431" s="182" t="s">
        <v>14</v>
      </c>
    </row>
    <row r="432" spans="12:12">
      <c r="L432" s="182" t="s">
        <v>14</v>
      </c>
    </row>
    <row r="433" spans="12:12">
      <c r="L433" s="182" t="s">
        <v>14</v>
      </c>
    </row>
    <row r="434" spans="12:12">
      <c r="L434" s="182" t="s">
        <v>14</v>
      </c>
    </row>
    <row r="435" spans="12:12">
      <c r="L435" s="182" t="s">
        <v>14</v>
      </c>
    </row>
    <row r="436" spans="12:12">
      <c r="L436" s="182" t="s">
        <v>14</v>
      </c>
    </row>
    <row r="437" spans="12:12">
      <c r="L437" s="182" t="s">
        <v>14</v>
      </c>
    </row>
    <row r="438" spans="12:12">
      <c r="L438" s="182" t="s">
        <v>14</v>
      </c>
    </row>
    <row r="439" spans="12:12">
      <c r="L439" s="182" t="s">
        <v>14</v>
      </c>
    </row>
    <row r="440" spans="12:12">
      <c r="L440" s="182" t="s">
        <v>14</v>
      </c>
    </row>
    <row r="441" spans="12:12">
      <c r="L441" s="182" t="s">
        <v>14</v>
      </c>
    </row>
    <row r="442" spans="12:12">
      <c r="L442" s="182" t="s">
        <v>14</v>
      </c>
    </row>
    <row r="443" spans="12:12">
      <c r="L443" s="182" t="s">
        <v>14</v>
      </c>
    </row>
    <row r="444" spans="12:12">
      <c r="L444" s="182" t="s">
        <v>14</v>
      </c>
    </row>
    <row r="445" spans="12:12">
      <c r="L445" s="182" t="s">
        <v>14</v>
      </c>
    </row>
    <row r="446" spans="12:12">
      <c r="L446" s="182" t="s">
        <v>14</v>
      </c>
    </row>
    <row r="447" spans="12:12">
      <c r="L447" s="182" t="s">
        <v>14</v>
      </c>
    </row>
    <row r="448" spans="12:12">
      <c r="L448" s="182" t="s">
        <v>14</v>
      </c>
    </row>
    <row r="449" spans="12:12">
      <c r="L449" s="182" t="s">
        <v>14</v>
      </c>
    </row>
    <row r="450" spans="12:12">
      <c r="L450" s="182" t="s">
        <v>14</v>
      </c>
    </row>
    <row r="451" spans="12:12">
      <c r="L451" s="182" t="s">
        <v>14</v>
      </c>
    </row>
    <row r="452" spans="12:12">
      <c r="L452" s="182" t="s">
        <v>14</v>
      </c>
    </row>
    <row r="453" spans="12:12">
      <c r="L453" s="182" t="s">
        <v>14</v>
      </c>
    </row>
    <row r="454" spans="12:12">
      <c r="L454" s="182" t="s">
        <v>14</v>
      </c>
    </row>
    <row r="455" spans="12:12">
      <c r="L455" s="182" t="s">
        <v>14</v>
      </c>
    </row>
    <row r="456" spans="12:12">
      <c r="L456" s="182" t="s">
        <v>14</v>
      </c>
    </row>
    <row r="457" spans="12:12">
      <c r="L457" s="182" t="s">
        <v>14</v>
      </c>
    </row>
    <row r="458" spans="12:12">
      <c r="L458" s="182" t="s">
        <v>14</v>
      </c>
    </row>
    <row r="459" spans="12:12">
      <c r="L459" s="182" t="s">
        <v>14</v>
      </c>
    </row>
    <row r="460" spans="12:12">
      <c r="L460" s="182" t="s">
        <v>14</v>
      </c>
    </row>
    <row r="461" spans="12:12">
      <c r="L461" s="182" t="s">
        <v>14</v>
      </c>
    </row>
    <row r="462" spans="12:12">
      <c r="L462" s="182" t="s">
        <v>14</v>
      </c>
    </row>
    <row r="463" spans="12:12">
      <c r="L463" s="182" t="s">
        <v>14</v>
      </c>
    </row>
    <row r="464" spans="12:12">
      <c r="L464" s="182" t="s">
        <v>14</v>
      </c>
    </row>
    <row r="465" spans="12:12">
      <c r="L465" s="182" t="s">
        <v>14</v>
      </c>
    </row>
    <row r="466" spans="12:12">
      <c r="L466" s="182" t="s">
        <v>14</v>
      </c>
    </row>
    <row r="467" spans="12:12">
      <c r="L467" s="182" t="s">
        <v>14</v>
      </c>
    </row>
    <row r="468" spans="12:12">
      <c r="L468" s="182" t="s">
        <v>14</v>
      </c>
    </row>
    <row r="469" spans="12:12">
      <c r="L469" s="182" t="s">
        <v>14</v>
      </c>
    </row>
    <row r="470" spans="12:12">
      <c r="L470" s="182" t="s">
        <v>14</v>
      </c>
    </row>
    <row r="471" spans="12:12">
      <c r="L471" s="182" t="s">
        <v>14</v>
      </c>
    </row>
    <row r="472" spans="12:12">
      <c r="L472" s="182" t="s">
        <v>14</v>
      </c>
    </row>
    <row r="473" spans="12:12">
      <c r="L473" s="182" t="s">
        <v>14</v>
      </c>
    </row>
    <row r="474" spans="12:12">
      <c r="L474" s="182" t="s">
        <v>14</v>
      </c>
    </row>
    <row r="475" spans="12:12">
      <c r="L475" s="182" t="s">
        <v>14</v>
      </c>
    </row>
    <row r="476" spans="12:12">
      <c r="L476" s="182" t="s">
        <v>14</v>
      </c>
    </row>
    <row r="477" spans="12:12">
      <c r="L477" s="182" t="s">
        <v>14</v>
      </c>
    </row>
    <row r="478" spans="12:12">
      <c r="L478" s="182" t="s">
        <v>14</v>
      </c>
    </row>
    <row r="479" spans="12:12">
      <c r="L479" s="182" t="s">
        <v>14</v>
      </c>
    </row>
    <row r="480" spans="12:12">
      <c r="L480" s="182" t="s">
        <v>14</v>
      </c>
    </row>
    <row r="481" spans="12:12">
      <c r="L481" s="182" t="s">
        <v>14</v>
      </c>
    </row>
    <row r="482" spans="12:12">
      <c r="L482" s="182" t="s">
        <v>14</v>
      </c>
    </row>
    <row r="483" spans="12:12">
      <c r="L483" s="182" t="s">
        <v>14</v>
      </c>
    </row>
    <row r="484" spans="12:12">
      <c r="L484" s="182" t="s">
        <v>14</v>
      </c>
    </row>
    <row r="485" spans="12:12">
      <c r="L485" s="182" t="s">
        <v>14</v>
      </c>
    </row>
    <row r="486" spans="12:12">
      <c r="L486" s="182" t="s">
        <v>14</v>
      </c>
    </row>
    <row r="487" spans="12:12">
      <c r="L487" s="182" t="s">
        <v>14</v>
      </c>
    </row>
    <row r="488" spans="12:12">
      <c r="L488" s="182" t="s">
        <v>14</v>
      </c>
    </row>
    <row r="489" spans="12:12">
      <c r="L489" s="182" t="s">
        <v>14</v>
      </c>
    </row>
    <row r="490" spans="12:12">
      <c r="L490" s="182" t="s">
        <v>14</v>
      </c>
    </row>
    <row r="491" spans="12:12">
      <c r="L491" s="182" t="s">
        <v>14</v>
      </c>
    </row>
    <row r="492" spans="12:12">
      <c r="L492" s="182" t="s">
        <v>14</v>
      </c>
    </row>
    <row r="493" spans="12:12">
      <c r="L493" s="182" t="s">
        <v>14</v>
      </c>
    </row>
    <row r="494" spans="12:12">
      <c r="L494" s="182" t="s">
        <v>14</v>
      </c>
    </row>
    <row r="495" spans="12:12">
      <c r="L495" s="182" t="s">
        <v>14</v>
      </c>
    </row>
    <row r="496" spans="12:12">
      <c r="L496" s="182" t="s">
        <v>14</v>
      </c>
    </row>
    <row r="497" spans="12:12">
      <c r="L497" s="182" t="s">
        <v>14</v>
      </c>
    </row>
    <row r="498" spans="12:12">
      <c r="L498" s="182" t="s">
        <v>14</v>
      </c>
    </row>
    <row r="499" spans="12:12">
      <c r="L499" s="182" t="s">
        <v>14</v>
      </c>
    </row>
    <row r="500" spans="12:12">
      <c r="L500" s="182" t="s">
        <v>14</v>
      </c>
    </row>
    <row r="501" spans="12:12">
      <c r="L501" s="182" t="s">
        <v>14</v>
      </c>
    </row>
    <row r="502" spans="12:12">
      <c r="L502" s="182" t="s">
        <v>14</v>
      </c>
    </row>
    <row r="503" spans="12:12">
      <c r="L503" s="182" t="s">
        <v>14</v>
      </c>
    </row>
    <row r="504" spans="12:12">
      <c r="L504" s="182" t="s">
        <v>14</v>
      </c>
    </row>
    <row r="505" spans="12:12">
      <c r="L505" s="182" t="s">
        <v>14</v>
      </c>
    </row>
    <row r="506" spans="12:12">
      <c r="L506" s="182" t="s">
        <v>14</v>
      </c>
    </row>
    <row r="507" spans="12:12">
      <c r="L507" s="182" t="s">
        <v>14</v>
      </c>
    </row>
    <row r="508" spans="12:12">
      <c r="L508" s="182" t="s">
        <v>14</v>
      </c>
    </row>
    <row r="509" spans="12:12">
      <c r="L509" s="182" t="s">
        <v>14</v>
      </c>
    </row>
    <row r="510" spans="12:12">
      <c r="L510" s="182" t="s">
        <v>14</v>
      </c>
    </row>
    <row r="511" spans="12:12">
      <c r="L511" s="182" t="s">
        <v>14</v>
      </c>
    </row>
    <row r="512" spans="12:12">
      <c r="L512" s="182" t="s">
        <v>14</v>
      </c>
    </row>
    <row r="513" spans="12:12">
      <c r="L513" s="182" t="s">
        <v>14</v>
      </c>
    </row>
    <row r="514" spans="12:12">
      <c r="L514" s="182" t="s">
        <v>14</v>
      </c>
    </row>
    <row r="515" spans="12:12">
      <c r="L515" s="182" t="s">
        <v>14</v>
      </c>
    </row>
    <row r="516" spans="12:12">
      <c r="L516" s="182" t="s">
        <v>14</v>
      </c>
    </row>
    <row r="517" spans="12:12">
      <c r="L517" s="182" t="s">
        <v>14</v>
      </c>
    </row>
    <row r="518" spans="12:12">
      <c r="L518" s="182" t="s">
        <v>14</v>
      </c>
    </row>
    <row r="519" spans="12:12">
      <c r="L519" s="182" t="s">
        <v>14</v>
      </c>
    </row>
    <row r="520" spans="12:12">
      <c r="L520" s="182" t="s">
        <v>14</v>
      </c>
    </row>
    <row r="521" spans="12:12">
      <c r="L521" s="182" t="s">
        <v>14</v>
      </c>
    </row>
    <row r="522" spans="12:12">
      <c r="L522" s="182" t="s">
        <v>14</v>
      </c>
    </row>
    <row r="523" spans="12:12">
      <c r="L523" s="182" t="s">
        <v>14</v>
      </c>
    </row>
    <row r="524" spans="12:12">
      <c r="L524" s="182" t="s">
        <v>14</v>
      </c>
    </row>
    <row r="525" spans="12:12">
      <c r="L525" s="182" t="s">
        <v>14</v>
      </c>
    </row>
    <row r="526" spans="12:12">
      <c r="L526" s="182" t="s">
        <v>14</v>
      </c>
    </row>
    <row r="527" spans="12:12">
      <c r="L527" s="182" t="s">
        <v>14</v>
      </c>
    </row>
    <row r="528" spans="12:12">
      <c r="L528" s="182" t="s">
        <v>14</v>
      </c>
    </row>
    <row r="529" spans="12:12">
      <c r="L529" s="182" t="s">
        <v>14</v>
      </c>
    </row>
    <row r="530" spans="12:12">
      <c r="L530" s="182" t="s">
        <v>14</v>
      </c>
    </row>
    <row r="531" spans="12:12">
      <c r="L531" s="182" t="s">
        <v>14</v>
      </c>
    </row>
    <row r="532" spans="12:12">
      <c r="L532" s="182" t="s">
        <v>14</v>
      </c>
    </row>
    <row r="533" spans="12:12">
      <c r="L533" s="182" t="s">
        <v>14</v>
      </c>
    </row>
    <row r="534" spans="12:12">
      <c r="L534" s="182" t="s">
        <v>14</v>
      </c>
    </row>
    <row r="535" spans="12:12">
      <c r="L535" s="182" t="s">
        <v>14</v>
      </c>
    </row>
    <row r="536" spans="12:12">
      <c r="L536" s="182" t="s">
        <v>14</v>
      </c>
    </row>
    <row r="537" spans="12:12">
      <c r="L537" s="182" t="s">
        <v>14</v>
      </c>
    </row>
    <row r="538" spans="12:12">
      <c r="L538" s="182" t="s">
        <v>14</v>
      </c>
    </row>
    <row r="539" spans="12:12">
      <c r="L539" s="182" t="s">
        <v>14</v>
      </c>
    </row>
    <row r="540" spans="12:12">
      <c r="L540" s="182" t="s">
        <v>14</v>
      </c>
    </row>
    <row r="541" spans="12:12">
      <c r="L541" s="182" t="s">
        <v>14</v>
      </c>
    </row>
    <row r="542" spans="12:12">
      <c r="L542" s="182" t="s">
        <v>14</v>
      </c>
    </row>
    <row r="543" spans="12:12">
      <c r="L543" s="182" t="s">
        <v>14</v>
      </c>
    </row>
    <row r="544" spans="12:12">
      <c r="L544" s="182" t="s">
        <v>14</v>
      </c>
    </row>
    <row r="545" spans="12:12">
      <c r="L545" s="182" t="s">
        <v>14</v>
      </c>
    </row>
    <row r="546" spans="12:12">
      <c r="L546" s="182" t="s">
        <v>14</v>
      </c>
    </row>
    <row r="547" spans="12:12">
      <c r="L547" s="182" t="s">
        <v>14</v>
      </c>
    </row>
    <row r="548" spans="12:12">
      <c r="L548" s="182" t="s">
        <v>14</v>
      </c>
    </row>
    <row r="549" spans="12:12">
      <c r="L549" s="182" t="s">
        <v>14</v>
      </c>
    </row>
    <row r="550" spans="12:12">
      <c r="L550" s="182" t="s">
        <v>14</v>
      </c>
    </row>
    <row r="551" spans="12:12">
      <c r="L551" s="182" t="s">
        <v>14</v>
      </c>
    </row>
    <row r="552" spans="12:12">
      <c r="L552" s="182" t="s">
        <v>14</v>
      </c>
    </row>
    <row r="553" spans="12:12">
      <c r="L553" s="182" t="s">
        <v>14</v>
      </c>
    </row>
    <row r="554" spans="12:12">
      <c r="L554" s="182" t="s">
        <v>14</v>
      </c>
    </row>
    <row r="555" spans="12:12">
      <c r="L555" s="182" t="s">
        <v>14</v>
      </c>
    </row>
    <row r="556" spans="12:12">
      <c r="L556" s="182" t="s">
        <v>14</v>
      </c>
    </row>
    <row r="557" spans="12:12">
      <c r="L557" s="182" t="s">
        <v>14</v>
      </c>
    </row>
    <row r="558" spans="12:12">
      <c r="L558" s="182" t="s">
        <v>14</v>
      </c>
    </row>
    <row r="559" spans="12:12">
      <c r="L559" s="182" t="s">
        <v>14</v>
      </c>
    </row>
    <row r="560" spans="12:12">
      <c r="L560" s="182" t="s">
        <v>14</v>
      </c>
    </row>
    <row r="561" spans="12:12">
      <c r="L561" s="182" t="s">
        <v>14</v>
      </c>
    </row>
    <row r="562" spans="12:12">
      <c r="L562" s="182" t="s">
        <v>14</v>
      </c>
    </row>
    <row r="563" spans="12:12">
      <c r="L563" s="182" t="s">
        <v>14</v>
      </c>
    </row>
    <row r="564" spans="12:12">
      <c r="L564" s="182" t="s">
        <v>14</v>
      </c>
    </row>
    <row r="565" spans="12:12">
      <c r="L565" s="182" t="s">
        <v>14</v>
      </c>
    </row>
    <row r="566" spans="12:12">
      <c r="L566" s="182" t="s">
        <v>14</v>
      </c>
    </row>
    <row r="567" spans="12:12">
      <c r="L567" s="182" t="s">
        <v>14</v>
      </c>
    </row>
    <row r="568" spans="12:12">
      <c r="L568" s="182" t="s">
        <v>14</v>
      </c>
    </row>
    <row r="569" spans="12:12">
      <c r="L569" s="182" t="s">
        <v>14</v>
      </c>
    </row>
    <row r="570" spans="12:12">
      <c r="L570" s="182" t="s">
        <v>14</v>
      </c>
    </row>
    <row r="571" spans="12:12">
      <c r="L571" s="182" t="s">
        <v>14</v>
      </c>
    </row>
    <row r="572" spans="12:12">
      <c r="L572" s="182" t="s">
        <v>14</v>
      </c>
    </row>
    <row r="573" spans="12:12">
      <c r="L573" s="182" t="s">
        <v>14</v>
      </c>
    </row>
    <row r="574" spans="12:12">
      <c r="L574" s="182" t="s">
        <v>14</v>
      </c>
    </row>
    <row r="575" spans="12:12">
      <c r="L575" s="182" t="s">
        <v>14</v>
      </c>
    </row>
    <row r="576" spans="12:12">
      <c r="L576" s="182" t="s">
        <v>14</v>
      </c>
    </row>
    <row r="577" spans="12:12">
      <c r="L577" s="182" t="s">
        <v>14</v>
      </c>
    </row>
    <row r="578" spans="12:12">
      <c r="L578" s="182" t="s">
        <v>14</v>
      </c>
    </row>
    <row r="579" spans="12:12">
      <c r="L579" s="182" t="s">
        <v>14</v>
      </c>
    </row>
    <row r="580" spans="12:12">
      <c r="L580" s="182" t="s">
        <v>14</v>
      </c>
    </row>
    <row r="581" spans="12:12">
      <c r="L581" s="182" t="s">
        <v>14</v>
      </c>
    </row>
    <row r="582" spans="12:12">
      <c r="L582" s="182" t="s">
        <v>14</v>
      </c>
    </row>
    <row r="583" spans="12:12">
      <c r="L583" s="182" t="s">
        <v>14</v>
      </c>
    </row>
    <row r="584" spans="12:12">
      <c r="L584" s="182" t="s">
        <v>14</v>
      </c>
    </row>
    <row r="585" spans="12:12">
      <c r="L585" s="182" t="s">
        <v>14</v>
      </c>
    </row>
    <row r="586" spans="12:12">
      <c r="L586" s="182" t="s">
        <v>14</v>
      </c>
    </row>
    <row r="587" spans="12:12">
      <c r="L587" s="182" t="s">
        <v>14</v>
      </c>
    </row>
    <row r="588" spans="12:12">
      <c r="L588" s="182" t="s">
        <v>14</v>
      </c>
    </row>
    <row r="589" spans="12:12">
      <c r="L589" s="182" t="s">
        <v>14</v>
      </c>
    </row>
    <row r="590" spans="12:12">
      <c r="L590" s="182" t="s">
        <v>14</v>
      </c>
    </row>
    <row r="591" spans="12:12">
      <c r="L591" s="182" t="s">
        <v>14</v>
      </c>
    </row>
    <row r="592" spans="12:12">
      <c r="L592" s="182" t="s">
        <v>14</v>
      </c>
    </row>
    <row r="593" spans="12:12">
      <c r="L593" s="182" t="s">
        <v>14</v>
      </c>
    </row>
    <row r="594" spans="12:12">
      <c r="L594" s="182" t="s">
        <v>14</v>
      </c>
    </row>
    <row r="595" spans="12:12">
      <c r="L595" s="182" t="s">
        <v>14</v>
      </c>
    </row>
    <row r="596" spans="12:12">
      <c r="L596" s="182" t="s">
        <v>14</v>
      </c>
    </row>
    <row r="597" spans="12:12">
      <c r="L597" s="182" t="s">
        <v>14</v>
      </c>
    </row>
    <row r="598" spans="12:12">
      <c r="L598" s="182" t="s">
        <v>14</v>
      </c>
    </row>
    <row r="599" spans="12:12">
      <c r="L599" s="182" t="s">
        <v>14</v>
      </c>
    </row>
    <row r="600" spans="12:12">
      <c r="L600" s="182" t="s">
        <v>14</v>
      </c>
    </row>
    <row r="601" spans="12:12">
      <c r="L601" s="182" t="s">
        <v>14</v>
      </c>
    </row>
    <row r="602" spans="12:12">
      <c r="L602" s="182" t="s">
        <v>14</v>
      </c>
    </row>
    <row r="603" spans="12:12">
      <c r="L603" s="182" t="s">
        <v>14</v>
      </c>
    </row>
    <row r="604" spans="12:12">
      <c r="L604" s="182" t="s">
        <v>14</v>
      </c>
    </row>
    <row r="605" spans="12:12">
      <c r="L605" s="182" t="s">
        <v>14</v>
      </c>
    </row>
    <row r="606" spans="12:12">
      <c r="L606" s="182" t="s">
        <v>14</v>
      </c>
    </row>
    <row r="607" spans="12:12">
      <c r="L607" s="182" t="s">
        <v>14</v>
      </c>
    </row>
    <row r="608" spans="12:12">
      <c r="L608" s="182" t="s">
        <v>14</v>
      </c>
    </row>
    <row r="609" spans="12:12">
      <c r="L609" s="182" t="s">
        <v>14</v>
      </c>
    </row>
    <row r="610" spans="12:12">
      <c r="L610" s="182" t="s">
        <v>14</v>
      </c>
    </row>
    <row r="611" spans="12:12">
      <c r="L611" s="182" t="s">
        <v>14</v>
      </c>
    </row>
    <row r="612" spans="12:12">
      <c r="L612" s="182" t="s">
        <v>14</v>
      </c>
    </row>
    <row r="613" spans="12:12">
      <c r="L613" s="182" t="s">
        <v>14</v>
      </c>
    </row>
    <row r="614" spans="12:12">
      <c r="L614" s="182" t="s">
        <v>14</v>
      </c>
    </row>
    <row r="615" spans="12:12">
      <c r="L615" s="182" t="s">
        <v>14</v>
      </c>
    </row>
    <row r="616" spans="12:12">
      <c r="L616" s="182" t="s">
        <v>14</v>
      </c>
    </row>
    <row r="617" spans="12:12">
      <c r="L617" s="182" t="s">
        <v>14</v>
      </c>
    </row>
    <row r="618" spans="12:12">
      <c r="L618" s="182" t="s">
        <v>14</v>
      </c>
    </row>
    <row r="619" spans="12:12">
      <c r="L619" s="182" t="s">
        <v>14</v>
      </c>
    </row>
    <row r="620" spans="12:12">
      <c r="L620" s="182" t="s">
        <v>14</v>
      </c>
    </row>
    <row r="621" spans="12:12">
      <c r="L621" s="182" t="s">
        <v>14</v>
      </c>
    </row>
    <row r="622" spans="12:12">
      <c r="L622" s="182" t="s">
        <v>14</v>
      </c>
    </row>
    <row r="623" spans="12:12">
      <c r="L623" s="182" t="s">
        <v>14</v>
      </c>
    </row>
    <row r="624" spans="12:12">
      <c r="L624" s="182" t="s">
        <v>14</v>
      </c>
    </row>
    <row r="625" spans="12:12">
      <c r="L625" s="182" t="s">
        <v>14</v>
      </c>
    </row>
    <row r="626" spans="12:12">
      <c r="L626" s="182" t="s">
        <v>14</v>
      </c>
    </row>
    <row r="627" spans="12:12">
      <c r="L627" s="182" t="s">
        <v>14</v>
      </c>
    </row>
    <row r="628" spans="12:12">
      <c r="L628" s="182" t="s">
        <v>14</v>
      </c>
    </row>
    <row r="629" spans="12:12">
      <c r="L629" s="182" t="s">
        <v>14</v>
      </c>
    </row>
    <row r="630" spans="12:12">
      <c r="L630" s="182" t="s">
        <v>14</v>
      </c>
    </row>
    <row r="631" spans="12:12">
      <c r="L631" s="182" t="s">
        <v>14</v>
      </c>
    </row>
    <row r="632" spans="12:12">
      <c r="L632" s="182" t="s">
        <v>14</v>
      </c>
    </row>
    <row r="633" spans="12:12">
      <c r="L633" s="182" t="s">
        <v>14</v>
      </c>
    </row>
    <row r="634" spans="12:12">
      <c r="L634" s="182" t="s">
        <v>14</v>
      </c>
    </row>
    <row r="635" spans="12:12">
      <c r="L635" s="182" t="s">
        <v>14</v>
      </c>
    </row>
    <row r="636" spans="12:12">
      <c r="L636" s="182" t="s">
        <v>14</v>
      </c>
    </row>
    <row r="637" spans="12:12">
      <c r="L637" s="182" t="s">
        <v>14</v>
      </c>
    </row>
    <row r="638" spans="12:12">
      <c r="L638" s="182" t="s">
        <v>14</v>
      </c>
    </row>
    <row r="639" spans="12:12">
      <c r="L639" s="182" t="s">
        <v>14</v>
      </c>
    </row>
    <row r="640" spans="12:12">
      <c r="L640" s="182" t="s">
        <v>14</v>
      </c>
    </row>
    <row r="641" spans="12:12">
      <c r="L641" s="182" t="s">
        <v>14</v>
      </c>
    </row>
    <row r="642" spans="12:12">
      <c r="L642" s="182" t="s">
        <v>14</v>
      </c>
    </row>
    <row r="643" spans="12:12">
      <c r="L643" s="182" t="s">
        <v>14</v>
      </c>
    </row>
    <row r="644" spans="12:12">
      <c r="L644" s="182" t="s">
        <v>14</v>
      </c>
    </row>
    <row r="645" spans="12:12">
      <c r="L645" s="182" t="s">
        <v>14</v>
      </c>
    </row>
    <row r="646" spans="12:12">
      <c r="L646" s="182" t="s">
        <v>14</v>
      </c>
    </row>
    <row r="647" spans="12:12">
      <c r="L647" s="182" t="s">
        <v>14</v>
      </c>
    </row>
    <row r="648" spans="12:12">
      <c r="L648" s="182" t="s">
        <v>14</v>
      </c>
    </row>
    <row r="649" spans="12:12">
      <c r="L649" s="182" t="s">
        <v>14</v>
      </c>
    </row>
    <row r="650" spans="12:12">
      <c r="L650" s="182" t="s">
        <v>14</v>
      </c>
    </row>
    <row r="651" spans="12:12">
      <c r="L651" s="182" t="s">
        <v>14</v>
      </c>
    </row>
    <row r="652" spans="12:12">
      <c r="L652" s="182" t="s">
        <v>14</v>
      </c>
    </row>
    <row r="653" spans="12:12">
      <c r="L653" s="182" t="s">
        <v>14</v>
      </c>
    </row>
    <row r="654" spans="12:12">
      <c r="L654" s="182" t="s">
        <v>14</v>
      </c>
    </row>
    <row r="655" spans="12:12">
      <c r="L655" s="182" t="s">
        <v>14</v>
      </c>
    </row>
    <row r="656" spans="12:12">
      <c r="L656" s="182" t="s">
        <v>14</v>
      </c>
    </row>
    <row r="657" spans="12:12">
      <c r="L657" s="182" t="s">
        <v>14</v>
      </c>
    </row>
    <row r="658" spans="12:12">
      <c r="L658" s="182" t="s">
        <v>14</v>
      </c>
    </row>
    <row r="659" spans="12:12">
      <c r="L659" s="182" t="s">
        <v>14</v>
      </c>
    </row>
    <row r="660" spans="12:12">
      <c r="L660" s="182" t="s">
        <v>14</v>
      </c>
    </row>
    <row r="661" spans="12:12">
      <c r="L661" s="182" t="s">
        <v>14</v>
      </c>
    </row>
    <row r="662" spans="12:12">
      <c r="L662" s="182" t="s">
        <v>14</v>
      </c>
    </row>
    <row r="663" spans="12:12">
      <c r="L663" s="182" t="s">
        <v>14</v>
      </c>
    </row>
    <row r="664" spans="12:12">
      <c r="L664" s="182" t="s">
        <v>14</v>
      </c>
    </row>
    <row r="665" spans="12:12">
      <c r="L665" s="182" t="s">
        <v>14</v>
      </c>
    </row>
    <row r="666" spans="12:12">
      <c r="L666" s="182" t="s">
        <v>14</v>
      </c>
    </row>
    <row r="667" spans="12:12">
      <c r="L667" s="182" t="s">
        <v>14</v>
      </c>
    </row>
    <row r="668" spans="12:12">
      <c r="L668" s="182" t="s">
        <v>14</v>
      </c>
    </row>
    <row r="669" spans="12:12">
      <c r="L669" s="182" t="s">
        <v>14</v>
      </c>
    </row>
    <row r="670" spans="12:12">
      <c r="L670" s="182" t="s">
        <v>14</v>
      </c>
    </row>
    <row r="671" spans="12:12">
      <c r="L671" s="182" t="s">
        <v>14</v>
      </c>
    </row>
    <row r="672" spans="12:12">
      <c r="L672" s="182" t="s">
        <v>14</v>
      </c>
    </row>
    <row r="673" spans="12:12">
      <c r="L673" s="182" t="s">
        <v>14</v>
      </c>
    </row>
    <row r="674" spans="12:12">
      <c r="L674" s="182" t="s">
        <v>14</v>
      </c>
    </row>
    <row r="675" spans="12:12">
      <c r="L675" s="182" t="s">
        <v>14</v>
      </c>
    </row>
    <row r="676" spans="12:12">
      <c r="L676" s="182" t="s">
        <v>14</v>
      </c>
    </row>
    <row r="677" spans="12:12">
      <c r="L677" s="182" t="s">
        <v>14</v>
      </c>
    </row>
    <row r="678" spans="12:12">
      <c r="L678" s="182" t="s">
        <v>14</v>
      </c>
    </row>
    <row r="679" spans="12:12">
      <c r="L679" s="182" t="s">
        <v>14</v>
      </c>
    </row>
    <row r="680" spans="12:12">
      <c r="L680" s="182" t="s">
        <v>14</v>
      </c>
    </row>
    <row r="681" spans="12:12">
      <c r="L681" s="182" t="s">
        <v>14</v>
      </c>
    </row>
    <row r="682" spans="12:12">
      <c r="L682" s="182" t="s">
        <v>14</v>
      </c>
    </row>
    <row r="683" spans="12:12">
      <c r="L683" s="182" t="s">
        <v>14</v>
      </c>
    </row>
    <row r="684" spans="12:12">
      <c r="L684" s="182" t="s">
        <v>14</v>
      </c>
    </row>
    <row r="685" spans="12:12">
      <c r="L685" s="182" t="s">
        <v>14</v>
      </c>
    </row>
    <row r="686" spans="12:12">
      <c r="L686" s="182" t="s">
        <v>14</v>
      </c>
    </row>
    <row r="687" spans="12:12">
      <c r="L687" s="182" t="s">
        <v>14</v>
      </c>
    </row>
    <row r="688" spans="12:12">
      <c r="L688" s="182" t="s">
        <v>14</v>
      </c>
    </row>
    <row r="689" spans="12:12">
      <c r="L689" s="182" t="s">
        <v>14</v>
      </c>
    </row>
    <row r="690" spans="12:12">
      <c r="L690" s="182" t="s">
        <v>14</v>
      </c>
    </row>
    <row r="691" spans="12:12">
      <c r="L691" s="182" t="s">
        <v>14</v>
      </c>
    </row>
    <row r="692" spans="12:12">
      <c r="L692" s="182" t="s">
        <v>14</v>
      </c>
    </row>
    <row r="693" spans="12:12">
      <c r="L693" s="182" t="s">
        <v>14</v>
      </c>
    </row>
    <row r="694" spans="12:12">
      <c r="L694" s="182" t="s">
        <v>14</v>
      </c>
    </row>
    <row r="695" spans="12:12">
      <c r="L695" s="182" t="s">
        <v>14</v>
      </c>
    </row>
    <row r="696" spans="12:12">
      <c r="L696" s="182" t="s">
        <v>14</v>
      </c>
    </row>
    <row r="697" spans="12:12">
      <c r="L697" s="182" t="s">
        <v>14</v>
      </c>
    </row>
    <row r="698" spans="12:12">
      <c r="L698" s="182" t="s">
        <v>14</v>
      </c>
    </row>
    <row r="699" spans="12:12">
      <c r="L699" s="182" t="s">
        <v>14</v>
      </c>
    </row>
    <row r="700" spans="12:12">
      <c r="L700" s="182" t="s">
        <v>14</v>
      </c>
    </row>
    <row r="701" spans="12:12">
      <c r="L701" s="182" t="s">
        <v>14</v>
      </c>
    </row>
    <row r="702" spans="12:12">
      <c r="L702" s="182" t="s">
        <v>14</v>
      </c>
    </row>
    <row r="703" spans="12:12">
      <c r="L703" s="182" t="s">
        <v>14</v>
      </c>
    </row>
    <row r="704" spans="12:12">
      <c r="L704" s="182" t="s">
        <v>14</v>
      </c>
    </row>
    <row r="705" spans="12:12">
      <c r="L705" s="182" t="s">
        <v>14</v>
      </c>
    </row>
    <row r="706" spans="12:12">
      <c r="L706" s="182" t="s">
        <v>14</v>
      </c>
    </row>
    <row r="707" spans="12:12">
      <c r="L707" s="182" t="s">
        <v>14</v>
      </c>
    </row>
    <row r="708" spans="12:12">
      <c r="L708" s="182" t="s">
        <v>14</v>
      </c>
    </row>
    <row r="709" spans="12:12">
      <c r="L709" s="182" t="s">
        <v>14</v>
      </c>
    </row>
    <row r="710" spans="12:12">
      <c r="L710" s="182" t="s">
        <v>14</v>
      </c>
    </row>
    <row r="711" spans="12:12">
      <c r="L711" s="182" t="s">
        <v>14</v>
      </c>
    </row>
    <row r="712" spans="12:12">
      <c r="L712" s="182" t="s">
        <v>14</v>
      </c>
    </row>
    <row r="713" spans="12:12">
      <c r="L713" s="182" t="s">
        <v>14</v>
      </c>
    </row>
    <row r="714" spans="12:12">
      <c r="L714" s="182" t="s">
        <v>14</v>
      </c>
    </row>
    <row r="715" spans="12:12">
      <c r="L715" s="182" t="s">
        <v>14</v>
      </c>
    </row>
    <row r="716" spans="12:12">
      <c r="L716" s="182" t="s">
        <v>14</v>
      </c>
    </row>
    <row r="717" spans="12:12">
      <c r="L717" s="182" t="s">
        <v>14</v>
      </c>
    </row>
    <row r="718" spans="12:12">
      <c r="L718" s="182" t="s">
        <v>14</v>
      </c>
    </row>
    <row r="719" spans="12:12">
      <c r="L719" s="182" t="s">
        <v>14</v>
      </c>
    </row>
    <row r="720" spans="12:12">
      <c r="L720" s="182" t="s">
        <v>14</v>
      </c>
    </row>
    <row r="721" spans="12:12">
      <c r="L721" s="182" t="s">
        <v>14</v>
      </c>
    </row>
    <row r="722" spans="12:12">
      <c r="L722" s="182" t="s">
        <v>14</v>
      </c>
    </row>
    <row r="723" spans="12:12">
      <c r="L723" s="182" t="s">
        <v>14</v>
      </c>
    </row>
    <row r="724" spans="12:12">
      <c r="L724" s="182" t="s">
        <v>14</v>
      </c>
    </row>
    <row r="725" spans="12:12">
      <c r="L725" s="182" t="s">
        <v>14</v>
      </c>
    </row>
    <row r="726" spans="12:12">
      <c r="L726" s="182" t="s">
        <v>14</v>
      </c>
    </row>
    <row r="727" spans="12:12">
      <c r="L727" s="182" t="s">
        <v>14</v>
      </c>
    </row>
    <row r="728" spans="12:12">
      <c r="L728" s="182" t="s">
        <v>14</v>
      </c>
    </row>
    <row r="729" spans="12:12">
      <c r="L729" s="182" t="s">
        <v>14</v>
      </c>
    </row>
    <row r="730" spans="12:12">
      <c r="L730" s="182" t="s">
        <v>14</v>
      </c>
    </row>
    <row r="731" spans="12:12">
      <c r="L731" s="182" t="s">
        <v>14</v>
      </c>
    </row>
    <row r="732" spans="12:12">
      <c r="L732" s="182" t="s">
        <v>14</v>
      </c>
    </row>
    <row r="733" spans="12:12">
      <c r="L733" s="182" t="s">
        <v>14</v>
      </c>
    </row>
    <row r="734" spans="12:12">
      <c r="L734" s="182" t="s">
        <v>14</v>
      </c>
    </row>
    <row r="735" spans="12:12">
      <c r="L735" s="182" t="s">
        <v>14</v>
      </c>
    </row>
    <row r="736" spans="12:12">
      <c r="L736" s="182" t="s">
        <v>14</v>
      </c>
    </row>
    <row r="737" spans="12:12">
      <c r="L737" s="182" t="s">
        <v>14</v>
      </c>
    </row>
    <row r="738" spans="12:12">
      <c r="L738" s="182" t="s">
        <v>14</v>
      </c>
    </row>
    <row r="739" spans="12:12">
      <c r="L739" s="182" t="s">
        <v>14</v>
      </c>
    </row>
    <row r="740" spans="12:12">
      <c r="L740" s="182" t="s">
        <v>14</v>
      </c>
    </row>
    <row r="741" spans="12:12">
      <c r="L741" s="182" t="s">
        <v>14</v>
      </c>
    </row>
    <row r="742" spans="12:12">
      <c r="L742" s="182" t="s">
        <v>14</v>
      </c>
    </row>
    <row r="743" spans="12:12">
      <c r="L743" s="182" t="s">
        <v>14</v>
      </c>
    </row>
    <row r="744" spans="12:12">
      <c r="L744" s="182" t="s">
        <v>14</v>
      </c>
    </row>
    <row r="745" spans="12:12">
      <c r="L745" s="182" t="s">
        <v>14</v>
      </c>
    </row>
    <row r="746" spans="12:12">
      <c r="L746" s="182" t="s">
        <v>14</v>
      </c>
    </row>
    <row r="747" spans="12:12">
      <c r="L747" s="182" t="s">
        <v>14</v>
      </c>
    </row>
    <row r="748" spans="12:12">
      <c r="L748" s="182" t="s">
        <v>14</v>
      </c>
    </row>
    <row r="749" spans="12:12">
      <c r="L749" s="182" t="s">
        <v>14</v>
      </c>
    </row>
    <row r="750" spans="12:12">
      <c r="L750" s="182" t="s">
        <v>14</v>
      </c>
    </row>
    <row r="751" spans="12:12">
      <c r="L751" s="182" t="s">
        <v>14</v>
      </c>
    </row>
    <row r="752" spans="12:12">
      <c r="L752" s="182" t="s">
        <v>14</v>
      </c>
    </row>
    <row r="753" spans="12:12">
      <c r="L753" s="182" t="s">
        <v>14</v>
      </c>
    </row>
    <row r="754" spans="12:12">
      <c r="L754" s="182" t="s">
        <v>14</v>
      </c>
    </row>
    <row r="755" spans="12:12">
      <c r="L755" s="182" t="s">
        <v>14</v>
      </c>
    </row>
    <row r="756" spans="12:12">
      <c r="L756" s="182" t="s">
        <v>14</v>
      </c>
    </row>
    <row r="757" spans="12:12">
      <c r="L757" s="182" t="s">
        <v>14</v>
      </c>
    </row>
    <row r="758" spans="12:12">
      <c r="L758" s="182" t="s">
        <v>14</v>
      </c>
    </row>
    <row r="759" spans="12:12">
      <c r="L759" s="182" t="s">
        <v>14</v>
      </c>
    </row>
    <row r="760" spans="12:12">
      <c r="L760" s="182" t="s">
        <v>14</v>
      </c>
    </row>
    <row r="761" spans="12:12">
      <c r="L761" s="182" t="s">
        <v>14</v>
      </c>
    </row>
    <row r="762" spans="12:12">
      <c r="L762" s="182" t="s">
        <v>14</v>
      </c>
    </row>
    <row r="763" spans="12:12">
      <c r="L763" s="182" t="s">
        <v>14</v>
      </c>
    </row>
    <row r="764" spans="12:12">
      <c r="L764" s="182" t="s">
        <v>14</v>
      </c>
    </row>
    <row r="765" spans="12:12">
      <c r="L765" s="182" t="s">
        <v>14</v>
      </c>
    </row>
    <row r="766" spans="12:12">
      <c r="L766" s="182" t="s">
        <v>14</v>
      </c>
    </row>
    <row r="767" spans="12:12">
      <c r="L767" s="182" t="s">
        <v>14</v>
      </c>
    </row>
    <row r="768" spans="12:12">
      <c r="L768" s="182" t="s">
        <v>14</v>
      </c>
    </row>
    <row r="769" spans="12:12">
      <c r="L769" s="182" t="s">
        <v>14</v>
      </c>
    </row>
    <row r="770" spans="12:12">
      <c r="L770" s="182" t="s">
        <v>14</v>
      </c>
    </row>
    <row r="771" spans="12:12">
      <c r="L771" s="182" t="s">
        <v>14</v>
      </c>
    </row>
    <row r="772" spans="12:12">
      <c r="L772" s="182" t="s">
        <v>14</v>
      </c>
    </row>
    <row r="773" spans="12:12">
      <c r="L773" s="182" t="s">
        <v>14</v>
      </c>
    </row>
    <row r="774" spans="12:12">
      <c r="L774" s="182" t="s">
        <v>14</v>
      </c>
    </row>
    <row r="775" spans="12:12">
      <c r="L775" s="182" t="s">
        <v>14</v>
      </c>
    </row>
    <row r="776" spans="12:12">
      <c r="L776" s="182" t="s">
        <v>14</v>
      </c>
    </row>
    <row r="777" spans="12:12">
      <c r="L777" s="182" t="s">
        <v>14</v>
      </c>
    </row>
    <row r="778" spans="12:12">
      <c r="L778" s="182" t="s">
        <v>14</v>
      </c>
    </row>
    <row r="779" spans="12:12">
      <c r="L779" s="182" t="s">
        <v>14</v>
      </c>
    </row>
    <row r="780" spans="12:12">
      <c r="L780" s="182" t="s">
        <v>14</v>
      </c>
    </row>
    <row r="781" spans="12:12">
      <c r="L781" s="182" t="s">
        <v>14</v>
      </c>
    </row>
    <row r="782" spans="12:12">
      <c r="L782" s="182" t="s">
        <v>14</v>
      </c>
    </row>
    <row r="783" spans="12:12">
      <c r="L783" s="182" t="s">
        <v>14</v>
      </c>
    </row>
    <row r="784" spans="12:12">
      <c r="L784" s="182" t="s">
        <v>14</v>
      </c>
    </row>
    <row r="785" spans="12:12">
      <c r="L785" s="182" t="s">
        <v>14</v>
      </c>
    </row>
    <row r="786" spans="12:12">
      <c r="L786" s="182" t="s">
        <v>14</v>
      </c>
    </row>
    <row r="787" spans="12:12">
      <c r="L787" s="182" t="s">
        <v>14</v>
      </c>
    </row>
    <row r="788" spans="12:12">
      <c r="L788" s="182" t="s">
        <v>14</v>
      </c>
    </row>
    <row r="789" spans="12:12">
      <c r="L789" s="182" t="s">
        <v>14</v>
      </c>
    </row>
    <row r="790" spans="12:12">
      <c r="L790" s="182" t="s">
        <v>14</v>
      </c>
    </row>
    <row r="791" spans="12:12">
      <c r="L791" s="182" t="s">
        <v>14</v>
      </c>
    </row>
    <row r="792" spans="12:12">
      <c r="L792" s="182" t="s">
        <v>14</v>
      </c>
    </row>
    <row r="793" spans="12:12">
      <c r="L793" s="182" t="s">
        <v>14</v>
      </c>
    </row>
    <row r="794" spans="12:12">
      <c r="L794" s="182" t="s">
        <v>14</v>
      </c>
    </row>
    <row r="795" spans="12:12">
      <c r="L795" s="182" t="s">
        <v>14</v>
      </c>
    </row>
    <row r="796" spans="12:12">
      <c r="L796" s="182" t="s">
        <v>14</v>
      </c>
    </row>
    <row r="797" spans="12:12">
      <c r="L797" s="182" t="s">
        <v>14</v>
      </c>
    </row>
    <row r="798" spans="12:12">
      <c r="L798" s="182" t="s">
        <v>14</v>
      </c>
    </row>
    <row r="799" spans="12:12">
      <c r="L799" s="182" t="s">
        <v>14</v>
      </c>
    </row>
    <row r="800" spans="12:12">
      <c r="L800" s="182" t="s">
        <v>14</v>
      </c>
    </row>
    <row r="801" spans="12:12">
      <c r="L801" s="182" t="s">
        <v>14</v>
      </c>
    </row>
    <row r="802" spans="12:12">
      <c r="L802" s="182" t="s">
        <v>14</v>
      </c>
    </row>
    <row r="803" spans="12:12">
      <c r="L803" s="182" t="s">
        <v>14</v>
      </c>
    </row>
    <row r="804" spans="12:12">
      <c r="L804" s="182" t="s">
        <v>14</v>
      </c>
    </row>
    <row r="805" spans="12:12">
      <c r="L805" s="182" t="s">
        <v>14</v>
      </c>
    </row>
    <row r="806" spans="12:12">
      <c r="L806" s="182" t="s">
        <v>14</v>
      </c>
    </row>
    <row r="807" spans="12:12">
      <c r="L807" s="182" t="s">
        <v>14</v>
      </c>
    </row>
    <row r="808" spans="12:12">
      <c r="L808" s="182" t="s">
        <v>14</v>
      </c>
    </row>
    <row r="809" spans="12:12">
      <c r="L809" s="182" t="s">
        <v>14</v>
      </c>
    </row>
    <row r="810" spans="12:12">
      <c r="L810" s="182" t="s">
        <v>14</v>
      </c>
    </row>
    <row r="811" spans="12:12">
      <c r="L811" s="182" t="s">
        <v>14</v>
      </c>
    </row>
    <row r="812" spans="12:12">
      <c r="L812" s="182" t="s">
        <v>14</v>
      </c>
    </row>
    <row r="813" spans="12:12">
      <c r="L813" s="182" t="s">
        <v>14</v>
      </c>
    </row>
    <row r="814" spans="12:12">
      <c r="L814" s="182" t="s">
        <v>14</v>
      </c>
    </row>
    <row r="815" spans="12:12">
      <c r="L815" s="182" t="s">
        <v>14</v>
      </c>
    </row>
    <row r="816" spans="12:12">
      <c r="L816" s="182" t="s">
        <v>14</v>
      </c>
    </row>
    <row r="817" spans="12:12">
      <c r="L817" s="182" t="s">
        <v>14</v>
      </c>
    </row>
    <row r="818" spans="12:12">
      <c r="L818" s="182" t="s">
        <v>14</v>
      </c>
    </row>
    <row r="819" spans="12:12">
      <c r="L819" s="182" t="s">
        <v>14</v>
      </c>
    </row>
    <row r="820" spans="12:12">
      <c r="L820" s="182" t="s">
        <v>14</v>
      </c>
    </row>
    <row r="821" spans="12:12">
      <c r="L821" s="182" t="s">
        <v>14</v>
      </c>
    </row>
    <row r="822" spans="12:12">
      <c r="L822" s="182" t="s">
        <v>14</v>
      </c>
    </row>
    <row r="823" spans="12:12">
      <c r="L823" s="182" t="s">
        <v>14</v>
      </c>
    </row>
    <row r="824" spans="12:12">
      <c r="L824" s="182" t="s">
        <v>14</v>
      </c>
    </row>
    <row r="825" spans="12:12">
      <c r="L825" s="182" t="s">
        <v>14</v>
      </c>
    </row>
    <row r="826" spans="12:12">
      <c r="L826" s="182" t="s">
        <v>14</v>
      </c>
    </row>
    <row r="827" spans="12:12">
      <c r="L827" s="182" t="s">
        <v>14</v>
      </c>
    </row>
    <row r="828" spans="12:12">
      <c r="L828" s="182" t="s">
        <v>14</v>
      </c>
    </row>
    <row r="829" spans="12:12">
      <c r="L829" s="182" t="s">
        <v>14</v>
      </c>
    </row>
    <row r="830" spans="12:12">
      <c r="L830" s="182" t="s">
        <v>14</v>
      </c>
    </row>
    <row r="831" spans="12:12">
      <c r="L831" s="182" t="s">
        <v>14</v>
      </c>
    </row>
    <row r="832" spans="12:12">
      <c r="L832" s="182" t="s">
        <v>14</v>
      </c>
    </row>
    <row r="833" spans="12:12">
      <c r="L833" s="182" t="s">
        <v>14</v>
      </c>
    </row>
    <row r="834" spans="12:12">
      <c r="L834" s="182" t="s">
        <v>14</v>
      </c>
    </row>
    <row r="835" spans="12:12">
      <c r="L835" s="182" t="s">
        <v>14</v>
      </c>
    </row>
    <row r="836" spans="12:12">
      <c r="L836" s="182" t="s">
        <v>14</v>
      </c>
    </row>
    <row r="837" spans="12:12">
      <c r="L837" s="182" t="s">
        <v>14</v>
      </c>
    </row>
    <row r="838" spans="12:12">
      <c r="L838" s="182" t="s">
        <v>14</v>
      </c>
    </row>
    <row r="839" spans="12:12">
      <c r="L839" s="182" t="s">
        <v>14</v>
      </c>
    </row>
    <row r="840" spans="12:12">
      <c r="L840" s="182" t="s">
        <v>14</v>
      </c>
    </row>
    <row r="841" spans="12:12">
      <c r="L841" s="182" t="s">
        <v>14</v>
      </c>
    </row>
    <row r="842" spans="12:12">
      <c r="L842" s="182" t="s">
        <v>14</v>
      </c>
    </row>
    <row r="843" spans="12:12">
      <c r="L843" s="182" t="s">
        <v>14</v>
      </c>
    </row>
    <row r="844" spans="12:12">
      <c r="L844" s="182" t="s">
        <v>14</v>
      </c>
    </row>
    <row r="845" spans="12:12">
      <c r="L845" s="182" t="s">
        <v>14</v>
      </c>
    </row>
    <row r="846" spans="12:12">
      <c r="L846" s="182" t="s">
        <v>14</v>
      </c>
    </row>
    <row r="847" spans="12:12">
      <c r="L847" s="182" t="s">
        <v>14</v>
      </c>
    </row>
    <row r="848" spans="12:12">
      <c r="L848" s="182" t="s">
        <v>14</v>
      </c>
    </row>
    <row r="849" spans="12:12">
      <c r="L849" s="182" t="s">
        <v>14</v>
      </c>
    </row>
    <row r="850" spans="12:12">
      <c r="L850" s="182" t="s">
        <v>14</v>
      </c>
    </row>
    <row r="851" spans="12:12">
      <c r="L851" s="182" t="s">
        <v>14</v>
      </c>
    </row>
    <row r="852" spans="12:12">
      <c r="L852" s="182" t="s">
        <v>14</v>
      </c>
    </row>
    <row r="853" spans="12:12">
      <c r="L853" s="182" t="s">
        <v>14</v>
      </c>
    </row>
    <row r="854" spans="12:12">
      <c r="L854" s="182" t="s">
        <v>14</v>
      </c>
    </row>
    <row r="855" spans="12:12">
      <c r="L855" s="182" t="s">
        <v>14</v>
      </c>
    </row>
    <row r="856" spans="12:12">
      <c r="L856" s="182" t="s">
        <v>14</v>
      </c>
    </row>
    <row r="857" spans="12:12">
      <c r="L857" s="182" t="s">
        <v>14</v>
      </c>
    </row>
    <row r="858" spans="12:12">
      <c r="L858" s="182" t="s">
        <v>14</v>
      </c>
    </row>
    <row r="859" spans="12:12">
      <c r="L859" s="182" t="s">
        <v>14</v>
      </c>
    </row>
    <row r="860" spans="12:12">
      <c r="L860" s="182" t="s">
        <v>14</v>
      </c>
    </row>
    <row r="861" spans="12:12">
      <c r="L861" s="182" t="s">
        <v>14</v>
      </c>
    </row>
    <row r="862" spans="12:12">
      <c r="L862" s="182" t="s">
        <v>14</v>
      </c>
    </row>
    <row r="863" spans="12:12">
      <c r="L863" s="182" t="s">
        <v>14</v>
      </c>
    </row>
    <row r="864" spans="12:12">
      <c r="L864" s="182" t="s">
        <v>14</v>
      </c>
    </row>
    <row r="865" spans="12:12">
      <c r="L865" s="182" t="s">
        <v>14</v>
      </c>
    </row>
    <row r="866" spans="12:12">
      <c r="L866" s="182" t="s">
        <v>14</v>
      </c>
    </row>
    <row r="867" spans="12:12">
      <c r="L867" s="182" t="s">
        <v>14</v>
      </c>
    </row>
    <row r="868" spans="12:12">
      <c r="L868" s="182" t="s">
        <v>14</v>
      </c>
    </row>
    <row r="869" spans="12:12">
      <c r="L869" s="182" t="s">
        <v>14</v>
      </c>
    </row>
    <row r="870" spans="12:12">
      <c r="L870" s="182" t="s">
        <v>14</v>
      </c>
    </row>
    <row r="871" spans="12:12">
      <c r="L871" s="182" t="s">
        <v>14</v>
      </c>
    </row>
    <row r="872" spans="12:12">
      <c r="L872" s="182" t="s">
        <v>14</v>
      </c>
    </row>
    <row r="873" spans="12:12">
      <c r="L873" s="182" t="s">
        <v>14</v>
      </c>
    </row>
    <row r="874" spans="12:12">
      <c r="L874" s="182" t="s">
        <v>14</v>
      </c>
    </row>
    <row r="875" spans="12:12">
      <c r="L875" s="182" t="s">
        <v>14</v>
      </c>
    </row>
    <row r="876" spans="12:12">
      <c r="L876" s="182" t="s">
        <v>14</v>
      </c>
    </row>
    <row r="877" spans="12:12">
      <c r="L877" s="182" t="s">
        <v>14</v>
      </c>
    </row>
    <row r="878" spans="12:12">
      <c r="L878" s="182" t="s">
        <v>14</v>
      </c>
    </row>
    <row r="879" spans="12:12">
      <c r="L879" s="182" t="s">
        <v>14</v>
      </c>
    </row>
    <row r="880" spans="12:12">
      <c r="L880" s="182" t="s">
        <v>14</v>
      </c>
    </row>
    <row r="881" spans="12:12">
      <c r="L881" s="182" t="s">
        <v>14</v>
      </c>
    </row>
    <row r="882" spans="12:12">
      <c r="L882" s="182" t="s">
        <v>14</v>
      </c>
    </row>
    <row r="883" spans="12:12">
      <c r="L883" s="182" t="s">
        <v>14</v>
      </c>
    </row>
    <row r="884" spans="12:12">
      <c r="L884" s="182" t="s">
        <v>14</v>
      </c>
    </row>
    <row r="885" spans="12:12">
      <c r="L885" s="182" t="s">
        <v>14</v>
      </c>
    </row>
    <row r="886" spans="12:12">
      <c r="L886" s="182" t="s">
        <v>14</v>
      </c>
    </row>
    <row r="887" spans="12:12">
      <c r="L887" s="182" t="s">
        <v>14</v>
      </c>
    </row>
    <row r="888" spans="12:12">
      <c r="L888" s="182" t="s">
        <v>14</v>
      </c>
    </row>
    <row r="889" spans="12:12">
      <c r="L889" s="182" t="s">
        <v>14</v>
      </c>
    </row>
    <row r="890" spans="12:12">
      <c r="L890" s="182" t="s">
        <v>14</v>
      </c>
    </row>
    <row r="891" spans="12:12">
      <c r="L891" s="182" t="s">
        <v>14</v>
      </c>
    </row>
    <row r="892" spans="12:12">
      <c r="L892" s="182" t="s">
        <v>14</v>
      </c>
    </row>
    <row r="893" spans="12:12">
      <c r="L893" s="182" t="s">
        <v>14</v>
      </c>
    </row>
    <row r="894" spans="12:12">
      <c r="L894" s="182" t="s">
        <v>14</v>
      </c>
    </row>
    <row r="895" spans="12:12">
      <c r="L895" s="182" t="s">
        <v>14</v>
      </c>
    </row>
    <row r="896" spans="12:12">
      <c r="L896" s="182" t="s">
        <v>14</v>
      </c>
    </row>
    <row r="897" spans="12:12">
      <c r="L897" s="182" t="s">
        <v>14</v>
      </c>
    </row>
    <row r="898" spans="12:12">
      <c r="L898" s="182" t="s">
        <v>14</v>
      </c>
    </row>
    <row r="899" spans="12:12">
      <c r="L899" s="182" t="s">
        <v>14</v>
      </c>
    </row>
    <row r="900" spans="12:12">
      <c r="L900" s="182" t="s">
        <v>14</v>
      </c>
    </row>
    <row r="901" spans="12:12">
      <c r="L901" s="182" t="s">
        <v>14</v>
      </c>
    </row>
    <row r="902" spans="12:12">
      <c r="L902" s="182" t="s">
        <v>14</v>
      </c>
    </row>
    <row r="903" spans="12:12">
      <c r="L903" s="182" t="s">
        <v>14</v>
      </c>
    </row>
    <row r="904" spans="12:12">
      <c r="L904" s="182" t="s">
        <v>14</v>
      </c>
    </row>
    <row r="905" spans="12:12">
      <c r="L905" s="182" t="s">
        <v>14</v>
      </c>
    </row>
    <row r="906" spans="12:12">
      <c r="L906" s="182" t="s">
        <v>14</v>
      </c>
    </row>
    <row r="907" spans="12:12">
      <c r="L907" s="182" t="s">
        <v>14</v>
      </c>
    </row>
    <row r="908" spans="12:12">
      <c r="L908" s="182" t="s">
        <v>14</v>
      </c>
    </row>
    <row r="909" spans="12:12">
      <c r="L909" s="182" t="s">
        <v>14</v>
      </c>
    </row>
    <row r="910" spans="12:12">
      <c r="L910" s="182" t="s">
        <v>14</v>
      </c>
    </row>
    <row r="911" spans="12:12">
      <c r="L911" s="182" t="s">
        <v>14</v>
      </c>
    </row>
    <row r="912" spans="12:12">
      <c r="L912" s="182" t="s">
        <v>14</v>
      </c>
    </row>
    <row r="913" spans="12:12">
      <c r="L913" s="182" t="s">
        <v>14</v>
      </c>
    </row>
    <row r="914" spans="12:12">
      <c r="L914" s="182" t="s">
        <v>14</v>
      </c>
    </row>
    <row r="915" spans="12:12">
      <c r="L915" s="182" t="s">
        <v>14</v>
      </c>
    </row>
    <row r="916" spans="12:12">
      <c r="L916" s="182" t="s">
        <v>14</v>
      </c>
    </row>
    <row r="917" spans="12:12">
      <c r="L917" s="182" t="s">
        <v>14</v>
      </c>
    </row>
    <row r="918" spans="12:12">
      <c r="L918" s="182" t="s">
        <v>14</v>
      </c>
    </row>
    <row r="919" spans="12:12">
      <c r="L919" s="182" t="s">
        <v>14</v>
      </c>
    </row>
    <row r="920" spans="12:12">
      <c r="L920" s="182" t="s">
        <v>14</v>
      </c>
    </row>
    <row r="921" spans="12:12">
      <c r="L921" s="182" t="s">
        <v>14</v>
      </c>
    </row>
    <row r="922" spans="12:12">
      <c r="L922" s="182" t="s">
        <v>14</v>
      </c>
    </row>
    <row r="923" spans="12:12">
      <c r="L923" s="182" t="s">
        <v>14</v>
      </c>
    </row>
    <row r="924" spans="12:12">
      <c r="L924" s="182" t="s">
        <v>14</v>
      </c>
    </row>
    <row r="925" spans="12:12">
      <c r="L925" s="182" t="s">
        <v>14</v>
      </c>
    </row>
    <row r="926" spans="12:12">
      <c r="L926" s="182" t="s">
        <v>14</v>
      </c>
    </row>
    <row r="927" spans="12:12">
      <c r="L927" s="182" t="s">
        <v>14</v>
      </c>
    </row>
    <row r="928" spans="12:12">
      <c r="L928" s="182" t="s">
        <v>14</v>
      </c>
    </row>
    <row r="929" spans="12:12">
      <c r="L929" s="182" t="s">
        <v>14</v>
      </c>
    </row>
    <row r="930" spans="12:12">
      <c r="L930" s="182" t="s">
        <v>14</v>
      </c>
    </row>
    <row r="931" spans="12:12">
      <c r="L931" s="182" t="s">
        <v>14</v>
      </c>
    </row>
    <row r="932" spans="12:12">
      <c r="L932" s="182" t="s">
        <v>14</v>
      </c>
    </row>
    <row r="933" spans="12:12">
      <c r="L933" s="182" t="s">
        <v>14</v>
      </c>
    </row>
    <row r="934" spans="12:12">
      <c r="L934" s="182" t="s">
        <v>14</v>
      </c>
    </row>
    <row r="935" spans="12:12">
      <c r="L935" s="182" t="s">
        <v>14</v>
      </c>
    </row>
    <row r="936" spans="12:12">
      <c r="L936" s="182" t="s">
        <v>14</v>
      </c>
    </row>
    <row r="937" spans="12:12">
      <c r="L937" s="182" t="s">
        <v>14</v>
      </c>
    </row>
    <row r="938" spans="12:12">
      <c r="L938" s="182" t="s">
        <v>14</v>
      </c>
    </row>
    <row r="939" spans="12:12">
      <c r="L939" s="182" t="s">
        <v>14</v>
      </c>
    </row>
    <row r="940" spans="12:12">
      <c r="L940" s="182" t="s">
        <v>14</v>
      </c>
    </row>
    <row r="941" spans="12:12">
      <c r="L941" s="182" t="s">
        <v>14</v>
      </c>
    </row>
    <row r="942" spans="12:12">
      <c r="L942" s="182" t="s">
        <v>14</v>
      </c>
    </row>
    <row r="943" spans="12:12">
      <c r="L943" s="182" t="s">
        <v>14</v>
      </c>
    </row>
    <row r="944" spans="12:12">
      <c r="L944" s="182" t="s">
        <v>14</v>
      </c>
    </row>
    <row r="945" spans="12:12">
      <c r="L945" s="182" t="s">
        <v>14</v>
      </c>
    </row>
    <row r="946" spans="12:12">
      <c r="L946" s="182" t="s">
        <v>14</v>
      </c>
    </row>
    <row r="947" spans="12:12">
      <c r="L947" s="182" t="s">
        <v>14</v>
      </c>
    </row>
    <row r="948" spans="12:12">
      <c r="L948" s="182" t="s">
        <v>14</v>
      </c>
    </row>
    <row r="949" spans="12:12">
      <c r="L949" s="182" t="s">
        <v>14</v>
      </c>
    </row>
    <row r="950" spans="12:12">
      <c r="L950" s="182" t="s">
        <v>14</v>
      </c>
    </row>
    <row r="951" spans="12:12">
      <c r="L951" s="182" t="s">
        <v>14</v>
      </c>
    </row>
    <row r="952" spans="12:12">
      <c r="L952" s="182" t="s">
        <v>14</v>
      </c>
    </row>
    <row r="953" spans="12:12">
      <c r="L953" s="182" t="s">
        <v>14</v>
      </c>
    </row>
    <row r="954" spans="12:12">
      <c r="L954" s="182" t="s">
        <v>14</v>
      </c>
    </row>
    <row r="955" spans="12:12">
      <c r="L955" s="182" t="s">
        <v>14</v>
      </c>
    </row>
    <row r="956" spans="12:12">
      <c r="L956" s="182" t="s">
        <v>14</v>
      </c>
    </row>
    <row r="957" spans="12:12">
      <c r="L957" s="182" t="s">
        <v>14</v>
      </c>
    </row>
    <row r="958" spans="12:12">
      <c r="L958" s="182" t="s">
        <v>14</v>
      </c>
    </row>
    <row r="959" spans="12:12">
      <c r="L959" s="182" t="s">
        <v>14</v>
      </c>
    </row>
  </sheetData>
  <phoneticPr fontId="8" type="noConversion"/>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CCD3-002B-42D6-90B0-CE36129B692D}">
  <dimension ref="A1:L244"/>
  <sheetViews>
    <sheetView showGridLines="0" zoomScale="130" zoomScaleNormal="130" workbookViewId="0">
      <pane ySplit="1" topLeftCell="A122" activePane="bottomLeft" state="frozen"/>
      <selection pane="bottomLeft" activeCell="A102" sqref="A102"/>
    </sheetView>
  </sheetViews>
  <sheetFormatPr baseColWidth="10" defaultRowHeight="15"/>
  <cols>
    <col min="1" max="1" width="17.7109375" style="218" customWidth="1"/>
    <col min="2" max="2" width="44" style="232" customWidth="1"/>
    <col min="3" max="5" width="19.42578125" style="236" customWidth="1"/>
    <col min="6" max="6" width="19.42578125" style="219" hidden="1" customWidth="1"/>
    <col min="7" max="7" width="5.28515625" hidden="1" customWidth="1"/>
    <col min="8" max="8" width="13.42578125" hidden="1" customWidth="1"/>
    <col min="9" max="9" width="3.42578125" hidden="1" customWidth="1"/>
    <col min="10" max="10" width="3.28515625" hidden="1" customWidth="1"/>
    <col min="11" max="11" width="15.28515625" hidden="1" customWidth="1"/>
    <col min="12" max="15" width="0" hidden="1" customWidth="1"/>
  </cols>
  <sheetData>
    <row r="1" spans="1:12" ht="62.25" customHeight="1" thickBot="1">
      <c r="A1" s="201" t="s">
        <v>942</v>
      </c>
      <c r="B1" s="228" t="s">
        <v>567</v>
      </c>
      <c r="C1" s="237" t="s">
        <v>20</v>
      </c>
      <c r="D1" s="237" t="s">
        <v>21</v>
      </c>
      <c r="E1" s="237" t="s">
        <v>22</v>
      </c>
      <c r="F1" s="200" t="s">
        <v>11</v>
      </c>
      <c r="G1" s="200" t="s">
        <v>4</v>
      </c>
      <c r="H1" s="202" t="s">
        <v>943</v>
      </c>
      <c r="I1" s="203" t="s">
        <v>80</v>
      </c>
      <c r="J1" s="203" t="s">
        <v>6</v>
      </c>
      <c r="K1" s="200" t="s">
        <v>944</v>
      </c>
      <c r="L1" s="200" t="s">
        <v>945</v>
      </c>
    </row>
    <row r="2" spans="1:12">
      <c r="A2" s="204"/>
      <c r="B2" s="205" t="s">
        <v>946</v>
      </c>
      <c r="C2" s="233"/>
      <c r="D2" s="233"/>
      <c r="E2" s="233"/>
      <c r="F2" s="205">
        <f>+Tabla127[[#This Row],[PRECIO INSTALLER (CON IVA)]]*5%</f>
        <v>0</v>
      </c>
      <c r="G2" s="206"/>
      <c r="H2" s="207"/>
      <c r="I2" s="208"/>
      <c r="J2" s="208"/>
      <c r="K2" s="209"/>
    </row>
    <row r="3" spans="1:12" ht="121.5">
      <c r="A3" s="204" t="s">
        <v>947</v>
      </c>
      <c r="B3" s="230" t="s">
        <v>948</v>
      </c>
      <c r="C3" s="234">
        <f>+Tabla127[[#This Row],[INSTALLER]]</f>
        <v>845910</v>
      </c>
      <c r="D3" s="234">
        <f>+Tabla127[[#This Row],[PRECIO INSTALLER (CON IVA)]]-Tabla127[[#This Row],[Columna6]]</f>
        <v>803614.5</v>
      </c>
      <c r="E3" s="234">
        <f>+Tabla127[[#This Row],[PRECIO INSTALLER (CON IVA)]]/0.7</f>
        <v>1208442.8571428573</v>
      </c>
      <c r="F3" s="210">
        <f>+Tabla127[[#This Row],[PRECIO INSTALLER (CON IVA)]]*5%</f>
        <v>42295.5</v>
      </c>
      <c r="G3" s="206">
        <v>1</v>
      </c>
      <c r="H3" s="207">
        <f>Tabla127[[#This Row],[INSTALLER]]</f>
        <v>845910</v>
      </c>
      <c r="I3" s="208"/>
      <c r="J3" s="208"/>
      <c r="K3" s="209">
        <f>Tabla127[[#This Row],[MASTER]]*0.9</f>
        <v>845910</v>
      </c>
      <c r="L3">
        <v>939900</v>
      </c>
    </row>
    <row r="4" spans="1:12" ht="108">
      <c r="A4" s="204" t="s">
        <v>949</v>
      </c>
      <c r="B4" s="230" t="s">
        <v>950</v>
      </c>
      <c r="C4" s="234">
        <f>+Tabla127[[#This Row],[INSTALLER]]</f>
        <v>899910</v>
      </c>
      <c r="D4" s="234">
        <f>+Tabla127[[#This Row],[PRECIO INSTALLER (CON IVA)]]-Tabla127[[#This Row],[Columna6]]</f>
        <v>854914.5</v>
      </c>
      <c r="E4" s="234">
        <f>+Tabla127[[#This Row],[PRECIO INSTALLER (CON IVA)]]/0.7</f>
        <v>1285585.7142857143</v>
      </c>
      <c r="F4" s="210">
        <f>+Tabla127[[#This Row],[PRECIO INSTALLER (CON IVA)]]*5%</f>
        <v>44995.5</v>
      </c>
      <c r="G4" s="206">
        <v>1</v>
      </c>
      <c r="H4" s="207">
        <f>Tabla127[[#This Row],[INSTALLER]]</f>
        <v>899910</v>
      </c>
      <c r="I4" s="208"/>
      <c r="J4" s="208"/>
      <c r="K4" s="209">
        <f>Tabla127[[#This Row],[MASTER]]*0.9</f>
        <v>899910</v>
      </c>
      <c r="L4">
        <v>999900</v>
      </c>
    </row>
    <row r="5" spans="1:12" ht="121.5">
      <c r="A5" s="204" t="s">
        <v>951</v>
      </c>
      <c r="B5" s="230" t="s">
        <v>952</v>
      </c>
      <c r="C5" s="234">
        <f>+Tabla127[[#This Row],[INSTALLER]]</f>
        <v>719910</v>
      </c>
      <c r="D5" s="234">
        <f>+Tabla127[[#This Row],[PRECIO INSTALLER (CON IVA)]]-Tabla127[[#This Row],[Columna6]]</f>
        <v>683914.5</v>
      </c>
      <c r="E5" s="234">
        <f>+Tabla127[[#This Row],[PRECIO INSTALLER (CON IVA)]]/0.7</f>
        <v>1028442.8571428572</v>
      </c>
      <c r="F5" s="210">
        <f>+Tabla127[[#This Row],[PRECIO INSTALLER (CON IVA)]]*5%</f>
        <v>35995.5</v>
      </c>
      <c r="G5" s="206">
        <v>1</v>
      </c>
      <c r="H5" s="207">
        <f>Tabla127[[#This Row],[INSTALLER]]</f>
        <v>719910</v>
      </c>
      <c r="I5" s="208"/>
      <c r="J5" s="208"/>
      <c r="K5" s="209">
        <f>Tabla127[[#This Row],[MASTER]]*0.9</f>
        <v>719910</v>
      </c>
      <c r="L5">
        <v>799900</v>
      </c>
    </row>
    <row r="6" spans="1:12" ht="121.5">
      <c r="A6" s="204" t="s">
        <v>953</v>
      </c>
      <c r="B6" s="230" t="s">
        <v>954</v>
      </c>
      <c r="C6" s="234">
        <f>+Tabla127[[#This Row],[INSTALLER]]</f>
        <v>944910</v>
      </c>
      <c r="D6" s="234">
        <f>+Tabla127[[#This Row],[PRECIO INSTALLER (CON IVA)]]-Tabla127[[#This Row],[Columna6]]</f>
        <v>897664.5</v>
      </c>
      <c r="E6" s="234">
        <f>+Tabla127[[#This Row],[PRECIO INSTALLER (CON IVA)]]/0.7</f>
        <v>1349871.4285714286</v>
      </c>
      <c r="F6" s="210">
        <f>+Tabla127[[#This Row],[PRECIO INSTALLER (CON IVA)]]*5%</f>
        <v>47245.5</v>
      </c>
      <c r="G6" s="206">
        <v>1</v>
      </c>
      <c r="H6" s="207">
        <f>Tabla127[[#This Row],[INSTALLER]]</f>
        <v>944910</v>
      </c>
      <c r="I6" s="208"/>
      <c r="J6" s="208"/>
      <c r="K6" s="209">
        <f>Tabla127[[#This Row],[MASTER]]*0.9</f>
        <v>944910</v>
      </c>
      <c r="L6">
        <v>1049900</v>
      </c>
    </row>
    <row r="7" spans="1:12" ht="121.5">
      <c r="A7" s="204" t="s">
        <v>955</v>
      </c>
      <c r="B7" s="230" t="s">
        <v>956</v>
      </c>
      <c r="C7" s="234">
        <f>+Tabla127[[#This Row],[INSTALLER]]</f>
        <v>1034910</v>
      </c>
      <c r="D7" s="234">
        <f>+Tabla127[[#This Row],[PRECIO INSTALLER (CON IVA)]]-Tabla127[[#This Row],[Columna6]]</f>
        <v>983164.5</v>
      </c>
      <c r="E7" s="234">
        <f>+Tabla127[[#This Row],[PRECIO INSTALLER (CON IVA)]]/0.7</f>
        <v>1478442.8571428573</v>
      </c>
      <c r="F7" s="210">
        <f>+Tabla127[[#This Row],[PRECIO INSTALLER (CON IVA)]]*5%</f>
        <v>51745.5</v>
      </c>
      <c r="G7" s="206">
        <v>1</v>
      </c>
      <c r="H7" s="207">
        <f>Tabla127[[#This Row],[INSTALLER]]</f>
        <v>1034910</v>
      </c>
      <c r="I7" s="208"/>
      <c r="J7" s="208"/>
      <c r="K7" s="209">
        <f>Tabla127[[#This Row],[MASTER]]*0.9</f>
        <v>1034910</v>
      </c>
      <c r="L7">
        <v>1149900</v>
      </c>
    </row>
    <row r="8" spans="1:12" ht="108">
      <c r="A8" s="204" t="s">
        <v>957</v>
      </c>
      <c r="B8" s="230" t="s">
        <v>958</v>
      </c>
      <c r="C8" s="234">
        <f>+Tabla127[[#This Row],[INSTALLER]]</f>
        <v>1007910</v>
      </c>
      <c r="D8" s="234">
        <f>+Tabla127[[#This Row],[PRECIO INSTALLER (CON IVA)]]-Tabla127[[#This Row],[Columna6]]</f>
        <v>957514.5</v>
      </c>
      <c r="E8" s="234">
        <f>+Tabla127[[#This Row],[PRECIO INSTALLER (CON IVA)]]/0.7</f>
        <v>1439871.4285714286</v>
      </c>
      <c r="F8" s="210">
        <f>+Tabla127[[#This Row],[PRECIO INSTALLER (CON IVA)]]*5%</f>
        <v>50395.5</v>
      </c>
      <c r="G8" s="206">
        <v>1</v>
      </c>
      <c r="H8" s="207">
        <f>Tabla127[[#This Row],[INSTALLER]]</f>
        <v>1007910</v>
      </c>
      <c r="I8" s="208"/>
      <c r="J8" s="208"/>
      <c r="K8" s="209">
        <f>Tabla127[[#This Row],[MASTER]]*0.9</f>
        <v>1007910</v>
      </c>
      <c r="L8">
        <v>1119900</v>
      </c>
    </row>
    <row r="9" spans="1:12">
      <c r="A9" s="204"/>
      <c r="B9" s="229" t="s">
        <v>959</v>
      </c>
      <c r="C9" s="233"/>
      <c r="D9" s="233"/>
      <c r="E9" s="233"/>
      <c r="F9" s="205">
        <f>+Tabla127[[#This Row],[PRECIO INSTALLER (CON IVA)]]*5%</f>
        <v>0</v>
      </c>
      <c r="G9" s="206"/>
      <c r="H9" s="207"/>
      <c r="I9" s="208"/>
      <c r="J9" s="208"/>
      <c r="K9" s="209"/>
    </row>
    <row r="10" spans="1:12" ht="67.5">
      <c r="A10" s="204" t="s">
        <v>960</v>
      </c>
      <c r="B10" s="230" t="s">
        <v>961</v>
      </c>
      <c r="C10" s="234">
        <f>+Tabla127[[#This Row],[INSTALLER]]</f>
        <v>329900</v>
      </c>
      <c r="D10" s="234">
        <f>+Tabla127[[#This Row],[PRECIO INSTALLER (CON IVA)]]-Tabla127[[#This Row],[Columna6]]</f>
        <v>313405</v>
      </c>
      <c r="E10" s="234">
        <f>+Tabla127[[#This Row],[PRECIO INSTALLER (CON IVA)]]/0.7</f>
        <v>471285.71428571432</v>
      </c>
      <c r="F10" s="211">
        <f>+Tabla127[[#This Row],[PRECIO INSTALLER (CON IVA)]]*5%</f>
        <v>16495</v>
      </c>
      <c r="G10" s="212">
        <v>1</v>
      </c>
      <c r="H10" s="213">
        <f>Tabla127[[#This Row],[INSTALLER]]</f>
        <v>329900</v>
      </c>
      <c r="I10" s="214"/>
      <c r="J10" s="214"/>
      <c r="K10" s="213">
        <f>Tabla127[[#This Row],[MASTER]]</f>
        <v>329900</v>
      </c>
      <c r="L10" s="215">
        <v>329900</v>
      </c>
    </row>
    <row r="11" spans="1:12" ht="67.5">
      <c r="A11" s="204" t="s">
        <v>962</v>
      </c>
      <c r="B11" s="230" t="s">
        <v>963</v>
      </c>
      <c r="C11" s="234">
        <f>+Tabla127[[#This Row],[INSTALLER]]</f>
        <v>369900</v>
      </c>
      <c r="D11" s="234">
        <f>+Tabla127[[#This Row],[PRECIO INSTALLER (CON IVA)]]-Tabla127[[#This Row],[Columna6]]</f>
        <v>351405</v>
      </c>
      <c r="E11" s="234">
        <f>+Tabla127[[#This Row],[PRECIO INSTALLER (CON IVA)]]/0.7</f>
        <v>528428.57142857148</v>
      </c>
      <c r="F11" s="211">
        <f>+Tabla127[[#This Row],[PRECIO INSTALLER (CON IVA)]]*5%</f>
        <v>18495</v>
      </c>
      <c r="G11" s="212">
        <v>1</v>
      </c>
      <c r="H11" s="213">
        <f>Tabla127[[#This Row],[INSTALLER]]</f>
        <v>369900</v>
      </c>
      <c r="I11" s="214"/>
      <c r="J11" s="214"/>
      <c r="K11" s="213">
        <f>Tabla127[[#This Row],[MASTER]]</f>
        <v>369900</v>
      </c>
      <c r="L11" s="215">
        <v>369900</v>
      </c>
    </row>
    <row r="12" spans="1:12" ht="67.5">
      <c r="A12" s="204" t="s">
        <v>964</v>
      </c>
      <c r="B12" s="230" t="s">
        <v>965</v>
      </c>
      <c r="C12" s="234">
        <f>+Tabla127[[#This Row],[INSTALLER]]</f>
        <v>399900</v>
      </c>
      <c r="D12" s="234">
        <f>+Tabla127[[#This Row],[PRECIO INSTALLER (CON IVA)]]-Tabla127[[#This Row],[Columna6]]</f>
        <v>379905</v>
      </c>
      <c r="E12" s="234">
        <f>+Tabla127[[#This Row],[PRECIO INSTALLER (CON IVA)]]/0.7</f>
        <v>571285.71428571432</v>
      </c>
      <c r="F12" s="211">
        <f>+Tabla127[[#This Row],[PRECIO INSTALLER (CON IVA)]]*5%</f>
        <v>19995</v>
      </c>
      <c r="G12" s="212">
        <v>1</v>
      </c>
      <c r="H12" s="213">
        <f>Tabla127[[#This Row],[INSTALLER]]</f>
        <v>399900</v>
      </c>
      <c r="I12" s="214"/>
      <c r="J12" s="214"/>
      <c r="K12" s="213">
        <f>Tabla127[[#This Row],[MASTER]]</f>
        <v>399900</v>
      </c>
      <c r="L12" s="215">
        <v>399900</v>
      </c>
    </row>
    <row r="13" spans="1:12" ht="67.5">
      <c r="A13" s="204" t="s">
        <v>966</v>
      </c>
      <c r="B13" s="230" t="s">
        <v>967</v>
      </c>
      <c r="C13" s="234">
        <f>+Tabla127[[#This Row],[INSTALLER]]</f>
        <v>699900</v>
      </c>
      <c r="D13" s="234">
        <f>+Tabla127[[#This Row],[PRECIO INSTALLER (CON IVA)]]-Tabla127[[#This Row],[Columna6]]</f>
        <v>664905</v>
      </c>
      <c r="E13" s="234">
        <f>+Tabla127[[#This Row],[PRECIO INSTALLER (CON IVA)]]/0.7</f>
        <v>999857.14285714296</v>
      </c>
      <c r="F13" s="211">
        <f>+Tabla127[[#This Row],[PRECIO INSTALLER (CON IVA)]]*5%</f>
        <v>34995</v>
      </c>
      <c r="G13" s="212">
        <v>1</v>
      </c>
      <c r="H13" s="213">
        <f>Tabla127[[#This Row],[INSTALLER]]</f>
        <v>699900</v>
      </c>
      <c r="I13" s="214"/>
      <c r="J13" s="214"/>
      <c r="K13" s="213">
        <f>Tabla127[[#This Row],[MASTER]]</f>
        <v>699900</v>
      </c>
      <c r="L13" s="215">
        <v>699900</v>
      </c>
    </row>
    <row r="14" spans="1:12" ht="67.5">
      <c r="A14" s="204" t="s">
        <v>968</v>
      </c>
      <c r="B14" s="230" t="s">
        <v>969</v>
      </c>
      <c r="C14" s="234">
        <f>+Tabla127[[#This Row],[INSTALLER]]</f>
        <v>899900</v>
      </c>
      <c r="D14" s="234">
        <f>+Tabla127[[#This Row],[PRECIO INSTALLER (CON IVA)]]-Tabla127[[#This Row],[Columna6]]</f>
        <v>854905</v>
      </c>
      <c r="E14" s="234">
        <f>+Tabla127[[#This Row],[PRECIO INSTALLER (CON IVA)]]/0.7</f>
        <v>1285571.4285714286</v>
      </c>
      <c r="F14" s="211">
        <f>+Tabla127[[#This Row],[PRECIO INSTALLER (CON IVA)]]*5%</f>
        <v>44995</v>
      </c>
      <c r="G14" s="212">
        <v>1</v>
      </c>
      <c r="H14" s="213">
        <f>Tabla127[[#This Row],[INSTALLER]]</f>
        <v>899900</v>
      </c>
      <c r="I14" s="214"/>
      <c r="J14" s="214"/>
      <c r="K14" s="213">
        <f>Tabla127[[#This Row],[MASTER]]</f>
        <v>899900</v>
      </c>
      <c r="L14" s="215">
        <v>899900</v>
      </c>
    </row>
    <row r="15" spans="1:12">
      <c r="A15" s="204"/>
      <c r="B15" s="229" t="s">
        <v>946</v>
      </c>
      <c r="C15" s="233"/>
      <c r="D15" s="233"/>
      <c r="E15" s="233"/>
      <c r="F15" s="205">
        <f>+Tabla127[[#This Row],[PRECIO INSTALLER (CON IVA)]]*5%</f>
        <v>0</v>
      </c>
      <c r="G15" s="212"/>
      <c r="H15" s="207"/>
      <c r="I15" s="208"/>
      <c r="J15" s="208"/>
      <c r="K15" s="209"/>
    </row>
    <row r="16" spans="1:12" ht="148.5">
      <c r="A16" s="204" t="s">
        <v>970</v>
      </c>
      <c r="B16" s="230" t="s">
        <v>971</v>
      </c>
      <c r="C16" s="234">
        <f>+Tabla127[[#This Row],[INSTALLER]]</f>
        <v>1097910</v>
      </c>
      <c r="D16" s="234">
        <f>+Tabla127[[#This Row],[PRECIO INSTALLER (CON IVA)]]-Tabla127[[#This Row],[Columna6]]</f>
        <v>1043014.5</v>
      </c>
      <c r="E16" s="234">
        <f>+Tabla127[[#This Row],[PRECIO INSTALLER (CON IVA)]]/0.7</f>
        <v>1568442.8571428573</v>
      </c>
      <c r="F16" s="210">
        <f>+Tabla127[[#This Row],[PRECIO INSTALLER (CON IVA)]]*5%</f>
        <v>54895.5</v>
      </c>
      <c r="G16" s="212">
        <v>1</v>
      </c>
      <c r="H16" s="207">
        <f>Tabla127[[#This Row],[INSTALLER]]</f>
        <v>1097910</v>
      </c>
      <c r="I16" s="208"/>
      <c r="J16" s="208"/>
      <c r="K16" s="209">
        <f>Tabla127[[#This Row],[MASTER]]*0.9</f>
        <v>1097910</v>
      </c>
      <c r="L16">
        <v>1219900</v>
      </c>
    </row>
    <row r="17" spans="1:12" ht="148.5">
      <c r="A17" s="204" t="s">
        <v>972</v>
      </c>
      <c r="B17" s="230" t="s">
        <v>973</v>
      </c>
      <c r="C17" s="234">
        <f>+Tabla127[[#This Row],[INSTALLER]]</f>
        <v>1259910</v>
      </c>
      <c r="D17" s="234">
        <f>+Tabla127[[#This Row],[PRECIO INSTALLER (CON IVA)]]-Tabla127[[#This Row],[Columna6]]</f>
        <v>1196914.5</v>
      </c>
      <c r="E17" s="234">
        <f>+Tabla127[[#This Row],[PRECIO INSTALLER (CON IVA)]]/0.7</f>
        <v>1799871.4285714286</v>
      </c>
      <c r="F17" s="210">
        <f>+Tabla127[[#This Row],[PRECIO INSTALLER (CON IVA)]]*5%</f>
        <v>62995.5</v>
      </c>
      <c r="G17" s="212">
        <v>1</v>
      </c>
      <c r="H17" s="207">
        <f>Tabla127[[#This Row],[INSTALLER]]</f>
        <v>1259910</v>
      </c>
      <c r="I17" s="208"/>
      <c r="J17" s="208"/>
      <c r="K17" s="209">
        <f>Tabla127[[#This Row],[MASTER]]*0.9</f>
        <v>1259910</v>
      </c>
      <c r="L17">
        <v>1399900</v>
      </c>
    </row>
    <row r="18" spans="1:12" ht="108">
      <c r="A18" s="204" t="s">
        <v>974</v>
      </c>
      <c r="B18" s="230" t="s">
        <v>975</v>
      </c>
      <c r="C18" s="234">
        <f>+Tabla127[[#This Row],[INSTALLER]]</f>
        <v>986310</v>
      </c>
      <c r="D18" s="234">
        <f>+Tabla127[[#This Row],[PRECIO INSTALLER (CON IVA)]]-Tabla127[[#This Row],[Columna6]]</f>
        <v>936994.5</v>
      </c>
      <c r="E18" s="234">
        <f>+Tabla127[[#This Row],[PRECIO INSTALLER (CON IVA)]]/0.7</f>
        <v>1409014.2857142859</v>
      </c>
      <c r="F18" s="210">
        <f>+Tabla127[[#This Row],[PRECIO INSTALLER (CON IVA)]]*5%</f>
        <v>49315.5</v>
      </c>
      <c r="G18" s="212">
        <v>1</v>
      </c>
      <c r="H18" s="207">
        <f>Tabla127[[#This Row],[INSTALLER]]</f>
        <v>986310</v>
      </c>
      <c r="I18" s="208"/>
      <c r="J18" s="208"/>
      <c r="K18" s="209">
        <f>Tabla127[[#This Row],[MASTER]]*0.9</f>
        <v>986310</v>
      </c>
      <c r="L18">
        <v>1095900</v>
      </c>
    </row>
    <row r="19" spans="1:12" ht="94.5">
      <c r="A19" s="204" t="s">
        <v>976</v>
      </c>
      <c r="B19" s="230" t="s">
        <v>977</v>
      </c>
      <c r="C19" s="234">
        <f>+Tabla127[[#This Row],[INSTALLER]]</f>
        <v>1259910</v>
      </c>
      <c r="D19" s="234">
        <f>+Tabla127[[#This Row],[PRECIO INSTALLER (CON IVA)]]-Tabla127[[#This Row],[Columna6]]</f>
        <v>1196914.5</v>
      </c>
      <c r="E19" s="234">
        <f>+Tabla127[[#This Row],[PRECIO INSTALLER (CON IVA)]]/0.7</f>
        <v>1799871.4285714286</v>
      </c>
      <c r="F19" s="210">
        <f>+Tabla127[[#This Row],[PRECIO INSTALLER (CON IVA)]]*5%</f>
        <v>62995.5</v>
      </c>
      <c r="G19" s="212">
        <v>1</v>
      </c>
      <c r="H19" s="207">
        <f>Tabla127[[#This Row],[INSTALLER]]</f>
        <v>1259910</v>
      </c>
      <c r="I19" s="208"/>
      <c r="J19" s="208"/>
      <c r="K19" s="209">
        <f>Tabla127[[#This Row],[MASTER]]*0.9</f>
        <v>1259910</v>
      </c>
      <c r="L19">
        <v>1399900</v>
      </c>
    </row>
    <row r="20" spans="1:12" ht="148.5">
      <c r="A20" s="204" t="s">
        <v>978</v>
      </c>
      <c r="B20" s="230" t="s">
        <v>979</v>
      </c>
      <c r="C20" s="234">
        <f>+Tabla127[[#This Row],[INSTALLER]]</f>
        <v>1232910</v>
      </c>
      <c r="D20" s="234">
        <f>+Tabla127[[#This Row],[PRECIO INSTALLER (CON IVA)]]-Tabla127[[#This Row],[Columna6]]</f>
        <v>1171264.5</v>
      </c>
      <c r="E20" s="234">
        <f>+Tabla127[[#This Row],[PRECIO INSTALLER (CON IVA)]]/0.7</f>
        <v>1761300</v>
      </c>
      <c r="F20" s="210">
        <f>+Tabla127[[#This Row],[PRECIO INSTALLER (CON IVA)]]*5%</f>
        <v>61645.5</v>
      </c>
      <c r="G20" s="212">
        <v>1</v>
      </c>
      <c r="H20" s="207">
        <f>Tabla127[[#This Row],[INSTALLER]]</f>
        <v>1232910</v>
      </c>
      <c r="I20" s="208"/>
      <c r="J20" s="208"/>
      <c r="K20" s="209">
        <f>Tabla127[[#This Row],[MASTER]]*0.9</f>
        <v>1232910</v>
      </c>
      <c r="L20">
        <v>1369900</v>
      </c>
    </row>
    <row r="21" spans="1:12" ht="108">
      <c r="A21" s="204" t="s">
        <v>980</v>
      </c>
      <c r="B21" s="230" t="s">
        <v>981</v>
      </c>
      <c r="C21" s="234">
        <f>+Tabla127[[#This Row],[INSTALLER]]</f>
        <v>1799910</v>
      </c>
      <c r="D21" s="234">
        <f>+Tabla127[[#This Row],[PRECIO INSTALLER (CON IVA)]]-Tabla127[[#This Row],[Columna6]]</f>
        <v>1709914.5</v>
      </c>
      <c r="E21" s="234">
        <f>+Tabla127[[#This Row],[PRECIO INSTALLER (CON IVA)]]/0.7</f>
        <v>2571300</v>
      </c>
      <c r="F21" s="210">
        <f>+Tabla127[[#This Row],[PRECIO INSTALLER (CON IVA)]]*5%</f>
        <v>89995.5</v>
      </c>
      <c r="G21" s="212">
        <v>1</v>
      </c>
      <c r="H21" s="207">
        <f>Tabla127[[#This Row],[INSTALLER]]</f>
        <v>1799910</v>
      </c>
      <c r="I21" s="208"/>
      <c r="J21" s="208"/>
      <c r="K21" s="209">
        <f>Tabla127[[#This Row],[MASTER]]*0.9</f>
        <v>1799910</v>
      </c>
      <c r="L21">
        <v>1999900</v>
      </c>
    </row>
    <row r="22" spans="1:12" ht="108">
      <c r="A22" s="204" t="s">
        <v>982</v>
      </c>
      <c r="B22" s="230" t="s">
        <v>983</v>
      </c>
      <c r="C22" s="234">
        <f>+Tabla127[[#This Row],[INSTALLER]]</f>
        <v>1799910</v>
      </c>
      <c r="D22" s="234">
        <f>+Tabla127[[#This Row],[PRECIO INSTALLER (CON IVA)]]-Tabla127[[#This Row],[Columna6]]</f>
        <v>1709914.5</v>
      </c>
      <c r="E22" s="234">
        <f>+Tabla127[[#This Row],[PRECIO INSTALLER (CON IVA)]]/0.7</f>
        <v>2571300</v>
      </c>
      <c r="F22" s="210">
        <f>+Tabla127[[#This Row],[PRECIO INSTALLER (CON IVA)]]*5%</f>
        <v>89995.5</v>
      </c>
      <c r="G22" s="212">
        <v>1</v>
      </c>
      <c r="H22" s="207">
        <f>Tabla127[[#This Row],[INSTALLER]]</f>
        <v>1799910</v>
      </c>
      <c r="I22" s="208"/>
      <c r="J22" s="208"/>
      <c r="K22" s="209">
        <f>Tabla127[[#This Row],[MASTER]]*0.9</f>
        <v>1799910</v>
      </c>
      <c r="L22">
        <v>1999900</v>
      </c>
    </row>
    <row r="23" spans="1:12">
      <c r="A23" s="204"/>
      <c r="B23" s="229" t="s">
        <v>984</v>
      </c>
      <c r="C23" s="233"/>
      <c r="D23" s="233"/>
      <c r="E23" s="233"/>
      <c r="F23" s="205">
        <f>+Tabla127[[#This Row],[PRECIO INSTALLER (CON IVA)]]*5%</f>
        <v>0</v>
      </c>
      <c r="G23" s="212"/>
      <c r="H23" s="207">
        <f>Tabla127[[#This Row],[INSTALLER]]</f>
        <v>0</v>
      </c>
      <c r="I23" s="208"/>
      <c r="J23" s="208"/>
      <c r="K23" s="209">
        <f>Tabla127[[#This Row],[MASTER]]*0.9</f>
        <v>0</v>
      </c>
    </row>
    <row r="24" spans="1:12" ht="40.5">
      <c r="A24" s="204" t="s">
        <v>985</v>
      </c>
      <c r="B24" s="230" t="s">
        <v>986</v>
      </c>
      <c r="C24" s="234">
        <f>+Tabla127[[#This Row],[INSTALLER]]</f>
        <v>35910</v>
      </c>
      <c r="D24" s="234">
        <f>+Tabla127[[#This Row],[PRECIO INSTALLER (CON IVA)]]-Tabla127[[#This Row],[Columna6]]</f>
        <v>34114.5</v>
      </c>
      <c r="E24" s="234">
        <f>+Tabla127[[#This Row],[PRECIO INSTALLER (CON IVA)]]/0.7</f>
        <v>51300</v>
      </c>
      <c r="F24" s="210">
        <f>+Tabla127[[#This Row],[PRECIO INSTALLER (CON IVA)]]*5%</f>
        <v>1795.5</v>
      </c>
      <c r="G24" s="212">
        <v>1</v>
      </c>
      <c r="H24" s="207">
        <f>Tabla127[[#This Row],[INSTALLER]]</f>
        <v>35910</v>
      </c>
      <c r="I24" s="208"/>
      <c r="J24" s="208"/>
      <c r="K24" s="209">
        <f>Tabla127[[#This Row],[MASTER]]*0.9</f>
        <v>35910</v>
      </c>
      <c r="L24">
        <v>39900</v>
      </c>
    </row>
    <row r="25" spans="1:12" ht="27">
      <c r="A25" s="204" t="s">
        <v>987</v>
      </c>
      <c r="B25" s="230" t="s">
        <v>988</v>
      </c>
      <c r="C25" s="234">
        <f>+Tabla127[[#This Row],[INSTALLER]]</f>
        <v>8910</v>
      </c>
      <c r="D25" s="234">
        <f>+Tabla127[[#This Row],[PRECIO INSTALLER (CON IVA)]]-Tabla127[[#This Row],[Columna6]]</f>
        <v>8464.5</v>
      </c>
      <c r="E25" s="234">
        <f>+Tabla127[[#This Row],[PRECIO INSTALLER (CON IVA)]]/0.7</f>
        <v>12728.571428571429</v>
      </c>
      <c r="F25" s="210">
        <f>+Tabla127[[#This Row],[PRECIO INSTALLER (CON IVA)]]*5%</f>
        <v>445.5</v>
      </c>
      <c r="G25" s="212">
        <v>1</v>
      </c>
      <c r="H25" s="207">
        <f>Tabla127[[#This Row],[INSTALLER]]</f>
        <v>8910</v>
      </c>
      <c r="I25" s="208"/>
      <c r="J25" s="208"/>
      <c r="K25" s="209">
        <f>Tabla127[[#This Row],[MASTER]]*0.9</f>
        <v>8910</v>
      </c>
      <c r="L25">
        <v>9900</v>
      </c>
    </row>
    <row r="26" spans="1:12" ht="40.5">
      <c r="A26" s="204" t="s">
        <v>989</v>
      </c>
      <c r="B26" s="230" t="s">
        <v>990</v>
      </c>
      <c r="C26" s="234">
        <f>+Tabla127[[#This Row],[INSTALLER]]</f>
        <v>62910</v>
      </c>
      <c r="D26" s="234">
        <f>+Tabla127[[#This Row],[PRECIO INSTALLER (CON IVA)]]-Tabla127[[#This Row],[Columna6]]</f>
        <v>59764.5</v>
      </c>
      <c r="E26" s="234">
        <f>+Tabla127[[#This Row],[PRECIO INSTALLER (CON IVA)]]/0.7</f>
        <v>89871.42857142858</v>
      </c>
      <c r="F26" s="210">
        <f>+Tabla127[[#This Row],[PRECIO INSTALLER (CON IVA)]]*5%</f>
        <v>3145.5</v>
      </c>
      <c r="G26" s="212">
        <v>1</v>
      </c>
      <c r="H26" s="207">
        <f>Tabla127[[#This Row],[INSTALLER]]</f>
        <v>62910</v>
      </c>
      <c r="I26" s="208"/>
      <c r="J26" s="208"/>
      <c r="K26" s="209">
        <f>Tabla127[[#This Row],[MASTER]]*0.9</f>
        <v>62910</v>
      </c>
      <c r="L26">
        <v>69900</v>
      </c>
    </row>
    <row r="27" spans="1:12" ht="40.5">
      <c r="A27" s="204" t="s">
        <v>991</v>
      </c>
      <c r="B27" s="230" t="s">
        <v>992</v>
      </c>
      <c r="C27" s="234">
        <f>+Tabla127[[#This Row],[INSTALLER]]</f>
        <v>62910</v>
      </c>
      <c r="D27" s="234">
        <f>+Tabla127[[#This Row],[PRECIO INSTALLER (CON IVA)]]-Tabla127[[#This Row],[Columna6]]</f>
        <v>59764.5</v>
      </c>
      <c r="E27" s="234">
        <f>+Tabla127[[#This Row],[PRECIO INSTALLER (CON IVA)]]/0.7</f>
        <v>89871.42857142858</v>
      </c>
      <c r="F27" s="210">
        <f>+Tabla127[[#This Row],[PRECIO INSTALLER (CON IVA)]]*5%</f>
        <v>3145.5</v>
      </c>
      <c r="G27" s="212">
        <v>1</v>
      </c>
      <c r="H27" s="207">
        <f>Tabla127[[#This Row],[INSTALLER]]</f>
        <v>62910</v>
      </c>
      <c r="I27" s="208"/>
      <c r="J27" s="208"/>
      <c r="K27" s="209">
        <f>Tabla127[[#This Row],[MASTER]]*0.9</f>
        <v>62910</v>
      </c>
      <c r="L27">
        <v>69900</v>
      </c>
    </row>
    <row r="28" spans="1:12" ht="40.5">
      <c r="A28" s="204" t="s">
        <v>993</v>
      </c>
      <c r="B28" s="230" t="s">
        <v>994</v>
      </c>
      <c r="C28" s="234">
        <f>+Tabla127[[#This Row],[INSTALLER]]</f>
        <v>224910</v>
      </c>
      <c r="D28" s="234">
        <f>+Tabla127[[#This Row],[PRECIO INSTALLER (CON IVA)]]-Tabla127[[#This Row],[Columna6]]</f>
        <v>213664.5</v>
      </c>
      <c r="E28" s="234">
        <f>+Tabla127[[#This Row],[PRECIO INSTALLER (CON IVA)]]/0.7</f>
        <v>321300</v>
      </c>
      <c r="F28" s="210">
        <f>+Tabla127[[#This Row],[PRECIO INSTALLER (CON IVA)]]*5%</f>
        <v>11245.5</v>
      </c>
      <c r="G28" s="212">
        <v>1</v>
      </c>
      <c r="H28" s="207">
        <f>Tabla127[[#This Row],[INSTALLER]]</f>
        <v>224910</v>
      </c>
      <c r="I28" s="208"/>
      <c r="J28" s="208"/>
      <c r="K28" s="209">
        <f>Tabla127[[#This Row],[MASTER]]*0.9</f>
        <v>224910</v>
      </c>
      <c r="L28">
        <v>249900</v>
      </c>
    </row>
    <row r="29" spans="1:12" ht="27">
      <c r="A29" s="204" t="s">
        <v>995</v>
      </c>
      <c r="B29" s="230" t="s">
        <v>996</v>
      </c>
      <c r="C29" s="234">
        <f>+Tabla127[[#This Row],[INSTALLER]]</f>
        <v>62910</v>
      </c>
      <c r="D29" s="234">
        <f>+Tabla127[[#This Row],[PRECIO INSTALLER (CON IVA)]]-Tabla127[[#This Row],[Columna6]]</f>
        <v>59764.5</v>
      </c>
      <c r="E29" s="234">
        <f>+Tabla127[[#This Row],[PRECIO INSTALLER (CON IVA)]]/0.7</f>
        <v>89871.42857142858</v>
      </c>
      <c r="F29" s="210">
        <f>+Tabla127[[#This Row],[PRECIO INSTALLER (CON IVA)]]*5%</f>
        <v>3145.5</v>
      </c>
      <c r="G29" s="212">
        <v>1</v>
      </c>
      <c r="H29" s="207">
        <f>Tabla127[[#This Row],[INSTALLER]]</f>
        <v>62910</v>
      </c>
      <c r="I29" s="208"/>
      <c r="J29" s="208"/>
      <c r="K29" s="209">
        <f>Tabla127[[#This Row],[MASTER]]*0.9</f>
        <v>62910</v>
      </c>
      <c r="L29">
        <v>69900</v>
      </c>
    </row>
    <row r="30" spans="1:12" ht="27">
      <c r="A30" s="204" t="s">
        <v>997</v>
      </c>
      <c r="B30" s="230" t="s">
        <v>998</v>
      </c>
      <c r="C30" s="234">
        <f>+Tabla127[[#This Row],[INSTALLER]]</f>
        <v>62910</v>
      </c>
      <c r="D30" s="234">
        <f>+Tabla127[[#This Row],[PRECIO INSTALLER (CON IVA)]]-Tabla127[[#This Row],[Columna6]]</f>
        <v>59764.5</v>
      </c>
      <c r="E30" s="234">
        <f>+Tabla127[[#This Row],[PRECIO INSTALLER (CON IVA)]]/0.7</f>
        <v>89871.42857142858</v>
      </c>
      <c r="F30" s="210">
        <f>+Tabla127[[#This Row],[PRECIO INSTALLER (CON IVA)]]*5%</f>
        <v>3145.5</v>
      </c>
      <c r="G30" s="212">
        <v>1</v>
      </c>
      <c r="H30" s="207">
        <f>Tabla127[[#This Row],[INSTALLER]]</f>
        <v>62910</v>
      </c>
      <c r="I30" s="208"/>
      <c r="J30" s="208"/>
      <c r="K30" s="209">
        <f>Tabla127[[#This Row],[MASTER]]*0.9</f>
        <v>62910</v>
      </c>
      <c r="L30">
        <v>69900</v>
      </c>
    </row>
    <row r="31" spans="1:12" ht="27">
      <c r="A31" s="204" t="s">
        <v>999</v>
      </c>
      <c r="B31" s="230" t="s">
        <v>1000</v>
      </c>
      <c r="C31" s="234">
        <f>+Tabla127[[#This Row],[INSTALLER]]</f>
        <v>148410</v>
      </c>
      <c r="D31" s="234">
        <f>+Tabla127[[#This Row],[PRECIO INSTALLER (CON IVA)]]-Tabla127[[#This Row],[Columna6]]</f>
        <v>140989.5</v>
      </c>
      <c r="E31" s="234">
        <f>+Tabla127[[#This Row],[PRECIO INSTALLER (CON IVA)]]/0.7</f>
        <v>212014.28571428574</v>
      </c>
      <c r="F31" s="210">
        <f>+Tabla127[[#This Row],[PRECIO INSTALLER (CON IVA)]]*5%</f>
        <v>7420.5</v>
      </c>
      <c r="G31" s="212">
        <v>1</v>
      </c>
      <c r="H31" s="207">
        <f>Tabla127[[#This Row],[INSTALLER]]</f>
        <v>148410</v>
      </c>
      <c r="I31" s="208"/>
      <c r="J31" s="208"/>
      <c r="K31" s="209">
        <f>Tabla127[[#This Row],[MASTER]]*0.9</f>
        <v>148410</v>
      </c>
      <c r="L31">
        <v>164900</v>
      </c>
    </row>
    <row r="32" spans="1:12" ht="27">
      <c r="A32" s="204" t="s">
        <v>1001</v>
      </c>
      <c r="B32" s="230" t="s">
        <v>1002</v>
      </c>
      <c r="C32" s="234">
        <f>+Tabla127[[#This Row],[INSTALLER]]</f>
        <v>179910</v>
      </c>
      <c r="D32" s="234">
        <f>+Tabla127[[#This Row],[PRECIO INSTALLER (CON IVA)]]-Tabla127[[#This Row],[Columna6]]</f>
        <v>170914.5</v>
      </c>
      <c r="E32" s="234">
        <f>+Tabla127[[#This Row],[PRECIO INSTALLER (CON IVA)]]/0.7</f>
        <v>257014.28571428574</v>
      </c>
      <c r="F32" s="210">
        <f>+Tabla127[[#This Row],[PRECIO INSTALLER (CON IVA)]]*5%</f>
        <v>8995.5</v>
      </c>
      <c r="G32" s="212">
        <v>1</v>
      </c>
      <c r="H32" s="207">
        <f>Tabla127[[#This Row],[INSTALLER]]</f>
        <v>179910</v>
      </c>
      <c r="I32" s="208"/>
      <c r="J32" s="208"/>
      <c r="K32" s="209">
        <f>Tabla127[[#This Row],[MASTER]]*0.9</f>
        <v>179910</v>
      </c>
      <c r="L32">
        <v>199900</v>
      </c>
    </row>
    <row r="33" spans="1:12" ht="27">
      <c r="A33" s="204" t="s">
        <v>1003</v>
      </c>
      <c r="B33" s="230" t="s">
        <v>1004</v>
      </c>
      <c r="C33" s="234">
        <f>+Tabla127[[#This Row],[INSTALLER]]</f>
        <v>224910</v>
      </c>
      <c r="D33" s="234">
        <f>+Tabla127[[#This Row],[PRECIO INSTALLER (CON IVA)]]-Tabla127[[#This Row],[Columna6]]</f>
        <v>213664.5</v>
      </c>
      <c r="E33" s="234">
        <f>+Tabla127[[#This Row],[PRECIO INSTALLER (CON IVA)]]/0.7</f>
        <v>321300</v>
      </c>
      <c r="F33" s="210">
        <f>+Tabla127[[#This Row],[PRECIO INSTALLER (CON IVA)]]*5%</f>
        <v>11245.5</v>
      </c>
      <c r="G33" s="212">
        <v>1</v>
      </c>
      <c r="H33" s="207">
        <f>Tabla127[[#This Row],[INSTALLER]]</f>
        <v>224910</v>
      </c>
      <c r="I33" s="208"/>
      <c r="J33" s="208"/>
      <c r="K33" s="209">
        <f>Tabla127[[#This Row],[MASTER]]*0.9</f>
        <v>224910</v>
      </c>
      <c r="L33">
        <v>249900</v>
      </c>
    </row>
    <row r="34" spans="1:12" ht="27">
      <c r="A34" s="204" t="s">
        <v>1005</v>
      </c>
      <c r="B34" s="230" t="s">
        <v>1006</v>
      </c>
      <c r="C34" s="234">
        <f>+Tabla127[[#This Row],[INSTALLER]]</f>
        <v>242910</v>
      </c>
      <c r="D34" s="234">
        <f>+Tabla127[[#This Row],[PRECIO INSTALLER (CON IVA)]]-Tabla127[[#This Row],[Columna6]]</f>
        <v>230764.5</v>
      </c>
      <c r="E34" s="234">
        <f>+Tabla127[[#This Row],[PRECIO INSTALLER (CON IVA)]]/0.7</f>
        <v>347014.28571428574</v>
      </c>
      <c r="F34" s="210">
        <f>+Tabla127[[#This Row],[PRECIO INSTALLER (CON IVA)]]*5%</f>
        <v>12145.5</v>
      </c>
      <c r="G34" s="212">
        <v>1</v>
      </c>
      <c r="H34" s="207">
        <f>Tabla127[[#This Row],[INSTALLER]]</f>
        <v>242910</v>
      </c>
      <c r="I34" s="208"/>
      <c r="J34" s="208"/>
      <c r="K34" s="209">
        <f>Tabla127[[#This Row],[MASTER]]*0.9</f>
        <v>242910</v>
      </c>
      <c r="L34">
        <v>269900</v>
      </c>
    </row>
    <row r="35" spans="1:12" ht="27">
      <c r="A35" s="204" t="s">
        <v>1007</v>
      </c>
      <c r="B35" s="230" t="s">
        <v>1008</v>
      </c>
      <c r="C35" s="234">
        <f>+Tabla127[[#This Row],[INSTALLER]]</f>
        <v>116910</v>
      </c>
      <c r="D35" s="234">
        <f>+Tabla127[[#This Row],[PRECIO INSTALLER (CON IVA)]]-Tabla127[[#This Row],[Columna6]]</f>
        <v>111064.5</v>
      </c>
      <c r="E35" s="234">
        <f>+Tabla127[[#This Row],[PRECIO INSTALLER (CON IVA)]]/0.7</f>
        <v>167014.28571428574</v>
      </c>
      <c r="F35" s="210">
        <f>+Tabla127[[#This Row],[PRECIO INSTALLER (CON IVA)]]*5%</f>
        <v>5845.5</v>
      </c>
      <c r="G35" s="212">
        <v>1</v>
      </c>
      <c r="H35" s="207">
        <f>Tabla127[[#This Row],[INSTALLER]]</f>
        <v>116910</v>
      </c>
      <c r="I35" s="208"/>
      <c r="J35" s="208"/>
      <c r="K35" s="209">
        <f>Tabla127[[#This Row],[MASTER]]*0.9</f>
        <v>116910</v>
      </c>
      <c r="L35">
        <v>129900</v>
      </c>
    </row>
    <row r="36" spans="1:12" ht="27">
      <c r="A36" s="204" t="s">
        <v>1009</v>
      </c>
      <c r="B36" s="230" t="s">
        <v>1010</v>
      </c>
      <c r="C36" s="234">
        <f>+Tabla127[[#This Row],[INSTALLER]]</f>
        <v>116910</v>
      </c>
      <c r="D36" s="234">
        <f>+Tabla127[[#This Row],[PRECIO INSTALLER (CON IVA)]]-Tabla127[[#This Row],[Columna6]]</f>
        <v>111064.5</v>
      </c>
      <c r="E36" s="234">
        <f>+Tabla127[[#This Row],[PRECIO INSTALLER (CON IVA)]]/0.7</f>
        <v>167014.28571428574</v>
      </c>
      <c r="F36" s="210">
        <f>+Tabla127[[#This Row],[PRECIO INSTALLER (CON IVA)]]*5%</f>
        <v>5845.5</v>
      </c>
      <c r="G36" s="212">
        <v>1</v>
      </c>
      <c r="H36" s="207">
        <f>Tabla127[[#This Row],[INSTALLER]]</f>
        <v>116910</v>
      </c>
      <c r="I36" s="208"/>
      <c r="J36" s="208"/>
      <c r="K36" s="209">
        <f>Tabla127[[#This Row],[MASTER]]*0.9</f>
        <v>116910</v>
      </c>
      <c r="L36">
        <v>129900</v>
      </c>
    </row>
    <row r="37" spans="1:12" ht="40.5">
      <c r="A37" s="204" t="s">
        <v>1011</v>
      </c>
      <c r="B37" s="230" t="s">
        <v>1012</v>
      </c>
      <c r="C37" s="234">
        <f>+Tabla127[[#This Row],[INSTALLER]]</f>
        <v>35910</v>
      </c>
      <c r="D37" s="234">
        <f>+Tabla127[[#This Row],[PRECIO INSTALLER (CON IVA)]]-Tabla127[[#This Row],[Columna6]]</f>
        <v>34114.5</v>
      </c>
      <c r="E37" s="234">
        <f>+Tabla127[[#This Row],[PRECIO INSTALLER (CON IVA)]]/0.7</f>
        <v>51300</v>
      </c>
      <c r="F37" s="210">
        <f>+Tabla127[[#This Row],[PRECIO INSTALLER (CON IVA)]]*5%</f>
        <v>1795.5</v>
      </c>
      <c r="G37" s="212">
        <v>1</v>
      </c>
      <c r="H37" s="207">
        <f>Tabla127[[#This Row],[INSTALLER]]</f>
        <v>35910</v>
      </c>
      <c r="I37" s="208"/>
      <c r="J37" s="208"/>
      <c r="K37" s="209">
        <f>Tabla127[[#This Row],[MASTER]]*0.9</f>
        <v>35910</v>
      </c>
      <c r="L37">
        <v>39900</v>
      </c>
    </row>
    <row r="38" spans="1:12" ht="67.5">
      <c r="A38" s="204" t="s">
        <v>1013</v>
      </c>
      <c r="B38" s="230" t="s">
        <v>1014</v>
      </c>
      <c r="C38" s="234">
        <f>+Tabla127[[#This Row],[INSTALLER]]</f>
        <v>175410</v>
      </c>
      <c r="D38" s="234">
        <f>+Tabla127[[#This Row],[PRECIO INSTALLER (CON IVA)]]-Tabla127[[#This Row],[Columna6]]</f>
        <v>166639.5</v>
      </c>
      <c r="E38" s="234">
        <f>+Tabla127[[#This Row],[PRECIO INSTALLER (CON IVA)]]/0.7</f>
        <v>250585.71428571429</v>
      </c>
      <c r="F38" s="210">
        <f>+Tabla127[[#This Row],[PRECIO INSTALLER (CON IVA)]]*5%</f>
        <v>8770.5</v>
      </c>
      <c r="G38" s="212">
        <v>1</v>
      </c>
      <c r="H38" s="207">
        <f>Tabla127[[#This Row],[INSTALLER]]</f>
        <v>175410</v>
      </c>
      <c r="I38" s="208"/>
      <c r="J38" s="208"/>
      <c r="K38" s="209">
        <f>Tabla127[[#This Row],[MASTER]]*0.9</f>
        <v>175410</v>
      </c>
      <c r="L38">
        <v>194900</v>
      </c>
    </row>
    <row r="39" spans="1:12" ht="40.5">
      <c r="A39" s="204" t="s">
        <v>1015</v>
      </c>
      <c r="B39" s="230" t="s">
        <v>1016</v>
      </c>
      <c r="C39" s="234">
        <f>+Tabla127[[#This Row],[INSTALLER]]</f>
        <v>134910</v>
      </c>
      <c r="D39" s="234">
        <f>+Tabla127[[#This Row],[PRECIO INSTALLER (CON IVA)]]-Tabla127[[#This Row],[Columna6]]</f>
        <v>128164.5</v>
      </c>
      <c r="E39" s="234">
        <f>+Tabla127[[#This Row],[PRECIO INSTALLER (CON IVA)]]/0.7</f>
        <v>192728.57142857145</v>
      </c>
      <c r="F39" s="210">
        <f>+Tabla127[[#This Row],[PRECIO INSTALLER (CON IVA)]]*5%</f>
        <v>6745.5</v>
      </c>
      <c r="G39" s="212">
        <v>1</v>
      </c>
      <c r="H39" s="207">
        <f>Tabla127[[#This Row],[INSTALLER]]</f>
        <v>134910</v>
      </c>
      <c r="I39" s="208"/>
      <c r="J39" s="208"/>
      <c r="K39" s="209">
        <f>Tabla127[[#This Row],[MASTER]]*0.9</f>
        <v>134910</v>
      </c>
      <c r="L39">
        <v>149900</v>
      </c>
    </row>
    <row r="40" spans="1:12" ht="54">
      <c r="A40" s="204" t="s">
        <v>1017</v>
      </c>
      <c r="B40" s="230" t="s">
        <v>1018</v>
      </c>
      <c r="C40" s="234">
        <f>+Tabla127[[#This Row],[INSTALLER]]</f>
        <v>50310</v>
      </c>
      <c r="D40" s="234">
        <f>+Tabla127[[#This Row],[PRECIO INSTALLER (CON IVA)]]-Tabla127[[#This Row],[Columna6]]</f>
        <v>47794.5</v>
      </c>
      <c r="E40" s="234">
        <f>+Tabla127[[#This Row],[PRECIO INSTALLER (CON IVA)]]/0.7</f>
        <v>71871.42857142858</v>
      </c>
      <c r="F40" s="210">
        <f>+Tabla127[[#This Row],[PRECIO INSTALLER (CON IVA)]]*5%</f>
        <v>2515.5</v>
      </c>
      <c r="G40" s="212">
        <v>1</v>
      </c>
      <c r="H40" s="207">
        <f>Tabla127[[#This Row],[INSTALLER]]</f>
        <v>50310</v>
      </c>
      <c r="I40" s="208"/>
      <c r="J40" s="208"/>
      <c r="K40" s="209">
        <f>Tabla127[[#This Row],[MASTER]]*0.9</f>
        <v>50310</v>
      </c>
      <c r="L40">
        <v>55900</v>
      </c>
    </row>
    <row r="41" spans="1:12" ht="54">
      <c r="A41" s="204" t="s">
        <v>1019</v>
      </c>
      <c r="B41" s="230" t="s">
        <v>1020</v>
      </c>
      <c r="C41" s="234">
        <f>+Tabla127[[#This Row],[INSTALLER]]</f>
        <v>152910</v>
      </c>
      <c r="D41" s="234">
        <f>+Tabla127[[#This Row],[PRECIO INSTALLER (CON IVA)]]-Tabla127[[#This Row],[Columna6]]</f>
        <v>145264.5</v>
      </c>
      <c r="E41" s="234">
        <f>+Tabla127[[#This Row],[PRECIO INSTALLER (CON IVA)]]/0.7</f>
        <v>218442.85714285716</v>
      </c>
      <c r="F41" s="210">
        <f>+Tabla127[[#This Row],[PRECIO INSTALLER (CON IVA)]]*5%</f>
        <v>7645.5</v>
      </c>
      <c r="G41" s="212">
        <v>1</v>
      </c>
      <c r="H41" s="207">
        <f>Tabla127[[#This Row],[INSTALLER]]</f>
        <v>152910</v>
      </c>
      <c r="I41" s="208"/>
      <c r="J41" s="208"/>
      <c r="K41" s="209">
        <f>Tabla127[[#This Row],[MASTER]]*0.9</f>
        <v>152910</v>
      </c>
      <c r="L41">
        <v>169900</v>
      </c>
    </row>
    <row r="42" spans="1:12" ht="54">
      <c r="A42" s="204" t="s">
        <v>1021</v>
      </c>
      <c r="B42" s="230" t="s">
        <v>1022</v>
      </c>
      <c r="C42" s="234">
        <f>+Tabla127[[#This Row],[INSTALLER]]</f>
        <v>233910</v>
      </c>
      <c r="D42" s="234">
        <f>+Tabla127[[#This Row],[PRECIO INSTALLER (CON IVA)]]-Tabla127[[#This Row],[Columna6]]</f>
        <v>222214.5</v>
      </c>
      <c r="E42" s="234">
        <f>+Tabla127[[#This Row],[PRECIO INSTALLER (CON IVA)]]/0.7</f>
        <v>334157.1428571429</v>
      </c>
      <c r="F42" s="210">
        <f>+Tabla127[[#This Row],[PRECIO INSTALLER (CON IVA)]]*5%</f>
        <v>11695.5</v>
      </c>
      <c r="G42" s="212">
        <v>1</v>
      </c>
      <c r="H42" s="207">
        <f>Tabla127[[#This Row],[INSTALLER]]</f>
        <v>233910</v>
      </c>
      <c r="I42" s="208"/>
      <c r="J42" s="208"/>
      <c r="K42" s="209">
        <f>Tabla127[[#This Row],[MASTER]]*0.9</f>
        <v>233910</v>
      </c>
      <c r="L42">
        <v>259900</v>
      </c>
    </row>
    <row r="43" spans="1:12" ht="27">
      <c r="A43" s="204" t="s">
        <v>1023</v>
      </c>
      <c r="B43" s="230" t="s">
        <v>1024</v>
      </c>
      <c r="C43" s="234">
        <f>+Tabla127[[#This Row],[INSTALLER]]</f>
        <v>98910</v>
      </c>
      <c r="D43" s="234">
        <f>+Tabla127[[#This Row],[PRECIO INSTALLER (CON IVA)]]-Tabla127[[#This Row],[Columna6]]</f>
        <v>93964.5</v>
      </c>
      <c r="E43" s="234">
        <f>+Tabla127[[#This Row],[PRECIO INSTALLER (CON IVA)]]/0.7</f>
        <v>141300</v>
      </c>
      <c r="F43" s="210">
        <f>+Tabla127[[#This Row],[PRECIO INSTALLER (CON IVA)]]*5%</f>
        <v>4945.5</v>
      </c>
      <c r="G43" s="212">
        <v>1</v>
      </c>
      <c r="H43" s="207">
        <f>Tabla127[[#This Row],[INSTALLER]]</f>
        <v>98910</v>
      </c>
      <c r="I43" s="208"/>
      <c r="J43" s="208"/>
      <c r="K43" s="209">
        <f>Tabla127[[#This Row],[MASTER]]*0.9</f>
        <v>98910</v>
      </c>
      <c r="L43">
        <v>109900</v>
      </c>
    </row>
    <row r="44" spans="1:12" ht="27">
      <c r="A44" s="204" t="s">
        <v>1025</v>
      </c>
      <c r="B44" s="230" t="s">
        <v>1026</v>
      </c>
      <c r="C44" s="234">
        <f>+Tabla127[[#This Row],[INSTALLER]]</f>
        <v>143910</v>
      </c>
      <c r="D44" s="234">
        <f>+Tabla127[[#This Row],[PRECIO INSTALLER (CON IVA)]]-Tabla127[[#This Row],[Columna6]]</f>
        <v>136714.5</v>
      </c>
      <c r="E44" s="234">
        <f>+Tabla127[[#This Row],[PRECIO INSTALLER (CON IVA)]]/0.7</f>
        <v>205585.71428571429</v>
      </c>
      <c r="F44" s="210">
        <f>+Tabla127[[#This Row],[PRECIO INSTALLER (CON IVA)]]*5%</f>
        <v>7195.5</v>
      </c>
      <c r="G44" s="212">
        <v>1</v>
      </c>
      <c r="H44" s="207">
        <f>Tabla127[[#This Row],[INSTALLER]]</f>
        <v>143910</v>
      </c>
      <c r="I44" s="208"/>
      <c r="J44" s="208"/>
      <c r="K44" s="209">
        <f>Tabla127[[#This Row],[MASTER]]*0.9</f>
        <v>143910</v>
      </c>
      <c r="L44">
        <v>159900</v>
      </c>
    </row>
    <row r="45" spans="1:12" ht="27">
      <c r="A45" s="204" t="s">
        <v>1027</v>
      </c>
      <c r="B45" s="230" t="s">
        <v>1028</v>
      </c>
      <c r="C45" s="234">
        <f>+Tabla127[[#This Row],[INSTALLER]]</f>
        <v>148410</v>
      </c>
      <c r="D45" s="234">
        <f>+Tabla127[[#This Row],[PRECIO INSTALLER (CON IVA)]]-Tabla127[[#This Row],[Columna6]]</f>
        <v>140989.5</v>
      </c>
      <c r="E45" s="234">
        <f>+Tabla127[[#This Row],[PRECIO INSTALLER (CON IVA)]]/0.7</f>
        <v>212014.28571428574</v>
      </c>
      <c r="F45" s="210">
        <f>+Tabla127[[#This Row],[PRECIO INSTALLER (CON IVA)]]*5%</f>
        <v>7420.5</v>
      </c>
      <c r="G45" s="212">
        <v>1</v>
      </c>
      <c r="H45" s="207">
        <f>Tabla127[[#This Row],[INSTALLER]]</f>
        <v>148410</v>
      </c>
      <c r="I45" s="208"/>
      <c r="J45" s="208"/>
      <c r="K45" s="209">
        <f>Tabla127[[#This Row],[MASTER]]*0.9</f>
        <v>148410</v>
      </c>
      <c r="L45">
        <v>164900</v>
      </c>
    </row>
    <row r="46" spans="1:12" ht="54">
      <c r="A46" s="204" t="s">
        <v>1029</v>
      </c>
      <c r="B46" s="230" t="s">
        <v>1030</v>
      </c>
      <c r="C46" s="234">
        <f>+Tabla127[[#This Row],[INSTALLER]]</f>
        <v>148410</v>
      </c>
      <c r="D46" s="234">
        <f>+Tabla127[[#This Row],[PRECIO INSTALLER (CON IVA)]]-Tabla127[[#This Row],[Columna6]]</f>
        <v>140989.5</v>
      </c>
      <c r="E46" s="234">
        <f>+Tabla127[[#This Row],[PRECIO INSTALLER (CON IVA)]]/0.7</f>
        <v>212014.28571428574</v>
      </c>
      <c r="F46" s="210">
        <f>+Tabla127[[#This Row],[PRECIO INSTALLER (CON IVA)]]*5%</f>
        <v>7420.5</v>
      </c>
      <c r="G46" s="212">
        <v>1</v>
      </c>
      <c r="H46" s="207">
        <f>Tabla127[[#This Row],[INSTALLER]]</f>
        <v>148410</v>
      </c>
      <c r="I46" s="208"/>
      <c r="J46" s="208"/>
      <c r="K46" s="209">
        <f>Tabla127[[#This Row],[MASTER]]*0.9</f>
        <v>148410</v>
      </c>
      <c r="L46">
        <v>164900</v>
      </c>
    </row>
    <row r="47" spans="1:12" ht="54">
      <c r="A47" s="204" t="s">
        <v>1031</v>
      </c>
      <c r="B47" s="230" t="s">
        <v>1032</v>
      </c>
      <c r="C47" s="234">
        <f>+Tabla127[[#This Row],[INSTALLER]]</f>
        <v>148410</v>
      </c>
      <c r="D47" s="234">
        <f>+Tabla127[[#This Row],[PRECIO INSTALLER (CON IVA)]]-Tabla127[[#This Row],[Columna6]]</f>
        <v>140989.5</v>
      </c>
      <c r="E47" s="234">
        <f>+Tabla127[[#This Row],[PRECIO INSTALLER (CON IVA)]]/0.7</f>
        <v>212014.28571428574</v>
      </c>
      <c r="F47" s="210">
        <f>+Tabla127[[#This Row],[PRECIO INSTALLER (CON IVA)]]*5%</f>
        <v>7420.5</v>
      </c>
      <c r="G47" s="212">
        <v>1</v>
      </c>
      <c r="H47" s="207">
        <f>Tabla127[[#This Row],[INSTALLER]]</f>
        <v>148410</v>
      </c>
      <c r="I47" s="208"/>
      <c r="J47" s="208"/>
      <c r="K47" s="209">
        <f>Tabla127[[#This Row],[MASTER]]*0.9</f>
        <v>148410</v>
      </c>
      <c r="L47">
        <v>164900</v>
      </c>
    </row>
    <row r="48" spans="1:12" ht="27">
      <c r="A48" s="204" t="s">
        <v>1033</v>
      </c>
      <c r="B48" s="230" t="s">
        <v>1034</v>
      </c>
      <c r="C48" s="234">
        <f>+Tabla127[[#This Row],[INSTALLER]]</f>
        <v>148410</v>
      </c>
      <c r="D48" s="234">
        <f>+Tabla127[[#This Row],[PRECIO INSTALLER (CON IVA)]]-Tabla127[[#This Row],[Columna6]]</f>
        <v>140989.5</v>
      </c>
      <c r="E48" s="234">
        <f>+Tabla127[[#This Row],[PRECIO INSTALLER (CON IVA)]]/0.7</f>
        <v>212014.28571428574</v>
      </c>
      <c r="F48" s="210">
        <f>+Tabla127[[#This Row],[PRECIO INSTALLER (CON IVA)]]*5%</f>
        <v>7420.5</v>
      </c>
      <c r="G48" s="212">
        <v>1</v>
      </c>
      <c r="H48" s="207">
        <f>Tabla127[[#This Row],[INSTALLER]]</f>
        <v>148410</v>
      </c>
      <c r="I48" s="208"/>
      <c r="J48" s="208"/>
      <c r="K48" s="209">
        <f>Tabla127[[#This Row],[MASTER]]*0.9</f>
        <v>148410</v>
      </c>
      <c r="L48">
        <v>164900</v>
      </c>
    </row>
    <row r="49" spans="1:12" ht="27">
      <c r="A49" s="204" t="s">
        <v>1035</v>
      </c>
      <c r="B49" s="230" t="s">
        <v>1036</v>
      </c>
      <c r="C49" s="234">
        <f>+Tabla127[[#This Row],[INSTALLER]]</f>
        <v>422910</v>
      </c>
      <c r="D49" s="234">
        <f>+Tabla127[[#This Row],[PRECIO INSTALLER (CON IVA)]]-Tabla127[[#This Row],[Columna6]]</f>
        <v>401764.5</v>
      </c>
      <c r="E49" s="234">
        <f>+Tabla127[[#This Row],[PRECIO INSTALLER (CON IVA)]]/0.7</f>
        <v>604157.14285714284</v>
      </c>
      <c r="F49" s="210">
        <f>+Tabla127[[#This Row],[PRECIO INSTALLER (CON IVA)]]*5%</f>
        <v>21145.5</v>
      </c>
      <c r="G49" s="212">
        <v>1</v>
      </c>
      <c r="H49" s="207">
        <f>Tabla127[[#This Row],[INSTALLER]]</f>
        <v>422910</v>
      </c>
      <c r="I49" s="208"/>
      <c r="J49" s="208"/>
      <c r="K49" s="209">
        <f>Tabla127[[#This Row],[MASTER]]*0.9</f>
        <v>422910</v>
      </c>
      <c r="L49">
        <v>469900</v>
      </c>
    </row>
    <row r="50" spans="1:12" ht="27">
      <c r="A50" s="204" t="s">
        <v>1037</v>
      </c>
      <c r="B50" s="230" t="s">
        <v>1038</v>
      </c>
      <c r="C50" s="234">
        <f>+Tabla127[[#This Row],[INSTALLER]]</f>
        <v>422910</v>
      </c>
      <c r="D50" s="234">
        <f>+Tabla127[[#This Row],[PRECIO INSTALLER (CON IVA)]]-Tabla127[[#This Row],[Columna6]]</f>
        <v>401764.5</v>
      </c>
      <c r="E50" s="234">
        <f>+Tabla127[[#This Row],[PRECIO INSTALLER (CON IVA)]]/0.7</f>
        <v>604157.14285714284</v>
      </c>
      <c r="F50" s="210">
        <f>+Tabla127[[#This Row],[PRECIO INSTALLER (CON IVA)]]*5%</f>
        <v>21145.5</v>
      </c>
      <c r="G50" s="212">
        <v>1</v>
      </c>
      <c r="H50" s="207">
        <f>Tabla127[[#This Row],[INSTALLER]]</f>
        <v>422910</v>
      </c>
      <c r="I50" s="208"/>
      <c r="J50" s="208"/>
      <c r="K50" s="209">
        <f>Tabla127[[#This Row],[MASTER]]*0.9</f>
        <v>422910</v>
      </c>
      <c r="L50">
        <v>469900</v>
      </c>
    </row>
    <row r="51" spans="1:12" ht="40.5">
      <c r="A51" s="204" t="s">
        <v>1039</v>
      </c>
      <c r="B51" s="230" t="s">
        <v>1040</v>
      </c>
      <c r="C51" s="234">
        <f>+Tabla127[[#This Row],[INSTALLER]]</f>
        <v>629910</v>
      </c>
      <c r="D51" s="234">
        <f>+Tabla127[[#This Row],[PRECIO INSTALLER (CON IVA)]]-Tabla127[[#This Row],[Columna6]]</f>
        <v>598414.5</v>
      </c>
      <c r="E51" s="234">
        <f>+Tabla127[[#This Row],[PRECIO INSTALLER (CON IVA)]]/0.7</f>
        <v>899871.42857142864</v>
      </c>
      <c r="F51" s="210">
        <f>+Tabla127[[#This Row],[PRECIO INSTALLER (CON IVA)]]*5%</f>
        <v>31495.5</v>
      </c>
      <c r="G51" s="212">
        <v>1</v>
      </c>
      <c r="H51" s="207">
        <f>Tabla127[[#This Row],[INSTALLER]]</f>
        <v>629910</v>
      </c>
      <c r="I51" s="208"/>
      <c r="J51" s="208"/>
      <c r="K51" s="209">
        <f>Tabla127[[#This Row],[MASTER]]*0.9</f>
        <v>629910</v>
      </c>
      <c r="L51">
        <v>699900</v>
      </c>
    </row>
    <row r="52" spans="1:12" ht="40.5">
      <c r="A52" s="204" t="s">
        <v>1041</v>
      </c>
      <c r="B52" s="230" t="s">
        <v>1042</v>
      </c>
      <c r="C52" s="234">
        <f>+Tabla127[[#This Row],[INSTALLER]]</f>
        <v>629910</v>
      </c>
      <c r="D52" s="234">
        <f>+Tabla127[[#This Row],[PRECIO INSTALLER (CON IVA)]]-Tabla127[[#This Row],[Columna6]]</f>
        <v>598414.5</v>
      </c>
      <c r="E52" s="234">
        <f>+Tabla127[[#This Row],[PRECIO INSTALLER (CON IVA)]]/0.7</f>
        <v>899871.42857142864</v>
      </c>
      <c r="F52" s="210">
        <f>+Tabla127[[#This Row],[PRECIO INSTALLER (CON IVA)]]*5%</f>
        <v>31495.5</v>
      </c>
      <c r="G52" s="212">
        <v>1</v>
      </c>
      <c r="H52" s="207">
        <f>Tabla127[[#This Row],[INSTALLER]]</f>
        <v>629910</v>
      </c>
      <c r="I52" s="208"/>
      <c r="J52" s="208"/>
      <c r="K52" s="209">
        <f>Tabla127[[#This Row],[MASTER]]*0.9</f>
        <v>629910</v>
      </c>
      <c r="L52">
        <v>699900</v>
      </c>
    </row>
    <row r="53" spans="1:12" ht="40.5">
      <c r="A53" s="204" t="s">
        <v>1043</v>
      </c>
      <c r="B53" s="230" t="s">
        <v>1044</v>
      </c>
      <c r="C53" s="234">
        <f>+Tabla127[[#This Row],[INSTALLER]]</f>
        <v>62910</v>
      </c>
      <c r="D53" s="234">
        <f>+Tabla127[[#This Row],[PRECIO INSTALLER (CON IVA)]]-Tabla127[[#This Row],[Columna6]]</f>
        <v>59764.5</v>
      </c>
      <c r="E53" s="234">
        <f>+Tabla127[[#This Row],[PRECIO INSTALLER (CON IVA)]]/0.7</f>
        <v>89871.42857142858</v>
      </c>
      <c r="F53" s="210">
        <f>+Tabla127[[#This Row],[PRECIO INSTALLER (CON IVA)]]*5%</f>
        <v>3145.5</v>
      </c>
      <c r="G53" s="212">
        <v>1</v>
      </c>
      <c r="H53" s="207">
        <f>Tabla127[[#This Row],[INSTALLER]]</f>
        <v>62910</v>
      </c>
      <c r="I53" s="208"/>
      <c r="J53" s="208"/>
      <c r="K53" s="209">
        <f>Tabla127[[#This Row],[MASTER]]*0.9</f>
        <v>62910</v>
      </c>
      <c r="L53">
        <v>69900</v>
      </c>
    </row>
    <row r="54" spans="1:12" ht="27">
      <c r="A54" s="204" t="s">
        <v>1045</v>
      </c>
      <c r="B54" s="230" t="s">
        <v>1046</v>
      </c>
      <c r="C54" s="234">
        <f>+Tabla127[[#This Row],[INSTALLER]]</f>
        <v>49410</v>
      </c>
      <c r="D54" s="234">
        <f>+Tabla127[[#This Row],[PRECIO INSTALLER (CON IVA)]]-Tabla127[[#This Row],[Columna6]]</f>
        <v>46939.5</v>
      </c>
      <c r="E54" s="234">
        <f>+Tabla127[[#This Row],[PRECIO INSTALLER (CON IVA)]]/0.7</f>
        <v>70585.71428571429</v>
      </c>
      <c r="F54" s="210">
        <f>+Tabla127[[#This Row],[PRECIO INSTALLER (CON IVA)]]*5%</f>
        <v>2470.5</v>
      </c>
      <c r="G54" s="212">
        <v>1</v>
      </c>
      <c r="H54" s="207">
        <f>Tabla127[[#This Row],[INSTALLER]]</f>
        <v>49410</v>
      </c>
      <c r="I54" s="208"/>
      <c r="J54" s="208"/>
      <c r="K54" s="209">
        <f>Tabla127[[#This Row],[MASTER]]*0.9</f>
        <v>49410</v>
      </c>
      <c r="L54">
        <v>54900</v>
      </c>
    </row>
    <row r="55" spans="1:12" ht="54">
      <c r="A55" s="204" t="s">
        <v>1047</v>
      </c>
      <c r="B55" s="230" t="s">
        <v>1048</v>
      </c>
      <c r="C55" s="234">
        <f>+Tabla127[[#This Row],[INSTALLER]]</f>
        <v>80910</v>
      </c>
      <c r="D55" s="234">
        <f>+Tabla127[[#This Row],[PRECIO INSTALLER (CON IVA)]]-Tabla127[[#This Row],[Columna6]]</f>
        <v>76864.5</v>
      </c>
      <c r="E55" s="234">
        <f>+Tabla127[[#This Row],[PRECIO INSTALLER (CON IVA)]]/0.7</f>
        <v>115585.71428571429</v>
      </c>
      <c r="F55" s="210">
        <f>+Tabla127[[#This Row],[PRECIO INSTALLER (CON IVA)]]*5%</f>
        <v>4045.5</v>
      </c>
      <c r="G55" s="212">
        <v>1</v>
      </c>
      <c r="H55" s="207">
        <f>Tabla127[[#This Row],[INSTALLER]]</f>
        <v>80910</v>
      </c>
      <c r="I55" s="208"/>
      <c r="J55" s="208"/>
      <c r="K55" s="209">
        <f>Tabla127[[#This Row],[MASTER]]*0.9</f>
        <v>80910</v>
      </c>
      <c r="L55">
        <v>89900</v>
      </c>
    </row>
    <row r="56" spans="1:12" ht="54">
      <c r="A56" s="204" t="s">
        <v>1049</v>
      </c>
      <c r="B56" s="230" t="s">
        <v>1050</v>
      </c>
      <c r="C56" s="234">
        <f>+Tabla127[[#This Row],[INSTALLER]]</f>
        <v>116910</v>
      </c>
      <c r="D56" s="234">
        <f>+Tabla127[[#This Row],[PRECIO INSTALLER (CON IVA)]]-Tabla127[[#This Row],[Columna6]]</f>
        <v>111064.5</v>
      </c>
      <c r="E56" s="234">
        <f>+Tabla127[[#This Row],[PRECIO INSTALLER (CON IVA)]]/0.7</f>
        <v>167014.28571428574</v>
      </c>
      <c r="F56" s="210">
        <f>+Tabla127[[#This Row],[PRECIO INSTALLER (CON IVA)]]*5%</f>
        <v>5845.5</v>
      </c>
      <c r="G56" s="212">
        <v>1</v>
      </c>
      <c r="H56" s="207">
        <f>Tabla127[[#This Row],[INSTALLER]]</f>
        <v>116910</v>
      </c>
      <c r="I56" s="208"/>
      <c r="J56" s="208"/>
      <c r="K56" s="209">
        <f>Tabla127[[#This Row],[MASTER]]*0.9</f>
        <v>116910</v>
      </c>
      <c r="L56">
        <v>129900</v>
      </c>
    </row>
    <row r="57" spans="1:12">
      <c r="A57" s="204"/>
      <c r="B57" s="229" t="s">
        <v>1051</v>
      </c>
      <c r="C57" s="233"/>
      <c r="D57" s="233"/>
      <c r="E57" s="233"/>
      <c r="F57" s="205">
        <f>+Tabla127[[#This Row],[PRECIO INSTALLER (CON IVA)]]*5%</f>
        <v>0</v>
      </c>
      <c r="G57" s="212"/>
      <c r="H57" s="207">
        <f>Tabla127[[#This Row],[INSTALLER]]</f>
        <v>0</v>
      </c>
      <c r="I57" s="208"/>
      <c r="J57" s="208"/>
      <c r="K57" s="209">
        <f>Tabla127[[#This Row],[MASTER]]*0.9</f>
        <v>0</v>
      </c>
    </row>
    <row r="58" spans="1:12" ht="81">
      <c r="A58" s="204" t="s">
        <v>1052</v>
      </c>
      <c r="B58" s="230" t="s">
        <v>1053</v>
      </c>
      <c r="C58" s="234">
        <f>+Tabla127[[#This Row],[INSTALLER]]</f>
        <v>962910</v>
      </c>
      <c r="D58" s="234">
        <f>+Tabla127[[#This Row],[PRECIO INSTALLER (CON IVA)]]-Tabla127[[#This Row],[Columna6]]</f>
        <v>914764.5</v>
      </c>
      <c r="E58" s="234">
        <f>+Tabla127[[#This Row],[PRECIO INSTALLER (CON IVA)]]/0.7</f>
        <v>1375585.7142857143</v>
      </c>
      <c r="F58" s="210">
        <f>+Tabla127[[#This Row],[PRECIO INSTALLER (CON IVA)]]*5%</f>
        <v>48145.5</v>
      </c>
      <c r="G58" s="212">
        <v>1</v>
      </c>
      <c r="H58" s="207">
        <f>Tabla127[[#This Row],[INSTALLER]]</f>
        <v>962910</v>
      </c>
      <c r="I58" s="208"/>
      <c r="J58" s="208"/>
      <c r="K58" s="209">
        <f>Tabla127[[#This Row],[MASTER]]*0.9</f>
        <v>962910</v>
      </c>
      <c r="L58">
        <v>1069900</v>
      </c>
    </row>
    <row r="59" spans="1:12" ht="81">
      <c r="A59" s="204" t="s">
        <v>1054</v>
      </c>
      <c r="B59" s="230" t="s">
        <v>1055</v>
      </c>
      <c r="C59" s="234">
        <f>+Tabla127[[#This Row],[INSTALLER]]</f>
        <v>989910</v>
      </c>
      <c r="D59" s="234">
        <f>+Tabla127[[#This Row],[PRECIO INSTALLER (CON IVA)]]-Tabla127[[#This Row],[Columna6]]</f>
        <v>940414.5</v>
      </c>
      <c r="E59" s="234">
        <f>+Tabla127[[#This Row],[PRECIO INSTALLER (CON IVA)]]/0.7</f>
        <v>1414157.142857143</v>
      </c>
      <c r="F59" s="210">
        <f>+Tabla127[[#This Row],[PRECIO INSTALLER (CON IVA)]]*5%</f>
        <v>49495.5</v>
      </c>
      <c r="G59" s="212">
        <v>1</v>
      </c>
      <c r="H59" s="207">
        <f>Tabla127[[#This Row],[INSTALLER]]</f>
        <v>989910</v>
      </c>
      <c r="I59" s="208"/>
      <c r="J59" s="208"/>
      <c r="K59" s="209">
        <f>Tabla127[[#This Row],[MASTER]]*0.9</f>
        <v>989910</v>
      </c>
      <c r="L59">
        <v>1099900</v>
      </c>
    </row>
    <row r="60" spans="1:12" ht="81">
      <c r="A60" s="204" t="s">
        <v>1056</v>
      </c>
      <c r="B60" s="230" t="s">
        <v>1057</v>
      </c>
      <c r="C60" s="234">
        <f>+Tabla127[[#This Row],[INSTALLER]]</f>
        <v>1079910</v>
      </c>
      <c r="D60" s="234">
        <f>+Tabla127[[#This Row],[PRECIO INSTALLER (CON IVA)]]-Tabla127[[#This Row],[Columna6]]</f>
        <v>1025914.5</v>
      </c>
      <c r="E60" s="234">
        <f>+Tabla127[[#This Row],[PRECIO INSTALLER (CON IVA)]]/0.7</f>
        <v>1542728.5714285716</v>
      </c>
      <c r="F60" s="210">
        <f>+Tabla127[[#This Row],[PRECIO INSTALLER (CON IVA)]]*5%</f>
        <v>53995.5</v>
      </c>
      <c r="G60" s="212">
        <v>1</v>
      </c>
      <c r="H60" s="207">
        <f>Tabla127[[#This Row],[INSTALLER]]</f>
        <v>1079910</v>
      </c>
      <c r="I60" s="208"/>
      <c r="J60" s="208"/>
      <c r="K60" s="209">
        <f>Tabla127[[#This Row],[MASTER]]*0.9</f>
        <v>1079910</v>
      </c>
      <c r="L60">
        <v>1199900</v>
      </c>
    </row>
    <row r="61" spans="1:12" ht="67.5">
      <c r="A61" s="204" t="s">
        <v>1058</v>
      </c>
      <c r="B61" s="230" t="s">
        <v>1059</v>
      </c>
      <c r="C61" s="234">
        <f>+Tabla127[[#This Row],[INSTALLER]]</f>
        <v>1394910</v>
      </c>
      <c r="D61" s="234">
        <f>+Tabla127[[#This Row],[PRECIO INSTALLER (CON IVA)]]-Tabla127[[#This Row],[Columna6]]</f>
        <v>1325164.5</v>
      </c>
      <c r="E61" s="234">
        <f>+Tabla127[[#This Row],[PRECIO INSTALLER (CON IVA)]]/0.7</f>
        <v>1992728.5714285716</v>
      </c>
      <c r="F61" s="210">
        <f>+Tabla127[[#This Row],[PRECIO INSTALLER (CON IVA)]]*5%</f>
        <v>69745.5</v>
      </c>
      <c r="G61" s="212">
        <v>1</v>
      </c>
      <c r="H61" s="207">
        <f>Tabla127[[#This Row],[INSTALLER]]</f>
        <v>1394910</v>
      </c>
      <c r="I61" s="208"/>
      <c r="J61" s="208"/>
      <c r="K61" s="209">
        <f>Tabla127[[#This Row],[MASTER]]*0.9</f>
        <v>1394910</v>
      </c>
      <c r="L61">
        <v>1549900</v>
      </c>
    </row>
    <row r="62" spans="1:12" ht="94.5">
      <c r="A62" s="204" t="s">
        <v>1060</v>
      </c>
      <c r="B62" s="230" t="s">
        <v>1061</v>
      </c>
      <c r="C62" s="234">
        <f>+Tabla127[[#This Row],[INSTALLER]]</f>
        <v>1709910</v>
      </c>
      <c r="D62" s="234">
        <f>+Tabla127[[#This Row],[PRECIO INSTALLER (CON IVA)]]-Tabla127[[#This Row],[Columna6]]</f>
        <v>1624414.5</v>
      </c>
      <c r="E62" s="234">
        <f>+Tabla127[[#This Row],[PRECIO INSTALLER (CON IVA)]]/0.7</f>
        <v>2442728.5714285714</v>
      </c>
      <c r="F62" s="210">
        <f>+Tabla127[[#This Row],[PRECIO INSTALLER (CON IVA)]]*5%</f>
        <v>85495.5</v>
      </c>
      <c r="G62" s="212">
        <v>1</v>
      </c>
      <c r="H62" s="207">
        <f>Tabla127[[#This Row],[INSTALLER]]</f>
        <v>1709910</v>
      </c>
      <c r="I62" s="208"/>
      <c r="J62" s="208"/>
      <c r="K62" s="209">
        <f>Tabla127[[#This Row],[MASTER]]*0.9</f>
        <v>1709910</v>
      </c>
      <c r="L62">
        <v>1899900</v>
      </c>
    </row>
    <row r="63" spans="1:12" ht="94.5">
      <c r="A63" s="204" t="s">
        <v>1062</v>
      </c>
      <c r="B63" s="230" t="s">
        <v>1063</v>
      </c>
      <c r="C63" s="234">
        <f>+Tabla127[[#This Row],[INSTALLER]]</f>
        <v>1439910</v>
      </c>
      <c r="D63" s="234">
        <f>+Tabla127[[#This Row],[PRECIO INSTALLER (CON IVA)]]-Tabla127[[#This Row],[Columna6]]</f>
        <v>1367914.5</v>
      </c>
      <c r="E63" s="234">
        <f>+Tabla127[[#This Row],[PRECIO INSTALLER (CON IVA)]]/0.7</f>
        <v>2057014.2857142859</v>
      </c>
      <c r="F63" s="210">
        <f>+Tabla127[[#This Row],[PRECIO INSTALLER (CON IVA)]]*5%</f>
        <v>71995.5</v>
      </c>
      <c r="G63" s="212">
        <v>1</v>
      </c>
      <c r="H63" s="207">
        <f>Tabla127[[#This Row],[INSTALLER]]</f>
        <v>1439910</v>
      </c>
      <c r="I63" s="208"/>
      <c r="J63" s="208"/>
      <c r="K63" s="209">
        <f>Tabla127[[#This Row],[MASTER]]*0.9</f>
        <v>1439910</v>
      </c>
      <c r="L63">
        <v>1599900</v>
      </c>
    </row>
    <row r="64" spans="1:12" ht="81">
      <c r="A64" s="204" t="s">
        <v>1064</v>
      </c>
      <c r="B64" s="230" t="s">
        <v>1065</v>
      </c>
      <c r="C64" s="234">
        <f>+Tabla127[[#This Row],[INSTALLER]]</f>
        <v>2699910</v>
      </c>
      <c r="D64" s="234">
        <f>+Tabla127[[#This Row],[PRECIO INSTALLER (CON IVA)]]-Tabla127[[#This Row],[Columna6]]</f>
        <v>2564914.5</v>
      </c>
      <c r="E64" s="234">
        <f>+Tabla127[[#This Row],[PRECIO INSTALLER (CON IVA)]]/0.7</f>
        <v>3857014.2857142859</v>
      </c>
      <c r="F64" s="210">
        <f>+Tabla127[[#This Row],[PRECIO INSTALLER (CON IVA)]]*5%</f>
        <v>134995.5</v>
      </c>
      <c r="G64" s="212">
        <v>1</v>
      </c>
      <c r="H64" s="207">
        <f>Tabla127[[#This Row],[INSTALLER]]</f>
        <v>2699910</v>
      </c>
      <c r="I64" s="208"/>
      <c r="J64" s="208"/>
      <c r="K64" s="209">
        <f>Tabla127[[#This Row],[MASTER]]*0.9</f>
        <v>2699910</v>
      </c>
      <c r="L64">
        <v>2999900</v>
      </c>
    </row>
    <row r="65" spans="1:12" ht="81">
      <c r="A65" s="204" t="s">
        <v>1066</v>
      </c>
      <c r="B65" s="230" t="s">
        <v>1067</v>
      </c>
      <c r="C65" s="234">
        <f>+Tabla127[[#This Row],[INSTALLER]]</f>
        <v>1799910</v>
      </c>
      <c r="D65" s="234">
        <f>+Tabla127[[#This Row],[PRECIO INSTALLER (CON IVA)]]-Tabla127[[#This Row],[Columna6]]</f>
        <v>1709914.5</v>
      </c>
      <c r="E65" s="234">
        <f>+Tabla127[[#This Row],[PRECIO INSTALLER (CON IVA)]]/0.7</f>
        <v>2571300</v>
      </c>
      <c r="F65" s="210">
        <f>+Tabla127[[#This Row],[PRECIO INSTALLER (CON IVA)]]*5%</f>
        <v>89995.5</v>
      </c>
      <c r="G65" s="212">
        <v>1</v>
      </c>
      <c r="H65" s="207">
        <f>Tabla127[[#This Row],[INSTALLER]]</f>
        <v>1799910</v>
      </c>
      <c r="I65" s="208"/>
      <c r="J65" s="208"/>
      <c r="K65" s="209">
        <f>Tabla127[[#This Row],[MASTER]]*0.9</f>
        <v>1799910</v>
      </c>
      <c r="L65">
        <v>1999900</v>
      </c>
    </row>
    <row r="66" spans="1:12" ht="54">
      <c r="A66" s="204" t="s">
        <v>1068</v>
      </c>
      <c r="B66" s="230" t="s">
        <v>1069</v>
      </c>
      <c r="C66" s="234">
        <f>+Tabla127[[#This Row],[INSTALLER]]</f>
        <v>1799910</v>
      </c>
      <c r="D66" s="234">
        <f>+Tabla127[[#This Row],[PRECIO INSTALLER (CON IVA)]]-Tabla127[[#This Row],[Columna6]]</f>
        <v>1709914.5</v>
      </c>
      <c r="E66" s="234">
        <f>+Tabla127[[#This Row],[PRECIO INSTALLER (CON IVA)]]/0.7</f>
        <v>2571300</v>
      </c>
      <c r="F66" s="210">
        <f>+Tabla127[[#This Row],[PRECIO INSTALLER (CON IVA)]]*5%</f>
        <v>89995.5</v>
      </c>
      <c r="G66" s="212">
        <v>1</v>
      </c>
      <c r="H66" s="207">
        <f>Tabla127[[#This Row],[INSTALLER]]</f>
        <v>1799910</v>
      </c>
      <c r="I66" s="208"/>
      <c r="J66" s="208"/>
      <c r="K66" s="209">
        <f>Tabla127[[#This Row],[MASTER]]*0.9</f>
        <v>1799910</v>
      </c>
      <c r="L66">
        <v>1999900</v>
      </c>
    </row>
    <row r="67" spans="1:12" ht="81">
      <c r="A67" s="204" t="s">
        <v>1070</v>
      </c>
      <c r="B67" s="230" t="s">
        <v>1071</v>
      </c>
      <c r="C67" s="234">
        <f>+Tabla127[[#This Row],[INSTALLER]]</f>
        <v>2366910</v>
      </c>
      <c r="D67" s="234">
        <f>+Tabla127[[#This Row],[PRECIO INSTALLER (CON IVA)]]-Tabla127[[#This Row],[Columna6]]</f>
        <v>2248564.5</v>
      </c>
      <c r="E67" s="234">
        <f>+Tabla127[[#This Row],[PRECIO INSTALLER (CON IVA)]]/0.7</f>
        <v>3381300</v>
      </c>
      <c r="F67" s="210">
        <f>+Tabla127[[#This Row],[PRECIO INSTALLER (CON IVA)]]*5%</f>
        <v>118345.5</v>
      </c>
      <c r="G67" s="212">
        <v>1</v>
      </c>
      <c r="H67" s="207">
        <f>Tabla127[[#This Row],[INSTALLER]]</f>
        <v>2366910</v>
      </c>
      <c r="I67" s="208"/>
      <c r="J67" s="208"/>
      <c r="K67" s="209">
        <f>Tabla127[[#This Row],[MASTER]]*0.9</f>
        <v>2366910</v>
      </c>
      <c r="L67">
        <v>2629900</v>
      </c>
    </row>
    <row r="68" spans="1:12" ht="94.5">
      <c r="A68" s="204" t="s">
        <v>1072</v>
      </c>
      <c r="B68" s="230" t="s">
        <v>1073</v>
      </c>
      <c r="C68" s="234">
        <f>+Tabla127[[#This Row],[INSTALLER]]</f>
        <v>3599910</v>
      </c>
      <c r="D68" s="234">
        <f>+Tabla127[[#This Row],[PRECIO INSTALLER (CON IVA)]]-Tabla127[[#This Row],[Columna6]]</f>
        <v>3419914.5</v>
      </c>
      <c r="E68" s="234">
        <f>+Tabla127[[#This Row],[PRECIO INSTALLER (CON IVA)]]/0.7</f>
        <v>5142728.5714285718</v>
      </c>
      <c r="F68" s="210">
        <f>+Tabla127[[#This Row],[PRECIO INSTALLER (CON IVA)]]*5%</f>
        <v>179995.5</v>
      </c>
      <c r="G68" s="212">
        <v>1</v>
      </c>
      <c r="H68" s="207">
        <f>Tabla127[[#This Row],[INSTALLER]]</f>
        <v>3599910</v>
      </c>
      <c r="I68" s="208"/>
      <c r="J68" s="208"/>
      <c r="K68" s="209">
        <f>Tabla127[[#This Row],[MASTER]]*0.9</f>
        <v>3599910</v>
      </c>
      <c r="L68">
        <v>3999900</v>
      </c>
    </row>
    <row r="69" spans="1:12" ht="81">
      <c r="A69" s="204" t="s">
        <v>1074</v>
      </c>
      <c r="B69" s="230" t="s">
        <v>1075</v>
      </c>
      <c r="C69" s="234">
        <f>+Tabla127[[#This Row],[INSTALLER]]</f>
        <v>3239910</v>
      </c>
      <c r="D69" s="234">
        <f>+Tabla127[[#This Row],[PRECIO INSTALLER (CON IVA)]]-Tabla127[[#This Row],[Columna6]]</f>
        <v>3077914.5</v>
      </c>
      <c r="E69" s="234">
        <f>+Tabla127[[#This Row],[PRECIO INSTALLER (CON IVA)]]/0.7</f>
        <v>4628442.8571428573</v>
      </c>
      <c r="F69" s="210">
        <f>+Tabla127[[#This Row],[PRECIO INSTALLER (CON IVA)]]*5%</f>
        <v>161995.5</v>
      </c>
      <c r="G69" s="212">
        <v>1</v>
      </c>
      <c r="H69" s="207">
        <f>Tabla127[[#This Row],[INSTALLER]]</f>
        <v>3239910</v>
      </c>
      <c r="I69" s="208"/>
      <c r="J69" s="208"/>
      <c r="K69" s="209">
        <f>Tabla127[[#This Row],[MASTER]]*0.9</f>
        <v>3239910</v>
      </c>
      <c r="L69">
        <v>3599900</v>
      </c>
    </row>
    <row r="70" spans="1:12">
      <c r="A70" s="204"/>
      <c r="B70" s="229" t="s">
        <v>1076</v>
      </c>
      <c r="C70" s="233"/>
      <c r="D70" s="233"/>
      <c r="E70" s="233"/>
      <c r="F70" s="205">
        <f>+Tabla127[[#This Row],[PRECIO INSTALLER (CON IVA)]]*5%</f>
        <v>0</v>
      </c>
      <c r="G70" s="212"/>
      <c r="H70" s="207">
        <f>Tabla127[[#This Row],[INSTALLER]]</f>
        <v>0</v>
      </c>
      <c r="I70" s="208"/>
      <c r="J70" s="208"/>
      <c r="K70" s="209">
        <f>Tabla127[[#This Row],[MASTER]]*0.9</f>
        <v>0</v>
      </c>
    </row>
    <row r="71" spans="1:12">
      <c r="A71" s="204"/>
      <c r="B71" s="231" t="s">
        <v>1077</v>
      </c>
      <c r="C71" s="235"/>
      <c r="D71" s="235"/>
      <c r="E71" s="235"/>
      <c r="F71" s="216">
        <f>+Tabla127[[#This Row],[PRECIO INSTALLER (CON IVA)]]*5%</f>
        <v>0</v>
      </c>
      <c r="G71" s="212"/>
      <c r="H71" s="207">
        <f>Tabla127[[#This Row],[INSTALLER]]</f>
        <v>0</v>
      </c>
      <c r="I71" s="208"/>
      <c r="J71" s="208"/>
      <c r="K71" s="209">
        <f>Tabla127[[#This Row],[MASTER]]*0.9</f>
        <v>0</v>
      </c>
    </row>
    <row r="72" spans="1:12" ht="81">
      <c r="A72" s="204" t="s">
        <v>1078</v>
      </c>
      <c r="B72" s="230" t="s">
        <v>1079</v>
      </c>
      <c r="C72" s="234">
        <f>+Tabla127[[#This Row],[INSTALLER]]</f>
        <v>1619910</v>
      </c>
      <c r="D72" s="234">
        <f>+Tabla127[[#This Row],[PRECIO INSTALLER (CON IVA)]]-Tabla127[[#This Row],[Columna6]]</f>
        <v>1538914.5</v>
      </c>
      <c r="E72" s="234">
        <f>+Tabla127[[#This Row],[PRECIO INSTALLER (CON IVA)]]/0.7</f>
        <v>2314157.1428571432</v>
      </c>
      <c r="F72" s="210">
        <f>+Tabla127[[#This Row],[PRECIO INSTALLER (CON IVA)]]*5%</f>
        <v>80995.5</v>
      </c>
      <c r="G72" s="212">
        <v>1</v>
      </c>
      <c r="H72" s="207">
        <f>Tabla127[[#This Row],[INSTALLER]]</f>
        <v>1619910</v>
      </c>
      <c r="I72" s="208"/>
      <c r="J72" s="208"/>
      <c r="K72" s="209">
        <f>Tabla127[[#This Row],[MASTER]]*0.9</f>
        <v>1619910</v>
      </c>
      <c r="L72">
        <v>1799900</v>
      </c>
    </row>
    <row r="73" spans="1:12" ht="108">
      <c r="A73" s="204" t="s">
        <v>1080</v>
      </c>
      <c r="B73" s="230" t="s">
        <v>1081</v>
      </c>
      <c r="C73" s="234">
        <f>+Tabla127[[#This Row],[INSTALLER]]</f>
        <v>2267910</v>
      </c>
      <c r="D73" s="234">
        <f>+Tabla127[[#This Row],[PRECIO INSTALLER (CON IVA)]]-Tabla127[[#This Row],[Columna6]]</f>
        <v>2154514.5</v>
      </c>
      <c r="E73" s="234">
        <f>+Tabla127[[#This Row],[PRECIO INSTALLER (CON IVA)]]/0.7</f>
        <v>3239871.4285714286</v>
      </c>
      <c r="F73" s="210">
        <f>+Tabla127[[#This Row],[PRECIO INSTALLER (CON IVA)]]*5%</f>
        <v>113395.5</v>
      </c>
      <c r="G73" s="212">
        <v>1</v>
      </c>
      <c r="H73" s="207">
        <f>Tabla127[[#This Row],[INSTALLER]]</f>
        <v>2267910</v>
      </c>
      <c r="I73" s="208"/>
      <c r="J73" s="208"/>
      <c r="K73" s="209">
        <f>Tabla127[[#This Row],[MASTER]]*0.9</f>
        <v>2267910</v>
      </c>
      <c r="L73">
        <v>2519900</v>
      </c>
    </row>
    <row r="74" spans="1:12" ht="81">
      <c r="A74" s="204" t="s">
        <v>1082</v>
      </c>
      <c r="B74" s="230" t="s">
        <v>1083</v>
      </c>
      <c r="C74" s="234">
        <f>+Tabla127[[#This Row],[INSTALLER]]</f>
        <v>1979910</v>
      </c>
      <c r="D74" s="234">
        <f>+Tabla127[[#This Row],[PRECIO INSTALLER (CON IVA)]]-Tabla127[[#This Row],[Columna6]]</f>
        <v>1880914.5</v>
      </c>
      <c r="E74" s="234">
        <f>+Tabla127[[#This Row],[PRECIO INSTALLER (CON IVA)]]/0.7</f>
        <v>2828442.8571428573</v>
      </c>
      <c r="F74" s="210">
        <f>+Tabla127[[#This Row],[PRECIO INSTALLER (CON IVA)]]*5%</f>
        <v>98995.5</v>
      </c>
      <c r="G74" s="212">
        <v>1</v>
      </c>
      <c r="H74" s="207">
        <f>Tabla127[[#This Row],[INSTALLER]]</f>
        <v>1979910</v>
      </c>
      <c r="I74" s="208"/>
      <c r="J74" s="208"/>
      <c r="K74" s="209">
        <f>Tabla127[[#This Row],[MASTER]]*0.9</f>
        <v>1979910</v>
      </c>
      <c r="L74">
        <v>2199900</v>
      </c>
    </row>
    <row r="75" spans="1:12" ht="108">
      <c r="A75" s="204" t="s">
        <v>1084</v>
      </c>
      <c r="B75" s="230" t="s">
        <v>1085</v>
      </c>
      <c r="C75" s="234">
        <f>+Tabla127[[#This Row],[INSTALLER]]</f>
        <v>3374910</v>
      </c>
      <c r="D75" s="234">
        <f>+Tabla127[[#This Row],[PRECIO INSTALLER (CON IVA)]]-Tabla127[[#This Row],[Columna6]]</f>
        <v>3206164.5</v>
      </c>
      <c r="E75" s="234">
        <f>+Tabla127[[#This Row],[PRECIO INSTALLER (CON IVA)]]/0.7</f>
        <v>4821300</v>
      </c>
      <c r="F75" s="210">
        <f>+Tabla127[[#This Row],[PRECIO INSTALLER (CON IVA)]]*5%</f>
        <v>168745.5</v>
      </c>
      <c r="G75" s="212">
        <v>1</v>
      </c>
      <c r="H75" s="207">
        <f>Tabla127[[#This Row],[INSTALLER]]</f>
        <v>3374910</v>
      </c>
      <c r="I75" s="208"/>
      <c r="J75" s="208"/>
      <c r="K75" s="209">
        <f>Tabla127[[#This Row],[MASTER]]*0.9</f>
        <v>3374910</v>
      </c>
      <c r="L75">
        <v>3749900</v>
      </c>
    </row>
    <row r="76" spans="1:12" ht="108">
      <c r="A76" s="204" t="s">
        <v>1086</v>
      </c>
      <c r="B76" s="230" t="s">
        <v>1087</v>
      </c>
      <c r="C76" s="234">
        <f>+Tabla127[[#This Row],[INSTALLER]]</f>
        <v>3500910</v>
      </c>
      <c r="D76" s="234">
        <f>+Tabla127[[#This Row],[PRECIO INSTALLER (CON IVA)]]-Tabla127[[#This Row],[Columna6]]</f>
        <v>3325864.5</v>
      </c>
      <c r="E76" s="234">
        <f>+Tabla127[[#This Row],[PRECIO INSTALLER (CON IVA)]]/0.7</f>
        <v>5001300</v>
      </c>
      <c r="F76" s="210">
        <f>+Tabla127[[#This Row],[PRECIO INSTALLER (CON IVA)]]*5%</f>
        <v>175045.5</v>
      </c>
      <c r="G76" s="212">
        <v>1</v>
      </c>
      <c r="H76" s="207">
        <f>Tabla127[[#This Row],[INSTALLER]]</f>
        <v>3500910</v>
      </c>
      <c r="I76" s="208"/>
      <c r="J76" s="208"/>
      <c r="K76" s="209">
        <f>Tabla127[[#This Row],[MASTER]]*0.9</f>
        <v>3500910</v>
      </c>
      <c r="L76">
        <v>3889900</v>
      </c>
    </row>
    <row r="77" spans="1:12" ht="81">
      <c r="A77" s="204" t="s">
        <v>1088</v>
      </c>
      <c r="B77" s="230" t="s">
        <v>1089</v>
      </c>
      <c r="C77" s="234">
        <f>+Tabla127[[#This Row],[INSTALLER]]</f>
        <v>6047910</v>
      </c>
      <c r="D77" s="234">
        <f>+Tabla127[[#This Row],[PRECIO INSTALLER (CON IVA)]]-Tabla127[[#This Row],[Columna6]]</f>
        <v>5745514.5</v>
      </c>
      <c r="E77" s="234">
        <f>+Tabla127[[#This Row],[PRECIO INSTALLER (CON IVA)]]/0.7</f>
        <v>8639871.4285714291</v>
      </c>
      <c r="F77" s="210">
        <f>+Tabla127[[#This Row],[PRECIO INSTALLER (CON IVA)]]*5%</f>
        <v>302395.5</v>
      </c>
      <c r="G77" s="212">
        <v>1</v>
      </c>
      <c r="H77" s="207">
        <f>Tabla127[[#This Row],[INSTALLER]]</f>
        <v>6047910</v>
      </c>
      <c r="I77" s="208"/>
      <c r="J77" s="208"/>
      <c r="K77" s="209">
        <f>Tabla127[[#This Row],[MASTER]]*0.9</f>
        <v>6047910</v>
      </c>
      <c r="L77">
        <v>6719900</v>
      </c>
    </row>
    <row r="78" spans="1:12">
      <c r="A78" s="204"/>
      <c r="B78" s="231" t="s">
        <v>1090</v>
      </c>
      <c r="C78" s="235"/>
      <c r="D78" s="235"/>
      <c r="E78" s="235"/>
      <c r="F78" s="216">
        <f>+Tabla127[[#This Row],[PRECIO INSTALLER (CON IVA)]]*5%</f>
        <v>0</v>
      </c>
      <c r="G78" s="212"/>
      <c r="H78" s="207">
        <f>Tabla127[[#This Row],[INSTALLER]]</f>
        <v>0</v>
      </c>
      <c r="I78" s="208"/>
      <c r="J78" s="208"/>
      <c r="K78" s="209">
        <f>Tabla127[[#This Row],[MASTER]]*0.9</f>
        <v>0</v>
      </c>
    </row>
    <row r="79" spans="1:12" ht="94.5">
      <c r="A79" s="204" t="s">
        <v>1091</v>
      </c>
      <c r="B79" s="230" t="s">
        <v>1092</v>
      </c>
      <c r="C79" s="234">
        <f>+Tabla127[[#This Row],[INSTALLER]]</f>
        <v>2447910</v>
      </c>
      <c r="D79" s="234">
        <f>+Tabla127[[#This Row],[PRECIO INSTALLER (CON IVA)]]-Tabla127[[#This Row],[Columna6]]</f>
        <v>2325514.5</v>
      </c>
      <c r="E79" s="234">
        <f>+Tabla127[[#This Row],[PRECIO INSTALLER (CON IVA)]]/0.7</f>
        <v>3497014.2857142859</v>
      </c>
      <c r="F79" s="210">
        <f>+Tabla127[[#This Row],[PRECIO INSTALLER (CON IVA)]]*5%</f>
        <v>122395.5</v>
      </c>
      <c r="G79" s="212">
        <v>1</v>
      </c>
      <c r="H79" s="207">
        <f>Tabla127[[#This Row],[INSTALLER]]</f>
        <v>2447910</v>
      </c>
      <c r="I79" s="208"/>
      <c r="J79" s="208"/>
      <c r="K79" s="209">
        <f>Tabla127[[#This Row],[MASTER]]*0.9</f>
        <v>2447910</v>
      </c>
      <c r="L79">
        <v>2719900</v>
      </c>
    </row>
    <row r="80" spans="1:12">
      <c r="A80" s="204"/>
      <c r="B80" s="229" t="s">
        <v>1076</v>
      </c>
      <c r="C80" s="233"/>
      <c r="D80" s="233"/>
      <c r="E80" s="233"/>
      <c r="F80" s="205">
        <f>+Tabla127[[#This Row],[PRECIO INSTALLER (CON IVA)]]*5%</f>
        <v>0</v>
      </c>
      <c r="G80" s="212"/>
      <c r="H80" s="207">
        <f>Tabla127[[#This Row],[INSTALLER]]</f>
        <v>0</v>
      </c>
      <c r="I80" s="208"/>
      <c r="J80" s="208"/>
      <c r="K80" s="209">
        <f>Tabla127[[#This Row],[MASTER]]*0.9</f>
        <v>0</v>
      </c>
    </row>
    <row r="81" spans="1:12" ht="108">
      <c r="A81" s="204" t="s">
        <v>1093</v>
      </c>
      <c r="B81" s="230" t="s">
        <v>1094</v>
      </c>
      <c r="C81" s="234">
        <f>+Tabla127[[#This Row],[INSTALLER]]</f>
        <v>2456910</v>
      </c>
      <c r="D81" s="234">
        <f>+Tabla127[[#This Row],[PRECIO INSTALLER (CON IVA)]]-Tabla127[[#This Row],[Columna6]]</f>
        <v>2334064.5</v>
      </c>
      <c r="E81" s="234">
        <f>+Tabla127[[#This Row],[PRECIO INSTALLER (CON IVA)]]/0.7</f>
        <v>3509871.4285714286</v>
      </c>
      <c r="F81" s="210">
        <f>+Tabla127[[#This Row],[PRECIO INSTALLER (CON IVA)]]*5%</f>
        <v>122845.5</v>
      </c>
      <c r="G81" s="212">
        <v>1</v>
      </c>
      <c r="H81" s="207">
        <f>Tabla127[[#This Row],[INSTALLER]]</f>
        <v>2456910</v>
      </c>
      <c r="I81" s="208"/>
      <c r="J81" s="208"/>
      <c r="K81" s="209">
        <f>Tabla127[[#This Row],[MASTER]]*0.9</f>
        <v>2456910</v>
      </c>
      <c r="L81">
        <v>2729900</v>
      </c>
    </row>
    <row r="82" spans="1:12" ht="81">
      <c r="A82" s="204" t="s">
        <v>1095</v>
      </c>
      <c r="B82" s="230" t="s">
        <v>1096</v>
      </c>
      <c r="C82" s="234">
        <f>+Tabla127[[#This Row],[INSTALLER]]</f>
        <v>3743910</v>
      </c>
      <c r="D82" s="234">
        <f>+Tabla127[[#This Row],[PRECIO INSTALLER (CON IVA)]]-Tabla127[[#This Row],[Columna6]]</f>
        <v>3556714.5</v>
      </c>
      <c r="E82" s="234">
        <f>+Tabla127[[#This Row],[PRECIO INSTALLER (CON IVA)]]/0.7</f>
        <v>5348442.8571428573</v>
      </c>
      <c r="F82" s="210">
        <f>+Tabla127[[#This Row],[PRECIO INSTALLER (CON IVA)]]*5%</f>
        <v>187195.5</v>
      </c>
      <c r="G82" s="212">
        <v>1</v>
      </c>
      <c r="H82" s="207">
        <f>Tabla127[[#This Row],[INSTALLER]]</f>
        <v>3743910</v>
      </c>
      <c r="I82" s="208"/>
      <c r="J82" s="208"/>
      <c r="K82" s="209">
        <f>Tabla127[[#This Row],[MASTER]]*0.9</f>
        <v>3743910</v>
      </c>
      <c r="L82">
        <v>4159900</v>
      </c>
    </row>
    <row r="83" spans="1:12" ht="27">
      <c r="A83" s="204"/>
      <c r="B83" s="229" t="s">
        <v>1097</v>
      </c>
      <c r="C83" s="233"/>
      <c r="D83" s="233"/>
      <c r="E83" s="233"/>
      <c r="F83" s="205">
        <f>+Tabla127[[#This Row],[PRECIO INSTALLER (CON IVA)]]*5%</f>
        <v>0</v>
      </c>
      <c r="G83" s="212"/>
      <c r="H83" s="207">
        <f>Tabla127[[#This Row],[INSTALLER]]</f>
        <v>0</v>
      </c>
      <c r="I83" s="208"/>
      <c r="J83" s="208"/>
      <c r="K83" s="209">
        <f>Tabla127[[#This Row],[MASTER]]*0.9</f>
        <v>0</v>
      </c>
    </row>
    <row r="84" spans="1:12">
      <c r="A84" s="204" t="s">
        <v>1098</v>
      </c>
      <c r="B84" s="230" t="s">
        <v>1099</v>
      </c>
      <c r="C84" s="234">
        <f>+Tabla127[[#This Row],[INSTALLER]]</f>
        <v>332910</v>
      </c>
      <c r="D84" s="234">
        <f>+Tabla127[[#This Row],[PRECIO INSTALLER (CON IVA)]]-Tabla127[[#This Row],[Columna6]]</f>
        <v>316264.5</v>
      </c>
      <c r="E84" s="234">
        <f>+Tabla127[[#This Row],[PRECIO INSTALLER (CON IVA)]]/0.7</f>
        <v>475585.71428571432</v>
      </c>
      <c r="F84" s="210">
        <f>+Tabla127[[#This Row],[PRECIO INSTALLER (CON IVA)]]*5%</f>
        <v>16645.5</v>
      </c>
      <c r="G84" s="212">
        <v>1</v>
      </c>
      <c r="H84" s="207">
        <f>Tabla127[[#This Row],[INSTALLER]]</f>
        <v>332910</v>
      </c>
      <c r="I84" s="208"/>
      <c r="J84" s="208"/>
      <c r="K84" s="209">
        <f>Tabla127[[#This Row],[MASTER]]*0.9</f>
        <v>332910</v>
      </c>
      <c r="L84">
        <v>369900</v>
      </c>
    </row>
    <row r="85" spans="1:12" ht="67.5">
      <c r="A85" s="204" t="s">
        <v>1100</v>
      </c>
      <c r="B85" s="230" t="s">
        <v>1101</v>
      </c>
      <c r="C85" s="234">
        <f>+Tabla127[[#This Row],[INSTALLER]]</f>
        <v>899910</v>
      </c>
      <c r="D85" s="234">
        <f>+Tabla127[[#This Row],[PRECIO INSTALLER (CON IVA)]]-Tabla127[[#This Row],[Columna6]]</f>
        <v>854914.5</v>
      </c>
      <c r="E85" s="234">
        <f>+Tabla127[[#This Row],[PRECIO INSTALLER (CON IVA)]]/0.7</f>
        <v>1285585.7142857143</v>
      </c>
      <c r="F85" s="210">
        <f>+Tabla127[[#This Row],[PRECIO INSTALLER (CON IVA)]]*5%</f>
        <v>44995.5</v>
      </c>
      <c r="G85" s="212">
        <v>1</v>
      </c>
      <c r="H85" s="207">
        <f>Tabla127[[#This Row],[INSTALLER]]</f>
        <v>899910</v>
      </c>
      <c r="I85" s="208"/>
      <c r="J85" s="208"/>
      <c r="K85" s="209">
        <f>Tabla127[[#This Row],[MASTER]]*0.9</f>
        <v>899910</v>
      </c>
      <c r="L85">
        <v>999900</v>
      </c>
    </row>
    <row r="86" spans="1:12" ht="67.5">
      <c r="A86" s="204" t="s">
        <v>1102</v>
      </c>
      <c r="B86" s="230" t="s">
        <v>1103</v>
      </c>
      <c r="C86" s="234">
        <f>+Tabla127[[#This Row],[INSTALLER]]</f>
        <v>899910</v>
      </c>
      <c r="D86" s="234">
        <f>+Tabla127[[#This Row],[PRECIO INSTALLER (CON IVA)]]-Tabla127[[#This Row],[Columna6]]</f>
        <v>854914.5</v>
      </c>
      <c r="E86" s="234">
        <f>+Tabla127[[#This Row],[PRECIO INSTALLER (CON IVA)]]/0.7</f>
        <v>1285585.7142857143</v>
      </c>
      <c r="F86" s="210">
        <f>+Tabla127[[#This Row],[PRECIO INSTALLER (CON IVA)]]*5%</f>
        <v>44995.5</v>
      </c>
      <c r="G86" s="212">
        <v>1</v>
      </c>
      <c r="H86" s="207">
        <f>Tabla127[[#This Row],[INSTALLER]]</f>
        <v>899910</v>
      </c>
      <c r="I86" s="208"/>
      <c r="J86" s="208"/>
      <c r="K86" s="209">
        <f>Tabla127[[#This Row],[MASTER]]*0.9</f>
        <v>899910</v>
      </c>
      <c r="L86">
        <v>999900</v>
      </c>
    </row>
    <row r="87" spans="1:12" ht="67.5">
      <c r="A87" s="204" t="s">
        <v>1104</v>
      </c>
      <c r="B87" s="230" t="s">
        <v>1105</v>
      </c>
      <c r="C87" s="234">
        <f>+Tabla127[[#This Row],[INSTALLER]]</f>
        <v>899910</v>
      </c>
      <c r="D87" s="234">
        <f>+Tabla127[[#This Row],[PRECIO INSTALLER (CON IVA)]]-Tabla127[[#This Row],[Columna6]]</f>
        <v>854914.5</v>
      </c>
      <c r="E87" s="234">
        <f>+Tabla127[[#This Row],[PRECIO INSTALLER (CON IVA)]]/0.7</f>
        <v>1285585.7142857143</v>
      </c>
      <c r="F87" s="210">
        <f>+Tabla127[[#This Row],[PRECIO INSTALLER (CON IVA)]]*5%</f>
        <v>44995.5</v>
      </c>
      <c r="G87" s="212">
        <v>1</v>
      </c>
      <c r="H87" s="207">
        <f>Tabla127[[#This Row],[INSTALLER]]</f>
        <v>899910</v>
      </c>
      <c r="I87" s="208"/>
      <c r="J87" s="208"/>
      <c r="K87" s="209">
        <f>Tabla127[[#This Row],[MASTER]]*0.9</f>
        <v>899910</v>
      </c>
      <c r="L87">
        <v>999900</v>
      </c>
    </row>
    <row r="88" spans="1:12" ht="40.5">
      <c r="A88" s="204" t="s">
        <v>1106</v>
      </c>
      <c r="B88" s="230" t="s">
        <v>1107</v>
      </c>
      <c r="C88" s="234">
        <f>+Tabla127[[#This Row],[INSTALLER]]</f>
        <v>62910</v>
      </c>
      <c r="D88" s="234">
        <f>+Tabla127[[#This Row],[PRECIO INSTALLER (CON IVA)]]-Tabla127[[#This Row],[Columna6]]</f>
        <v>59764.5</v>
      </c>
      <c r="E88" s="234">
        <f>+Tabla127[[#This Row],[PRECIO INSTALLER (CON IVA)]]/0.7</f>
        <v>89871.42857142858</v>
      </c>
      <c r="F88" s="210">
        <f>+Tabla127[[#This Row],[PRECIO INSTALLER (CON IVA)]]*5%</f>
        <v>3145.5</v>
      </c>
      <c r="G88" s="212">
        <v>1</v>
      </c>
      <c r="H88" s="207">
        <f>Tabla127[[#This Row],[INSTALLER]]</f>
        <v>62910</v>
      </c>
      <c r="I88" s="208"/>
      <c r="J88" s="208"/>
      <c r="K88" s="209">
        <f>Tabla127[[#This Row],[MASTER]]*0.9</f>
        <v>62910</v>
      </c>
      <c r="L88">
        <v>69900</v>
      </c>
    </row>
    <row r="89" spans="1:12" ht="67.5">
      <c r="A89" s="204" t="s">
        <v>1108</v>
      </c>
      <c r="B89" s="230" t="s">
        <v>1109</v>
      </c>
      <c r="C89" s="234">
        <f>+Tabla127[[#This Row],[INSTALLER]]</f>
        <v>199900</v>
      </c>
      <c r="D89" s="234">
        <f>+Tabla127[[#This Row],[PRECIO INSTALLER (CON IVA)]]-Tabla127[[#This Row],[Columna6]]</f>
        <v>189905</v>
      </c>
      <c r="E89" s="234">
        <f>+Tabla127[[#This Row],[PRECIO INSTALLER (CON IVA)]]/0.7</f>
        <v>285571.42857142858</v>
      </c>
      <c r="F89" s="210">
        <f>+Tabla127[[#This Row],[PRECIO INSTALLER (CON IVA)]]*5%</f>
        <v>9995</v>
      </c>
      <c r="G89" s="212">
        <v>1</v>
      </c>
      <c r="H89" s="207">
        <f>Tabla127[[#This Row],[INSTALLER]]</f>
        <v>199900</v>
      </c>
      <c r="I89" s="208"/>
      <c r="J89" s="208"/>
      <c r="K89">
        <v>199900</v>
      </c>
      <c r="L89">
        <v>199900</v>
      </c>
    </row>
    <row r="90" spans="1:12" ht="67.5">
      <c r="A90" s="204" t="s">
        <v>1110</v>
      </c>
      <c r="B90" s="230" t="s">
        <v>1111</v>
      </c>
      <c r="C90" s="234">
        <f>+Tabla127[[#This Row],[INSTALLER]]</f>
        <v>519900</v>
      </c>
      <c r="D90" s="234">
        <f>+Tabla127[[#This Row],[PRECIO INSTALLER (CON IVA)]]-Tabla127[[#This Row],[Columna6]]</f>
        <v>493905</v>
      </c>
      <c r="E90" s="234">
        <f>+Tabla127[[#This Row],[PRECIO INSTALLER (CON IVA)]]/0.7</f>
        <v>742714.2857142858</v>
      </c>
      <c r="F90" s="210">
        <f>+Tabla127[[#This Row],[PRECIO INSTALLER (CON IVA)]]*5%</f>
        <v>25995</v>
      </c>
      <c r="G90" s="212">
        <v>1</v>
      </c>
      <c r="H90" s="207">
        <f>Tabla127[[#This Row],[INSTALLER]]</f>
        <v>519900</v>
      </c>
      <c r="I90" s="208"/>
      <c r="J90" s="208"/>
      <c r="K90">
        <v>519900</v>
      </c>
      <c r="L90">
        <v>519900</v>
      </c>
    </row>
    <row r="91" spans="1:12" ht="67.5">
      <c r="A91" s="204" t="s">
        <v>1112</v>
      </c>
      <c r="B91" s="230" t="s">
        <v>1113</v>
      </c>
      <c r="C91" s="234">
        <f>+Tabla127[[#This Row],[INSTALLER]]</f>
        <v>116910</v>
      </c>
      <c r="D91" s="234">
        <f>+Tabla127[[#This Row],[PRECIO INSTALLER (CON IVA)]]-Tabla127[[#This Row],[Columna6]]</f>
        <v>111064.5</v>
      </c>
      <c r="E91" s="234">
        <f>+Tabla127[[#This Row],[PRECIO INSTALLER (CON IVA)]]/0.7</f>
        <v>167014.28571428574</v>
      </c>
      <c r="F91" s="210">
        <f>+Tabla127[[#This Row],[PRECIO INSTALLER (CON IVA)]]*5%</f>
        <v>5845.5</v>
      </c>
      <c r="G91" s="212">
        <v>1</v>
      </c>
      <c r="H91" s="207">
        <f>Tabla127[[#This Row],[INSTALLER]]</f>
        <v>116910</v>
      </c>
      <c r="I91" s="208"/>
      <c r="J91" s="208"/>
      <c r="K91" s="209">
        <f>Tabla127[[#This Row],[MASTER]]*0.9</f>
        <v>116910</v>
      </c>
      <c r="L91">
        <v>129900</v>
      </c>
    </row>
    <row r="92" spans="1:12" ht="67.5">
      <c r="A92" s="204" t="s">
        <v>1114</v>
      </c>
      <c r="B92" s="230" t="s">
        <v>1115</v>
      </c>
      <c r="C92" s="234">
        <f>+Tabla127[[#This Row],[INSTALLER]]</f>
        <v>341910</v>
      </c>
      <c r="D92" s="234">
        <f>+Tabla127[[#This Row],[PRECIO INSTALLER (CON IVA)]]-Tabla127[[#This Row],[Columna6]]</f>
        <v>324814.5</v>
      </c>
      <c r="E92" s="234">
        <f>+Tabla127[[#This Row],[PRECIO INSTALLER (CON IVA)]]/0.7</f>
        <v>488442.85714285716</v>
      </c>
      <c r="F92" s="210">
        <f>+Tabla127[[#This Row],[PRECIO INSTALLER (CON IVA)]]*5%</f>
        <v>17095.5</v>
      </c>
      <c r="G92" s="212">
        <v>1</v>
      </c>
      <c r="H92" s="207">
        <f>Tabla127[[#This Row],[INSTALLER]]</f>
        <v>341910</v>
      </c>
      <c r="I92" s="208"/>
      <c r="J92" s="208"/>
      <c r="K92" s="209">
        <f>Tabla127[[#This Row],[MASTER]]*0.9</f>
        <v>341910</v>
      </c>
      <c r="L92">
        <v>379900</v>
      </c>
    </row>
    <row r="93" spans="1:12" ht="27">
      <c r="A93" s="204"/>
      <c r="B93" s="229" t="s">
        <v>1116</v>
      </c>
      <c r="C93" s="233"/>
      <c r="D93" s="233"/>
      <c r="E93" s="233"/>
      <c r="F93" s="205">
        <f>+Tabla127[[#This Row],[PRECIO INSTALLER (CON IVA)]]*5%</f>
        <v>0</v>
      </c>
      <c r="G93" s="212"/>
      <c r="H93" s="207">
        <f>Tabla127[[#This Row],[INSTALLER]]</f>
        <v>0</v>
      </c>
      <c r="I93" s="208"/>
      <c r="J93" s="208"/>
      <c r="K93" s="209">
        <f>Tabla127[[#This Row],[MASTER]]*0.9</f>
        <v>0</v>
      </c>
    </row>
    <row r="94" spans="1:12" ht="67.5">
      <c r="A94" s="204" t="s">
        <v>1117</v>
      </c>
      <c r="B94" s="230" t="s">
        <v>1118</v>
      </c>
      <c r="C94" s="234">
        <f>+Tabla127[[#This Row],[INSTALLER]]</f>
        <v>1124910</v>
      </c>
      <c r="D94" s="234">
        <f>+Tabla127[[#This Row],[PRECIO INSTALLER (CON IVA)]]-Tabla127[[#This Row],[Columna6]]</f>
        <v>1068664.5</v>
      </c>
      <c r="E94" s="234">
        <f>+Tabla127[[#This Row],[PRECIO INSTALLER (CON IVA)]]/0.7</f>
        <v>1607014.2857142859</v>
      </c>
      <c r="F94" s="210">
        <f>+Tabla127[[#This Row],[PRECIO INSTALLER (CON IVA)]]*5%</f>
        <v>56245.5</v>
      </c>
      <c r="G94" s="212">
        <v>1</v>
      </c>
      <c r="H94" s="207">
        <f>Tabla127[[#This Row],[INSTALLER]]</f>
        <v>1124910</v>
      </c>
      <c r="I94" s="208"/>
      <c r="J94" s="208"/>
      <c r="K94" s="209">
        <f>Tabla127[[#This Row],[MASTER]]*0.9</f>
        <v>1124910</v>
      </c>
      <c r="L94">
        <v>1249900</v>
      </c>
    </row>
    <row r="95" spans="1:12" ht="67.5">
      <c r="A95" s="204" t="s">
        <v>1119</v>
      </c>
      <c r="B95" s="230" t="s">
        <v>1120</v>
      </c>
      <c r="C95" s="234">
        <f>+Tabla127[[#This Row],[INSTALLER]]</f>
        <v>1529910</v>
      </c>
      <c r="D95" s="234">
        <f>+Tabla127[[#This Row],[PRECIO INSTALLER (CON IVA)]]-Tabla127[[#This Row],[Columna6]]</f>
        <v>1453414.5</v>
      </c>
      <c r="E95" s="234">
        <f>+Tabla127[[#This Row],[PRECIO INSTALLER (CON IVA)]]/0.7</f>
        <v>2185585.7142857146</v>
      </c>
      <c r="F95" s="210">
        <f>+Tabla127[[#This Row],[PRECIO INSTALLER (CON IVA)]]*5%</f>
        <v>76495.5</v>
      </c>
      <c r="G95" s="212">
        <v>1</v>
      </c>
      <c r="H95" s="207">
        <f>Tabla127[[#This Row],[INSTALLER]]</f>
        <v>1529910</v>
      </c>
      <c r="I95" s="208"/>
      <c r="J95" s="208"/>
      <c r="K95" s="209">
        <f>Tabla127[[#This Row],[MASTER]]*0.9</f>
        <v>1529910</v>
      </c>
      <c r="L95">
        <v>1699900</v>
      </c>
    </row>
    <row r="96" spans="1:12" ht="94.5">
      <c r="A96" s="204" t="s">
        <v>1121</v>
      </c>
      <c r="B96" s="230" t="s">
        <v>1122</v>
      </c>
      <c r="C96" s="234">
        <f>+Tabla127[[#This Row],[INSTALLER]]</f>
        <v>1214910</v>
      </c>
      <c r="D96" s="234">
        <f>+Tabla127[[#This Row],[PRECIO INSTALLER (CON IVA)]]-Tabla127[[#This Row],[Columna6]]</f>
        <v>1154164.5</v>
      </c>
      <c r="E96" s="234">
        <f>+Tabla127[[#This Row],[PRECIO INSTALLER (CON IVA)]]/0.7</f>
        <v>1735585.7142857143</v>
      </c>
      <c r="F96" s="210">
        <f>+Tabla127[[#This Row],[PRECIO INSTALLER (CON IVA)]]*5%</f>
        <v>60745.5</v>
      </c>
      <c r="G96" s="212">
        <v>1</v>
      </c>
      <c r="H96" s="207">
        <f>Tabla127[[#This Row],[INSTALLER]]</f>
        <v>1214910</v>
      </c>
      <c r="I96" s="208"/>
      <c r="J96" s="208"/>
      <c r="K96" s="209">
        <f>Tabla127[[#This Row],[MASTER]]*0.9</f>
        <v>1214910</v>
      </c>
      <c r="L96">
        <v>1349900</v>
      </c>
    </row>
    <row r="97" spans="1:12" ht="94.5">
      <c r="A97" s="204" t="s">
        <v>1123</v>
      </c>
      <c r="B97" s="230" t="s">
        <v>1124</v>
      </c>
      <c r="C97" s="234">
        <f>+Tabla127[[#This Row],[INSTALLER]]</f>
        <v>1700910</v>
      </c>
      <c r="D97" s="234">
        <f>+Tabla127[[#This Row],[PRECIO INSTALLER (CON IVA)]]-Tabla127[[#This Row],[Columna6]]</f>
        <v>1615864.5</v>
      </c>
      <c r="E97" s="234">
        <f>+Tabla127[[#This Row],[PRECIO INSTALLER (CON IVA)]]/0.7</f>
        <v>2429871.4285714286</v>
      </c>
      <c r="F97" s="210">
        <f>+Tabla127[[#This Row],[PRECIO INSTALLER (CON IVA)]]*5%</f>
        <v>85045.5</v>
      </c>
      <c r="G97" s="212">
        <v>1</v>
      </c>
      <c r="H97" s="207">
        <f>Tabla127[[#This Row],[INSTALLER]]</f>
        <v>1700910</v>
      </c>
      <c r="I97" s="208"/>
      <c r="J97" s="208"/>
      <c r="K97" s="209">
        <f>Tabla127[[#This Row],[MASTER]]*0.9</f>
        <v>1700910</v>
      </c>
      <c r="L97">
        <v>1889900</v>
      </c>
    </row>
    <row r="98" spans="1:12" ht="121.5">
      <c r="A98" s="204" t="s">
        <v>1125</v>
      </c>
      <c r="B98" s="230" t="s">
        <v>1126</v>
      </c>
      <c r="C98" s="234">
        <f>+Tabla127[[#This Row],[INSTALLER]]</f>
        <v>1052910</v>
      </c>
      <c r="D98" s="234">
        <f>+Tabla127[[#This Row],[PRECIO INSTALLER (CON IVA)]]-Tabla127[[#This Row],[Columna6]]</f>
        <v>1000264.5</v>
      </c>
      <c r="E98" s="234">
        <f>+Tabla127[[#This Row],[PRECIO INSTALLER (CON IVA)]]/0.7</f>
        <v>1504157.142857143</v>
      </c>
      <c r="F98" s="210">
        <f>+Tabla127[[#This Row],[PRECIO INSTALLER (CON IVA)]]*5%</f>
        <v>52645.5</v>
      </c>
      <c r="G98" s="212">
        <v>1</v>
      </c>
      <c r="H98" s="207">
        <f>Tabla127[[#This Row],[INSTALLER]]</f>
        <v>1052910</v>
      </c>
      <c r="I98" s="208"/>
      <c r="J98" s="208"/>
      <c r="K98" s="209">
        <f>Tabla127[[#This Row],[MASTER]]*0.9</f>
        <v>1052910</v>
      </c>
      <c r="L98">
        <v>1169900</v>
      </c>
    </row>
    <row r="99" spans="1:12" ht="108">
      <c r="A99" s="204" t="s">
        <v>1127</v>
      </c>
      <c r="B99" s="230" t="s">
        <v>1128</v>
      </c>
      <c r="C99" s="234">
        <f>+Tabla127[[#This Row],[INSTALLER]]</f>
        <v>1484910</v>
      </c>
      <c r="D99" s="234">
        <f>+Tabla127[[#This Row],[PRECIO INSTALLER (CON IVA)]]-Tabla127[[#This Row],[Columna6]]</f>
        <v>1410664.5</v>
      </c>
      <c r="E99" s="234">
        <f>+Tabla127[[#This Row],[PRECIO INSTALLER (CON IVA)]]/0.7</f>
        <v>2121300</v>
      </c>
      <c r="F99" s="210">
        <f>+Tabla127[[#This Row],[PRECIO INSTALLER (CON IVA)]]*5%</f>
        <v>74245.5</v>
      </c>
      <c r="G99" s="212">
        <v>1</v>
      </c>
      <c r="H99" s="207">
        <f>Tabla127[[#This Row],[INSTALLER]]</f>
        <v>1484910</v>
      </c>
      <c r="I99" s="208"/>
      <c r="J99" s="208"/>
      <c r="K99" s="209">
        <f>Tabla127[[#This Row],[MASTER]]*0.9</f>
        <v>1484910</v>
      </c>
      <c r="L99">
        <v>1649900</v>
      </c>
    </row>
    <row r="100" spans="1:12" ht="27">
      <c r="A100" s="204"/>
      <c r="B100" s="229" t="s">
        <v>1116</v>
      </c>
      <c r="C100" s="233"/>
      <c r="D100" s="233"/>
      <c r="E100" s="233"/>
      <c r="F100" s="205">
        <f>+Tabla127[[#This Row],[PRECIO INSTALLER (CON IVA)]]*5%</f>
        <v>0</v>
      </c>
      <c r="G100" s="212"/>
      <c r="H100" s="207">
        <f>Tabla127[[#This Row],[INSTALLER]]</f>
        <v>0</v>
      </c>
      <c r="I100" s="208"/>
      <c r="J100" s="208"/>
      <c r="K100" s="209">
        <f>Tabla127[[#This Row],[MASTER]]*0.9</f>
        <v>0</v>
      </c>
    </row>
    <row r="101" spans="1:12" ht="108">
      <c r="A101" s="204" t="s">
        <v>1129</v>
      </c>
      <c r="B101" s="230" t="s">
        <v>1130</v>
      </c>
      <c r="C101" s="234">
        <f>+Tabla127[[#This Row],[INSTALLER]]</f>
        <v>1583910</v>
      </c>
      <c r="D101" s="234">
        <f>+Tabla127[[#This Row],[PRECIO INSTALLER (CON IVA)]]-Tabla127[[#This Row],[Columna6]]</f>
        <v>1504714.5</v>
      </c>
      <c r="E101" s="234">
        <f>+Tabla127[[#This Row],[PRECIO INSTALLER (CON IVA)]]/0.7</f>
        <v>2262728.5714285714</v>
      </c>
      <c r="F101" s="210">
        <f>+Tabla127[[#This Row],[PRECIO INSTALLER (CON IVA)]]*5%</f>
        <v>79195.5</v>
      </c>
      <c r="G101" s="212">
        <v>1</v>
      </c>
      <c r="H101" s="207">
        <f>Tabla127[[#This Row],[INSTALLER]]</f>
        <v>1583910</v>
      </c>
      <c r="I101" s="208"/>
      <c r="J101" s="208"/>
      <c r="K101" s="209">
        <f>Tabla127[[#This Row],[MASTER]]*0.9</f>
        <v>1583910</v>
      </c>
      <c r="L101">
        <v>1759900</v>
      </c>
    </row>
    <row r="102" spans="1:12" ht="94.5">
      <c r="A102" s="204" t="s">
        <v>1131</v>
      </c>
      <c r="B102" s="230" t="s">
        <v>1132</v>
      </c>
      <c r="C102" s="234">
        <f>+Tabla127[[#This Row],[INSTALLER]]</f>
        <v>2222910</v>
      </c>
      <c r="D102" s="234">
        <f>+Tabla127[[#This Row],[PRECIO INSTALLER (CON IVA)]]-Tabla127[[#This Row],[Columna6]]</f>
        <v>2111764.5</v>
      </c>
      <c r="E102" s="234">
        <f>+Tabla127[[#This Row],[PRECIO INSTALLER (CON IVA)]]/0.7</f>
        <v>3175585.7142857146</v>
      </c>
      <c r="F102" s="210">
        <f>+Tabla127[[#This Row],[PRECIO INSTALLER (CON IVA)]]*5%</f>
        <v>111145.5</v>
      </c>
      <c r="G102" s="212">
        <v>1</v>
      </c>
      <c r="H102" s="207">
        <f>Tabla127[[#This Row],[INSTALLER]]</f>
        <v>2222910</v>
      </c>
      <c r="I102" s="208"/>
      <c r="J102" s="208"/>
      <c r="K102" s="209">
        <f>Tabla127[[#This Row],[MASTER]]*0.9</f>
        <v>2222910</v>
      </c>
      <c r="L102">
        <v>2469900</v>
      </c>
    </row>
    <row r="103" spans="1:12" ht="94.5">
      <c r="A103" s="204" t="s">
        <v>1133</v>
      </c>
      <c r="B103" s="230" t="s">
        <v>1134</v>
      </c>
      <c r="C103" s="234">
        <f>+Tabla127[[#This Row],[INSTALLER]]</f>
        <v>1259910</v>
      </c>
      <c r="D103" s="234">
        <f>+Tabla127[[#This Row],[PRECIO INSTALLER (CON IVA)]]-Tabla127[[#This Row],[Columna6]]</f>
        <v>1196914.5</v>
      </c>
      <c r="E103" s="234">
        <f>+Tabla127[[#This Row],[PRECIO INSTALLER (CON IVA)]]/0.7</f>
        <v>1799871.4285714286</v>
      </c>
      <c r="F103" s="210">
        <f>+Tabla127[[#This Row],[PRECIO INSTALLER (CON IVA)]]*5%</f>
        <v>62995.5</v>
      </c>
      <c r="G103" s="212">
        <v>1</v>
      </c>
      <c r="H103" s="207">
        <f>Tabla127[[#This Row],[INSTALLER]]</f>
        <v>1259910</v>
      </c>
      <c r="I103" s="208"/>
      <c r="J103" s="208"/>
      <c r="K103" s="209">
        <f>Tabla127[[#This Row],[MASTER]]*0.9</f>
        <v>1259910</v>
      </c>
      <c r="L103">
        <v>1399900</v>
      </c>
    </row>
    <row r="104" spans="1:12" ht="108">
      <c r="A104" s="204" t="s">
        <v>1135</v>
      </c>
      <c r="B104" s="230" t="s">
        <v>1136</v>
      </c>
      <c r="C104" s="234">
        <f>+Tabla127[[#This Row],[INSTALLER]]</f>
        <v>1556910</v>
      </c>
      <c r="D104" s="234">
        <f>+Tabla127[[#This Row],[PRECIO INSTALLER (CON IVA)]]-Tabla127[[#This Row],[Columna6]]</f>
        <v>1479064.5</v>
      </c>
      <c r="E104" s="234">
        <f>+Tabla127[[#This Row],[PRECIO INSTALLER (CON IVA)]]/0.7</f>
        <v>2224157.1428571432</v>
      </c>
      <c r="F104" s="210">
        <f>+Tabla127[[#This Row],[PRECIO INSTALLER (CON IVA)]]*5%</f>
        <v>77845.5</v>
      </c>
      <c r="G104" s="212">
        <v>1</v>
      </c>
      <c r="H104" s="207">
        <f>Tabla127[[#This Row],[INSTALLER]]</f>
        <v>1556910</v>
      </c>
      <c r="I104" s="208"/>
      <c r="J104" s="208"/>
      <c r="K104" s="209">
        <f>Tabla127[[#This Row],[MASTER]]*0.9</f>
        <v>1556910</v>
      </c>
      <c r="L104">
        <v>1729900</v>
      </c>
    </row>
    <row r="105" spans="1:12" ht="108">
      <c r="A105" s="204" t="s">
        <v>1137</v>
      </c>
      <c r="B105" s="230" t="s">
        <v>1138</v>
      </c>
      <c r="C105" s="234">
        <f>+Tabla127[[#This Row],[INSTALLER]]</f>
        <v>1799910</v>
      </c>
      <c r="D105" s="234">
        <f>+Tabla127[[#This Row],[PRECIO INSTALLER (CON IVA)]]-Tabla127[[#This Row],[Columna6]]</f>
        <v>1709914.5</v>
      </c>
      <c r="E105" s="234">
        <f>+Tabla127[[#This Row],[PRECIO INSTALLER (CON IVA)]]/0.7</f>
        <v>2571300</v>
      </c>
      <c r="F105" s="210">
        <f>+Tabla127[[#This Row],[PRECIO INSTALLER (CON IVA)]]*5%</f>
        <v>89995.5</v>
      </c>
      <c r="G105" s="212">
        <v>1</v>
      </c>
      <c r="H105" s="207">
        <f>Tabla127[[#This Row],[INSTALLER]]</f>
        <v>1799910</v>
      </c>
      <c r="I105" s="208"/>
      <c r="J105" s="208"/>
      <c r="K105" s="209">
        <f>Tabla127[[#This Row],[MASTER]]*0.9</f>
        <v>1799910</v>
      </c>
      <c r="L105">
        <v>1999900</v>
      </c>
    </row>
    <row r="106" spans="1:12" ht="108">
      <c r="A106" s="204" t="s">
        <v>1139</v>
      </c>
      <c r="B106" s="230" t="s">
        <v>1140</v>
      </c>
      <c r="C106" s="234">
        <f>+Tabla127[[#This Row],[INSTALLER]]</f>
        <v>2024910</v>
      </c>
      <c r="D106" s="234">
        <f>+Tabla127[[#This Row],[PRECIO INSTALLER (CON IVA)]]-Tabla127[[#This Row],[Columna6]]</f>
        <v>1923664.5</v>
      </c>
      <c r="E106" s="234">
        <f>+Tabla127[[#This Row],[PRECIO INSTALLER (CON IVA)]]/0.7</f>
        <v>2892728.5714285718</v>
      </c>
      <c r="F106" s="210">
        <f>+Tabla127[[#This Row],[PRECIO INSTALLER (CON IVA)]]*5%</f>
        <v>101245.5</v>
      </c>
      <c r="G106" s="212">
        <v>1</v>
      </c>
      <c r="H106" s="207">
        <f>Tabla127[[#This Row],[INSTALLER]]</f>
        <v>2024910</v>
      </c>
      <c r="I106" s="208"/>
      <c r="J106" s="208"/>
      <c r="K106" s="209">
        <f>Tabla127[[#This Row],[MASTER]]*0.9</f>
        <v>2024910</v>
      </c>
      <c r="L106">
        <v>2249900</v>
      </c>
    </row>
    <row r="107" spans="1:12" ht="108">
      <c r="A107" s="204" t="s">
        <v>1141</v>
      </c>
      <c r="B107" s="230" t="s">
        <v>1142</v>
      </c>
      <c r="C107" s="234">
        <f>+Tabla127[[#This Row],[INSTALLER]]</f>
        <v>2429910</v>
      </c>
      <c r="D107" s="234">
        <f>+Tabla127[[#This Row],[PRECIO INSTALLER (CON IVA)]]-Tabla127[[#This Row],[Columna6]]</f>
        <v>2308414.5</v>
      </c>
      <c r="E107" s="234">
        <f>+Tabla127[[#This Row],[PRECIO INSTALLER (CON IVA)]]/0.7</f>
        <v>3471300</v>
      </c>
      <c r="F107" s="210">
        <f>+Tabla127[[#This Row],[PRECIO INSTALLER (CON IVA)]]*5%</f>
        <v>121495.5</v>
      </c>
      <c r="G107" s="212">
        <v>1</v>
      </c>
      <c r="H107" s="207">
        <f>Tabla127[[#This Row],[INSTALLER]]</f>
        <v>2429910</v>
      </c>
      <c r="I107" s="208"/>
      <c r="J107" s="208"/>
      <c r="K107" s="209">
        <f>Tabla127[[#This Row],[MASTER]]*0.9</f>
        <v>2429910</v>
      </c>
      <c r="L107">
        <v>2699900</v>
      </c>
    </row>
    <row r="108" spans="1:12" ht="108">
      <c r="A108" s="204" t="s">
        <v>1143</v>
      </c>
      <c r="B108" s="230" t="s">
        <v>1144</v>
      </c>
      <c r="C108" s="234">
        <f>+Tabla127[[#This Row],[INSTALLER]]</f>
        <v>3824910</v>
      </c>
      <c r="D108" s="234">
        <f>+Tabla127[[#This Row],[PRECIO INSTALLER (CON IVA)]]-Tabla127[[#This Row],[Columna6]]</f>
        <v>3633664.5</v>
      </c>
      <c r="E108" s="234">
        <f>+Tabla127[[#This Row],[PRECIO INSTALLER (CON IVA)]]/0.7</f>
        <v>5464157.1428571437</v>
      </c>
      <c r="F108" s="210">
        <f>+Tabla127[[#This Row],[PRECIO INSTALLER (CON IVA)]]*5%</f>
        <v>191245.5</v>
      </c>
      <c r="G108" s="212">
        <v>1</v>
      </c>
      <c r="H108" s="207">
        <f>Tabla127[[#This Row],[INSTALLER]]</f>
        <v>3824910</v>
      </c>
      <c r="I108" s="208"/>
      <c r="J108" s="208"/>
      <c r="K108" s="209">
        <f>Tabla127[[#This Row],[MASTER]]*0.9</f>
        <v>3824910</v>
      </c>
      <c r="L108">
        <v>4249900</v>
      </c>
    </row>
    <row r="109" spans="1:12" ht="27">
      <c r="A109" s="204"/>
      <c r="B109" s="229" t="s">
        <v>1145</v>
      </c>
      <c r="C109" s="233"/>
      <c r="D109" s="233"/>
      <c r="E109" s="233"/>
      <c r="F109" s="205">
        <f>+Tabla127[[#This Row],[PRECIO INSTALLER (CON IVA)]]*5%</f>
        <v>0</v>
      </c>
      <c r="G109" s="212"/>
      <c r="H109" s="207">
        <f>Tabla127[[#This Row],[INSTALLER]]</f>
        <v>0</v>
      </c>
      <c r="I109" s="208"/>
      <c r="J109" s="208"/>
      <c r="K109" s="209">
        <f>Tabla127[[#This Row],[MASTER]]*0.9</f>
        <v>0</v>
      </c>
    </row>
    <row r="110" spans="1:12" ht="121.5">
      <c r="A110" s="204" t="s">
        <v>1146</v>
      </c>
      <c r="B110" s="230" t="s">
        <v>1147</v>
      </c>
      <c r="C110" s="234">
        <f>+Tabla127[[#This Row],[INSTALLER]]</f>
        <v>386910</v>
      </c>
      <c r="D110" s="234">
        <f>+Tabla127[[#This Row],[PRECIO INSTALLER (CON IVA)]]-Tabla127[[#This Row],[Columna6]]</f>
        <v>367564.5</v>
      </c>
      <c r="E110" s="234">
        <f>+Tabla127[[#This Row],[PRECIO INSTALLER (CON IVA)]]/0.7</f>
        <v>552728.57142857148</v>
      </c>
      <c r="F110" s="210">
        <f>+Tabla127[[#This Row],[PRECIO INSTALLER (CON IVA)]]*5%</f>
        <v>19345.5</v>
      </c>
      <c r="G110" s="212">
        <v>1</v>
      </c>
      <c r="H110" s="207">
        <f>Tabla127[[#This Row],[INSTALLER]]</f>
        <v>386910</v>
      </c>
      <c r="I110" s="208"/>
      <c r="J110" s="208"/>
      <c r="K110" s="209">
        <f>Tabla127[[#This Row],[MASTER]]*0.9</f>
        <v>386910</v>
      </c>
      <c r="L110">
        <v>429900</v>
      </c>
    </row>
    <row r="111" spans="1:12" ht="40.5">
      <c r="A111" s="204" t="s">
        <v>1148</v>
      </c>
      <c r="B111" s="230" t="s">
        <v>1149</v>
      </c>
      <c r="C111" s="234">
        <f>+Tabla127[[#This Row],[INSTALLER]]</f>
        <v>125910</v>
      </c>
      <c r="D111" s="234">
        <f>+Tabla127[[#This Row],[PRECIO INSTALLER (CON IVA)]]-Tabla127[[#This Row],[Columna6]]</f>
        <v>119614.5</v>
      </c>
      <c r="E111" s="234">
        <f>+Tabla127[[#This Row],[PRECIO INSTALLER (CON IVA)]]/0.7</f>
        <v>179871.42857142858</v>
      </c>
      <c r="F111" s="210">
        <f>+Tabla127[[#This Row],[PRECIO INSTALLER (CON IVA)]]*5%</f>
        <v>6295.5</v>
      </c>
      <c r="G111" s="212">
        <v>1</v>
      </c>
      <c r="H111" s="207">
        <f>Tabla127[[#This Row],[INSTALLER]]</f>
        <v>125910</v>
      </c>
      <c r="I111" s="208"/>
      <c r="J111" s="208"/>
      <c r="K111" s="209">
        <f>Tabla127[[#This Row],[MASTER]]*0.9</f>
        <v>125910</v>
      </c>
      <c r="L111">
        <v>139900</v>
      </c>
    </row>
    <row r="112" spans="1:12" ht="40.5">
      <c r="A112" s="204" t="s">
        <v>1150</v>
      </c>
      <c r="B112" s="230" t="s">
        <v>1151</v>
      </c>
      <c r="C112" s="234">
        <f>+Tabla127[[#This Row],[INSTALLER]]</f>
        <v>89910</v>
      </c>
      <c r="D112" s="234">
        <f>+Tabla127[[#This Row],[PRECIO INSTALLER (CON IVA)]]-Tabla127[[#This Row],[Columna6]]</f>
        <v>85414.5</v>
      </c>
      <c r="E112" s="234">
        <f>+Tabla127[[#This Row],[PRECIO INSTALLER (CON IVA)]]/0.7</f>
        <v>128442.85714285714</v>
      </c>
      <c r="F112" s="210">
        <f>+Tabla127[[#This Row],[PRECIO INSTALLER (CON IVA)]]*5%</f>
        <v>4495.5</v>
      </c>
      <c r="G112" s="212">
        <v>1</v>
      </c>
      <c r="H112" s="207">
        <f>Tabla127[[#This Row],[INSTALLER]]</f>
        <v>89910</v>
      </c>
      <c r="I112" s="208"/>
      <c r="J112" s="208"/>
      <c r="K112" s="209">
        <f>Tabla127[[#This Row],[MASTER]]*0.9</f>
        <v>89910</v>
      </c>
      <c r="L112">
        <v>99900</v>
      </c>
    </row>
    <row r="113" spans="1:12" ht="40.5">
      <c r="A113" s="204" t="s">
        <v>1152</v>
      </c>
      <c r="B113" s="230" t="s">
        <v>1153</v>
      </c>
      <c r="C113" s="234">
        <f>+Tabla127[[#This Row],[INSTALLER]]</f>
        <v>206910</v>
      </c>
      <c r="D113" s="234">
        <f>+Tabla127[[#This Row],[PRECIO INSTALLER (CON IVA)]]-Tabla127[[#This Row],[Columna6]]</f>
        <v>196564.5</v>
      </c>
      <c r="E113" s="234">
        <f>+Tabla127[[#This Row],[PRECIO INSTALLER (CON IVA)]]/0.7</f>
        <v>295585.71428571432</v>
      </c>
      <c r="F113" s="210">
        <f>+Tabla127[[#This Row],[PRECIO INSTALLER (CON IVA)]]*5%</f>
        <v>10345.5</v>
      </c>
      <c r="G113" s="212">
        <v>1</v>
      </c>
      <c r="H113" s="207">
        <f>Tabla127[[#This Row],[INSTALLER]]</f>
        <v>206910</v>
      </c>
      <c r="I113" s="208"/>
      <c r="J113" s="208"/>
      <c r="K113" s="209">
        <f>Tabla127[[#This Row],[MASTER]]*0.9</f>
        <v>206910</v>
      </c>
      <c r="L113">
        <v>229900</v>
      </c>
    </row>
    <row r="114" spans="1:12">
      <c r="A114" s="204" t="s">
        <v>1154</v>
      </c>
      <c r="B114" s="230" t="s">
        <v>1155</v>
      </c>
      <c r="C114" s="234">
        <f>+Tabla127[[#This Row],[INSTALLER]]</f>
        <v>539910</v>
      </c>
      <c r="D114" s="234">
        <f>+Tabla127[[#This Row],[PRECIO INSTALLER (CON IVA)]]-Tabla127[[#This Row],[Columna6]]</f>
        <v>512914.5</v>
      </c>
      <c r="E114" s="234">
        <f>+Tabla127[[#This Row],[PRECIO INSTALLER (CON IVA)]]/0.7</f>
        <v>771300</v>
      </c>
      <c r="F114" s="210">
        <f>+Tabla127[[#This Row],[PRECIO INSTALLER (CON IVA)]]*5%</f>
        <v>26995.5</v>
      </c>
      <c r="G114" s="212">
        <v>1</v>
      </c>
      <c r="H114" s="207">
        <f>Tabla127[[#This Row],[INSTALLER]]</f>
        <v>539910</v>
      </c>
      <c r="I114" s="208"/>
      <c r="J114" s="208"/>
      <c r="K114" s="209">
        <f>Tabla127[[#This Row],[MASTER]]*0.9</f>
        <v>539910</v>
      </c>
      <c r="L114">
        <v>599900</v>
      </c>
    </row>
    <row r="115" spans="1:12" ht="27">
      <c r="A115" s="204" t="s">
        <v>1156</v>
      </c>
      <c r="B115" s="230" t="s">
        <v>1157</v>
      </c>
      <c r="C115" s="234">
        <f>+Tabla127[[#This Row],[INSTALLER]]</f>
        <v>719910</v>
      </c>
      <c r="D115" s="234">
        <f>+Tabla127[[#This Row],[PRECIO INSTALLER (CON IVA)]]-Tabla127[[#This Row],[Columna6]]</f>
        <v>683914.5</v>
      </c>
      <c r="E115" s="234">
        <f>+Tabla127[[#This Row],[PRECIO INSTALLER (CON IVA)]]/0.7</f>
        <v>1028442.8571428572</v>
      </c>
      <c r="F115" s="210">
        <f>+Tabla127[[#This Row],[PRECIO INSTALLER (CON IVA)]]*5%</f>
        <v>35995.5</v>
      </c>
      <c r="G115" s="212">
        <v>1</v>
      </c>
      <c r="H115" s="207">
        <f>Tabla127[[#This Row],[INSTALLER]]</f>
        <v>719910</v>
      </c>
      <c r="I115" s="208"/>
      <c r="J115" s="208"/>
      <c r="K115" s="209">
        <f>Tabla127[[#This Row],[MASTER]]*0.9</f>
        <v>719910</v>
      </c>
      <c r="L115">
        <v>799900</v>
      </c>
    </row>
    <row r="116" spans="1:12" ht="67.5">
      <c r="A116" s="204" t="s">
        <v>1158</v>
      </c>
      <c r="B116" s="230" t="s">
        <v>1159</v>
      </c>
      <c r="C116" s="234">
        <f>+Tabla127[[#This Row],[INSTALLER]]</f>
        <v>287910</v>
      </c>
      <c r="D116" s="234">
        <f>+Tabla127[[#This Row],[PRECIO INSTALLER (CON IVA)]]-Tabla127[[#This Row],[Columna6]]</f>
        <v>273514.5</v>
      </c>
      <c r="E116" s="234">
        <f>+Tabla127[[#This Row],[PRECIO INSTALLER (CON IVA)]]/0.7</f>
        <v>411300</v>
      </c>
      <c r="F116" s="210">
        <f>+Tabla127[[#This Row],[PRECIO INSTALLER (CON IVA)]]*5%</f>
        <v>14395.5</v>
      </c>
      <c r="G116" s="212">
        <v>1</v>
      </c>
      <c r="H116" s="207">
        <f>Tabla127[[#This Row],[INSTALLER]]</f>
        <v>287910</v>
      </c>
      <c r="I116" s="208"/>
      <c r="J116" s="208"/>
      <c r="K116" s="209">
        <f>Tabla127[[#This Row],[MASTER]]*0.9</f>
        <v>287910</v>
      </c>
      <c r="L116">
        <v>319900</v>
      </c>
    </row>
    <row r="117" spans="1:12" ht="27">
      <c r="A117" s="204" t="s">
        <v>1160</v>
      </c>
      <c r="B117" s="230" t="s">
        <v>1161</v>
      </c>
      <c r="C117" s="234">
        <f>+Tabla127[[#This Row],[INSTALLER]]</f>
        <v>58050</v>
      </c>
      <c r="D117" s="234">
        <f>+Tabla127[[#This Row],[PRECIO INSTALLER (CON IVA)]]-Tabla127[[#This Row],[Columna6]]</f>
        <v>55147.5</v>
      </c>
      <c r="E117" s="234">
        <f>+Tabla127[[#This Row],[PRECIO INSTALLER (CON IVA)]]/0.7</f>
        <v>82928.571428571435</v>
      </c>
      <c r="F117" s="210">
        <f>+Tabla127[[#This Row],[PRECIO INSTALLER (CON IVA)]]*5%</f>
        <v>2902.5</v>
      </c>
      <c r="G117" s="212">
        <v>1</v>
      </c>
      <c r="H117" s="207">
        <f>Tabla127[[#This Row],[INSTALLER]]</f>
        <v>58050</v>
      </c>
      <c r="I117" s="208"/>
      <c r="J117" s="208"/>
      <c r="K117" s="209">
        <f>Tabla127[[#This Row],[MASTER]]*0.9</f>
        <v>58050</v>
      </c>
      <c r="L117">
        <v>64500</v>
      </c>
    </row>
    <row r="118" spans="1:12">
      <c r="A118" s="204"/>
      <c r="B118" s="229" t="s">
        <v>1162</v>
      </c>
      <c r="C118" s="233"/>
      <c r="D118" s="233"/>
      <c r="E118" s="233"/>
      <c r="F118" s="205">
        <f>+Tabla127[[#This Row],[PRECIO INSTALLER (CON IVA)]]*5%</f>
        <v>0</v>
      </c>
      <c r="G118" s="212"/>
      <c r="H118" s="207">
        <f>Tabla127[[#This Row],[INSTALLER]]</f>
        <v>0</v>
      </c>
      <c r="I118" s="208"/>
      <c r="J118" s="208"/>
      <c r="K118" s="209">
        <f>Tabla127[[#This Row],[MASTER]]*0.9</f>
        <v>0</v>
      </c>
    </row>
    <row r="119" spans="1:12" ht="121.5">
      <c r="A119" s="204" t="s">
        <v>1163</v>
      </c>
      <c r="B119" s="230" t="s">
        <v>1164</v>
      </c>
      <c r="C119" s="234">
        <f>+Tabla127[[#This Row],[INSTALLER]]</f>
        <v>4769910</v>
      </c>
      <c r="D119" s="234">
        <f>+Tabla127[[#This Row],[PRECIO INSTALLER (CON IVA)]]-Tabla127[[#This Row],[Columna6]]</f>
        <v>4531414.5</v>
      </c>
      <c r="E119" s="234">
        <f>+Tabla127[[#This Row],[PRECIO INSTALLER (CON IVA)]]/0.7</f>
        <v>6814157.1428571437</v>
      </c>
      <c r="F119" s="210">
        <f>+Tabla127[[#This Row],[PRECIO INSTALLER (CON IVA)]]*5%</f>
        <v>238495.5</v>
      </c>
      <c r="G119" s="212">
        <v>1</v>
      </c>
      <c r="H119" s="207">
        <f>Tabla127[[#This Row],[INSTALLER]]</f>
        <v>4769910</v>
      </c>
      <c r="I119" s="208"/>
      <c r="J119" s="208"/>
      <c r="K119" s="209">
        <f>Tabla127[[#This Row],[MASTER]]*0.9</f>
        <v>4769910</v>
      </c>
      <c r="L119">
        <v>5299900</v>
      </c>
    </row>
    <row r="120" spans="1:12" ht="148.5">
      <c r="A120" s="204" t="s">
        <v>1165</v>
      </c>
      <c r="B120" s="230" t="s">
        <v>1166</v>
      </c>
      <c r="C120" s="234">
        <f>+Tabla127[[#This Row],[INSTALLER]]</f>
        <v>6389910</v>
      </c>
      <c r="D120" s="234">
        <f>+Tabla127[[#This Row],[PRECIO INSTALLER (CON IVA)]]-Tabla127[[#This Row],[Columna6]]</f>
        <v>6070414.5</v>
      </c>
      <c r="E120" s="234">
        <f>+Tabla127[[#This Row],[PRECIO INSTALLER (CON IVA)]]/0.7</f>
        <v>9128442.8571428582</v>
      </c>
      <c r="F120" s="210">
        <f>+Tabla127[[#This Row],[PRECIO INSTALLER (CON IVA)]]*5%</f>
        <v>319495.5</v>
      </c>
      <c r="G120" s="212">
        <v>1</v>
      </c>
      <c r="H120" s="207">
        <f>Tabla127[[#This Row],[INSTALLER]]</f>
        <v>6389910</v>
      </c>
      <c r="I120" s="208"/>
      <c r="J120" s="208"/>
      <c r="K120" s="209">
        <f>Tabla127[[#This Row],[MASTER]]*0.9</f>
        <v>6389910</v>
      </c>
      <c r="L120">
        <v>7099900</v>
      </c>
    </row>
    <row r="121" spans="1:12" ht="148.5">
      <c r="A121" s="204" t="s">
        <v>1167</v>
      </c>
      <c r="B121" s="230" t="s">
        <v>1168</v>
      </c>
      <c r="C121" s="234">
        <f>+Tabla127[[#This Row],[INSTALLER]]</f>
        <v>7694910</v>
      </c>
      <c r="D121" s="234">
        <f>+Tabla127[[#This Row],[PRECIO INSTALLER (CON IVA)]]-Tabla127[[#This Row],[Columna6]]</f>
        <v>7310164.5</v>
      </c>
      <c r="E121" s="234">
        <f>+Tabla127[[#This Row],[PRECIO INSTALLER (CON IVA)]]/0.7</f>
        <v>10992728.571428573</v>
      </c>
      <c r="F121" s="210">
        <f>+Tabla127[[#This Row],[PRECIO INSTALLER (CON IVA)]]*5%</f>
        <v>384745.5</v>
      </c>
      <c r="G121" s="212">
        <v>1</v>
      </c>
      <c r="H121" s="207">
        <f>Tabla127[[#This Row],[INSTALLER]]</f>
        <v>7694910</v>
      </c>
      <c r="I121" s="208"/>
      <c r="J121" s="208"/>
      <c r="K121" s="209">
        <f>Tabla127[[#This Row],[MASTER]]*0.9</f>
        <v>7694910</v>
      </c>
      <c r="L121">
        <v>8549900</v>
      </c>
    </row>
    <row r="122" spans="1:12" ht="135">
      <c r="A122" s="204" t="s">
        <v>1169</v>
      </c>
      <c r="B122" s="230" t="s">
        <v>1170</v>
      </c>
      <c r="C122" s="234">
        <f>+Tabla127[[#This Row],[INSTALLER]]</f>
        <v>8729910</v>
      </c>
      <c r="D122" s="234">
        <f>+Tabla127[[#This Row],[PRECIO INSTALLER (CON IVA)]]-Tabla127[[#This Row],[Columna6]]</f>
        <v>8293414.5</v>
      </c>
      <c r="E122" s="234">
        <f>+Tabla127[[#This Row],[PRECIO INSTALLER (CON IVA)]]/0.7</f>
        <v>12471300</v>
      </c>
      <c r="F122" s="210">
        <f>+Tabla127[[#This Row],[PRECIO INSTALLER (CON IVA)]]*5%</f>
        <v>436495.5</v>
      </c>
      <c r="G122" s="212">
        <v>1</v>
      </c>
      <c r="H122" s="207">
        <f>Tabla127[[#This Row],[INSTALLER]]</f>
        <v>8729910</v>
      </c>
      <c r="I122" s="208"/>
      <c r="J122" s="208"/>
      <c r="K122" s="209">
        <f>Tabla127[[#This Row],[MASTER]]*0.9</f>
        <v>8729910</v>
      </c>
      <c r="L122">
        <v>9699900</v>
      </c>
    </row>
    <row r="123" spans="1:12" ht="67.5">
      <c r="A123" s="204" t="s">
        <v>1171</v>
      </c>
      <c r="B123" s="230" t="s">
        <v>1172</v>
      </c>
      <c r="C123" s="234">
        <f>+Tabla127[[#This Row],[INSTALLER]]</f>
        <v>14391000</v>
      </c>
      <c r="D123" s="234">
        <f>+Tabla127[[#This Row],[PRECIO INSTALLER (CON IVA)]]-Tabla127[[#This Row],[Columna6]]</f>
        <v>13671450</v>
      </c>
      <c r="E123" s="234">
        <f>+Tabla127[[#This Row],[PRECIO INSTALLER (CON IVA)]]/0.7</f>
        <v>20558571.428571429</v>
      </c>
      <c r="F123" s="210">
        <f>+Tabla127[[#This Row],[PRECIO INSTALLER (CON IVA)]]*5%</f>
        <v>719550</v>
      </c>
      <c r="G123" s="212">
        <v>1</v>
      </c>
      <c r="H123" s="207">
        <f>Tabla127[[#This Row],[INSTALLER]]</f>
        <v>14391000</v>
      </c>
      <c r="I123" s="208"/>
      <c r="J123" s="208"/>
      <c r="K123" s="209">
        <f>Tabla127[[#This Row],[MASTER]]*0.9</f>
        <v>14391000</v>
      </c>
      <c r="L123">
        <v>15990000</v>
      </c>
    </row>
    <row r="124" spans="1:12" ht="94.5">
      <c r="A124" s="204" t="s">
        <v>1173</v>
      </c>
      <c r="B124" s="230" t="s">
        <v>1174</v>
      </c>
      <c r="C124" s="234">
        <f>+Tabla127[[#This Row],[INSTALLER]]</f>
        <v>1799910</v>
      </c>
      <c r="D124" s="234">
        <f>+Tabla127[[#This Row],[PRECIO INSTALLER (CON IVA)]]-Tabla127[[#This Row],[Columna6]]</f>
        <v>1709914.5</v>
      </c>
      <c r="E124" s="234">
        <f>+Tabla127[[#This Row],[PRECIO INSTALLER (CON IVA)]]/0.7</f>
        <v>2571300</v>
      </c>
      <c r="F124" s="210">
        <f>+Tabla127[[#This Row],[PRECIO INSTALLER (CON IVA)]]*5%</f>
        <v>89995.5</v>
      </c>
      <c r="G124" s="212">
        <v>1</v>
      </c>
      <c r="H124" s="207">
        <f>Tabla127[[#This Row],[INSTALLER]]</f>
        <v>1799910</v>
      </c>
      <c r="I124" s="208"/>
      <c r="J124" s="208"/>
      <c r="K124" s="209">
        <f>Tabla127[[#This Row],[MASTER]]*0.9</f>
        <v>1799910</v>
      </c>
      <c r="L124">
        <v>1999900</v>
      </c>
    </row>
    <row r="125" spans="1:12" ht="94.5">
      <c r="A125" s="204" t="s">
        <v>1175</v>
      </c>
      <c r="B125" s="230" t="s">
        <v>1176</v>
      </c>
      <c r="C125" s="234">
        <f>+Tabla127[[#This Row],[INSTALLER]]</f>
        <v>3059910</v>
      </c>
      <c r="D125" s="234">
        <f>+Tabla127[[#This Row],[PRECIO INSTALLER (CON IVA)]]-Tabla127[[#This Row],[Columna6]]</f>
        <v>2906914.5</v>
      </c>
      <c r="E125" s="234">
        <f>+Tabla127[[#This Row],[PRECIO INSTALLER (CON IVA)]]/0.7</f>
        <v>4371300</v>
      </c>
      <c r="F125" s="210">
        <f>+Tabla127[[#This Row],[PRECIO INSTALLER (CON IVA)]]*5%</f>
        <v>152995.5</v>
      </c>
      <c r="G125" s="212">
        <v>1</v>
      </c>
      <c r="H125" s="207">
        <f>Tabla127[[#This Row],[INSTALLER]]</f>
        <v>3059910</v>
      </c>
      <c r="I125" s="208"/>
      <c r="J125" s="208"/>
      <c r="K125" s="209">
        <f>Tabla127[[#This Row],[MASTER]]*0.9</f>
        <v>3059910</v>
      </c>
      <c r="L125">
        <v>3399900</v>
      </c>
    </row>
    <row r="126" spans="1:12" ht="94.5">
      <c r="A126" s="204" t="s">
        <v>1177</v>
      </c>
      <c r="B126" s="230" t="s">
        <v>1178</v>
      </c>
      <c r="C126" s="234">
        <f>+Tabla127[[#This Row],[INSTALLER]]</f>
        <v>7109910</v>
      </c>
      <c r="D126" s="234">
        <f>+Tabla127[[#This Row],[PRECIO INSTALLER (CON IVA)]]-Tabla127[[#This Row],[Columna6]]</f>
        <v>6754414.5</v>
      </c>
      <c r="E126" s="234">
        <f>+Tabla127[[#This Row],[PRECIO INSTALLER (CON IVA)]]/0.7</f>
        <v>10157014.285714285</v>
      </c>
      <c r="F126" s="210">
        <f>+Tabla127[[#This Row],[PRECIO INSTALLER (CON IVA)]]*5%</f>
        <v>355495.5</v>
      </c>
      <c r="G126" s="212">
        <v>1</v>
      </c>
      <c r="H126" s="207">
        <f>Tabla127[[#This Row],[INSTALLER]]</f>
        <v>7109910</v>
      </c>
      <c r="I126" s="208"/>
      <c r="J126" s="208"/>
      <c r="K126" s="209">
        <f>Tabla127[[#This Row],[MASTER]]*0.9</f>
        <v>7109910</v>
      </c>
      <c r="L126">
        <v>7899900</v>
      </c>
    </row>
    <row r="127" spans="1:12" ht="27">
      <c r="A127" s="204"/>
      <c r="B127" s="229" t="s">
        <v>1179</v>
      </c>
      <c r="C127" s="233"/>
      <c r="D127" s="233"/>
      <c r="E127" s="233"/>
      <c r="F127" s="205">
        <f>+Tabla127[[#This Row],[PRECIO INSTALLER (CON IVA)]]*5%</f>
        <v>0</v>
      </c>
      <c r="G127" s="212"/>
      <c r="H127" s="207">
        <f>Tabla127[[#This Row],[INSTALLER]]</f>
        <v>0</v>
      </c>
      <c r="I127" s="208"/>
      <c r="J127" s="208"/>
      <c r="K127" s="209">
        <f>Tabla127[[#This Row],[MASTER]]*0.9</f>
        <v>0</v>
      </c>
    </row>
    <row r="128" spans="1:12" ht="27">
      <c r="A128" s="204" t="s">
        <v>1180</v>
      </c>
      <c r="B128" s="230" t="s">
        <v>1181</v>
      </c>
      <c r="C128" s="234">
        <f>+Tabla127[[#This Row],[INSTALLER]]</f>
        <v>539910</v>
      </c>
      <c r="D128" s="234">
        <f>+Tabla127[[#This Row],[PRECIO INSTALLER (CON IVA)]]-Tabla127[[#This Row],[Columna6]]</f>
        <v>512914.5</v>
      </c>
      <c r="E128" s="234">
        <f>+Tabla127[[#This Row],[PRECIO INSTALLER (CON IVA)]]/0.7</f>
        <v>771300</v>
      </c>
      <c r="F128" s="210">
        <f>+Tabla127[[#This Row],[PRECIO INSTALLER (CON IVA)]]*5%</f>
        <v>26995.5</v>
      </c>
      <c r="G128" s="212">
        <v>1</v>
      </c>
      <c r="H128" s="207">
        <f>Tabla127[[#This Row],[INSTALLER]]</f>
        <v>539910</v>
      </c>
      <c r="I128" s="208"/>
      <c r="J128" s="208"/>
      <c r="K128" s="209">
        <f>Tabla127[[#This Row],[MASTER]]*0.9</f>
        <v>539910</v>
      </c>
      <c r="L128">
        <v>599900</v>
      </c>
    </row>
    <row r="129" spans="1:12" ht="40.5">
      <c r="A129" s="204" t="s">
        <v>1182</v>
      </c>
      <c r="B129" s="230" t="s">
        <v>1183</v>
      </c>
      <c r="C129" s="234">
        <f>+Tabla127[[#This Row],[INSTALLER]]</f>
        <v>110610</v>
      </c>
      <c r="D129" s="234">
        <f>+Tabla127[[#This Row],[PRECIO INSTALLER (CON IVA)]]-Tabla127[[#This Row],[Columna6]]</f>
        <v>105079.5</v>
      </c>
      <c r="E129" s="234">
        <f>+Tabla127[[#This Row],[PRECIO INSTALLER (CON IVA)]]/0.7</f>
        <v>158014.28571428571</v>
      </c>
      <c r="F129" s="210">
        <f>+Tabla127[[#This Row],[PRECIO INSTALLER (CON IVA)]]*5%</f>
        <v>5530.5</v>
      </c>
      <c r="G129" s="212">
        <v>1</v>
      </c>
      <c r="H129" s="207">
        <f>Tabla127[[#This Row],[INSTALLER]]</f>
        <v>110610</v>
      </c>
      <c r="I129" s="208"/>
      <c r="J129" s="208"/>
      <c r="K129" s="209">
        <f>Tabla127[[#This Row],[MASTER]]*0.9</f>
        <v>110610</v>
      </c>
      <c r="L129">
        <v>122900</v>
      </c>
    </row>
    <row r="130" spans="1:12" ht="54">
      <c r="A130" s="204" t="s">
        <v>1184</v>
      </c>
      <c r="B130" s="230" t="s">
        <v>1185</v>
      </c>
      <c r="C130" s="234">
        <f>+Tabla127[[#This Row],[INSTALLER]]</f>
        <v>512910</v>
      </c>
      <c r="D130" s="234">
        <f>+Tabla127[[#This Row],[PRECIO INSTALLER (CON IVA)]]-Tabla127[[#This Row],[Columna6]]</f>
        <v>487264.5</v>
      </c>
      <c r="E130" s="234">
        <f>+Tabla127[[#This Row],[PRECIO INSTALLER (CON IVA)]]/0.7</f>
        <v>732728.57142857148</v>
      </c>
      <c r="F130" s="210">
        <f>+Tabla127[[#This Row],[PRECIO INSTALLER (CON IVA)]]*5%</f>
        <v>25645.5</v>
      </c>
      <c r="G130" s="212">
        <v>1</v>
      </c>
      <c r="H130" s="207">
        <f>Tabla127[[#This Row],[INSTALLER]]</f>
        <v>512910</v>
      </c>
      <c r="I130" s="208"/>
      <c r="J130" s="208"/>
      <c r="K130" s="209">
        <f>Tabla127[[#This Row],[MASTER]]*0.9</f>
        <v>512910</v>
      </c>
      <c r="L130">
        <v>569900</v>
      </c>
    </row>
    <row r="131" spans="1:12" ht="54">
      <c r="A131" s="204" t="s">
        <v>1186</v>
      </c>
      <c r="B131" s="230" t="s">
        <v>1187</v>
      </c>
      <c r="C131" s="234">
        <f>+Tabla127[[#This Row],[INSTALLER]]</f>
        <v>1331910</v>
      </c>
      <c r="D131" s="234">
        <f>+Tabla127[[#This Row],[PRECIO INSTALLER (CON IVA)]]-Tabla127[[#This Row],[Columna6]]</f>
        <v>1265314.5</v>
      </c>
      <c r="E131" s="234">
        <f>+Tabla127[[#This Row],[PRECIO INSTALLER (CON IVA)]]/0.7</f>
        <v>1902728.5714285716</v>
      </c>
      <c r="F131" s="210">
        <f>+Tabla127[[#This Row],[PRECIO INSTALLER (CON IVA)]]*5%</f>
        <v>66595.5</v>
      </c>
      <c r="G131" s="212">
        <v>1</v>
      </c>
      <c r="H131" s="207">
        <f>Tabla127[[#This Row],[INSTALLER]]</f>
        <v>1331910</v>
      </c>
      <c r="I131" s="208"/>
      <c r="J131" s="208"/>
      <c r="K131" s="209">
        <f>Tabla127[[#This Row],[MASTER]]*0.9</f>
        <v>1331910</v>
      </c>
      <c r="L131">
        <v>1479900</v>
      </c>
    </row>
    <row r="132" spans="1:12" ht="40.5">
      <c r="A132" s="204" t="s">
        <v>1188</v>
      </c>
      <c r="B132" s="230" t="s">
        <v>1189</v>
      </c>
      <c r="C132" s="234">
        <f>+Tabla127[[#This Row],[INSTALLER]]</f>
        <v>260910</v>
      </c>
      <c r="D132" s="234">
        <f>+Tabla127[[#This Row],[PRECIO INSTALLER (CON IVA)]]-Tabla127[[#This Row],[Columna6]]</f>
        <v>247864.5</v>
      </c>
      <c r="E132" s="234">
        <f>+Tabla127[[#This Row],[PRECIO INSTALLER (CON IVA)]]/0.7</f>
        <v>372728.57142857148</v>
      </c>
      <c r="F132" s="210">
        <f>+Tabla127[[#This Row],[PRECIO INSTALLER (CON IVA)]]*5%</f>
        <v>13045.5</v>
      </c>
      <c r="G132" s="212">
        <v>1</v>
      </c>
      <c r="H132" s="207">
        <f>Tabla127[[#This Row],[INSTALLER]]</f>
        <v>260910</v>
      </c>
      <c r="I132" s="208"/>
      <c r="J132" s="208"/>
      <c r="K132" s="209">
        <f>Tabla127[[#This Row],[MASTER]]*0.9</f>
        <v>260910</v>
      </c>
      <c r="L132">
        <v>289900</v>
      </c>
    </row>
    <row r="133" spans="1:12">
      <c r="A133" s="204"/>
      <c r="B133" s="229" t="s">
        <v>1190</v>
      </c>
      <c r="C133" s="233"/>
      <c r="D133" s="233"/>
      <c r="E133" s="233"/>
      <c r="F133" s="205">
        <f>+Tabla127[[#This Row],[PRECIO INSTALLER (CON IVA)]]*5%</f>
        <v>0</v>
      </c>
      <c r="G133" s="212"/>
      <c r="H133" s="207">
        <f>Tabla127[[#This Row],[INSTALLER]]</f>
        <v>0</v>
      </c>
      <c r="I133" s="208"/>
      <c r="J133" s="208"/>
      <c r="K133" s="209">
        <f>Tabla127[[#This Row],[MASTER]]*0.9</f>
        <v>0</v>
      </c>
    </row>
    <row r="134" spans="1:12" ht="108">
      <c r="A134" s="204" t="s">
        <v>1191</v>
      </c>
      <c r="B134" s="230" t="s">
        <v>1192</v>
      </c>
      <c r="C134" s="234">
        <f>+Tabla127[[#This Row],[INSTALLER]]</f>
        <v>2699910</v>
      </c>
      <c r="D134" s="234">
        <f>+Tabla127[[#This Row],[PRECIO INSTALLER (CON IVA)]]-Tabla127[[#This Row],[Columna6]]</f>
        <v>2564914.5</v>
      </c>
      <c r="E134" s="234">
        <f>+Tabla127[[#This Row],[PRECIO INSTALLER (CON IVA)]]/0.7</f>
        <v>3857014.2857142859</v>
      </c>
      <c r="F134" s="210">
        <f>+Tabla127[[#This Row],[PRECIO INSTALLER (CON IVA)]]*5%</f>
        <v>134995.5</v>
      </c>
      <c r="G134" s="212">
        <v>1</v>
      </c>
      <c r="H134" s="207">
        <f>Tabla127[[#This Row],[INSTALLER]]</f>
        <v>2699910</v>
      </c>
      <c r="I134" s="208"/>
      <c r="J134" s="208"/>
      <c r="K134" s="209">
        <f>Tabla127[[#This Row],[MASTER]]*0.9</f>
        <v>2699910</v>
      </c>
      <c r="L134">
        <v>2999900</v>
      </c>
    </row>
    <row r="135" spans="1:12" ht="108">
      <c r="A135" s="204" t="s">
        <v>1193</v>
      </c>
      <c r="B135" s="230" t="s">
        <v>1194</v>
      </c>
      <c r="C135" s="234">
        <f>+Tabla127[[#This Row],[INSTALLER]]</f>
        <v>3149910</v>
      </c>
      <c r="D135" s="234">
        <f>+Tabla127[[#This Row],[PRECIO INSTALLER (CON IVA)]]-Tabla127[[#This Row],[Columna6]]</f>
        <v>2992414.5</v>
      </c>
      <c r="E135" s="234">
        <f>+Tabla127[[#This Row],[PRECIO INSTALLER (CON IVA)]]/0.7</f>
        <v>4499871.4285714291</v>
      </c>
      <c r="F135" s="210">
        <f>+Tabla127[[#This Row],[PRECIO INSTALLER (CON IVA)]]*5%</f>
        <v>157495.5</v>
      </c>
      <c r="G135" s="212">
        <v>1</v>
      </c>
      <c r="H135" s="207">
        <f>Tabla127[[#This Row],[INSTALLER]]</f>
        <v>3149910</v>
      </c>
      <c r="I135" s="208"/>
      <c r="J135" s="208"/>
      <c r="K135" s="209">
        <f>Tabla127[[#This Row],[MASTER]]*0.9</f>
        <v>3149910</v>
      </c>
      <c r="L135">
        <v>3499900</v>
      </c>
    </row>
    <row r="136" spans="1:12" ht="121.5">
      <c r="A136" s="204" t="s">
        <v>1195</v>
      </c>
      <c r="B136" s="230" t="s">
        <v>1196</v>
      </c>
      <c r="C136" s="234">
        <f>+Tabla127[[#This Row],[INSTALLER]]</f>
        <v>4139910</v>
      </c>
      <c r="D136" s="234">
        <f>+Tabla127[[#This Row],[PRECIO INSTALLER (CON IVA)]]-Tabla127[[#This Row],[Columna6]]</f>
        <v>3932914.5</v>
      </c>
      <c r="E136" s="234">
        <f>+Tabla127[[#This Row],[PRECIO INSTALLER (CON IVA)]]/0.7</f>
        <v>5914157.1428571437</v>
      </c>
      <c r="F136" s="210">
        <f>+Tabla127[[#This Row],[PRECIO INSTALLER (CON IVA)]]*5%</f>
        <v>206995.5</v>
      </c>
      <c r="G136" s="212">
        <v>1</v>
      </c>
      <c r="H136" s="207">
        <f>Tabla127[[#This Row],[INSTALLER]]</f>
        <v>4139910</v>
      </c>
      <c r="I136" s="208"/>
      <c r="J136" s="208"/>
      <c r="K136" s="209">
        <f>Tabla127[[#This Row],[MASTER]]*0.9</f>
        <v>4139910</v>
      </c>
      <c r="L136">
        <v>4599900</v>
      </c>
    </row>
    <row r="137" spans="1:12" ht="135">
      <c r="A137" s="204" t="s">
        <v>1197</v>
      </c>
      <c r="B137" s="230" t="s">
        <v>1198</v>
      </c>
      <c r="C137" s="234">
        <f>+Tabla127[[#This Row],[INSTALLER]]</f>
        <v>4859910</v>
      </c>
      <c r="D137" s="234">
        <f>+Tabla127[[#This Row],[PRECIO INSTALLER (CON IVA)]]-Tabla127[[#This Row],[Columna6]]</f>
        <v>4616914.5</v>
      </c>
      <c r="E137" s="234">
        <f>+Tabla127[[#This Row],[PRECIO INSTALLER (CON IVA)]]/0.7</f>
        <v>6942728.5714285718</v>
      </c>
      <c r="F137" s="210">
        <f>+Tabla127[[#This Row],[PRECIO INSTALLER (CON IVA)]]*5%</f>
        <v>242995.5</v>
      </c>
      <c r="G137" s="212">
        <v>1</v>
      </c>
      <c r="H137" s="207">
        <f>Tabla127[[#This Row],[INSTALLER]]</f>
        <v>4859910</v>
      </c>
      <c r="I137" s="208"/>
      <c r="J137" s="208"/>
      <c r="K137" s="209">
        <f>Tabla127[[#This Row],[MASTER]]*0.9</f>
        <v>4859910</v>
      </c>
      <c r="L137">
        <v>5399900</v>
      </c>
    </row>
    <row r="138" spans="1:12" ht="135">
      <c r="A138" s="204" t="s">
        <v>1199</v>
      </c>
      <c r="B138" s="230" t="s">
        <v>1200</v>
      </c>
      <c r="C138" s="234">
        <f>+Tabla127[[#This Row],[INSTALLER]]</f>
        <v>5579910</v>
      </c>
      <c r="D138" s="234">
        <f>+Tabla127[[#This Row],[PRECIO INSTALLER (CON IVA)]]-Tabla127[[#This Row],[Columna6]]</f>
        <v>5300914.5</v>
      </c>
      <c r="E138" s="234">
        <f>+Tabla127[[#This Row],[PRECIO INSTALLER (CON IVA)]]/0.7</f>
        <v>7971300.0000000009</v>
      </c>
      <c r="F138" s="210">
        <f>+Tabla127[[#This Row],[PRECIO INSTALLER (CON IVA)]]*5%</f>
        <v>278995.5</v>
      </c>
      <c r="G138" s="212">
        <v>1</v>
      </c>
      <c r="H138" s="207">
        <f>Tabla127[[#This Row],[INSTALLER]]</f>
        <v>5579910</v>
      </c>
      <c r="I138" s="208"/>
      <c r="J138" s="208"/>
      <c r="K138" s="209">
        <f>Tabla127[[#This Row],[MASTER]]*0.9</f>
        <v>5579910</v>
      </c>
      <c r="L138">
        <v>6199900</v>
      </c>
    </row>
    <row r="139" spans="1:12" ht="27">
      <c r="A139" s="204"/>
      <c r="B139" s="229" t="s">
        <v>1201</v>
      </c>
      <c r="C139" s="233"/>
      <c r="D139" s="233"/>
      <c r="E139" s="233"/>
      <c r="F139" s="205">
        <f>+Tabla127[[#This Row],[PRECIO INSTALLER (CON IVA)]]*5%</f>
        <v>0</v>
      </c>
      <c r="G139" s="212"/>
      <c r="H139" s="207">
        <f>Tabla127[[#This Row],[INSTALLER]]</f>
        <v>0</v>
      </c>
      <c r="I139" s="208"/>
      <c r="J139" s="208"/>
      <c r="K139" s="209">
        <f>Tabla127[[#This Row],[MASTER]]*0.9</f>
        <v>0</v>
      </c>
    </row>
    <row r="140" spans="1:12" ht="27">
      <c r="A140" s="204" t="s">
        <v>1202</v>
      </c>
      <c r="B140" s="230" t="s">
        <v>1203</v>
      </c>
      <c r="C140" s="234">
        <f>+Tabla127[[#This Row],[INSTALLER]]</f>
        <v>503910</v>
      </c>
      <c r="D140" s="234">
        <f>+Tabla127[[#This Row],[PRECIO INSTALLER (CON IVA)]]-Tabla127[[#This Row],[Columna6]]</f>
        <v>478714.5</v>
      </c>
      <c r="E140" s="234">
        <f>+Tabla127[[#This Row],[PRECIO INSTALLER (CON IVA)]]/0.7</f>
        <v>719871.42857142864</v>
      </c>
      <c r="F140" s="210">
        <f>+Tabla127[[#This Row],[PRECIO INSTALLER (CON IVA)]]*5%</f>
        <v>25195.5</v>
      </c>
      <c r="G140" s="212">
        <v>1</v>
      </c>
      <c r="H140" s="207">
        <f>Tabla127[[#This Row],[INSTALLER]]</f>
        <v>503910</v>
      </c>
      <c r="I140" s="208"/>
      <c r="J140" s="208"/>
      <c r="K140" s="209">
        <f>Tabla127[[#This Row],[MASTER]]*0.9</f>
        <v>503910</v>
      </c>
      <c r="L140">
        <v>559900</v>
      </c>
    </row>
    <row r="141" spans="1:12" ht="27">
      <c r="A141" s="204" t="s">
        <v>1204</v>
      </c>
      <c r="B141" s="230" t="s">
        <v>1205</v>
      </c>
      <c r="C141" s="234">
        <f>+Tabla127[[#This Row],[INSTALLER]]</f>
        <v>1007910</v>
      </c>
      <c r="D141" s="234">
        <f>+Tabla127[[#This Row],[PRECIO INSTALLER (CON IVA)]]-Tabla127[[#This Row],[Columna6]]</f>
        <v>957514.5</v>
      </c>
      <c r="E141" s="234">
        <f>+Tabla127[[#This Row],[PRECIO INSTALLER (CON IVA)]]/0.7</f>
        <v>1439871.4285714286</v>
      </c>
      <c r="F141" s="210">
        <f>+Tabla127[[#This Row],[PRECIO INSTALLER (CON IVA)]]*5%</f>
        <v>50395.5</v>
      </c>
      <c r="G141" s="212">
        <v>1</v>
      </c>
      <c r="H141" s="207">
        <f>Tabla127[[#This Row],[INSTALLER]]</f>
        <v>1007910</v>
      </c>
      <c r="I141" s="208"/>
      <c r="J141" s="208"/>
      <c r="K141" s="209">
        <f>Tabla127[[#This Row],[MASTER]]*0.9</f>
        <v>1007910</v>
      </c>
      <c r="L141">
        <v>1119900</v>
      </c>
    </row>
    <row r="142" spans="1:12" ht="40.5">
      <c r="A142" s="204" t="s">
        <v>1206</v>
      </c>
      <c r="B142" s="230" t="s">
        <v>1207</v>
      </c>
      <c r="C142" s="234">
        <f>+Tabla127[[#This Row],[INSTALLER]]</f>
        <v>1439910</v>
      </c>
      <c r="D142" s="234">
        <f>+Tabla127[[#This Row],[PRECIO INSTALLER (CON IVA)]]-Tabla127[[#This Row],[Columna6]]</f>
        <v>1367914.5</v>
      </c>
      <c r="E142" s="234">
        <f>+Tabla127[[#This Row],[PRECIO INSTALLER (CON IVA)]]/0.7</f>
        <v>2057014.2857142859</v>
      </c>
      <c r="F142" s="210">
        <f>+Tabla127[[#This Row],[PRECIO INSTALLER (CON IVA)]]*5%</f>
        <v>71995.5</v>
      </c>
      <c r="G142" s="212">
        <v>1</v>
      </c>
      <c r="H142" s="207">
        <f>Tabla127[[#This Row],[INSTALLER]]</f>
        <v>1439910</v>
      </c>
      <c r="I142" s="208"/>
      <c r="J142" s="208"/>
      <c r="K142" s="209">
        <f>Tabla127[[#This Row],[MASTER]]*0.9</f>
        <v>1439910</v>
      </c>
      <c r="L142">
        <v>1599900</v>
      </c>
    </row>
    <row r="143" spans="1:12">
      <c r="A143" s="204"/>
      <c r="B143" s="229" t="s">
        <v>1208</v>
      </c>
      <c r="C143" s="233"/>
      <c r="D143" s="233"/>
      <c r="E143" s="233"/>
      <c r="F143" s="205">
        <f>+Tabla127[[#This Row],[PRECIO INSTALLER (CON IVA)]]*5%</f>
        <v>0</v>
      </c>
      <c r="G143" s="212"/>
      <c r="H143" s="207">
        <f>Tabla127[[#This Row],[INSTALLER]]</f>
        <v>0</v>
      </c>
      <c r="I143" s="208"/>
      <c r="J143" s="208"/>
      <c r="K143" s="209">
        <f>Tabla127[[#This Row],[MASTER]]*0.9</f>
        <v>0</v>
      </c>
    </row>
    <row r="144" spans="1:12">
      <c r="A144" s="204"/>
      <c r="B144" s="231" t="s">
        <v>1209</v>
      </c>
      <c r="C144" s="235"/>
      <c r="D144" s="235"/>
      <c r="E144" s="235"/>
      <c r="F144" s="216">
        <f>+Tabla127[[#This Row],[PRECIO INSTALLER (CON IVA)]]*5%</f>
        <v>0</v>
      </c>
      <c r="G144" s="212"/>
      <c r="H144" s="207">
        <f>Tabla127[[#This Row],[INSTALLER]]</f>
        <v>0</v>
      </c>
      <c r="I144" s="208"/>
      <c r="J144" s="208"/>
      <c r="K144" s="209">
        <f>Tabla127[[#This Row],[MASTER]]*0.9</f>
        <v>0</v>
      </c>
    </row>
    <row r="145" spans="1:12" ht="27">
      <c r="A145" s="204" t="s">
        <v>1210</v>
      </c>
      <c r="B145" s="230" t="s">
        <v>1211</v>
      </c>
      <c r="C145" s="234">
        <f>+Tabla127[[#This Row],[INSTALLER]]</f>
        <v>3050910</v>
      </c>
      <c r="D145" s="234">
        <f>+Tabla127[[#This Row],[PRECIO INSTALLER (CON IVA)]]-Tabla127[[#This Row],[Columna6]]</f>
        <v>2898364.5</v>
      </c>
      <c r="E145" s="234">
        <f>+Tabla127[[#This Row],[PRECIO INSTALLER (CON IVA)]]/0.7</f>
        <v>4358442.8571428573</v>
      </c>
      <c r="F145" s="210">
        <f>+Tabla127[[#This Row],[PRECIO INSTALLER (CON IVA)]]*5%</f>
        <v>152545.5</v>
      </c>
      <c r="G145" s="212">
        <v>1</v>
      </c>
      <c r="H145" s="207">
        <f>Tabla127[[#This Row],[INSTALLER]]</f>
        <v>3050910</v>
      </c>
      <c r="I145" s="208"/>
      <c r="J145" s="208"/>
      <c r="K145" s="209">
        <f>Tabla127[[#This Row],[MASTER]]*0.9</f>
        <v>3050910</v>
      </c>
      <c r="L145">
        <v>3389900</v>
      </c>
    </row>
    <row r="146" spans="1:12" ht="27">
      <c r="A146" s="204" t="s">
        <v>1212</v>
      </c>
      <c r="B146" s="230" t="s">
        <v>1213</v>
      </c>
      <c r="C146" s="234">
        <f>+Tabla127[[#This Row],[INSTALLER]]</f>
        <v>3383910</v>
      </c>
      <c r="D146" s="234">
        <f>+Tabla127[[#This Row],[PRECIO INSTALLER (CON IVA)]]-Tabla127[[#This Row],[Columna6]]</f>
        <v>3214714.5</v>
      </c>
      <c r="E146" s="234">
        <f>+Tabla127[[#This Row],[PRECIO INSTALLER (CON IVA)]]/0.7</f>
        <v>4834157.1428571427</v>
      </c>
      <c r="F146" s="210">
        <f>+Tabla127[[#This Row],[PRECIO INSTALLER (CON IVA)]]*5%</f>
        <v>169195.5</v>
      </c>
      <c r="G146" s="212">
        <v>1</v>
      </c>
      <c r="H146" s="207">
        <f>Tabla127[[#This Row],[INSTALLER]]</f>
        <v>3383910</v>
      </c>
      <c r="I146" s="208"/>
      <c r="J146" s="208"/>
      <c r="K146" s="209">
        <f>Tabla127[[#This Row],[MASTER]]*0.9</f>
        <v>3383910</v>
      </c>
      <c r="L146">
        <v>3759900</v>
      </c>
    </row>
    <row r="147" spans="1:12" ht="27">
      <c r="A147" s="204" t="s">
        <v>1214</v>
      </c>
      <c r="B147" s="230" t="s">
        <v>1215</v>
      </c>
      <c r="C147" s="234">
        <f>+Tabla127[[#This Row],[INSTALLER]]</f>
        <v>3329910</v>
      </c>
      <c r="D147" s="234">
        <f>+Tabla127[[#This Row],[PRECIO INSTALLER (CON IVA)]]-Tabla127[[#This Row],[Columna6]]</f>
        <v>3163414.5</v>
      </c>
      <c r="E147" s="234">
        <f>+Tabla127[[#This Row],[PRECIO INSTALLER (CON IVA)]]/0.7</f>
        <v>4757014.2857142864</v>
      </c>
      <c r="F147" s="210">
        <f>+Tabla127[[#This Row],[PRECIO INSTALLER (CON IVA)]]*5%</f>
        <v>166495.5</v>
      </c>
      <c r="G147" s="212">
        <v>1</v>
      </c>
      <c r="H147" s="207">
        <f>Tabla127[[#This Row],[INSTALLER]]</f>
        <v>3329910</v>
      </c>
      <c r="I147" s="208"/>
      <c r="J147" s="208"/>
      <c r="K147" s="209">
        <f>Tabla127[[#This Row],[MASTER]]*0.9</f>
        <v>3329910</v>
      </c>
      <c r="L147">
        <v>3699900</v>
      </c>
    </row>
    <row r="148" spans="1:12" ht="27">
      <c r="A148" s="204" t="s">
        <v>1216</v>
      </c>
      <c r="B148" s="230" t="s">
        <v>1217</v>
      </c>
      <c r="C148" s="234">
        <f>+Tabla127[[#This Row],[INSTALLER]]</f>
        <v>3644910</v>
      </c>
      <c r="D148" s="234">
        <f>+Tabla127[[#This Row],[PRECIO INSTALLER (CON IVA)]]-Tabla127[[#This Row],[Columna6]]</f>
        <v>3462664.5</v>
      </c>
      <c r="E148" s="234">
        <f>+Tabla127[[#This Row],[PRECIO INSTALLER (CON IVA)]]/0.7</f>
        <v>5207014.2857142864</v>
      </c>
      <c r="F148" s="210">
        <f>+Tabla127[[#This Row],[PRECIO INSTALLER (CON IVA)]]*5%</f>
        <v>182245.5</v>
      </c>
      <c r="G148" s="212">
        <v>1</v>
      </c>
      <c r="H148" s="207">
        <f>Tabla127[[#This Row],[INSTALLER]]</f>
        <v>3644910</v>
      </c>
      <c r="I148" s="208"/>
      <c r="J148" s="208"/>
      <c r="K148" s="209">
        <f>Tabla127[[#This Row],[MASTER]]*0.9</f>
        <v>3644910</v>
      </c>
      <c r="L148">
        <v>4049900</v>
      </c>
    </row>
    <row r="149" spans="1:12" ht="27">
      <c r="A149" s="204" t="s">
        <v>1218</v>
      </c>
      <c r="B149" s="230" t="s">
        <v>1219</v>
      </c>
      <c r="C149" s="234">
        <f>+Tabla127[[#This Row],[INSTALLER]]</f>
        <v>3896910</v>
      </c>
      <c r="D149" s="234">
        <f>+Tabla127[[#This Row],[PRECIO INSTALLER (CON IVA)]]-Tabla127[[#This Row],[Columna6]]</f>
        <v>3702064.5</v>
      </c>
      <c r="E149" s="234">
        <f>+Tabla127[[#This Row],[PRECIO INSTALLER (CON IVA)]]/0.7</f>
        <v>5567014.2857142864</v>
      </c>
      <c r="F149" s="210">
        <f>+Tabla127[[#This Row],[PRECIO INSTALLER (CON IVA)]]*5%</f>
        <v>194845.5</v>
      </c>
      <c r="G149" s="212">
        <v>1</v>
      </c>
      <c r="H149" s="207">
        <f>Tabla127[[#This Row],[INSTALLER]]</f>
        <v>3896910</v>
      </c>
      <c r="I149" s="208"/>
      <c r="J149" s="208"/>
      <c r="K149" s="209">
        <f>Tabla127[[#This Row],[MASTER]]*0.9</f>
        <v>3896910</v>
      </c>
      <c r="L149">
        <v>4329900</v>
      </c>
    </row>
    <row r="150" spans="1:12" ht="27">
      <c r="A150" s="204" t="s">
        <v>1220</v>
      </c>
      <c r="B150" s="230" t="s">
        <v>1221</v>
      </c>
      <c r="C150" s="234">
        <f>+Tabla127[[#This Row],[INSTALLER]]</f>
        <v>3626910</v>
      </c>
      <c r="D150" s="234">
        <f>+Tabla127[[#This Row],[PRECIO INSTALLER (CON IVA)]]-Tabla127[[#This Row],[Columna6]]</f>
        <v>3445564.5</v>
      </c>
      <c r="E150" s="234">
        <f>+Tabla127[[#This Row],[PRECIO INSTALLER (CON IVA)]]/0.7</f>
        <v>5181300</v>
      </c>
      <c r="F150" s="210">
        <f>+Tabla127[[#This Row],[PRECIO INSTALLER (CON IVA)]]*5%</f>
        <v>181345.5</v>
      </c>
      <c r="G150" s="212">
        <v>1</v>
      </c>
      <c r="H150" s="207">
        <f>Tabla127[[#This Row],[INSTALLER]]</f>
        <v>3626910</v>
      </c>
      <c r="I150" s="208"/>
      <c r="J150" s="208"/>
      <c r="K150" s="209">
        <f>Tabla127[[#This Row],[MASTER]]*0.9</f>
        <v>3626910</v>
      </c>
      <c r="L150">
        <v>4029900</v>
      </c>
    </row>
    <row r="151" spans="1:12" ht="27">
      <c r="A151" s="204" t="s">
        <v>1222</v>
      </c>
      <c r="B151" s="230" t="s">
        <v>1223</v>
      </c>
      <c r="C151" s="234">
        <f>+Tabla127[[#This Row],[INSTALLER]]</f>
        <v>3977910</v>
      </c>
      <c r="D151" s="234">
        <f>+Tabla127[[#This Row],[PRECIO INSTALLER (CON IVA)]]-Tabla127[[#This Row],[Columna6]]</f>
        <v>3779014.5</v>
      </c>
      <c r="E151" s="234">
        <f>+Tabla127[[#This Row],[PRECIO INSTALLER (CON IVA)]]/0.7</f>
        <v>5682728.5714285718</v>
      </c>
      <c r="F151" s="210">
        <f>+Tabla127[[#This Row],[PRECIO INSTALLER (CON IVA)]]*5%</f>
        <v>198895.5</v>
      </c>
      <c r="G151" s="212">
        <v>1</v>
      </c>
      <c r="H151" s="207">
        <f>Tabla127[[#This Row],[INSTALLER]]</f>
        <v>3977910</v>
      </c>
      <c r="I151" s="208"/>
      <c r="J151" s="208"/>
      <c r="K151" s="209">
        <f>Tabla127[[#This Row],[MASTER]]*0.9</f>
        <v>3977910</v>
      </c>
      <c r="L151">
        <v>4419900</v>
      </c>
    </row>
    <row r="152" spans="1:12" ht="27">
      <c r="A152" s="204" t="s">
        <v>1224</v>
      </c>
      <c r="B152" s="230" t="s">
        <v>1225</v>
      </c>
      <c r="C152" s="234">
        <f>+Tabla127[[#This Row],[INSTALLER]]</f>
        <v>4139910</v>
      </c>
      <c r="D152" s="234">
        <f>+Tabla127[[#This Row],[PRECIO INSTALLER (CON IVA)]]-Tabla127[[#This Row],[Columna6]]</f>
        <v>3932914.5</v>
      </c>
      <c r="E152" s="234">
        <f>+Tabla127[[#This Row],[PRECIO INSTALLER (CON IVA)]]/0.7</f>
        <v>5914157.1428571437</v>
      </c>
      <c r="F152" s="210">
        <f>+Tabla127[[#This Row],[PRECIO INSTALLER (CON IVA)]]*5%</f>
        <v>206995.5</v>
      </c>
      <c r="G152" s="212">
        <v>1</v>
      </c>
      <c r="H152" s="207">
        <f>Tabla127[[#This Row],[INSTALLER]]</f>
        <v>4139910</v>
      </c>
      <c r="I152" s="208"/>
      <c r="J152" s="208"/>
      <c r="K152" s="209">
        <f>Tabla127[[#This Row],[MASTER]]*0.9</f>
        <v>4139910</v>
      </c>
      <c r="L152">
        <v>4599900</v>
      </c>
    </row>
    <row r="153" spans="1:12">
      <c r="A153" s="204"/>
      <c r="B153" s="231" t="s">
        <v>1226</v>
      </c>
      <c r="C153" s="235"/>
      <c r="D153" s="235"/>
      <c r="E153" s="235"/>
      <c r="F153" s="216">
        <f>+Tabla127[[#This Row],[PRECIO INSTALLER (CON IVA)]]*5%</f>
        <v>0</v>
      </c>
      <c r="G153" s="212"/>
      <c r="H153" s="207">
        <f>Tabla127[[#This Row],[INSTALLER]]</f>
        <v>0</v>
      </c>
      <c r="I153" s="208"/>
      <c r="J153" s="208"/>
      <c r="K153" s="209">
        <f>Tabla127[[#This Row],[MASTER]]*0.9</f>
        <v>0</v>
      </c>
    </row>
    <row r="154" spans="1:12">
      <c r="A154" s="204" t="s">
        <v>1227</v>
      </c>
      <c r="B154" s="230" t="s">
        <v>1228</v>
      </c>
      <c r="C154" s="234">
        <f>+Tabla127[[#This Row],[INSTALLER]]</f>
        <v>3050910</v>
      </c>
      <c r="D154" s="234">
        <f>+Tabla127[[#This Row],[PRECIO INSTALLER (CON IVA)]]-Tabla127[[#This Row],[Columna6]]</f>
        <v>2898364.5</v>
      </c>
      <c r="E154" s="234">
        <f>+Tabla127[[#This Row],[PRECIO INSTALLER (CON IVA)]]/0.7</f>
        <v>4358442.8571428573</v>
      </c>
      <c r="F154" s="210">
        <f>+Tabla127[[#This Row],[PRECIO INSTALLER (CON IVA)]]*5%</f>
        <v>152545.5</v>
      </c>
      <c r="G154" s="212">
        <v>1</v>
      </c>
      <c r="H154" s="207">
        <f>Tabla127[[#This Row],[INSTALLER]]</f>
        <v>3050910</v>
      </c>
      <c r="I154" s="208"/>
      <c r="J154" s="208"/>
      <c r="K154" s="209">
        <f>Tabla127[[#This Row],[MASTER]]*0.9</f>
        <v>3050910</v>
      </c>
      <c r="L154">
        <v>3389900</v>
      </c>
    </row>
    <row r="155" spans="1:12">
      <c r="A155" s="204" t="s">
        <v>1229</v>
      </c>
      <c r="B155" s="230" t="s">
        <v>1230</v>
      </c>
      <c r="C155" s="234">
        <f>+Tabla127[[#This Row],[INSTALLER]]</f>
        <v>3383910</v>
      </c>
      <c r="D155" s="234">
        <f>+Tabla127[[#This Row],[PRECIO INSTALLER (CON IVA)]]-Tabla127[[#This Row],[Columna6]]</f>
        <v>3214714.5</v>
      </c>
      <c r="E155" s="234">
        <f>+Tabla127[[#This Row],[PRECIO INSTALLER (CON IVA)]]/0.7</f>
        <v>4834157.1428571427</v>
      </c>
      <c r="F155" s="210">
        <f>+Tabla127[[#This Row],[PRECIO INSTALLER (CON IVA)]]*5%</f>
        <v>169195.5</v>
      </c>
      <c r="G155" s="212">
        <v>1</v>
      </c>
      <c r="H155" s="207">
        <f>Tabla127[[#This Row],[INSTALLER]]</f>
        <v>3383910</v>
      </c>
      <c r="I155" s="208"/>
      <c r="J155" s="208"/>
      <c r="K155" s="209">
        <f>Tabla127[[#This Row],[MASTER]]*0.9</f>
        <v>3383910</v>
      </c>
      <c r="L155">
        <v>3759900</v>
      </c>
    </row>
    <row r="156" spans="1:12">
      <c r="A156" s="204" t="s">
        <v>1231</v>
      </c>
      <c r="B156" s="230" t="s">
        <v>1232</v>
      </c>
      <c r="C156" s="234">
        <f>+Tabla127[[#This Row],[INSTALLER]]</f>
        <v>3329910</v>
      </c>
      <c r="D156" s="234">
        <f>+Tabla127[[#This Row],[PRECIO INSTALLER (CON IVA)]]-Tabla127[[#This Row],[Columna6]]</f>
        <v>3163414.5</v>
      </c>
      <c r="E156" s="234">
        <f>+Tabla127[[#This Row],[PRECIO INSTALLER (CON IVA)]]/0.7</f>
        <v>4757014.2857142864</v>
      </c>
      <c r="F156" s="210">
        <f>+Tabla127[[#This Row],[PRECIO INSTALLER (CON IVA)]]*5%</f>
        <v>166495.5</v>
      </c>
      <c r="G156" s="212">
        <v>1</v>
      </c>
      <c r="H156" s="207">
        <f>Tabla127[[#This Row],[INSTALLER]]</f>
        <v>3329910</v>
      </c>
      <c r="I156" s="208"/>
      <c r="J156" s="208"/>
      <c r="K156" s="209">
        <f>Tabla127[[#This Row],[MASTER]]*0.9</f>
        <v>3329910</v>
      </c>
      <c r="L156">
        <v>3699900</v>
      </c>
    </row>
    <row r="157" spans="1:12">
      <c r="A157" s="204" t="s">
        <v>1233</v>
      </c>
      <c r="B157" s="230" t="s">
        <v>1234</v>
      </c>
      <c r="C157" s="234">
        <f>+Tabla127[[#This Row],[INSTALLER]]</f>
        <v>3644910</v>
      </c>
      <c r="D157" s="234">
        <f>+Tabla127[[#This Row],[PRECIO INSTALLER (CON IVA)]]-Tabla127[[#This Row],[Columna6]]</f>
        <v>3462664.5</v>
      </c>
      <c r="E157" s="234">
        <f>+Tabla127[[#This Row],[PRECIO INSTALLER (CON IVA)]]/0.7</f>
        <v>5207014.2857142864</v>
      </c>
      <c r="F157" s="210">
        <f>+Tabla127[[#This Row],[PRECIO INSTALLER (CON IVA)]]*5%</f>
        <v>182245.5</v>
      </c>
      <c r="G157" s="212">
        <v>1</v>
      </c>
      <c r="H157" s="207">
        <f>Tabla127[[#This Row],[INSTALLER]]</f>
        <v>3644910</v>
      </c>
      <c r="I157" s="208"/>
      <c r="J157" s="208"/>
      <c r="K157" s="209">
        <f>Tabla127[[#This Row],[MASTER]]*0.9</f>
        <v>3644910</v>
      </c>
      <c r="L157">
        <v>4049900</v>
      </c>
    </row>
    <row r="158" spans="1:12">
      <c r="A158" s="204" t="s">
        <v>1235</v>
      </c>
      <c r="B158" s="230" t="s">
        <v>1236</v>
      </c>
      <c r="C158" s="234">
        <f>+Tabla127[[#This Row],[INSTALLER]]</f>
        <v>3896910</v>
      </c>
      <c r="D158" s="234">
        <f>+Tabla127[[#This Row],[PRECIO INSTALLER (CON IVA)]]-Tabla127[[#This Row],[Columna6]]</f>
        <v>3702064.5</v>
      </c>
      <c r="E158" s="234">
        <f>+Tabla127[[#This Row],[PRECIO INSTALLER (CON IVA)]]/0.7</f>
        <v>5567014.2857142864</v>
      </c>
      <c r="F158" s="210">
        <f>+Tabla127[[#This Row],[PRECIO INSTALLER (CON IVA)]]*5%</f>
        <v>194845.5</v>
      </c>
      <c r="G158" s="212">
        <v>1</v>
      </c>
      <c r="H158" s="207">
        <f>Tabla127[[#This Row],[INSTALLER]]</f>
        <v>3896910</v>
      </c>
      <c r="I158" s="208"/>
      <c r="J158" s="208"/>
      <c r="K158" s="209">
        <f>Tabla127[[#This Row],[MASTER]]*0.9</f>
        <v>3896910</v>
      </c>
      <c r="L158">
        <v>4329900</v>
      </c>
    </row>
    <row r="159" spans="1:12">
      <c r="A159" s="204" t="s">
        <v>1237</v>
      </c>
      <c r="B159" s="230" t="s">
        <v>1238</v>
      </c>
      <c r="C159" s="234">
        <f>+Tabla127[[#This Row],[INSTALLER]]</f>
        <v>3626910</v>
      </c>
      <c r="D159" s="234">
        <f>+Tabla127[[#This Row],[PRECIO INSTALLER (CON IVA)]]-Tabla127[[#This Row],[Columna6]]</f>
        <v>3445564.5</v>
      </c>
      <c r="E159" s="234">
        <f>+Tabla127[[#This Row],[PRECIO INSTALLER (CON IVA)]]/0.7</f>
        <v>5181300</v>
      </c>
      <c r="F159" s="210">
        <f>+Tabla127[[#This Row],[PRECIO INSTALLER (CON IVA)]]*5%</f>
        <v>181345.5</v>
      </c>
      <c r="G159" s="212">
        <v>1</v>
      </c>
      <c r="H159" s="207">
        <f>Tabla127[[#This Row],[INSTALLER]]</f>
        <v>3626910</v>
      </c>
      <c r="I159" s="208"/>
      <c r="J159" s="208"/>
      <c r="K159" s="209">
        <f>Tabla127[[#This Row],[MASTER]]*0.9</f>
        <v>3626910</v>
      </c>
      <c r="L159">
        <v>4029900</v>
      </c>
    </row>
    <row r="160" spans="1:12">
      <c r="A160" s="204" t="s">
        <v>1239</v>
      </c>
      <c r="B160" s="230" t="s">
        <v>1240</v>
      </c>
      <c r="C160" s="234">
        <f>+Tabla127[[#This Row],[INSTALLER]]</f>
        <v>3977910</v>
      </c>
      <c r="D160" s="234">
        <f>+Tabla127[[#This Row],[PRECIO INSTALLER (CON IVA)]]-Tabla127[[#This Row],[Columna6]]</f>
        <v>3779014.5</v>
      </c>
      <c r="E160" s="234">
        <f>+Tabla127[[#This Row],[PRECIO INSTALLER (CON IVA)]]/0.7</f>
        <v>5682728.5714285718</v>
      </c>
      <c r="F160" s="210">
        <f>+Tabla127[[#This Row],[PRECIO INSTALLER (CON IVA)]]*5%</f>
        <v>198895.5</v>
      </c>
      <c r="G160" s="212">
        <v>1</v>
      </c>
      <c r="H160" s="207">
        <f>Tabla127[[#This Row],[INSTALLER]]</f>
        <v>3977910</v>
      </c>
      <c r="I160" s="208"/>
      <c r="J160" s="208"/>
      <c r="K160" s="209">
        <f>Tabla127[[#This Row],[MASTER]]*0.9</f>
        <v>3977910</v>
      </c>
      <c r="L160">
        <v>4419900</v>
      </c>
    </row>
    <row r="161" spans="1:12">
      <c r="A161" s="204" t="s">
        <v>1241</v>
      </c>
      <c r="B161" s="230" t="s">
        <v>1242</v>
      </c>
      <c r="C161" s="234">
        <f>+Tabla127[[#This Row],[INSTALLER]]</f>
        <v>4139910</v>
      </c>
      <c r="D161" s="234">
        <f>+Tabla127[[#This Row],[PRECIO INSTALLER (CON IVA)]]-Tabla127[[#This Row],[Columna6]]</f>
        <v>3932914.5</v>
      </c>
      <c r="E161" s="234">
        <f>+Tabla127[[#This Row],[PRECIO INSTALLER (CON IVA)]]/0.7</f>
        <v>5914157.1428571437</v>
      </c>
      <c r="F161" s="210">
        <f>+Tabla127[[#This Row],[PRECIO INSTALLER (CON IVA)]]*5%</f>
        <v>206995.5</v>
      </c>
      <c r="G161" s="212">
        <v>1</v>
      </c>
      <c r="H161" s="207">
        <f>Tabla127[[#This Row],[INSTALLER]]</f>
        <v>4139910</v>
      </c>
      <c r="I161" s="208"/>
      <c r="J161" s="208"/>
      <c r="K161" s="209">
        <f>Tabla127[[#This Row],[MASTER]]*0.9</f>
        <v>4139910</v>
      </c>
      <c r="L161">
        <v>4599900</v>
      </c>
    </row>
    <row r="162" spans="1:12">
      <c r="A162" s="204" t="s">
        <v>1243</v>
      </c>
      <c r="B162" s="230" t="s">
        <v>1244</v>
      </c>
      <c r="C162" s="234">
        <f>+Tabla127[[#This Row],[INSTALLER]]</f>
        <v>4238910</v>
      </c>
      <c r="D162" s="234">
        <f>+Tabla127[[#This Row],[PRECIO INSTALLER (CON IVA)]]-Tabla127[[#This Row],[Columna6]]</f>
        <v>4026964.5</v>
      </c>
      <c r="E162" s="234">
        <f>+Tabla127[[#This Row],[PRECIO INSTALLER (CON IVA)]]/0.7</f>
        <v>6055585.7142857146</v>
      </c>
      <c r="F162" s="210">
        <f>+Tabla127[[#This Row],[PRECIO INSTALLER (CON IVA)]]*5%</f>
        <v>211945.5</v>
      </c>
      <c r="G162" s="212">
        <v>1</v>
      </c>
      <c r="H162" s="207">
        <f>Tabla127[[#This Row],[INSTALLER]]</f>
        <v>4238910</v>
      </c>
      <c r="I162" s="208"/>
      <c r="J162" s="208"/>
      <c r="K162" s="209">
        <f>Tabla127[[#This Row],[MASTER]]*0.9</f>
        <v>4238910</v>
      </c>
      <c r="L162">
        <v>4709900</v>
      </c>
    </row>
    <row r="163" spans="1:12">
      <c r="A163" s="204" t="s">
        <v>1245</v>
      </c>
      <c r="B163" s="230" t="s">
        <v>1246</v>
      </c>
      <c r="C163" s="234">
        <f>+Tabla127[[#This Row],[INSTALLER]]</f>
        <v>4526100</v>
      </c>
      <c r="D163" s="234">
        <f>+Tabla127[[#This Row],[PRECIO INSTALLER (CON IVA)]]-Tabla127[[#This Row],[Columna6]]</f>
        <v>4299795</v>
      </c>
      <c r="E163" s="234">
        <f>+Tabla127[[#This Row],[PRECIO INSTALLER (CON IVA)]]/0.7</f>
        <v>6465857.1428571437</v>
      </c>
      <c r="F163" s="210">
        <f>+Tabla127[[#This Row],[PRECIO INSTALLER (CON IVA)]]*5%</f>
        <v>226305</v>
      </c>
      <c r="G163" s="212">
        <v>1</v>
      </c>
      <c r="H163" s="207">
        <f>Tabla127[[#This Row],[INSTALLER]]</f>
        <v>4526100</v>
      </c>
      <c r="I163" s="208"/>
      <c r="J163" s="208"/>
      <c r="K163" s="209">
        <f>Tabla127[[#This Row],[MASTER]]*0.9</f>
        <v>4526100</v>
      </c>
      <c r="L163">
        <v>5029000</v>
      </c>
    </row>
    <row r="164" spans="1:12">
      <c r="A164" s="204" t="s">
        <v>1247</v>
      </c>
      <c r="B164" s="230" t="s">
        <v>1248</v>
      </c>
      <c r="C164" s="234">
        <f>+Tabla127[[#This Row],[INSTALLER]]</f>
        <v>4661910</v>
      </c>
      <c r="D164" s="234">
        <f>+Tabla127[[#This Row],[PRECIO INSTALLER (CON IVA)]]-Tabla127[[#This Row],[Columna6]]</f>
        <v>4428814.5</v>
      </c>
      <c r="E164" s="234">
        <f>+Tabla127[[#This Row],[PRECIO INSTALLER (CON IVA)]]/0.7</f>
        <v>6659871.4285714291</v>
      </c>
      <c r="F164" s="210">
        <f>+Tabla127[[#This Row],[PRECIO INSTALLER (CON IVA)]]*5%</f>
        <v>233095.5</v>
      </c>
      <c r="G164" s="212">
        <v>1</v>
      </c>
      <c r="H164" s="207">
        <f>Tabla127[[#This Row],[INSTALLER]]</f>
        <v>4661910</v>
      </c>
      <c r="I164" s="208"/>
      <c r="J164" s="208"/>
      <c r="K164" s="209">
        <f>Tabla127[[#This Row],[MASTER]]*0.9</f>
        <v>4661910</v>
      </c>
      <c r="L164">
        <v>5179900</v>
      </c>
    </row>
    <row r="165" spans="1:12">
      <c r="A165" s="204" t="s">
        <v>1249</v>
      </c>
      <c r="B165" s="230" t="s">
        <v>1250</v>
      </c>
      <c r="C165" s="234">
        <f>+Tabla127[[#This Row],[INSTALLER]]</f>
        <v>5606910</v>
      </c>
      <c r="D165" s="234">
        <f>+Tabla127[[#This Row],[PRECIO INSTALLER (CON IVA)]]-Tabla127[[#This Row],[Columna6]]</f>
        <v>5326564.5</v>
      </c>
      <c r="E165" s="234">
        <f>+Tabla127[[#This Row],[PRECIO INSTALLER (CON IVA)]]/0.7</f>
        <v>8009871.4285714291</v>
      </c>
      <c r="F165" s="210">
        <f>+Tabla127[[#This Row],[PRECIO INSTALLER (CON IVA)]]*5%</f>
        <v>280345.5</v>
      </c>
      <c r="G165" s="212">
        <v>1</v>
      </c>
      <c r="H165" s="207">
        <f>Tabla127[[#This Row],[INSTALLER]]</f>
        <v>5606910</v>
      </c>
      <c r="I165" s="208"/>
      <c r="J165" s="208"/>
      <c r="K165" s="209">
        <f>Tabla127[[#This Row],[MASTER]]*0.9</f>
        <v>5606910</v>
      </c>
      <c r="L165">
        <v>6229900</v>
      </c>
    </row>
    <row r="166" spans="1:12">
      <c r="A166" s="204" t="s">
        <v>1251</v>
      </c>
      <c r="B166" s="230" t="s">
        <v>1252</v>
      </c>
      <c r="C166" s="234">
        <f>+Tabla127[[#This Row],[INSTALLER]]</f>
        <v>6047910</v>
      </c>
      <c r="D166" s="234">
        <f>+Tabla127[[#This Row],[PRECIO INSTALLER (CON IVA)]]-Tabla127[[#This Row],[Columna6]]</f>
        <v>5745514.5</v>
      </c>
      <c r="E166" s="234">
        <f>+Tabla127[[#This Row],[PRECIO INSTALLER (CON IVA)]]/0.7</f>
        <v>8639871.4285714291</v>
      </c>
      <c r="F166" s="210">
        <f>+Tabla127[[#This Row],[PRECIO INSTALLER (CON IVA)]]*5%</f>
        <v>302395.5</v>
      </c>
      <c r="G166" s="212">
        <v>1</v>
      </c>
      <c r="H166" s="207">
        <f>Tabla127[[#This Row],[INSTALLER]]</f>
        <v>6047910</v>
      </c>
      <c r="I166" s="208"/>
      <c r="J166" s="208"/>
      <c r="K166" s="209">
        <f>Tabla127[[#This Row],[MASTER]]*0.9</f>
        <v>6047910</v>
      </c>
      <c r="L166">
        <v>6719900</v>
      </c>
    </row>
    <row r="167" spans="1:12">
      <c r="A167" s="204" t="s">
        <v>1253</v>
      </c>
      <c r="B167" s="230" t="s">
        <v>1254</v>
      </c>
      <c r="C167" s="234">
        <f>+Tabla127[[#This Row],[INSTALLER]]</f>
        <v>6245910</v>
      </c>
      <c r="D167" s="234">
        <f>+Tabla127[[#This Row],[PRECIO INSTALLER (CON IVA)]]-Tabla127[[#This Row],[Columna6]]</f>
        <v>5933614.5</v>
      </c>
      <c r="E167" s="234">
        <f>+Tabla127[[#This Row],[PRECIO INSTALLER (CON IVA)]]/0.7</f>
        <v>8922728.5714285728</v>
      </c>
      <c r="F167" s="210">
        <f>+Tabla127[[#This Row],[PRECIO INSTALLER (CON IVA)]]*5%</f>
        <v>312295.5</v>
      </c>
      <c r="G167" s="212">
        <v>1</v>
      </c>
      <c r="H167" s="207">
        <f>Tabla127[[#This Row],[INSTALLER]]</f>
        <v>6245910</v>
      </c>
      <c r="I167" s="208"/>
      <c r="J167" s="208"/>
      <c r="K167" s="209">
        <f>Tabla127[[#This Row],[MASTER]]*0.9</f>
        <v>6245910</v>
      </c>
      <c r="L167">
        <v>6939900</v>
      </c>
    </row>
    <row r="168" spans="1:12">
      <c r="A168" s="204" t="s">
        <v>1255</v>
      </c>
      <c r="B168" s="230" t="s">
        <v>1256</v>
      </c>
      <c r="C168" s="234">
        <f>+Tabla127[[#This Row],[INSTALLER]]</f>
        <v>5840910</v>
      </c>
      <c r="D168" s="234">
        <f>+Tabla127[[#This Row],[PRECIO INSTALLER (CON IVA)]]-Tabla127[[#This Row],[Columna6]]</f>
        <v>5548864.5</v>
      </c>
      <c r="E168" s="234">
        <f>+Tabla127[[#This Row],[PRECIO INSTALLER (CON IVA)]]/0.7</f>
        <v>8344157.1428571437</v>
      </c>
      <c r="F168" s="210">
        <f>+Tabla127[[#This Row],[PRECIO INSTALLER (CON IVA)]]*5%</f>
        <v>292045.5</v>
      </c>
      <c r="G168" s="212">
        <v>1</v>
      </c>
      <c r="H168" s="207">
        <f>Tabla127[[#This Row],[INSTALLER]]</f>
        <v>5840910</v>
      </c>
      <c r="I168" s="208"/>
      <c r="J168" s="208"/>
      <c r="K168" s="209">
        <f>Tabla127[[#This Row],[MASTER]]*0.9</f>
        <v>5840910</v>
      </c>
      <c r="L168">
        <v>6489900</v>
      </c>
    </row>
    <row r="169" spans="1:12">
      <c r="A169" s="204" t="s">
        <v>1257</v>
      </c>
      <c r="B169" s="230" t="s">
        <v>1258</v>
      </c>
      <c r="C169" s="234">
        <f>+Tabla127[[#This Row],[INSTALLER]]</f>
        <v>6209910</v>
      </c>
      <c r="D169" s="234">
        <f>+Tabla127[[#This Row],[PRECIO INSTALLER (CON IVA)]]-Tabla127[[#This Row],[Columna6]]</f>
        <v>5899414.5</v>
      </c>
      <c r="E169" s="234">
        <f>+Tabla127[[#This Row],[PRECIO INSTALLER (CON IVA)]]/0.7</f>
        <v>8871300</v>
      </c>
      <c r="F169" s="210">
        <f>+Tabla127[[#This Row],[PRECIO INSTALLER (CON IVA)]]*5%</f>
        <v>310495.5</v>
      </c>
      <c r="G169" s="212">
        <v>1</v>
      </c>
      <c r="H169" s="207">
        <f>Tabla127[[#This Row],[INSTALLER]]</f>
        <v>6209910</v>
      </c>
      <c r="I169" s="208"/>
      <c r="J169" s="208"/>
      <c r="K169" s="209">
        <f>Tabla127[[#This Row],[MASTER]]*0.9</f>
        <v>6209910</v>
      </c>
      <c r="L169">
        <v>6899900</v>
      </c>
    </row>
    <row r="170" spans="1:12">
      <c r="A170" s="204" t="s">
        <v>1259</v>
      </c>
      <c r="B170" s="230" t="s">
        <v>1260</v>
      </c>
      <c r="C170" s="234">
        <f>+Tabla127[[#This Row],[INSTALLER]]</f>
        <v>7271910</v>
      </c>
      <c r="D170" s="234">
        <f>+Tabla127[[#This Row],[PRECIO INSTALLER (CON IVA)]]-Tabla127[[#This Row],[Columna6]]</f>
        <v>6908314.5</v>
      </c>
      <c r="E170" s="234">
        <f>+Tabla127[[#This Row],[PRECIO INSTALLER (CON IVA)]]/0.7</f>
        <v>10388442.857142858</v>
      </c>
      <c r="F170" s="210">
        <f>+Tabla127[[#This Row],[PRECIO INSTALLER (CON IVA)]]*5%</f>
        <v>363595.5</v>
      </c>
      <c r="G170" s="212">
        <v>1</v>
      </c>
      <c r="H170" s="207">
        <f>Tabla127[[#This Row],[INSTALLER]]</f>
        <v>7271910</v>
      </c>
      <c r="I170" s="208"/>
      <c r="J170" s="208"/>
      <c r="K170" s="209">
        <f>Tabla127[[#This Row],[MASTER]]*0.9</f>
        <v>7271910</v>
      </c>
      <c r="L170">
        <v>8079900</v>
      </c>
    </row>
    <row r="171" spans="1:12">
      <c r="A171" s="204"/>
      <c r="B171" s="229" t="s">
        <v>1261</v>
      </c>
      <c r="C171" s="233"/>
      <c r="D171" s="233"/>
      <c r="E171" s="233"/>
      <c r="F171" s="205">
        <f>+Tabla127[[#This Row],[PRECIO INSTALLER (CON IVA)]]*5%</f>
        <v>0</v>
      </c>
      <c r="G171" s="212"/>
      <c r="H171" s="207">
        <f>Tabla127[[#This Row],[INSTALLER]]</f>
        <v>0</v>
      </c>
      <c r="I171" s="208"/>
      <c r="J171" s="208"/>
      <c r="K171" s="209">
        <f>Tabla127[[#This Row],[MASTER]]*0.9</f>
        <v>0</v>
      </c>
    </row>
    <row r="172" spans="1:12" ht="135">
      <c r="A172" s="204" t="s">
        <v>1262</v>
      </c>
      <c r="B172" s="230" t="s">
        <v>1263</v>
      </c>
      <c r="C172" s="234">
        <f>+Tabla127[[#This Row],[INSTALLER]]</f>
        <v>1349910</v>
      </c>
      <c r="D172" s="234">
        <f>+Tabla127[[#This Row],[PRECIO INSTALLER (CON IVA)]]-Tabla127[[#This Row],[Columna6]]</f>
        <v>1282414.5</v>
      </c>
      <c r="E172" s="234">
        <f>+Tabla127[[#This Row],[PRECIO INSTALLER (CON IVA)]]/0.7</f>
        <v>1928442.8571428573</v>
      </c>
      <c r="F172" s="210">
        <f>+Tabla127[[#This Row],[PRECIO INSTALLER (CON IVA)]]*5%</f>
        <v>67495.5</v>
      </c>
      <c r="G172" s="212">
        <v>1</v>
      </c>
      <c r="H172" s="207">
        <f>Tabla127[[#This Row],[INSTALLER]]</f>
        <v>1349910</v>
      </c>
      <c r="I172" s="208"/>
      <c r="J172" s="208"/>
      <c r="K172" s="209">
        <f>Tabla127[[#This Row],[MASTER]]*0.9</f>
        <v>1349910</v>
      </c>
      <c r="L172">
        <v>1499900</v>
      </c>
    </row>
    <row r="173" spans="1:12" ht="135">
      <c r="A173" s="204" t="s">
        <v>1264</v>
      </c>
      <c r="B173" s="230" t="s">
        <v>1265</v>
      </c>
      <c r="C173" s="234">
        <f>+Tabla127[[#This Row],[INSTALLER]]</f>
        <v>1349910</v>
      </c>
      <c r="D173" s="234">
        <f>+Tabla127[[#This Row],[PRECIO INSTALLER (CON IVA)]]-Tabla127[[#This Row],[Columna6]]</f>
        <v>1282414.5</v>
      </c>
      <c r="E173" s="234">
        <f>+Tabla127[[#This Row],[PRECIO INSTALLER (CON IVA)]]/0.7</f>
        <v>1928442.8571428573</v>
      </c>
      <c r="F173" s="210">
        <f>+Tabla127[[#This Row],[PRECIO INSTALLER (CON IVA)]]*5%</f>
        <v>67495.5</v>
      </c>
      <c r="G173" s="212">
        <v>1</v>
      </c>
      <c r="H173" s="207">
        <f>Tabla127[[#This Row],[INSTALLER]]</f>
        <v>1349910</v>
      </c>
      <c r="I173" s="208"/>
      <c r="J173" s="208"/>
      <c r="K173" s="209">
        <f>Tabla127[[#This Row],[MASTER]]*0.9</f>
        <v>1349910</v>
      </c>
      <c r="L173">
        <v>1499900</v>
      </c>
    </row>
    <row r="174" spans="1:12" ht="67.5">
      <c r="A174" s="204" t="s">
        <v>1266</v>
      </c>
      <c r="B174" s="230" t="s">
        <v>1267</v>
      </c>
      <c r="C174" s="234">
        <f>+Tabla127[[#This Row],[INSTALLER]]</f>
        <v>98910</v>
      </c>
      <c r="D174" s="234">
        <f>+Tabla127[[#This Row],[PRECIO INSTALLER (CON IVA)]]-Tabla127[[#This Row],[Columna6]]</f>
        <v>93964.5</v>
      </c>
      <c r="E174" s="234">
        <f>+Tabla127[[#This Row],[PRECIO INSTALLER (CON IVA)]]/0.7</f>
        <v>141300</v>
      </c>
      <c r="F174" s="210">
        <f>+Tabla127[[#This Row],[PRECIO INSTALLER (CON IVA)]]*5%</f>
        <v>4945.5</v>
      </c>
      <c r="G174" s="212">
        <v>1</v>
      </c>
      <c r="H174" s="207">
        <f>Tabla127[[#This Row],[INSTALLER]]</f>
        <v>98910</v>
      </c>
      <c r="I174" s="208"/>
      <c r="J174" s="208"/>
      <c r="K174" s="209">
        <f>Tabla127[[#This Row],[MASTER]]*0.9</f>
        <v>98910</v>
      </c>
      <c r="L174">
        <v>109900</v>
      </c>
    </row>
    <row r="175" spans="1:12" ht="67.5">
      <c r="A175" s="204" t="s">
        <v>1268</v>
      </c>
      <c r="B175" s="230" t="s">
        <v>1269</v>
      </c>
      <c r="C175" s="234">
        <f>+Tabla127[[#This Row],[INSTALLER]]</f>
        <v>67410</v>
      </c>
      <c r="D175" s="234">
        <f>+Tabla127[[#This Row],[PRECIO INSTALLER (CON IVA)]]-Tabla127[[#This Row],[Columna6]]</f>
        <v>64039.5</v>
      </c>
      <c r="E175" s="234">
        <f>+Tabla127[[#This Row],[PRECIO INSTALLER (CON IVA)]]/0.7</f>
        <v>96300</v>
      </c>
      <c r="F175" s="210">
        <f>+Tabla127[[#This Row],[PRECIO INSTALLER (CON IVA)]]*5%</f>
        <v>3370.5</v>
      </c>
      <c r="G175" s="212">
        <v>1</v>
      </c>
      <c r="H175" s="207">
        <f>Tabla127[[#This Row],[INSTALLER]]</f>
        <v>67410</v>
      </c>
      <c r="I175" s="208"/>
      <c r="J175" s="208"/>
      <c r="K175" s="209">
        <f>Tabla127[[#This Row],[MASTER]]*0.9</f>
        <v>67410</v>
      </c>
      <c r="L175">
        <v>74900</v>
      </c>
    </row>
    <row r="176" spans="1:12" ht="81">
      <c r="A176" s="204" t="s">
        <v>1270</v>
      </c>
      <c r="B176" s="230" t="s">
        <v>1271</v>
      </c>
      <c r="C176" s="234">
        <f>+Tabla127[[#This Row],[INSTALLER]]</f>
        <v>269910</v>
      </c>
      <c r="D176" s="234">
        <f>+Tabla127[[#This Row],[PRECIO INSTALLER (CON IVA)]]-Tabla127[[#This Row],[Columna6]]</f>
        <v>256414.5</v>
      </c>
      <c r="E176" s="234">
        <f>+Tabla127[[#This Row],[PRECIO INSTALLER (CON IVA)]]/0.7</f>
        <v>385585.71428571432</v>
      </c>
      <c r="F176" s="210">
        <f>+Tabla127[[#This Row],[PRECIO INSTALLER (CON IVA)]]*5%</f>
        <v>13495.5</v>
      </c>
      <c r="G176" s="212">
        <v>1</v>
      </c>
      <c r="H176" s="207">
        <f>Tabla127[[#This Row],[INSTALLER]]</f>
        <v>269910</v>
      </c>
      <c r="I176" s="208"/>
      <c r="J176" s="208"/>
      <c r="K176" s="209">
        <f>Tabla127[[#This Row],[MASTER]]*0.9</f>
        <v>269910</v>
      </c>
      <c r="L176">
        <v>299900</v>
      </c>
    </row>
    <row r="177" spans="1:12" ht="54">
      <c r="A177" s="204" t="s">
        <v>1272</v>
      </c>
      <c r="B177" s="230" t="s">
        <v>1273</v>
      </c>
      <c r="C177" s="234">
        <f>+Tabla127[[#This Row],[INSTALLER]]</f>
        <v>152910</v>
      </c>
      <c r="D177" s="234">
        <f>+Tabla127[[#This Row],[PRECIO INSTALLER (CON IVA)]]-Tabla127[[#This Row],[Columna6]]</f>
        <v>145264.5</v>
      </c>
      <c r="E177" s="234">
        <f>+Tabla127[[#This Row],[PRECIO INSTALLER (CON IVA)]]/0.7</f>
        <v>218442.85714285716</v>
      </c>
      <c r="F177" s="210">
        <f>+Tabla127[[#This Row],[PRECIO INSTALLER (CON IVA)]]*5%</f>
        <v>7645.5</v>
      </c>
      <c r="G177" s="212">
        <v>1</v>
      </c>
      <c r="H177" s="207">
        <f>Tabla127[[#This Row],[INSTALLER]]</f>
        <v>152910</v>
      </c>
      <c r="I177" s="208"/>
      <c r="J177" s="208"/>
      <c r="K177" s="209">
        <f>Tabla127[[#This Row],[MASTER]]*0.9</f>
        <v>152910</v>
      </c>
      <c r="L177">
        <v>169900</v>
      </c>
    </row>
    <row r="178" spans="1:12" ht="40.5">
      <c r="A178" s="204" t="s">
        <v>1274</v>
      </c>
      <c r="B178" s="230" t="s">
        <v>1275</v>
      </c>
      <c r="C178" s="234">
        <f>+Tabla127[[#This Row],[INSTALLER]]</f>
        <v>17910</v>
      </c>
      <c r="D178" s="234">
        <f>+Tabla127[[#This Row],[PRECIO INSTALLER (CON IVA)]]-Tabla127[[#This Row],[Columna6]]</f>
        <v>17014.5</v>
      </c>
      <c r="E178" s="234">
        <f>+Tabla127[[#This Row],[PRECIO INSTALLER (CON IVA)]]/0.7</f>
        <v>25585.714285714286</v>
      </c>
      <c r="F178" s="210">
        <f>+Tabla127[[#This Row],[PRECIO INSTALLER (CON IVA)]]*5%</f>
        <v>895.5</v>
      </c>
      <c r="G178" s="212">
        <v>1</v>
      </c>
      <c r="H178" s="207">
        <f>Tabla127[[#This Row],[INSTALLER]]</f>
        <v>17910</v>
      </c>
      <c r="I178" s="208"/>
      <c r="J178" s="208"/>
      <c r="K178" s="209">
        <f>Tabla127[[#This Row],[MASTER]]*0.9</f>
        <v>17910</v>
      </c>
      <c r="L178">
        <v>19900</v>
      </c>
    </row>
    <row r="179" spans="1:12" ht="40.5">
      <c r="A179" s="204" t="s">
        <v>1276</v>
      </c>
      <c r="B179" s="230" t="s">
        <v>1277</v>
      </c>
      <c r="C179" s="234">
        <f>+Tabla127[[#This Row],[INSTALLER]]</f>
        <v>17910</v>
      </c>
      <c r="D179" s="234">
        <f>+Tabla127[[#This Row],[PRECIO INSTALLER (CON IVA)]]-Tabla127[[#This Row],[Columna6]]</f>
        <v>17014.5</v>
      </c>
      <c r="E179" s="234">
        <f>+Tabla127[[#This Row],[PRECIO INSTALLER (CON IVA)]]/0.7</f>
        <v>25585.714285714286</v>
      </c>
      <c r="F179" s="210">
        <f>+Tabla127[[#This Row],[PRECIO INSTALLER (CON IVA)]]*5%</f>
        <v>895.5</v>
      </c>
      <c r="G179" s="212">
        <v>1</v>
      </c>
      <c r="H179" s="207">
        <f>Tabla127[[#This Row],[INSTALLER]]</f>
        <v>17910</v>
      </c>
      <c r="I179" s="208"/>
      <c r="J179" s="208"/>
      <c r="K179" s="209">
        <f>Tabla127[[#This Row],[MASTER]]*0.9</f>
        <v>17910</v>
      </c>
      <c r="L179">
        <v>19900</v>
      </c>
    </row>
    <row r="180" spans="1:12" ht="54">
      <c r="A180" s="204" t="s">
        <v>1278</v>
      </c>
      <c r="B180" s="230" t="s">
        <v>1279</v>
      </c>
      <c r="C180" s="234">
        <f>+Tabla127[[#This Row],[INSTALLER]]</f>
        <v>31410</v>
      </c>
      <c r="D180" s="234">
        <f>+Tabla127[[#This Row],[PRECIO INSTALLER (CON IVA)]]-Tabla127[[#This Row],[Columna6]]</f>
        <v>29839.5</v>
      </c>
      <c r="E180" s="234">
        <f>+Tabla127[[#This Row],[PRECIO INSTALLER (CON IVA)]]/0.7</f>
        <v>44871.428571428572</v>
      </c>
      <c r="F180" s="210">
        <f>+Tabla127[[#This Row],[PRECIO INSTALLER (CON IVA)]]*5%</f>
        <v>1570.5</v>
      </c>
      <c r="G180" s="212">
        <v>1</v>
      </c>
      <c r="H180" s="207">
        <f>Tabla127[[#This Row],[INSTALLER]]</f>
        <v>31410</v>
      </c>
      <c r="I180" s="208"/>
      <c r="J180" s="208"/>
      <c r="K180" s="209">
        <f>Tabla127[[#This Row],[MASTER]]*0.9</f>
        <v>31410</v>
      </c>
      <c r="L180">
        <v>34900</v>
      </c>
    </row>
    <row r="181" spans="1:12">
      <c r="A181" s="204"/>
      <c r="B181" s="229" t="s">
        <v>1280</v>
      </c>
      <c r="C181" s="233"/>
      <c r="D181" s="233"/>
      <c r="E181" s="233"/>
      <c r="F181" s="205">
        <f>+Tabla127[[#This Row],[PRECIO INSTALLER (CON IVA)]]*5%</f>
        <v>0</v>
      </c>
      <c r="G181" s="212"/>
      <c r="H181" s="207">
        <f>Tabla127[[#This Row],[INSTALLER]]</f>
        <v>0</v>
      </c>
      <c r="I181" s="208"/>
      <c r="J181" s="208"/>
      <c r="K181" s="209">
        <f>Tabla127[[#This Row],[MASTER]]*0.9</f>
        <v>0</v>
      </c>
    </row>
    <row r="182" spans="1:12">
      <c r="A182" s="204"/>
      <c r="B182" s="231" t="s">
        <v>1281</v>
      </c>
      <c r="C182" s="235"/>
      <c r="D182" s="235"/>
      <c r="E182" s="235"/>
      <c r="F182" s="216">
        <f>+Tabla127[[#This Row],[PRECIO INSTALLER (CON IVA)]]*5%</f>
        <v>0</v>
      </c>
      <c r="G182" s="212"/>
      <c r="H182" s="207">
        <f>Tabla127[[#This Row],[INSTALLER]]</f>
        <v>0</v>
      </c>
      <c r="I182" s="208"/>
      <c r="J182" s="208"/>
      <c r="K182" s="209">
        <f>Tabla127[[#This Row],[MASTER]]*0.9</f>
        <v>0</v>
      </c>
    </row>
    <row r="183" spans="1:12" ht="27">
      <c r="A183" s="204" t="s">
        <v>1282</v>
      </c>
      <c r="B183" s="230" t="s">
        <v>1283</v>
      </c>
      <c r="C183" s="234">
        <f>+Tabla127[[#This Row],[INSTALLER]]</f>
        <v>1097910</v>
      </c>
      <c r="D183" s="234">
        <f>+Tabla127[[#This Row],[PRECIO INSTALLER (CON IVA)]]-Tabla127[[#This Row],[Columna6]]</f>
        <v>1043014.5</v>
      </c>
      <c r="E183" s="234">
        <f>+Tabla127[[#This Row],[PRECIO INSTALLER (CON IVA)]]/0.7</f>
        <v>1568442.8571428573</v>
      </c>
      <c r="F183" s="210">
        <f>+Tabla127[[#This Row],[PRECIO INSTALLER (CON IVA)]]*5%</f>
        <v>54895.5</v>
      </c>
      <c r="G183" s="212">
        <v>1</v>
      </c>
      <c r="H183" s="207">
        <f>Tabla127[[#This Row],[INSTALLER]]</f>
        <v>1097910</v>
      </c>
      <c r="I183" s="208"/>
      <c r="J183" s="208"/>
      <c r="K183" s="209">
        <f>Tabla127[[#This Row],[MASTER]]*0.9</f>
        <v>1097910</v>
      </c>
      <c r="L183">
        <v>1219900</v>
      </c>
    </row>
    <row r="184" spans="1:12">
      <c r="A184" s="204"/>
      <c r="B184" s="231" t="s">
        <v>1284</v>
      </c>
      <c r="C184" s="235"/>
      <c r="D184" s="235"/>
      <c r="E184" s="235"/>
      <c r="F184" s="216">
        <f>+Tabla127[[#This Row],[PRECIO INSTALLER (CON IVA)]]*5%</f>
        <v>0</v>
      </c>
      <c r="G184" s="212"/>
      <c r="H184" s="207">
        <f>Tabla127[[#This Row],[INSTALLER]]</f>
        <v>0</v>
      </c>
      <c r="I184" s="208"/>
      <c r="J184" s="208"/>
      <c r="K184" s="209">
        <f>Tabla127[[#This Row],[MASTER]]*0.9</f>
        <v>0</v>
      </c>
    </row>
    <row r="185" spans="1:12" ht="27">
      <c r="A185" s="204" t="s">
        <v>1285</v>
      </c>
      <c r="B185" s="230" t="s">
        <v>1286</v>
      </c>
      <c r="C185" s="234">
        <f>+Tabla127[[#This Row],[INSTALLER]]</f>
        <v>1178910</v>
      </c>
      <c r="D185" s="234">
        <f>+Tabla127[[#This Row],[PRECIO INSTALLER (CON IVA)]]-Tabla127[[#This Row],[Columna6]]</f>
        <v>1119964.5</v>
      </c>
      <c r="E185" s="234">
        <f>+Tabla127[[#This Row],[PRECIO INSTALLER (CON IVA)]]/0.7</f>
        <v>1684157.142857143</v>
      </c>
      <c r="F185" s="210">
        <f>+Tabla127[[#This Row],[PRECIO INSTALLER (CON IVA)]]*5%</f>
        <v>58945.5</v>
      </c>
      <c r="G185" s="212">
        <v>1</v>
      </c>
      <c r="H185" s="207">
        <f>Tabla127[[#This Row],[INSTALLER]]</f>
        <v>1178910</v>
      </c>
      <c r="I185" s="208"/>
      <c r="J185" s="208"/>
      <c r="K185" s="209">
        <f>Tabla127[[#This Row],[MASTER]]*0.9</f>
        <v>1178910</v>
      </c>
      <c r="L185">
        <v>1309900</v>
      </c>
    </row>
    <row r="186" spans="1:12">
      <c r="A186" s="204"/>
      <c r="B186" s="231" t="s">
        <v>1287</v>
      </c>
      <c r="C186" s="235"/>
      <c r="D186" s="235"/>
      <c r="E186" s="235"/>
      <c r="F186" s="216">
        <f>+Tabla127[[#This Row],[PRECIO INSTALLER (CON IVA)]]*5%</f>
        <v>0</v>
      </c>
      <c r="G186" s="212"/>
      <c r="H186" s="207">
        <f>Tabla127[[#This Row],[INSTALLER]]</f>
        <v>0</v>
      </c>
      <c r="I186" s="208"/>
      <c r="J186" s="208"/>
      <c r="K186" s="209">
        <f>Tabla127[[#This Row],[MASTER]]*0.9</f>
        <v>0</v>
      </c>
    </row>
    <row r="187" spans="1:12" ht="40.5">
      <c r="A187" s="204" t="s">
        <v>1288</v>
      </c>
      <c r="B187" s="230" t="s">
        <v>1289</v>
      </c>
      <c r="C187" s="234">
        <f>+Tabla127[[#This Row],[INSTALLER]]</f>
        <v>1205910</v>
      </c>
      <c r="D187" s="234">
        <f>+Tabla127[[#This Row],[PRECIO INSTALLER (CON IVA)]]-Tabla127[[#This Row],[Columna6]]</f>
        <v>1145614.5</v>
      </c>
      <c r="E187" s="234">
        <f>+Tabla127[[#This Row],[PRECIO INSTALLER (CON IVA)]]/0.7</f>
        <v>1722728.5714285716</v>
      </c>
      <c r="F187" s="210">
        <f>+Tabla127[[#This Row],[PRECIO INSTALLER (CON IVA)]]*5%</f>
        <v>60295.5</v>
      </c>
      <c r="G187" s="212">
        <v>1</v>
      </c>
      <c r="H187" s="207">
        <f>Tabla127[[#This Row],[INSTALLER]]</f>
        <v>1205910</v>
      </c>
      <c r="I187" s="208"/>
      <c r="J187" s="208"/>
      <c r="K187" s="209">
        <f>Tabla127[[#This Row],[MASTER]]*0.9</f>
        <v>1205910</v>
      </c>
      <c r="L187">
        <v>1339900</v>
      </c>
    </row>
    <row r="188" spans="1:12">
      <c r="A188" s="204"/>
      <c r="B188" s="231" t="s">
        <v>1290</v>
      </c>
      <c r="C188" s="235"/>
      <c r="D188" s="235"/>
      <c r="E188" s="235"/>
      <c r="F188" s="216">
        <f>+Tabla127[[#This Row],[PRECIO INSTALLER (CON IVA)]]*5%</f>
        <v>0</v>
      </c>
      <c r="G188" s="212"/>
      <c r="H188" s="207">
        <f>Tabla127[[#This Row],[INSTALLER]]</f>
        <v>0</v>
      </c>
      <c r="I188" s="217"/>
      <c r="J188" s="206"/>
      <c r="K188" s="209">
        <f>Tabla127[[#This Row],[MASTER]]*0.9</f>
        <v>0</v>
      </c>
    </row>
    <row r="189" spans="1:12" ht="27">
      <c r="A189" s="204" t="s">
        <v>1291</v>
      </c>
      <c r="B189" s="230" t="s">
        <v>1292</v>
      </c>
      <c r="C189" s="234">
        <f>+Tabla127[[#This Row],[INSTALLER]]</f>
        <v>1241910</v>
      </c>
      <c r="D189" s="234">
        <f>+Tabla127[[#This Row],[PRECIO INSTALLER (CON IVA)]]-Tabla127[[#This Row],[Columna6]]</f>
        <v>1179814.5</v>
      </c>
      <c r="E189" s="234">
        <f>+Tabla127[[#This Row],[PRECIO INSTALLER (CON IVA)]]/0.7</f>
        <v>1774157.142857143</v>
      </c>
      <c r="F189" s="210">
        <f>+Tabla127[[#This Row],[PRECIO INSTALLER (CON IVA)]]*5%</f>
        <v>62095.5</v>
      </c>
      <c r="G189" s="212">
        <v>1</v>
      </c>
      <c r="H189" s="207">
        <f>Tabla127[[#This Row],[INSTALLER]]</f>
        <v>1241910</v>
      </c>
      <c r="I189" s="217"/>
      <c r="J189" s="206"/>
      <c r="K189" s="209">
        <f>Tabla127[[#This Row],[MASTER]]*0.9</f>
        <v>1241910</v>
      </c>
      <c r="L189">
        <v>1379900</v>
      </c>
    </row>
    <row r="190" spans="1:12">
      <c r="A190" s="204"/>
      <c r="B190" s="231" t="s">
        <v>1293</v>
      </c>
      <c r="C190" s="235"/>
      <c r="D190" s="235"/>
      <c r="E190" s="235"/>
      <c r="F190" s="216"/>
      <c r="G190" s="212"/>
      <c r="H190" s="207"/>
      <c r="I190" s="217"/>
      <c r="J190" s="206"/>
      <c r="K190" s="209"/>
    </row>
    <row r="191" spans="1:12" ht="27">
      <c r="A191" s="204" t="s">
        <v>1294</v>
      </c>
      <c r="B191" s="230" t="s">
        <v>1295</v>
      </c>
      <c r="C191" s="234">
        <f>+Tabla127[[#This Row],[INSTALLER]]</f>
        <v>1349910</v>
      </c>
      <c r="D191" s="234">
        <f>+Tabla127[[#This Row],[PRECIO INSTALLER (CON IVA)]]-Tabla127[[#This Row],[Columna6]]</f>
        <v>1282414.5</v>
      </c>
      <c r="E191" s="234">
        <f>+Tabla127[[#This Row],[PRECIO INSTALLER (CON IVA)]]/0.7</f>
        <v>1928442.8571428573</v>
      </c>
      <c r="F191" s="210">
        <f>+Tabla127[[#This Row],[PRECIO INSTALLER (CON IVA)]]*5%</f>
        <v>67495.5</v>
      </c>
      <c r="G191" s="212">
        <v>1</v>
      </c>
      <c r="H191" s="207">
        <f>Tabla127[[#This Row],[INSTALLER]]</f>
        <v>1349910</v>
      </c>
      <c r="I191" s="217"/>
      <c r="J191" s="206"/>
      <c r="K191" s="209">
        <f>Tabla127[[#This Row],[MASTER]]*0.9</f>
        <v>1349910</v>
      </c>
      <c r="L191">
        <v>1499900</v>
      </c>
    </row>
    <row r="192" spans="1:12">
      <c r="A192" s="204"/>
      <c r="B192" s="229" t="s">
        <v>1280</v>
      </c>
      <c r="C192" s="233"/>
      <c r="D192" s="233"/>
      <c r="E192" s="233"/>
      <c r="F192" s="205">
        <f>+Tabla127[[#This Row],[PRECIO INSTALLER (CON IVA)]]*5%</f>
        <v>0</v>
      </c>
      <c r="G192" s="212"/>
      <c r="H192" s="207">
        <f>Tabla127[[#This Row],[INSTALLER]]</f>
        <v>0</v>
      </c>
      <c r="I192" s="217"/>
      <c r="J192" s="206"/>
      <c r="K192" s="209">
        <f>Tabla127[[#This Row],[MASTER]]*0.9</f>
        <v>0</v>
      </c>
    </row>
    <row r="193" spans="1:12">
      <c r="A193" s="204"/>
      <c r="B193" s="231" t="s">
        <v>1296</v>
      </c>
      <c r="C193" s="235"/>
      <c r="D193" s="235"/>
      <c r="E193" s="235"/>
      <c r="F193" s="216">
        <f>+Tabla127[[#This Row],[PRECIO INSTALLER (CON IVA)]]*5%</f>
        <v>0</v>
      </c>
      <c r="G193" s="212"/>
      <c r="H193" s="207">
        <f>Tabla127[[#This Row],[INSTALLER]]</f>
        <v>0</v>
      </c>
      <c r="I193" s="217"/>
      <c r="J193" s="206"/>
      <c r="K193" s="209">
        <f>Tabla127[[#This Row],[MASTER]]*0.9</f>
        <v>0</v>
      </c>
    </row>
    <row r="194" spans="1:12" ht="27">
      <c r="A194" s="204" t="s">
        <v>1297</v>
      </c>
      <c r="B194" s="230" t="s">
        <v>1298</v>
      </c>
      <c r="C194" s="234">
        <f>+Tabla127[[#This Row],[INSTALLER]]</f>
        <v>1421910</v>
      </c>
      <c r="D194" s="234">
        <f>+Tabla127[[#This Row],[PRECIO INSTALLER (CON IVA)]]-Tabla127[[#This Row],[Columna6]]</f>
        <v>1350814.5</v>
      </c>
      <c r="E194" s="234">
        <f>+Tabla127[[#This Row],[PRECIO INSTALLER (CON IVA)]]/0.7</f>
        <v>2031300.0000000002</v>
      </c>
      <c r="F194" s="210">
        <f>+Tabla127[[#This Row],[PRECIO INSTALLER (CON IVA)]]*5%</f>
        <v>71095.5</v>
      </c>
      <c r="G194" s="212">
        <v>1</v>
      </c>
      <c r="H194" s="207">
        <f>Tabla127[[#This Row],[INSTALLER]]</f>
        <v>1421910</v>
      </c>
      <c r="I194" s="217"/>
      <c r="J194" s="206"/>
      <c r="K194" s="209">
        <f>Tabla127[[#This Row],[MASTER]]*0.9</f>
        <v>1421910</v>
      </c>
      <c r="L194">
        <v>1579900</v>
      </c>
    </row>
    <row r="195" spans="1:12">
      <c r="A195" s="204"/>
      <c r="B195" s="231" t="s">
        <v>1299</v>
      </c>
      <c r="C195" s="235"/>
      <c r="D195" s="235"/>
      <c r="E195" s="235"/>
      <c r="F195" s="216">
        <f>+Tabla127[[#This Row],[PRECIO INSTALLER (CON IVA)]]*5%</f>
        <v>0</v>
      </c>
      <c r="G195" s="212"/>
      <c r="H195" s="207">
        <f>Tabla127[[#This Row],[INSTALLER]]</f>
        <v>0</v>
      </c>
      <c r="I195" s="217"/>
      <c r="J195" s="206"/>
      <c r="K195" s="209">
        <f>Tabla127[[#This Row],[MASTER]]*0.9</f>
        <v>0</v>
      </c>
    </row>
    <row r="196" spans="1:12" ht="27">
      <c r="A196" s="204" t="s">
        <v>1300</v>
      </c>
      <c r="B196" s="230" t="s">
        <v>1301</v>
      </c>
      <c r="C196" s="234">
        <f>+Tabla127[[#This Row],[INSTALLER]]</f>
        <v>1619910</v>
      </c>
      <c r="D196" s="234">
        <f>+Tabla127[[#This Row],[PRECIO INSTALLER (CON IVA)]]-Tabla127[[#This Row],[Columna6]]</f>
        <v>1538914.5</v>
      </c>
      <c r="E196" s="234">
        <f>+Tabla127[[#This Row],[PRECIO INSTALLER (CON IVA)]]/0.7</f>
        <v>2314157.1428571432</v>
      </c>
      <c r="F196" s="210">
        <f>+Tabla127[[#This Row],[PRECIO INSTALLER (CON IVA)]]*5%</f>
        <v>80995.5</v>
      </c>
      <c r="G196" s="212">
        <v>1</v>
      </c>
      <c r="H196" s="207">
        <f>Tabla127[[#This Row],[INSTALLER]]</f>
        <v>1619910</v>
      </c>
      <c r="I196" s="217"/>
      <c r="J196" s="206"/>
      <c r="K196" s="209">
        <f>Tabla127[[#This Row],[MASTER]]*0.9</f>
        <v>1619910</v>
      </c>
      <c r="L196">
        <v>1799900</v>
      </c>
    </row>
    <row r="197" spans="1:12">
      <c r="A197" s="204"/>
      <c r="B197" s="231" t="s">
        <v>1302</v>
      </c>
      <c r="C197" s="235"/>
      <c r="D197" s="235"/>
      <c r="E197" s="235"/>
      <c r="F197" s="216">
        <f>+Tabla127[[#This Row],[PRECIO INSTALLER (CON IVA)]]*5%</f>
        <v>0</v>
      </c>
      <c r="G197" s="212"/>
      <c r="H197" s="207">
        <f>Tabla127[[#This Row],[INSTALLER]]</f>
        <v>0</v>
      </c>
      <c r="I197" s="217"/>
      <c r="J197" s="206"/>
      <c r="K197" s="209">
        <f>Tabla127[[#This Row],[MASTER]]*0.9</f>
        <v>0</v>
      </c>
    </row>
    <row r="198" spans="1:12" ht="27">
      <c r="A198" s="204" t="s">
        <v>1303</v>
      </c>
      <c r="B198" s="230" t="s">
        <v>1304</v>
      </c>
      <c r="C198" s="234">
        <f>+Tabla127[[#This Row],[INSTALLER]]</f>
        <v>1673910</v>
      </c>
      <c r="D198" s="234">
        <f>+Tabla127[[#This Row],[PRECIO INSTALLER (CON IVA)]]-Tabla127[[#This Row],[Columna6]]</f>
        <v>1590214.5</v>
      </c>
      <c r="E198" s="234">
        <f>+Tabla127[[#This Row],[PRECIO INSTALLER (CON IVA)]]/0.7</f>
        <v>2391300</v>
      </c>
      <c r="F198" s="210">
        <f>+Tabla127[[#This Row],[PRECIO INSTALLER (CON IVA)]]*5%</f>
        <v>83695.5</v>
      </c>
      <c r="G198" s="212">
        <v>1</v>
      </c>
      <c r="H198" s="207">
        <f>Tabla127[[#This Row],[INSTALLER]]</f>
        <v>1673910</v>
      </c>
      <c r="I198" s="217"/>
      <c r="J198" s="206"/>
      <c r="K198" s="209">
        <f>Tabla127[[#This Row],[MASTER]]*0.9</f>
        <v>1673910</v>
      </c>
      <c r="L198">
        <v>1859900</v>
      </c>
    </row>
    <row r="199" spans="1:12">
      <c r="A199" s="204"/>
      <c r="B199" s="229" t="s">
        <v>1305</v>
      </c>
      <c r="C199" s="233"/>
      <c r="D199" s="233"/>
      <c r="E199" s="233"/>
      <c r="F199" s="205">
        <f>+Tabla127[[#This Row],[PRECIO INSTALLER (CON IVA)]]*5%</f>
        <v>0</v>
      </c>
      <c r="G199" s="212"/>
      <c r="H199" s="207">
        <f>Tabla127[[#This Row],[INSTALLER]]</f>
        <v>0</v>
      </c>
      <c r="I199" s="217"/>
      <c r="J199" s="206"/>
      <c r="K199" s="209">
        <f>Tabla127[[#This Row],[MASTER]]*0.9</f>
        <v>0</v>
      </c>
    </row>
    <row r="200" spans="1:12" ht="27">
      <c r="A200" s="204" t="s">
        <v>1306</v>
      </c>
      <c r="B200" s="230" t="s">
        <v>1307</v>
      </c>
      <c r="C200" s="234">
        <f>+Tabla127[[#This Row],[INSTALLER]]</f>
        <v>260910</v>
      </c>
      <c r="D200" s="234">
        <f>+Tabla127[[#This Row],[PRECIO INSTALLER (CON IVA)]]-Tabla127[[#This Row],[Columna6]]</f>
        <v>247864.5</v>
      </c>
      <c r="E200" s="234">
        <f>+Tabla127[[#This Row],[PRECIO INSTALLER (CON IVA)]]/0.7</f>
        <v>372728.57142857148</v>
      </c>
      <c r="F200" s="210">
        <f>+Tabla127[[#This Row],[PRECIO INSTALLER (CON IVA)]]*5%</f>
        <v>13045.5</v>
      </c>
      <c r="G200" s="212">
        <v>1</v>
      </c>
      <c r="H200" s="207">
        <f>Tabla127[[#This Row],[INSTALLER]]</f>
        <v>260910</v>
      </c>
      <c r="I200" s="217"/>
      <c r="J200" s="206"/>
      <c r="K200" s="209">
        <f>Tabla127[[#This Row],[MASTER]]*0.9</f>
        <v>260910</v>
      </c>
      <c r="L200">
        <v>289900</v>
      </c>
    </row>
    <row r="201" spans="1:12" ht="27">
      <c r="A201" s="204" t="s">
        <v>1308</v>
      </c>
      <c r="B201" s="230" t="s">
        <v>1309</v>
      </c>
      <c r="C201" s="234">
        <f>+Tabla127[[#This Row],[INSTALLER]]</f>
        <v>260910</v>
      </c>
      <c r="D201" s="234">
        <f>+Tabla127[[#This Row],[PRECIO INSTALLER (CON IVA)]]-Tabla127[[#This Row],[Columna6]]</f>
        <v>247864.5</v>
      </c>
      <c r="E201" s="234">
        <f>+Tabla127[[#This Row],[PRECIO INSTALLER (CON IVA)]]/0.7</f>
        <v>372728.57142857148</v>
      </c>
      <c r="F201" s="210">
        <f>+Tabla127[[#This Row],[PRECIO INSTALLER (CON IVA)]]*5%</f>
        <v>13045.5</v>
      </c>
      <c r="G201" s="212">
        <v>1</v>
      </c>
      <c r="H201" s="207">
        <f>Tabla127[[#This Row],[INSTALLER]]</f>
        <v>260910</v>
      </c>
      <c r="I201" s="217"/>
      <c r="J201" s="206"/>
      <c r="K201" s="209">
        <f>Tabla127[[#This Row],[MASTER]]*0.9</f>
        <v>260910</v>
      </c>
      <c r="L201">
        <v>289900</v>
      </c>
    </row>
    <row r="202" spans="1:12" ht="27">
      <c r="A202" s="204" t="s">
        <v>1310</v>
      </c>
      <c r="B202" s="230" t="s">
        <v>1311</v>
      </c>
      <c r="C202" s="234">
        <f>+Tabla127[[#This Row],[INSTALLER]]</f>
        <v>314910</v>
      </c>
      <c r="D202" s="234">
        <f>+Tabla127[[#This Row],[PRECIO INSTALLER (CON IVA)]]-Tabla127[[#This Row],[Columna6]]</f>
        <v>299164.5</v>
      </c>
      <c r="E202" s="234">
        <f>+Tabla127[[#This Row],[PRECIO INSTALLER (CON IVA)]]/0.7</f>
        <v>449871.42857142858</v>
      </c>
      <c r="F202" s="210">
        <f>+Tabla127[[#This Row],[PRECIO INSTALLER (CON IVA)]]*5%</f>
        <v>15745.5</v>
      </c>
      <c r="G202" s="212">
        <v>1</v>
      </c>
      <c r="H202" s="207">
        <f>Tabla127[[#This Row],[INSTALLER]]</f>
        <v>314910</v>
      </c>
      <c r="I202" s="217"/>
      <c r="J202" s="206"/>
      <c r="K202" s="209">
        <f>Tabla127[[#This Row],[MASTER]]*0.9</f>
        <v>314910</v>
      </c>
      <c r="L202">
        <v>349900</v>
      </c>
    </row>
    <row r="203" spans="1:12" ht="27">
      <c r="A203" s="204" t="s">
        <v>1312</v>
      </c>
      <c r="B203" s="230" t="s">
        <v>1313</v>
      </c>
      <c r="C203" s="234">
        <f>+Tabla127[[#This Row],[INSTALLER]]</f>
        <v>314910</v>
      </c>
      <c r="D203" s="234">
        <f>+Tabla127[[#This Row],[PRECIO INSTALLER (CON IVA)]]-Tabla127[[#This Row],[Columna6]]</f>
        <v>299164.5</v>
      </c>
      <c r="E203" s="234">
        <f>+Tabla127[[#This Row],[PRECIO INSTALLER (CON IVA)]]/0.7</f>
        <v>449871.42857142858</v>
      </c>
      <c r="F203" s="210">
        <f>+Tabla127[[#This Row],[PRECIO INSTALLER (CON IVA)]]*5%</f>
        <v>15745.5</v>
      </c>
      <c r="G203" s="212">
        <v>1</v>
      </c>
      <c r="H203" s="207">
        <f>Tabla127[[#This Row],[INSTALLER]]</f>
        <v>314910</v>
      </c>
      <c r="I203" s="217"/>
      <c r="J203" s="206"/>
      <c r="K203" s="209">
        <f>Tabla127[[#This Row],[MASTER]]*0.9</f>
        <v>314910</v>
      </c>
      <c r="L203">
        <v>349900</v>
      </c>
    </row>
    <row r="204" spans="1:12" ht="27">
      <c r="A204" s="204" t="s">
        <v>1314</v>
      </c>
      <c r="B204" s="230" t="s">
        <v>1315</v>
      </c>
      <c r="C204" s="234">
        <f>+Tabla127[[#This Row],[INSTALLER]]</f>
        <v>350910</v>
      </c>
      <c r="D204" s="234">
        <f>+Tabla127[[#This Row],[PRECIO INSTALLER (CON IVA)]]-Tabla127[[#This Row],[Columna6]]</f>
        <v>333364.5</v>
      </c>
      <c r="E204" s="234">
        <f>+Tabla127[[#This Row],[PRECIO INSTALLER (CON IVA)]]/0.7</f>
        <v>501300.00000000006</v>
      </c>
      <c r="F204" s="210">
        <f>+Tabla127[[#This Row],[PRECIO INSTALLER (CON IVA)]]*5%</f>
        <v>17545.5</v>
      </c>
      <c r="G204" s="212">
        <v>1</v>
      </c>
      <c r="H204" s="207">
        <f>Tabla127[[#This Row],[INSTALLER]]</f>
        <v>350910</v>
      </c>
      <c r="I204" s="217"/>
      <c r="J204" s="206"/>
      <c r="K204" s="209">
        <f>Tabla127[[#This Row],[MASTER]]*0.9</f>
        <v>350910</v>
      </c>
      <c r="L204">
        <v>389900</v>
      </c>
    </row>
    <row r="205" spans="1:12" ht="27">
      <c r="A205" s="204" t="s">
        <v>1316</v>
      </c>
      <c r="B205" s="230" t="s">
        <v>1317</v>
      </c>
      <c r="C205" s="234">
        <f>+Tabla127[[#This Row],[INSTALLER]]</f>
        <v>350910</v>
      </c>
      <c r="D205" s="234">
        <f>+Tabla127[[#This Row],[PRECIO INSTALLER (CON IVA)]]-Tabla127[[#This Row],[Columna6]]</f>
        <v>333364.5</v>
      </c>
      <c r="E205" s="234">
        <f>+Tabla127[[#This Row],[PRECIO INSTALLER (CON IVA)]]/0.7</f>
        <v>501300.00000000006</v>
      </c>
      <c r="F205" s="210">
        <f>+Tabla127[[#This Row],[PRECIO INSTALLER (CON IVA)]]*5%</f>
        <v>17545.5</v>
      </c>
      <c r="G205" s="212">
        <v>1</v>
      </c>
      <c r="H205" s="207">
        <f>Tabla127[[#This Row],[INSTALLER]]</f>
        <v>350910</v>
      </c>
      <c r="I205" s="217"/>
      <c r="J205" s="206"/>
      <c r="K205" s="209">
        <f>Tabla127[[#This Row],[MASTER]]*0.9</f>
        <v>350910</v>
      </c>
      <c r="L205">
        <v>389900</v>
      </c>
    </row>
    <row r="206" spans="1:12" ht="27">
      <c r="A206" s="204" t="s">
        <v>1318</v>
      </c>
      <c r="B206" s="230" t="s">
        <v>1319</v>
      </c>
      <c r="C206" s="234">
        <f>+Tabla127[[#This Row],[INSTALLER]]</f>
        <v>386910</v>
      </c>
      <c r="D206" s="234">
        <f>+Tabla127[[#This Row],[PRECIO INSTALLER (CON IVA)]]-Tabla127[[#This Row],[Columna6]]</f>
        <v>367564.5</v>
      </c>
      <c r="E206" s="234">
        <f>+Tabla127[[#This Row],[PRECIO INSTALLER (CON IVA)]]/0.7</f>
        <v>552728.57142857148</v>
      </c>
      <c r="F206" s="210">
        <f>+Tabla127[[#This Row],[PRECIO INSTALLER (CON IVA)]]*5%</f>
        <v>19345.5</v>
      </c>
      <c r="G206" s="212">
        <v>1</v>
      </c>
      <c r="H206" s="207">
        <f>Tabla127[[#This Row],[INSTALLER]]</f>
        <v>386910</v>
      </c>
      <c r="I206" s="217"/>
      <c r="J206" s="206"/>
      <c r="K206" s="209">
        <f>Tabla127[[#This Row],[MASTER]]*0.9</f>
        <v>386910</v>
      </c>
      <c r="L206">
        <v>429900</v>
      </c>
    </row>
    <row r="207" spans="1:12" ht="27">
      <c r="A207" s="204" t="s">
        <v>1320</v>
      </c>
      <c r="B207" s="230" t="s">
        <v>1321</v>
      </c>
      <c r="C207" s="234">
        <f>+Tabla127[[#This Row],[INSTALLER]]</f>
        <v>386910</v>
      </c>
      <c r="D207" s="234">
        <f>+Tabla127[[#This Row],[PRECIO INSTALLER (CON IVA)]]-Tabla127[[#This Row],[Columna6]]</f>
        <v>367564.5</v>
      </c>
      <c r="E207" s="234">
        <f>+Tabla127[[#This Row],[PRECIO INSTALLER (CON IVA)]]/0.7</f>
        <v>552728.57142857148</v>
      </c>
      <c r="F207" s="210">
        <f>+Tabla127[[#This Row],[PRECIO INSTALLER (CON IVA)]]*5%</f>
        <v>19345.5</v>
      </c>
      <c r="G207" s="212">
        <v>1</v>
      </c>
      <c r="H207" s="207">
        <f>Tabla127[[#This Row],[INSTALLER]]</f>
        <v>386910</v>
      </c>
      <c r="I207" s="217"/>
      <c r="J207" s="206"/>
      <c r="K207" s="209">
        <f>Tabla127[[#This Row],[MASTER]]*0.9</f>
        <v>386910</v>
      </c>
      <c r="L207">
        <v>429900</v>
      </c>
    </row>
    <row r="208" spans="1:12" ht="27">
      <c r="A208" s="204" t="s">
        <v>1322</v>
      </c>
      <c r="B208" s="230" t="s">
        <v>1323</v>
      </c>
      <c r="C208" s="234">
        <f>+Tabla127[[#This Row],[INSTALLER]]</f>
        <v>404910</v>
      </c>
      <c r="D208" s="234">
        <f>+Tabla127[[#This Row],[PRECIO INSTALLER (CON IVA)]]-Tabla127[[#This Row],[Columna6]]</f>
        <v>384664.5</v>
      </c>
      <c r="E208" s="234">
        <f>+Tabla127[[#This Row],[PRECIO INSTALLER (CON IVA)]]/0.7</f>
        <v>578442.85714285716</v>
      </c>
      <c r="F208" s="210">
        <f>+Tabla127[[#This Row],[PRECIO INSTALLER (CON IVA)]]*5%</f>
        <v>20245.5</v>
      </c>
      <c r="G208" s="212">
        <v>1</v>
      </c>
      <c r="H208" s="207">
        <f>Tabla127[[#This Row],[INSTALLER]]</f>
        <v>404910</v>
      </c>
      <c r="I208" s="217"/>
      <c r="J208" s="206"/>
      <c r="K208" s="209">
        <f>Tabla127[[#This Row],[MASTER]]*0.9</f>
        <v>404910</v>
      </c>
      <c r="L208">
        <v>449900</v>
      </c>
    </row>
    <row r="209" spans="1:12" ht="27">
      <c r="A209" s="204" t="s">
        <v>1324</v>
      </c>
      <c r="B209" s="230" t="s">
        <v>1325</v>
      </c>
      <c r="C209" s="234">
        <f>+Tabla127[[#This Row],[INSTALLER]]</f>
        <v>404910</v>
      </c>
      <c r="D209" s="234">
        <f>+Tabla127[[#This Row],[PRECIO INSTALLER (CON IVA)]]-Tabla127[[#This Row],[Columna6]]</f>
        <v>384664.5</v>
      </c>
      <c r="E209" s="234">
        <f>+Tabla127[[#This Row],[PRECIO INSTALLER (CON IVA)]]/0.7</f>
        <v>578442.85714285716</v>
      </c>
      <c r="F209" s="210">
        <f>+Tabla127[[#This Row],[PRECIO INSTALLER (CON IVA)]]*5%</f>
        <v>20245.5</v>
      </c>
      <c r="G209" s="212">
        <v>1</v>
      </c>
      <c r="H209" s="207">
        <f>Tabla127[[#This Row],[INSTALLER]]</f>
        <v>404910</v>
      </c>
      <c r="I209" s="217"/>
      <c r="J209" s="206"/>
      <c r="K209" s="209">
        <f>Tabla127[[#This Row],[MASTER]]*0.9</f>
        <v>404910</v>
      </c>
      <c r="L209">
        <v>449900</v>
      </c>
    </row>
    <row r="210" spans="1:12" ht="27">
      <c r="A210" s="204" t="s">
        <v>1326</v>
      </c>
      <c r="B210" s="230" t="s">
        <v>1327</v>
      </c>
      <c r="C210" s="234">
        <f>+Tabla127[[#This Row],[INSTALLER]]</f>
        <v>485910</v>
      </c>
      <c r="D210" s="234">
        <f>+Tabla127[[#This Row],[PRECIO INSTALLER (CON IVA)]]-Tabla127[[#This Row],[Columna6]]</f>
        <v>461614.5</v>
      </c>
      <c r="E210" s="234">
        <f>+Tabla127[[#This Row],[PRECIO INSTALLER (CON IVA)]]/0.7</f>
        <v>694157.14285714296</v>
      </c>
      <c r="F210" s="210">
        <f>+Tabla127[[#This Row],[PRECIO INSTALLER (CON IVA)]]*5%</f>
        <v>24295.5</v>
      </c>
      <c r="G210" s="212">
        <v>1</v>
      </c>
      <c r="H210" s="207">
        <f>Tabla127[[#This Row],[INSTALLER]]</f>
        <v>485910</v>
      </c>
      <c r="I210" s="217"/>
      <c r="J210" s="206"/>
      <c r="K210" s="209">
        <f>Tabla127[[#This Row],[MASTER]]*0.9</f>
        <v>485910</v>
      </c>
      <c r="L210">
        <v>539900</v>
      </c>
    </row>
    <row r="211" spans="1:12" ht="27">
      <c r="A211" s="204" t="s">
        <v>1328</v>
      </c>
      <c r="B211" s="230" t="s">
        <v>1329</v>
      </c>
      <c r="C211" s="234">
        <f>+Tabla127[[#This Row],[INSTALLER]]</f>
        <v>485910</v>
      </c>
      <c r="D211" s="234">
        <f>+Tabla127[[#This Row],[PRECIO INSTALLER (CON IVA)]]-Tabla127[[#This Row],[Columna6]]</f>
        <v>461614.5</v>
      </c>
      <c r="E211" s="234">
        <f>+Tabla127[[#This Row],[PRECIO INSTALLER (CON IVA)]]/0.7</f>
        <v>694157.14285714296</v>
      </c>
      <c r="F211" s="210">
        <f>+Tabla127[[#This Row],[PRECIO INSTALLER (CON IVA)]]*5%</f>
        <v>24295.5</v>
      </c>
      <c r="G211" s="212">
        <v>1</v>
      </c>
      <c r="H211" s="207">
        <f>Tabla127[[#This Row],[INSTALLER]]</f>
        <v>485910</v>
      </c>
      <c r="I211" s="217"/>
      <c r="J211" s="206"/>
      <c r="K211" s="209">
        <f>Tabla127[[#This Row],[MASTER]]*0.9</f>
        <v>485910</v>
      </c>
      <c r="L211">
        <v>539900</v>
      </c>
    </row>
    <row r="212" spans="1:12" ht="27">
      <c r="A212" s="204" t="s">
        <v>1330</v>
      </c>
      <c r="B212" s="230" t="s">
        <v>1331</v>
      </c>
      <c r="C212" s="234">
        <f>+Tabla127[[#This Row],[INSTALLER]]</f>
        <v>539910</v>
      </c>
      <c r="D212" s="234">
        <f>+Tabla127[[#This Row],[PRECIO INSTALLER (CON IVA)]]-Tabla127[[#This Row],[Columna6]]</f>
        <v>512914.5</v>
      </c>
      <c r="E212" s="234">
        <f>+Tabla127[[#This Row],[PRECIO INSTALLER (CON IVA)]]/0.7</f>
        <v>771300</v>
      </c>
      <c r="F212" s="210">
        <f>+Tabla127[[#This Row],[PRECIO INSTALLER (CON IVA)]]*5%</f>
        <v>26995.5</v>
      </c>
      <c r="G212" s="212">
        <v>1</v>
      </c>
      <c r="H212" s="207">
        <f>Tabla127[[#This Row],[INSTALLER]]</f>
        <v>539910</v>
      </c>
      <c r="I212" s="217"/>
      <c r="J212" s="206"/>
      <c r="K212" s="209">
        <f>Tabla127[[#This Row],[MASTER]]*0.9</f>
        <v>539910</v>
      </c>
      <c r="L212">
        <v>599900</v>
      </c>
    </row>
    <row r="213" spans="1:12" ht="27">
      <c r="A213" s="204" t="s">
        <v>1332</v>
      </c>
      <c r="B213" s="230" t="s">
        <v>1333</v>
      </c>
      <c r="C213" s="234">
        <f>+Tabla127[[#This Row],[INSTALLER]]</f>
        <v>539910</v>
      </c>
      <c r="D213" s="234">
        <f>+Tabla127[[#This Row],[PRECIO INSTALLER (CON IVA)]]-Tabla127[[#This Row],[Columna6]]</f>
        <v>512914.5</v>
      </c>
      <c r="E213" s="234">
        <f>+Tabla127[[#This Row],[PRECIO INSTALLER (CON IVA)]]/0.7</f>
        <v>771300</v>
      </c>
      <c r="F213" s="210">
        <f>+Tabla127[[#This Row],[PRECIO INSTALLER (CON IVA)]]*5%</f>
        <v>26995.5</v>
      </c>
      <c r="G213" s="212">
        <v>1</v>
      </c>
      <c r="H213" s="207">
        <f>Tabla127[[#This Row],[INSTALLER]]</f>
        <v>539910</v>
      </c>
      <c r="I213" s="217"/>
      <c r="J213" s="206"/>
      <c r="K213" s="209">
        <f>Tabla127[[#This Row],[MASTER]]*0.9</f>
        <v>539910</v>
      </c>
      <c r="L213">
        <v>599900</v>
      </c>
    </row>
    <row r="214" spans="1:12">
      <c r="A214" s="204"/>
      <c r="B214" s="229" t="s">
        <v>1334</v>
      </c>
      <c r="C214" s="233"/>
      <c r="D214" s="233"/>
      <c r="E214" s="233"/>
      <c r="F214" s="205">
        <f>+Tabla127[[#This Row],[PRECIO INSTALLER (CON IVA)]]*5%</f>
        <v>0</v>
      </c>
      <c r="G214" s="212"/>
      <c r="H214" s="207">
        <f>Tabla127[[#This Row],[INSTALLER]]</f>
        <v>0</v>
      </c>
      <c r="I214" s="217"/>
      <c r="J214" s="206"/>
      <c r="K214" s="209">
        <f>Tabla127[[#This Row],[MASTER]]*0.9</f>
        <v>0</v>
      </c>
    </row>
    <row r="215" spans="1:12" ht="27">
      <c r="A215" s="204" t="s">
        <v>1335</v>
      </c>
      <c r="B215" s="230" t="s">
        <v>1336</v>
      </c>
      <c r="C215" s="234">
        <f>+Tabla127[[#This Row],[INSTALLER]]</f>
        <v>103410</v>
      </c>
      <c r="D215" s="234">
        <f>+Tabla127[[#This Row],[PRECIO INSTALLER (CON IVA)]]-Tabla127[[#This Row],[Columna6]]</f>
        <v>98239.5</v>
      </c>
      <c r="E215" s="234">
        <f>+Tabla127[[#This Row],[PRECIO INSTALLER (CON IVA)]]/0.7</f>
        <v>147728.57142857145</v>
      </c>
      <c r="F215" s="210">
        <f>+Tabla127[[#This Row],[PRECIO INSTALLER (CON IVA)]]*5%</f>
        <v>5170.5</v>
      </c>
      <c r="G215" s="212">
        <v>1</v>
      </c>
      <c r="H215" s="207">
        <f>Tabla127[[#This Row],[INSTALLER]]</f>
        <v>103410</v>
      </c>
      <c r="I215" s="217"/>
      <c r="J215" s="206"/>
      <c r="K215" s="209">
        <f>Tabla127[[#This Row],[MASTER]]*0.9</f>
        <v>103410</v>
      </c>
      <c r="L215">
        <v>114900</v>
      </c>
    </row>
    <row r="216" spans="1:12" ht="40.5">
      <c r="A216" s="204" t="s">
        <v>1337</v>
      </c>
      <c r="B216" s="230" t="s">
        <v>1338</v>
      </c>
      <c r="C216" s="234">
        <f>+Tabla127[[#This Row],[INSTALLER]]</f>
        <v>112410</v>
      </c>
      <c r="D216" s="234">
        <f>+Tabla127[[#This Row],[PRECIO INSTALLER (CON IVA)]]-Tabla127[[#This Row],[Columna6]]</f>
        <v>106789.5</v>
      </c>
      <c r="E216" s="234">
        <f>+Tabla127[[#This Row],[PRECIO INSTALLER (CON IVA)]]/0.7</f>
        <v>160585.71428571429</v>
      </c>
      <c r="F216" s="210">
        <f>+Tabla127[[#This Row],[PRECIO INSTALLER (CON IVA)]]*5%</f>
        <v>5620.5</v>
      </c>
      <c r="G216" s="212">
        <v>1</v>
      </c>
      <c r="H216" s="207">
        <f>Tabla127[[#This Row],[INSTALLER]]</f>
        <v>112410</v>
      </c>
      <c r="I216" s="217"/>
      <c r="J216" s="206"/>
      <c r="K216" s="209">
        <f>Tabla127[[#This Row],[MASTER]]*0.9</f>
        <v>112410</v>
      </c>
      <c r="L216">
        <v>124900</v>
      </c>
    </row>
    <row r="217" spans="1:12" ht="27">
      <c r="A217" s="204" t="s">
        <v>1339</v>
      </c>
      <c r="B217" s="230" t="s">
        <v>1340</v>
      </c>
      <c r="C217" s="234">
        <f>+Tabla127[[#This Row],[INSTALLER]]</f>
        <v>125910</v>
      </c>
      <c r="D217" s="234">
        <f>+Tabla127[[#This Row],[PRECIO INSTALLER (CON IVA)]]-Tabla127[[#This Row],[Columna6]]</f>
        <v>119614.5</v>
      </c>
      <c r="E217" s="234">
        <f>+Tabla127[[#This Row],[PRECIO INSTALLER (CON IVA)]]/0.7</f>
        <v>179871.42857142858</v>
      </c>
      <c r="F217" s="210">
        <f>+Tabla127[[#This Row],[PRECIO INSTALLER (CON IVA)]]*5%</f>
        <v>6295.5</v>
      </c>
      <c r="G217" s="212">
        <v>1</v>
      </c>
      <c r="H217" s="207">
        <f>Tabla127[[#This Row],[INSTALLER]]</f>
        <v>125910</v>
      </c>
      <c r="I217" s="217"/>
      <c r="J217" s="206"/>
      <c r="K217" s="209">
        <f>Tabla127[[#This Row],[MASTER]]*0.9</f>
        <v>125910</v>
      </c>
      <c r="L217">
        <v>139900</v>
      </c>
    </row>
    <row r="218" spans="1:12" ht="27">
      <c r="A218" s="204" t="s">
        <v>1341</v>
      </c>
      <c r="B218" s="230" t="s">
        <v>1342</v>
      </c>
      <c r="C218" s="234">
        <f>+Tabla127[[#This Row],[INSTALLER]]</f>
        <v>139410</v>
      </c>
      <c r="D218" s="234">
        <f>+Tabla127[[#This Row],[PRECIO INSTALLER (CON IVA)]]-Tabla127[[#This Row],[Columna6]]</f>
        <v>132439.5</v>
      </c>
      <c r="E218" s="234">
        <f>+Tabla127[[#This Row],[PRECIO INSTALLER (CON IVA)]]/0.7</f>
        <v>199157.14285714287</v>
      </c>
      <c r="F218" s="210">
        <f>+Tabla127[[#This Row],[PRECIO INSTALLER (CON IVA)]]*5%</f>
        <v>6970.5</v>
      </c>
      <c r="G218" s="212">
        <v>1</v>
      </c>
      <c r="H218" s="207">
        <f>Tabla127[[#This Row],[INSTALLER]]</f>
        <v>139410</v>
      </c>
      <c r="I218" s="217"/>
      <c r="J218" s="206"/>
      <c r="K218" s="209">
        <f>Tabla127[[#This Row],[MASTER]]*0.9</f>
        <v>139410</v>
      </c>
      <c r="L218">
        <v>154900</v>
      </c>
    </row>
    <row r="219" spans="1:12" ht="27">
      <c r="A219" s="204" t="s">
        <v>1343</v>
      </c>
      <c r="B219" s="230" t="s">
        <v>1344</v>
      </c>
      <c r="C219" s="234">
        <f>+Tabla127[[#This Row],[INSTALLER]]</f>
        <v>179910</v>
      </c>
      <c r="D219" s="234">
        <f>+Tabla127[[#This Row],[PRECIO INSTALLER (CON IVA)]]-Tabla127[[#This Row],[Columna6]]</f>
        <v>170914.5</v>
      </c>
      <c r="E219" s="234">
        <f>+Tabla127[[#This Row],[PRECIO INSTALLER (CON IVA)]]/0.7</f>
        <v>257014.28571428574</v>
      </c>
      <c r="F219" s="210">
        <f>+Tabla127[[#This Row],[PRECIO INSTALLER (CON IVA)]]*5%</f>
        <v>8995.5</v>
      </c>
      <c r="G219" s="212">
        <v>1</v>
      </c>
      <c r="H219" s="207">
        <f>Tabla127[[#This Row],[INSTALLER]]</f>
        <v>179910</v>
      </c>
      <c r="I219" s="217"/>
      <c r="J219" s="206"/>
      <c r="K219" s="209">
        <f>Tabla127[[#This Row],[MASTER]]*0.9</f>
        <v>179910</v>
      </c>
      <c r="L219">
        <v>199900</v>
      </c>
    </row>
    <row r="220" spans="1:12" ht="27">
      <c r="A220" s="204" t="s">
        <v>1345</v>
      </c>
      <c r="B220" s="230" t="s">
        <v>1346</v>
      </c>
      <c r="C220" s="234">
        <f>+Tabla127[[#This Row],[INSTALLER]]</f>
        <v>206910</v>
      </c>
      <c r="D220" s="234">
        <f>+Tabla127[[#This Row],[PRECIO INSTALLER (CON IVA)]]-Tabla127[[#This Row],[Columna6]]</f>
        <v>196564.5</v>
      </c>
      <c r="E220" s="234">
        <f>+Tabla127[[#This Row],[PRECIO INSTALLER (CON IVA)]]/0.7</f>
        <v>295585.71428571432</v>
      </c>
      <c r="F220" s="210">
        <f>+Tabla127[[#This Row],[PRECIO INSTALLER (CON IVA)]]*5%</f>
        <v>10345.5</v>
      </c>
      <c r="G220" s="212">
        <v>1</v>
      </c>
      <c r="H220" s="207">
        <f>Tabla127[[#This Row],[INSTALLER]]</f>
        <v>206910</v>
      </c>
      <c r="I220" s="217"/>
      <c r="J220" s="206"/>
      <c r="K220" s="209">
        <f>Tabla127[[#This Row],[MASTER]]*0.9</f>
        <v>206910</v>
      </c>
      <c r="L220">
        <v>229900</v>
      </c>
    </row>
    <row r="221" spans="1:12">
      <c r="A221" s="204"/>
      <c r="B221" s="229" t="s">
        <v>1347</v>
      </c>
      <c r="C221" s="233"/>
      <c r="D221" s="233"/>
      <c r="E221" s="233"/>
      <c r="F221" s="205">
        <f>+Tabla127[[#This Row],[PRECIO INSTALLER (CON IVA)]]*5%</f>
        <v>0</v>
      </c>
      <c r="G221" s="212"/>
      <c r="H221" s="207">
        <f>Tabla127[[#This Row],[INSTALLER]]</f>
        <v>0</v>
      </c>
      <c r="I221" s="217"/>
      <c r="J221" s="206"/>
      <c r="K221" s="209">
        <f>Tabla127[[#This Row],[MASTER]]*0.9</f>
        <v>0</v>
      </c>
    </row>
    <row r="222" spans="1:12" ht="40.5">
      <c r="A222" s="204" t="s">
        <v>1348</v>
      </c>
      <c r="B222" s="230" t="s">
        <v>1349</v>
      </c>
      <c r="C222" s="234">
        <f>+Tabla127[[#This Row],[INSTALLER]]</f>
        <v>359910</v>
      </c>
      <c r="D222" s="234">
        <f>+Tabla127[[#This Row],[PRECIO INSTALLER (CON IVA)]]-Tabla127[[#This Row],[Columna6]]</f>
        <v>341914.5</v>
      </c>
      <c r="E222" s="234">
        <f>+Tabla127[[#This Row],[PRECIO INSTALLER (CON IVA)]]/0.7</f>
        <v>514157.1428571429</v>
      </c>
      <c r="F222" s="210">
        <f>+Tabla127[[#This Row],[PRECIO INSTALLER (CON IVA)]]*5%</f>
        <v>17995.5</v>
      </c>
      <c r="G222" s="212">
        <v>1</v>
      </c>
      <c r="H222" s="207">
        <f>Tabla127[[#This Row],[INSTALLER]]</f>
        <v>359910</v>
      </c>
      <c r="I222" s="217"/>
      <c r="J222" s="206"/>
      <c r="K222" s="209">
        <f>Tabla127[[#This Row],[MASTER]]*0.9</f>
        <v>359910</v>
      </c>
      <c r="L222">
        <v>399900</v>
      </c>
    </row>
    <row r="223" spans="1:12" ht="40.5">
      <c r="A223" s="204" t="s">
        <v>1350</v>
      </c>
      <c r="B223" s="230" t="s">
        <v>1351</v>
      </c>
      <c r="C223" s="234">
        <f>+Tabla127[[#This Row],[INSTALLER]]</f>
        <v>404910</v>
      </c>
      <c r="D223" s="234">
        <f>+Tabla127[[#This Row],[PRECIO INSTALLER (CON IVA)]]-Tabla127[[#This Row],[Columna6]]</f>
        <v>384664.5</v>
      </c>
      <c r="E223" s="234">
        <f>+Tabla127[[#This Row],[PRECIO INSTALLER (CON IVA)]]/0.7</f>
        <v>578442.85714285716</v>
      </c>
      <c r="F223" s="210">
        <f>+Tabla127[[#This Row],[PRECIO INSTALLER (CON IVA)]]*5%</f>
        <v>20245.5</v>
      </c>
      <c r="G223" s="212">
        <v>1</v>
      </c>
      <c r="H223" s="207">
        <f>Tabla127[[#This Row],[INSTALLER]]</f>
        <v>404910</v>
      </c>
      <c r="I223" s="217"/>
      <c r="J223" s="206"/>
      <c r="K223" s="209">
        <f>Tabla127[[#This Row],[MASTER]]*0.9</f>
        <v>404910</v>
      </c>
      <c r="L223">
        <v>449900</v>
      </c>
    </row>
    <row r="224" spans="1:12" ht="40.5">
      <c r="A224" s="204" t="s">
        <v>1352</v>
      </c>
      <c r="B224" s="230" t="s">
        <v>1353</v>
      </c>
      <c r="C224" s="234">
        <f>+Tabla127[[#This Row],[INSTALLER]]</f>
        <v>575910</v>
      </c>
      <c r="D224" s="234">
        <f>+Tabla127[[#This Row],[PRECIO INSTALLER (CON IVA)]]-Tabla127[[#This Row],[Columna6]]</f>
        <v>547114.5</v>
      </c>
      <c r="E224" s="234">
        <f>+Tabla127[[#This Row],[PRECIO INSTALLER (CON IVA)]]/0.7</f>
        <v>822728.57142857148</v>
      </c>
      <c r="F224" s="210">
        <f>+Tabla127[[#This Row],[PRECIO INSTALLER (CON IVA)]]*5%</f>
        <v>28795.5</v>
      </c>
      <c r="G224" s="212">
        <v>1</v>
      </c>
      <c r="H224" s="207">
        <f>Tabla127[[#This Row],[INSTALLER]]</f>
        <v>575910</v>
      </c>
      <c r="I224" s="217"/>
      <c r="J224" s="206"/>
      <c r="K224" s="209">
        <f>Tabla127[[#This Row],[MASTER]]*0.9</f>
        <v>575910</v>
      </c>
      <c r="L224">
        <v>639900</v>
      </c>
    </row>
    <row r="225" spans="1:12">
      <c r="A225" s="204"/>
      <c r="B225" s="229" t="s">
        <v>1280</v>
      </c>
      <c r="C225" s="233"/>
      <c r="D225" s="233"/>
      <c r="E225" s="233"/>
      <c r="F225" s="205">
        <f>+Tabla127[[#This Row],[PRECIO INSTALLER (CON IVA)]]*5%</f>
        <v>0</v>
      </c>
      <c r="G225" s="212"/>
      <c r="H225" s="207">
        <f>Tabla127[[#This Row],[INSTALLER]]</f>
        <v>0</v>
      </c>
      <c r="I225" s="217"/>
      <c r="J225" s="206"/>
      <c r="K225" s="209">
        <f>Tabla127[[#This Row],[MASTER]]*0.9</f>
        <v>0</v>
      </c>
    </row>
    <row r="226" spans="1:12" ht="27">
      <c r="A226" s="204" t="s">
        <v>1354</v>
      </c>
      <c r="B226" s="230" t="s">
        <v>1355</v>
      </c>
      <c r="C226" s="234">
        <f>+Tabla127[[#This Row],[INSTALLER]]</f>
        <v>6210</v>
      </c>
      <c r="D226" s="234">
        <f>+Tabla127[[#This Row],[PRECIO INSTALLER (CON IVA)]]-Tabla127[[#This Row],[Columna6]]</f>
        <v>5899.5</v>
      </c>
      <c r="E226" s="234">
        <f>+Tabla127[[#This Row],[PRECIO INSTALLER (CON IVA)]]/0.7</f>
        <v>8871.4285714285725</v>
      </c>
      <c r="F226" s="210">
        <f>+Tabla127[[#This Row],[PRECIO INSTALLER (CON IVA)]]*5%</f>
        <v>310.5</v>
      </c>
      <c r="G226" s="212">
        <v>1</v>
      </c>
      <c r="H226" s="207">
        <f>Tabla127[[#This Row],[INSTALLER]]</f>
        <v>6210</v>
      </c>
      <c r="I226" s="217"/>
      <c r="J226" s="206"/>
      <c r="K226" s="209">
        <f>Tabla127[[#This Row],[MASTER]]*0.9</f>
        <v>6210</v>
      </c>
      <c r="L226">
        <v>6900</v>
      </c>
    </row>
    <row r="227" spans="1:12">
      <c r="A227" s="204"/>
      <c r="B227" s="231" t="s">
        <v>1356</v>
      </c>
      <c r="C227" s="235"/>
      <c r="D227" s="235"/>
      <c r="E227" s="235"/>
      <c r="F227" s="216">
        <f>+Tabla127[[#This Row],[PRECIO INSTALLER (CON IVA)]]*5%</f>
        <v>0</v>
      </c>
      <c r="G227" s="212"/>
      <c r="H227" s="207">
        <f>Tabla127[[#This Row],[INSTALLER]]</f>
        <v>0</v>
      </c>
      <c r="I227" s="217"/>
      <c r="J227" s="206"/>
      <c r="K227" s="209">
        <f>Tabla127[[#This Row],[MASTER]]*0.9</f>
        <v>0</v>
      </c>
    </row>
    <row r="228" spans="1:12" ht="40.5">
      <c r="A228" s="204" t="s">
        <v>1357</v>
      </c>
      <c r="B228" s="230" t="s">
        <v>1358</v>
      </c>
      <c r="C228" s="234">
        <f>+Tabla127[[#This Row],[INSTALLER]]</f>
        <v>5310</v>
      </c>
      <c r="D228" s="234">
        <f>+Tabla127[[#This Row],[PRECIO INSTALLER (CON IVA)]]-Tabla127[[#This Row],[Columna6]]</f>
        <v>5044.5</v>
      </c>
      <c r="E228" s="234">
        <f>+Tabla127[[#This Row],[PRECIO INSTALLER (CON IVA)]]/0.7</f>
        <v>7585.7142857142862</v>
      </c>
      <c r="F228" s="210">
        <f>+Tabla127[[#This Row],[PRECIO INSTALLER (CON IVA)]]*5%</f>
        <v>265.5</v>
      </c>
      <c r="G228" s="212">
        <v>1</v>
      </c>
      <c r="H228" s="207">
        <f>Tabla127[[#This Row],[INSTALLER]]</f>
        <v>5310</v>
      </c>
      <c r="I228" s="217"/>
      <c r="J228" s="206"/>
      <c r="K228" s="209">
        <f>Tabla127[[#This Row],[MASTER]]*0.9</f>
        <v>5310</v>
      </c>
      <c r="L228">
        <v>5900</v>
      </c>
    </row>
    <row r="229" spans="1:12" ht="40.5">
      <c r="A229" s="204" t="s">
        <v>1359</v>
      </c>
      <c r="B229" s="230" t="s">
        <v>1360</v>
      </c>
      <c r="C229" s="234">
        <f>+Tabla127[[#This Row],[INSTALLER]]</f>
        <v>6210</v>
      </c>
      <c r="D229" s="234">
        <f>+Tabla127[[#This Row],[PRECIO INSTALLER (CON IVA)]]-Tabla127[[#This Row],[Columna6]]</f>
        <v>5899.5</v>
      </c>
      <c r="E229" s="234">
        <f>+Tabla127[[#This Row],[PRECIO INSTALLER (CON IVA)]]/0.7</f>
        <v>8871.4285714285725</v>
      </c>
      <c r="F229" s="210">
        <f>+Tabla127[[#This Row],[PRECIO INSTALLER (CON IVA)]]*5%</f>
        <v>310.5</v>
      </c>
      <c r="G229" s="212">
        <v>1</v>
      </c>
      <c r="H229" s="207">
        <f>Tabla127[[#This Row],[INSTALLER]]</f>
        <v>6210</v>
      </c>
      <c r="I229" s="217"/>
      <c r="J229" s="206"/>
      <c r="K229" s="209">
        <f>Tabla127[[#This Row],[MASTER]]*0.9</f>
        <v>6210</v>
      </c>
      <c r="L229">
        <v>6900</v>
      </c>
    </row>
    <row r="230" spans="1:12">
      <c r="A230" s="204"/>
      <c r="B230" s="231" t="s">
        <v>1361</v>
      </c>
      <c r="C230" s="235"/>
      <c r="D230" s="235"/>
      <c r="E230" s="235"/>
      <c r="F230" s="216">
        <f>+Tabla127[[#This Row],[PRECIO INSTALLER (CON IVA)]]*5%</f>
        <v>0</v>
      </c>
      <c r="G230" s="212"/>
      <c r="H230" s="207">
        <f>Tabla127[[#This Row],[INSTALLER]]</f>
        <v>0</v>
      </c>
      <c r="I230" s="217"/>
      <c r="J230" s="206"/>
      <c r="K230" s="209">
        <f>Tabla127[[#This Row],[MASTER]]*0.9</f>
        <v>0</v>
      </c>
    </row>
    <row r="231" spans="1:12" ht="27">
      <c r="A231" s="204" t="s">
        <v>1362</v>
      </c>
      <c r="B231" s="230" t="s">
        <v>1363</v>
      </c>
      <c r="C231" s="234">
        <f>+Tabla127[[#This Row],[INSTALLER]]</f>
        <v>7650</v>
      </c>
      <c r="D231" s="234">
        <f>+Tabla127[[#This Row],[PRECIO INSTALLER (CON IVA)]]-Tabla127[[#This Row],[Columna6]]</f>
        <v>7267.5</v>
      </c>
      <c r="E231" s="234">
        <f>+Tabla127[[#This Row],[PRECIO INSTALLER (CON IVA)]]/0.7</f>
        <v>10928.571428571429</v>
      </c>
      <c r="F231" s="210">
        <f>+Tabla127[[#This Row],[PRECIO INSTALLER (CON IVA)]]*5%</f>
        <v>382.5</v>
      </c>
      <c r="G231" s="212">
        <v>1</v>
      </c>
      <c r="H231" s="207">
        <f>Tabla127[[#This Row],[INSTALLER]]</f>
        <v>7650</v>
      </c>
      <c r="I231" s="217"/>
      <c r="J231" s="206"/>
      <c r="K231" s="209">
        <f>Tabla127[[#This Row],[MASTER]]*0.9</f>
        <v>7650</v>
      </c>
      <c r="L231">
        <v>8500</v>
      </c>
    </row>
    <row r="232" spans="1:12">
      <c r="A232" s="204"/>
      <c r="B232" s="231" t="s">
        <v>1364</v>
      </c>
      <c r="C232" s="235"/>
      <c r="D232" s="235"/>
      <c r="E232" s="235"/>
      <c r="F232" s="216">
        <f>+Tabla127[[#This Row],[PRECIO INSTALLER (CON IVA)]]*5%</f>
        <v>0</v>
      </c>
      <c r="G232" s="212"/>
      <c r="H232" s="207">
        <f>Tabla127[[#This Row],[INSTALLER]]</f>
        <v>0</v>
      </c>
      <c r="I232" s="217"/>
      <c r="J232" s="206"/>
      <c r="K232" s="209">
        <f>Tabla127[[#This Row],[MASTER]]*0.9</f>
        <v>0</v>
      </c>
    </row>
    <row r="233" spans="1:12" ht="27">
      <c r="A233" s="204" t="s">
        <v>1365</v>
      </c>
      <c r="B233" s="230" t="s">
        <v>1366</v>
      </c>
      <c r="C233" s="234">
        <f>+Tabla127[[#This Row],[INSTALLER]]</f>
        <v>12510</v>
      </c>
      <c r="D233" s="234">
        <f>+Tabla127[[#This Row],[PRECIO INSTALLER (CON IVA)]]-Tabla127[[#This Row],[Columna6]]</f>
        <v>11884.5</v>
      </c>
      <c r="E233" s="234">
        <f>+Tabla127[[#This Row],[PRECIO INSTALLER (CON IVA)]]/0.7</f>
        <v>17871.428571428572</v>
      </c>
      <c r="F233" s="210">
        <f>+Tabla127[[#This Row],[PRECIO INSTALLER (CON IVA)]]*5%</f>
        <v>625.5</v>
      </c>
      <c r="G233" s="212">
        <v>1</v>
      </c>
      <c r="H233" s="207">
        <f>Tabla127[[#This Row],[INSTALLER]]</f>
        <v>12510</v>
      </c>
      <c r="I233" s="217"/>
      <c r="J233" s="206"/>
      <c r="K233" s="209">
        <f>Tabla127[[#This Row],[MASTER]]*0.9</f>
        <v>12510</v>
      </c>
      <c r="L233">
        <v>13900</v>
      </c>
    </row>
    <row r="234" spans="1:12" ht="27">
      <c r="A234" s="204" t="s">
        <v>1367</v>
      </c>
      <c r="B234" s="230" t="s">
        <v>1368</v>
      </c>
      <c r="C234" s="234">
        <f>+Tabla127[[#This Row],[INSTALLER]]</f>
        <v>12510</v>
      </c>
      <c r="D234" s="234">
        <f>+Tabla127[[#This Row],[PRECIO INSTALLER (CON IVA)]]-Tabla127[[#This Row],[Columna6]]</f>
        <v>11884.5</v>
      </c>
      <c r="E234" s="234">
        <f>+Tabla127[[#This Row],[PRECIO INSTALLER (CON IVA)]]/0.7</f>
        <v>17871.428571428572</v>
      </c>
      <c r="F234" s="210">
        <f>+Tabla127[[#This Row],[PRECIO INSTALLER (CON IVA)]]*5%</f>
        <v>625.5</v>
      </c>
      <c r="G234" s="212">
        <v>1</v>
      </c>
      <c r="H234" s="207">
        <f>Tabla127[[#This Row],[INSTALLER]]</f>
        <v>12510</v>
      </c>
      <c r="I234" s="217"/>
      <c r="J234" s="206"/>
      <c r="K234" s="209">
        <f>Tabla127[[#This Row],[MASTER]]*0.9</f>
        <v>12510</v>
      </c>
      <c r="L234">
        <v>13900</v>
      </c>
    </row>
    <row r="235" spans="1:12" ht="27">
      <c r="A235" s="204" t="s">
        <v>1369</v>
      </c>
      <c r="B235" s="230" t="s">
        <v>1370</v>
      </c>
      <c r="C235" s="234">
        <f>+Tabla127[[#This Row],[INSTALLER]]</f>
        <v>12510</v>
      </c>
      <c r="D235" s="234">
        <f>+Tabla127[[#This Row],[PRECIO INSTALLER (CON IVA)]]-Tabla127[[#This Row],[Columna6]]</f>
        <v>11884.5</v>
      </c>
      <c r="E235" s="234">
        <f>+Tabla127[[#This Row],[PRECIO INSTALLER (CON IVA)]]/0.7</f>
        <v>17871.428571428572</v>
      </c>
      <c r="F235" s="210">
        <f>+Tabla127[[#This Row],[PRECIO INSTALLER (CON IVA)]]*5%</f>
        <v>625.5</v>
      </c>
      <c r="G235" s="212">
        <v>1</v>
      </c>
      <c r="H235" s="207">
        <f>Tabla127[[#This Row],[INSTALLER]]</f>
        <v>12510</v>
      </c>
      <c r="I235" s="217"/>
      <c r="J235" s="206"/>
      <c r="K235" s="209">
        <f>Tabla127[[#This Row],[MASTER]]*0.9</f>
        <v>12510</v>
      </c>
      <c r="L235">
        <v>13900</v>
      </c>
    </row>
    <row r="236" spans="1:12" ht="27">
      <c r="A236" s="204" t="s">
        <v>1371</v>
      </c>
      <c r="B236" s="230" t="s">
        <v>1372</v>
      </c>
      <c r="C236" s="234">
        <f>+Tabla127[[#This Row],[INSTALLER]]</f>
        <v>34110</v>
      </c>
      <c r="D236" s="234">
        <f>+Tabla127[[#This Row],[PRECIO INSTALLER (CON IVA)]]-Tabla127[[#This Row],[Columna6]]</f>
        <v>32404.5</v>
      </c>
      <c r="E236" s="234">
        <f>+Tabla127[[#This Row],[PRECIO INSTALLER (CON IVA)]]/0.7</f>
        <v>48728.571428571435</v>
      </c>
      <c r="F236" s="210">
        <f>+Tabla127[[#This Row],[PRECIO INSTALLER (CON IVA)]]*5%</f>
        <v>1705.5</v>
      </c>
      <c r="G236" s="212">
        <v>1</v>
      </c>
      <c r="H236" s="207">
        <f>Tabla127[[#This Row],[INSTALLER]]</f>
        <v>34110</v>
      </c>
      <c r="I236" s="217"/>
      <c r="J236" s="206"/>
      <c r="K236" s="209">
        <f>Tabla127[[#This Row],[MASTER]]*0.9</f>
        <v>34110</v>
      </c>
      <c r="L236">
        <v>37900</v>
      </c>
    </row>
    <row r="237" spans="1:12" ht="27">
      <c r="A237" s="204" t="s">
        <v>1373</v>
      </c>
      <c r="B237" s="230" t="s">
        <v>1374</v>
      </c>
      <c r="C237" s="234">
        <f>+Tabla127[[#This Row],[INSTALLER]]</f>
        <v>6300</v>
      </c>
      <c r="D237" s="234">
        <f>+Tabla127[[#This Row],[PRECIO INSTALLER (CON IVA)]]-Tabla127[[#This Row],[Columna6]]</f>
        <v>5985</v>
      </c>
      <c r="E237" s="234">
        <f>+Tabla127[[#This Row],[PRECIO INSTALLER (CON IVA)]]/0.7</f>
        <v>9000</v>
      </c>
      <c r="F237" s="210">
        <f>+Tabla127[[#This Row],[PRECIO INSTALLER (CON IVA)]]*5%</f>
        <v>315</v>
      </c>
      <c r="G237" s="212">
        <v>1</v>
      </c>
      <c r="H237" s="207">
        <f>Tabla127[[#This Row],[INSTALLER]]</f>
        <v>6300</v>
      </c>
      <c r="I237" s="217"/>
      <c r="J237" s="206"/>
      <c r="K237" s="209">
        <f>Tabla127[[#This Row],[MASTER]]*0.9</f>
        <v>6300</v>
      </c>
      <c r="L237">
        <v>7000</v>
      </c>
    </row>
    <row r="238" spans="1:12" ht="27">
      <c r="A238" s="204" t="s">
        <v>1375</v>
      </c>
      <c r="B238" s="230" t="s">
        <v>1376</v>
      </c>
      <c r="C238" s="234">
        <f>+Tabla127[[#This Row],[INSTALLER]]</f>
        <v>6300</v>
      </c>
      <c r="D238" s="234">
        <f>+Tabla127[[#This Row],[PRECIO INSTALLER (CON IVA)]]-Tabla127[[#This Row],[Columna6]]</f>
        <v>5985</v>
      </c>
      <c r="E238" s="234">
        <f>+Tabla127[[#This Row],[PRECIO INSTALLER (CON IVA)]]/0.7</f>
        <v>9000</v>
      </c>
      <c r="F238" s="210">
        <f>+Tabla127[[#This Row],[PRECIO INSTALLER (CON IVA)]]*5%</f>
        <v>315</v>
      </c>
      <c r="G238" s="212">
        <v>1</v>
      </c>
      <c r="H238" s="207">
        <f>Tabla127[[#This Row],[INSTALLER]]</f>
        <v>6300</v>
      </c>
      <c r="I238" s="217"/>
      <c r="J238" s="206"/>
      <c r="K238" s="209">
        <f>Tabla127[[#This Row],[MASTER]]*0.9</f>
        <v>6300</v>
      </c>
      <c r="L238">
        <v>7000</v>
      </c>
    </row>
    <row r="239" spans="1:12" ht="27">
      <c r="A239" s="204" t="s">
        <v>1377</v>
      </c>
      <c r="B239" s="230" t="s">
        <v>1378</v>
      </c>
      <c r="C239" s="234">
        <f>+Tabla127[[#This Row],[INSTALLER]]</f>
        <v>15210</v>
      </c>
      <c r="D239" s="234">
        <f>+Tabla127[[#This Row],[PRECIO INSTALLER (CON IVA)]]-Tabla127[[#This Row],[Columna6]]</f>
        <v>14449.5</v>
      </c>
      <c r="E239" s="234">
        <f>+Tabla127[[#This Row],[PRECIO INSTALLER (CON IVA)]]/0.7</f>
        <v>21728.571428571431</v>
      </c>
      <c r="F239" s="210">
        <f>+Tabla127[[#This Row],[PRECIO INSTALLER (CON IVA)]]*5%</f>
        <v>760.5</v>
      </c>
      <c r="G239" s="212">
        <v>1</v>
      </c>
      <c r="H239" s="207">
        <f>Tabla127[[#This Row],[INSTALLER]]</f>
        <v>15210</v>
      </c>
      <c r="I239" s="217"/>
      <c r="J239" s="206"/>
      <c r="K239" s="209">
        <f>Tabla127[[#This Row],[MASTER]]*0.9</f>
        <v>15210</v>
      </c>
      <c r="L239">
        <v>16900</v>
      </c>
    </row>
    <row r="240" spans="1:12">
      <c r="A240" s="204"/>
      <c r="B240" s="229" t="s">
        <v>1280</v>
      </c>
      <c r="C240" s="233"/>
      <c r="D240" s="233"/>
      <c r="E240" s="233"/>
      <c r="F240" s="205">
        <f>+Tabla127[[#This Row],[PRECIO INSTALLER (CON IVA)]]*5%</f>
        <v>0</v>
      </c>
      <c r="G240" s="212"/>
      <c r="H240" s="207">
        <f>Tabla127[[#This Row],[INSTALLER]]</f>
        <v>0</v>
      </c>
      <c r="I240" s="217"/>
      <c r="J240" s="206"/>
      <c r="K240" s="209">
        <f>Tabla127[[#This Row],[MASTER]]*0.9</f>
        <v>0</v>
      </c>
    </row>
    <row r="241" spans="1:12" ht="27">
      <c r="A241" s="204" t="s">
        <v>1379</v>
      </c>
      <c r="B241" s="230" t="s">
        <v>1380</v>
      </c>
      <c r="C241" s="234">
        <f>+Tabla127[[#This Row],[INSTALLER]]</f>
        <v>28710</v>
      </c>
      <c r="D241" s="234">
        <f>+Tabla127[[#This Row],[PRECIO INSTALLER (CON IVA)]]-Tabla127[[#This Row],[Columna6]]</f>
        <v>27274.5</v>
      </c>
      <c r="E241" s="234">
        <f>+Tabla127[[#This Row],[PRECIO INSTALLER (CON IVA)]]/0.7</f>
        <v>41014.285714285717</v>
      </c>
      <c r="F241" s="210">
        <f>+Tabla127[[#This Row],[PRECIO INSTALLER (CON IVA)]]*5%</f>
        <v>1435.5</v>
      </c>
      <c r="G241" s="212">
        <v>1</v>
      </c>
      <c r="H241" s="207">
        <f>Tabla127[[#This Row],[INSTALLER]]</f>
        <v>28710</v>
      </c>
      <c r="I241" s="217"/>
      <c r="J241" s="206"/>
      <c r="K241" s="209">
        <f>Tabla127[[#This Row],[MASTER]]*0.9</f>
        <v>28710</v>
      </c>
      <c r="L241">
        <v>31900</v>
      </c>
    </row>
    <row r="242" spans="1:12" ht="27">
      <c r="A242" s="204" t="s">
        <v>1381</v>
      </c>
      <c r="B242" s="230" t="s">
        <v>1382</v>
      </c>
      <c r="C242" s="234">
        <f>+Tabla127[[#This Row],[INSTALLER]]</f>
        <v>9450</v>
      </c>
      <c r="D242" s="234">
        <f>+Tabla127[[#This Row],[PRECIO INSTALLER (CON IVA)]]-Tabla127[[#This Row],[Columna6]]</f>
        <v>8977.5</v>
      </c>
      <c r="E242" s="234">
        <f>+Tabla127[[#This Row],[PRECIO INSTALLER (CON IVA)]]/0.7</f>
        <v>13500</v>
      </c>
      <c r="F242" s="210">
        <f>+Tabla127[[#This Row],[PRECIO INSTALLER (CON IVA)]]*5%</f>
        <v>472.5</v>
      </c>
      <c r="G242" s="212">
        <v>1</v>
      </c>
      <c r="H242" s="207">
        <f>Tabla127[[#This Row],[INSTALLER]]</f>
        <v>9450</v>
      </c>
      <c r="I242" s="217"/>
      <c r="J242" s="206"/>
      <c r="K242" s="209">
        <f>Tabla127[[#This Row],[MASTER]]*0.9</f>
        <v>9450</v>
      </c>
      <c r="L242">
        <v>10500</v>
      </c>
    </row>
    <row r="243" spans="1:12" ht="27">
      <c r="A243" s="204" t="s">
        <v>1383</v>
      </c>
      <c r="B243" s="230" t="s">
        <v>1384</v>
      </c>
      <c r="C243" s="234">
        <f>+Tabla127[[#This Row],[INSTALLER]]</f>
        <v>31500</v>
      </c>
      <c r="D243" s="234">
        <f>+Tabla127[[#This Row],[PRECIO INSTALLER (CON IVA)]]-Tabla127[[#This Row],[Columna6]]</f>
        <v>29925</v>
      </c>
      <c r="E243" s="234">
        <f>+Tabla127[[#This Row],[PRECIO INSTALLER (CON IVA)]]/0.7</f>
        <v>45000</v>
      </c>
      <c r="F243" s="210">
        <f>+Tabla127[[#This Row],[PRECIO INSTALLER (CON IVA)]]*5%</f>
        <v>1575</v>
      </c>
      <c r="G243" s="212">
        <v>1</v>
      </c>
      <c r="H243" s="207">
        <f>Tabla127[[#This Row],[INSTALLER]]</f>
        <v>31500</v>
      </c>
      <c r="I243" s="217"/>
      <c r="J243" s="206"/>
      <c r="K243" s="209">
        <f>Tabla127[[#This Row],[MASTER]]*0.9</f>
        <v>31500</v>
      </c>
      <c r="L243">
        <v>35000</v>
      </c>
    </row>
    <row r="244" spans="1:12" ht="27">
      <c r="A244" s="204" t="s">
        <v>1385</v>
      </c>
      <c r="B244" s="230" t="s">
        <v>1386</v>
      </c>
      <c r="C244" s="234">
        <f>+Tabla127[[#This Row],[INSTALLER]]</f>
        <v>31500</v>
      </c>
      <c r="D244" s="234">
        <f>+Tabla127[[#This Row],[PRECIO INSTALLER (CON IVA)]]-Tabla127[[#This Row],[Columna6]]</f>
        <v>29925</v>
      </c>
      <c r="E244" s="234">
        <f>+Tabla127[[#This Row],[PRECIO INSTALLER (CON IVA)]]/0.7</f>
        <v>45000</v>
      </c>
      <c r="F244" s="210">
        <f>+Tabla127[[#This Row],[PRECIO INSTALLER (CON IVA)]]*5%</f>
        <v>1575</v>
      </c>
      <c r="G244" s="212">
        <v>1</v>
      </c>
      <c r="H244" s="207">
        <f>Tabla127[[#This Row],[INSTALLER]]</f>
        <v>31500</v>
      </c>
      <c r="I244" s="217"/>
      <c r="J244" s="206"/>
      <c r="K244" s="209">
        <f>Tabla127[[#This Row],[MASTER]]*0.9</f>
        <v>31500</v>
      </c>
      <c r="L244">
        <v>35000</v>
      </c>
    </row>
  </sheetData>
  <phoneticPr fontId="8" type="noConversion"/>
  <conditionalFormatting sqref="A1:A1048576">
    <cfRule type="duplicateValues" dxfId="0" priority="1"/>
  </conditionalFormatting>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UTP HIKVISION</vt:lpstr>
      <vt:lpstr>INTRUSION</vt:lpstr>
      <vt:lpstr>ALARMAS COMUNITARIAS</vt:lpstr>
      <vt:lpstr>CERCOS ELECTRICOS</vt:lpstr>
      <vt:lpstr>COMMAX</vt:lpstr>
      <vt:lpstr>PARADOX</vt:lpstr>
      <vt:lpstr>LYNX</vt:lpstr>
      <vt:lpstr>PUERTAS AUTOMATICAS</vt:lpstr>
      <vt:lpstr>INTRUSION!Área_de_impresión</vt:lpstr>
      <vt:lpstr>'UTP HIKVISION'!Área_de_impresión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2026-09-21T19:29:12Z</cp:lastPrinted>
  <dcterms:created xsi:type="dcterms:W3CDTF">2026-05-11T17:05:05Z</dcterms:created>
  <dcterms:modified xsi:type="dcterms:W3CDTF">2026-10-06T18:15:41Z</dcterms:modified>
</cp:coreProperties>
</file>