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1600" windowHeight="115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E60" i="1"/>
  <c r="E52" i="1"/>
  <c r="D54" i="1"/>
  <c r="D55" i="1"/>
  <c r="D56" i="1"/>
  <c r="D59" i="1"/>
  <c r="D60" i="1"/>
  <c r="D43" i="1"/>
  <c r="D41" i="1"/>
  <c r="D53" i="1" s="1"/>
  <c r="D42" i="1"/>
  <c r="D44" i="1"/>
  <c r="D45" i="1"/>
  <c r="D57" i="1" s="1"/>
  <c r="D46" i="1"/>
  <c r="D58" i="1" s="1"/>
  <c r="D47" i="1"/>
  <c r="D48" i="1"/>
  <c r="D40" i="1"/>
  <c r="D52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0" i="1"/>
  <c r="G40" i="1" s="1"/>
  <c r="H40" i="1" s="1"/>
  <c r="D23" i="1"/>
  <c r="B31" i="1"/>
  <c r="C18" i="1"/>
  <c r="D18" i="1" s="1"/>
  <c r="E18" i="1" s="1"/>
  <c r="G18" i="1" s="1"/>
  <c r="H18" i="1" s="1"/>
  <c r="I18" i="1" s="1"/>
  <c r="J18" i="1" s="1"/>
  <c r="C19" i="1"/>
  <c r="C20" i="1"/>
  <c r="D20" i="1" s="1"/>
  <c r="C21" i="1"/>
  <c r="D21" i="1" s="1"/>
  <c r="E21" i="1" s="1"/>
  <c r="G21" i="1" s="1"/>
  <c r="H21" i="1" s="1"/>
  <c r="I21" i="1" s="1"/>
  <c r="J21" i="1" s="1"/>
  <c r="C22" i="1"/>
  <c r="D22" i="1" s="1"/>
  <c r="C23" i="1"/>
  <c r="C24" i="1"/>
  <c r="D24" i="1" s="1"/>
  <c r="C25" i="1"/>
  <c r="D25" i="1" s="1"/>
  <c r="E25" i="1" s="1"/>
  <c r="G25" i="1" s="1"/>
  <c r="H25" i="1" s="1"/>
  <c r="I25" i="1" s="1"/>
  <c r="J25" i="1" s="1"/>
  <c r="C26" i="1"/>
  <c r="D26" i="1" s="1"/>
  <c r="B37" i="1"/>
  <c r="B35" i="1"/>
  <c r="B39" i="1" s="1"/>
  <c r="C31" i="1" s="1"/>
  <c r="E31" i="1" s="1"/>
  <c r="F31" i="1" s="1"/>
  <c r="G31" i="1" s="1"/>
  <c r="E23" i="1" l="1"/>
  <c r="G23" i="1" s="1"/>
  <c r="H23" i="1" s="1"/>
  <c r="I23" i="1" s="1"/>
  <c r="J23" i="1" s="1"/>
  <c r="D19" i="1"/>
  <c r="E19" i="1" s="1"/>
  <c r="G19" i="1" s="1"/>
  <c r="H19" i="1" s="1"/>
  <c r="I19" i="1" s="1"/>
  <c r="J19" i="1" s="1"/>
  <c r="C30" i="1"/>
  <c r="E30" i="1" s="1"/>
  <c r="F30" i="1" s="1"/>
  <c r="G30" i="1" s="1"/>
  <c r="E20" i="1"/>
  <c r="G20" i="1" s="1"/>
  <c r="H20" i="1" s="1"/>
  <c r="I20" i="1" s="1"/>
  <c r="J20" i="1" s="1"/>
  <c r="C34" i="1"/>
  <c r="E34" i="1" s="1"/>
  <c r="F34" i="1" s="1"/>
  <c r="G34" i="1" s="1"/>
  <c r="C37" i="1"/>
  <c r="E37" i="1" s="1"/>
  <c r="F37" i="1" s="1"/>
  <c r="G37" i="1" s="1"/>
  <c r="C33" i="1"/>
  <c r="E33" i="1" s="1"/>
  <c r="F33" i="1" s="1"/>
  <c r="G33" i="1" s="1"/>
  <c r="C29" i="1"/>
  <c r="E29" i="1" s="1"/>
  <c r="F29" i="1" s="1"/>
  <c r="G29" i="1" s="1"/>
  <c r="E22" i="1"/>
  <c r="G22" i="1" s="1"/>
  <c r="H22" i="1" s="1"/>
  <c r="I22" i="1" s="1"/>
  <c r="J22" i="1" s="1"/>
  <c r="E26" i="1"/>
  <c r="G26" i="1" s="1"/>
  <c r="H26" i="1" s="1"/>
  <c r="I26" i="1" s="1"/>
  <c r="J26" i="1" s="1"/>
  <c r="C36" i="1"/>
  <c r="E36" i="1" s="1"/>
  <c r="F36" i="1" s="1"/>
  <c r="G36" i="1" s="1"/>
  <c r="C32" i="1"/>
  <c r="E32" i="1" s="1"/>
  <c r="F32" i="1" s="1"/>
  <c r="G32" i="1" s="1"/>
  <c r="C35" i="1"/>
  <c r="E35" i="1" s="1"/>
  <c r="F35" i="1" s="1"/>
  <c r="G35" i="1" s="1"/>
  <c r="E24" i="1"/>
  <c r="G24" i="1" s="1"/>
  <c r="H24" i="1" s="1"/>
  <c r="I24" i="1" s="1"/>
  <c r="J24" i="1" s="1"/>
</calcChain>
</file>

<file path=xl/sharedStrings.xml><?xml version="1.0" encoding="utf-8"?>
<sst xmlns="http://schemas.openxmlformats.org/spreadsheetml/2006/main" count="42" uniqueCount="42">
  <si>
    <t>計算公式：誤差(px)=( 外輪半徑 / 2 - 車寬 / 2 - 1個輪寬 ) * 23.9 - 輸入半徑</t>
    <phoneticPr fontId="1" type="noConversion"/>
  </si>
  <si>
    <t>Kp = 1.03</t>
    <phoneticPr fontId="1" type="noConversion"/>
  </si>
  <si>
    <t>外圓直徑</t>
  </si>
  <si>
    <t>輸入</t>
    <phoneticPr fontId="1" type="noConversion"/>
  </si>
  <si>
    <t>內輪速</t>
    <phoneticPr fontId="1" type="noConversion"/>
  </si>
  <si>
    <t>誤差(px)</t>
    <phoneticPr fontId="1" type="noConversion"/>
  </si>
  <si>
    <t>誤差(cm)</t>
    <phoneticPr fontId="1" type="noConversion"/>
  </si>
  <si>
    <t>數據很奇怪</t>
    <phoneticPr fontId="1" type="noConversion"/>
  </si>
  <si>
    <t>Kp = 1.0</t>
    <phoneticPr fontId="1" type="noConversion"/>
  </si>
  <si>
    <t>Kp = 0.95</t>
    <phoneticPr fontId="1" type="noConversion"/>
  </si>
  <si>
    <t>實際半徑(px)四捨五入後</t>
    <phoneticPr fontId="1" type="noConversion"/>
  </si>
  <si>
    <t>實際半徑 / 內輪速</t>
    <phoneticPr fontId="1" type="noConversion"/>
  </si>
  <si>
    <t>Kp值還沒有調整測試過，目前只有先測數據。 想從內輪速與實際半徑的關係看能不能推出什麼。</t>
    <phoneticPr fontId="1" type="noConversion"/>
  </si>
  <si>
    <t>理論內輪速</t>
    <phoneticPr fontId="1" type="noConversion"/>
  </si>
  <si>
    <t>圓距px</t>
    <phoneticPr fontId="1" type="noConversion"/>
  </si>
  <si>
    <t>輪距cm</t>
    <phoneticPr fontId="1" type="noConversion"/>
  </si>
  <si>
    <t>比例尺</t>
    <phoneticPr fontId="1" type="noConversion"/>
  </si>
  <si>
    <t>輪距px</t>
    <phoneticPr fontId="1" type="noConversion"/>
  </si>
  <si>
    <t>半輪距cm</t>
    <phoneticPr fontId="1" type="noConversion"/>
  </si>
  <si>
    <t>半輪距px</t>
    <phoneticPr fontId="1" type="noConversion"/>
  </si>
  <si>
    <t>理論內輪速比</t>
    <phoneticPr fontId="1" type="noConversion"/>
  </si>
  <si>
    <t>參考速度</t>
    <phoneticPr fontId="1" type="noConversion"/>
  </si>
  <si>
    <t>圓距cm</t>
    <phoneticPr fontId="1" type="noConversion"/>
  </si>
  <si>
    <t>外圓距cm</t>
    <phoneticPr fontId="1" type="noConversion"/>
  </si>
  <si>
    <t>外圓直徑cm</t>
    <phoneticPr fontId="1" type="noConversion"/>
  </si>
  <si>
    <t>實際內輪速</t>
    <phoneticPr fontId="1" type="noConversion"/>
  </si>
  <si>
    <t>輪寬cm</t>
    <phoneticPr fontId="1" type="noConversion"/>
  </si>
  <si>
    <t>輪寬px</t>
    <phoneticPr fontId="1" type="noConversion"/>
  </si>
  <si>
    <t>直徑誤差cm</t>
    <phoneticPr fontId="1" type="noConversion"/>
  </si>
  <si>
    <t>半徑誤差cm</t>
    <phoneticPr fontId="1" type="noConversion"/>
  </si>
  <si>
    <t>半徑誤差px</t>
    <phoneticPr fontId="1" type="noConversion"/>
  </si>
  <si>
    <t>圖片寬度</t>
    <phoneticPr fontId="1" type="noConversion"/>
  </si>
  <si>
    <t>圖片高度</t>
    <phoneticPr fontId="1" type="noConversion"/>
  </si>
  <si>
    <t>圖片寬度誤差</t>
    <phoneticPr fontId="1" type="noConversion"/>
  </si>
  <si>
    <t>理論外圓半徑</t>
    <phoneticPr fontId="1" type="noConversion"/>
  </si>
  <si>
    <t>車外輪</t>
    <phoneticPr fontId="1" type="noConversion"/>
  </si>
  <si>
    <t>推測外圓半徑</t>
    <phoneticPr fontId="1" type="noConversion"/>
  </si>
  <si>
    <t>推測車外輪</t>
    <phoneticPr fontId="1" type="noConversion"/>
  </si>
  <si>
    <t>車外輪誤差</t>
    <phoneticPr fontId="1" type="noConversion"/>
  </si>
  <si>
    <t>推測內輪速比</t>
    <phoneticPr fontId="1" type="noConversion"/>
  </si>
  <si>
    <t>大圓比例</t>
    <phoneticPr fontId="1" type="noConversion"/>
  </si>
  <si>
    <t>大圓半徑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</si>
</sst>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35" workbookViewId="0">
      <selection activeCell="H43" sqref="H43"/>
    </sheetView>
  </sheetViews>
  <sheetFormatPr defaultRowHeight="14.5" x14ac:dyDescent="0.3"/>
  <cols>
    <col min="1" max="1" width="9.5" customWidth="1"/>
    <col min="2" max="2" width="10.5" bestFit="1" customWidth="1"/>
    <col min="3" max="4" width="12.59765625" bestFit="1" customWidth="1"/>
    <col min="5" max="5" width="12.8984375" bestFit="1" customWidth="1"/>
    <col min="6" max="6" width="14.09765625" customWidth="1"/>
    <col min="7" max="7" width="12.59765625" bestFit="1" customWidth="1"/>
    <col min="8" max="8" width="12.69921875" customWidth="1"/>
    <col min="9" max="9" width="11.796875" customWidth="1"/>
    <col min="10" max="10" width="14" customWidth="1"/>
    <col min="11" max="11" width="13.3984375" bestFit="1" customWidth="1"/>
    <col min="12" max="13" width="4.3984375" bestFit="1" customWidth="1"/>
    <col min="14" max="14" width="12.59765625" bestFit="1" customWidth="1"/>
    <col min="15" max="15" width="5.3984375" bestFit="1" customWidth="1"/>
    <col min="16" max="18" width="12.59765625" bestFit="1" customWidth="1"/>
    <col min="19" max="19" width="13.3984375" bestFit="1" customWidth="1"/>
  </cols>
  <sheetData>
    <row r="1" spans="1:19" x14ac:dyDescent="0.3">
      <c r="A1" t="s">
        <v>0</v>
      </c>
    </row>
    <row r="3" spans="1:19" x14ac:dyDescent="0.3">
      <c r="B3" t="s">
        <v>3</v>
      </c>
      <c r="C3" t="s">
        <v>2</v>
      </c>
      <c r="D3" t="s">
        <v>4</v>
      </c>
      <c r="E3" t="s">
        <v>5</v>
      </c>
      <c r="F3" t="s">
        <v>6</v>
      </c>
      <c r="H3" t="s">
        <v>10</v>
      </c>
      <c r="J3" t="s">
        <v>11</v>
      </c>
    </row>
    <row r="4" spans="1:19" x14ac:dyDescent="0.3">
      <c r="A4" t="s">
        <v>1</v>
      </c>
      <c r="B4">
        <v>400</v>
      </c>
      <c r="C4">
        <v>65.25</v>
      </c>
      <c r="D4">
        <v>26</v>
      </c>
      <c r="E4">
        <v>-31.342500000000001</v>
      </c>
      <c r="F4">
        <v>-1.3</v>
      </c>
      <c r="H4">
        <v>369</v>
      </c>
      <c r="J4">
        <v>14.19</v>
      </c>
    </row>
    <row r="5" spans="1:19" x14ac:dyDescent="0.3">
      <c r="B5">
        <v>450</v>
      </c>
      <c r="C5">
        <v>66.400000000000006</v>
      </c>
      <c r="D5">
        <v>74</v>
      </c>
      <c r="E5">
        <v>-67.599999999999994</v>
      </c>
      <c r="F5">
        <v>-2.83</v>
      </c>
      <c r="H5">
        <v>382</v>
      </c>
      <c r="J5">
        <v>5.16</v>
      </c>
    </row>
    <row r="6" spans="1:19" s="1" customFormat="1" x14ac:dyDescent="0.3">
      <c r="B6" s="1">
        <v>500</v>
      </c>
      <c r="C6" s="1">
        <v>78.8</v>
      </c>
      <c r="D6" s="1">
        <v>117</v>
      </c>
      <c r="E6" s="1">
        <v>30.58</v>
      </c>
      <c r="F6" s="1">
        <v>1.28</v>
      </c>
      <c r="G6" s="1" t="s">
        <v>7</v>
      </c>
      <c r="L6"/>
      <c r="M6"/>
      <c r="N6"/>
      <c r="O6"/>
      <c r="P6"/>
      <c r="Q6"/>
      <c r="R6"/>
      <c r="S6"/>
    </row>
    <row r="7" spans="1:19" x14ac:dyDescent="0.3">
      <c r="A7" t="s">
        <v>8</v>
      </c>
      <c r="B7">
        <v>600</v>
      </c>
      <c r="C7">
        <v>77.3</v>
      </c>
      <c r="D7">
        <v>184</v>
      </c>
      <c r="E7">
        <v>-87.344999999999999</v>
      </c>
      <c r="F7">
        <v>-3.65</v>
      </c>
      <c r="H7">
        <v>512</v>
      </c>
      <c r="J7">
        <v>2.78</v>
      </c>
    </row>
    <row r="8" spans="1:19" x14ac:dyDescent="0.3">
      <c r="B8">
        <v>700</v>
      </c>
      <c r="C8">
        <v>85.4</v>
      </c>
      <c r="D8">
        <v>241</v>
      </c>
      <c r="E8">
        <v>-90.55</v>
      </c>
      <c r="F8">
        <v>-3.79</v>
      </c>
      <c r="H8">
        <v>609</v>
      </c>
      <c r="J8">
        <v>2.5299999999999998</v>
      </c>
    </row>
    <row r="9" spans="1:19" x14ac:dyDescent="0.3">
      <c r="B9">
        <v>750</v>
      </c>
      <c r="C9">
        <v>89</v>
      </c>
      <c r="D9">
        <v>266</v>
      </c>
      <c r="E9">
        <v>-97.53</v>
      </c>
      <c r="F9">
        <v>-4.08</v>
      </c>
      <c r="H9">
        <v>652</v>
      </c>
      <c r="J9">
        <v>2.4500000000000002</v>
      </c>
    </row>
    <row r="10" spans="1:19" x14ac:dyDescent="0.3">
      <c r="A10" t="s">
        <v>9</v>
      </c>
      <c r="B10">
        <v>800</v>
      </c>
      <c r="C10">
        <v>90</v>
      </c>
      <c r="D10">
        <v>274</v>
      </c>
      <c r="E10">
        <v>-135.58000000000001</v>
      </c>
      <c r="F10">
        <v>-5.67</v>
      </c>
      <c r="H10">
        <v>664</v>
      </c>
      <c r="J10">
        <v>2.42</v>
      </c>
    </row>
    <row r="11" spans="1:19" x14ac:dyDescent="0.3">
      <c r="B11">
        <v>1000</v>
      </c>
      <c r="C11">
        <v>105.5</v>
      </c>
      <c r="D11">
        <v>345</v>
      </c>
      <c r="E11">
        <v>-150.35499999999999</v>
      </c>
      <c r="F11">
        <v>-6.29</v>
      </c>
      <c r="H11">
        <v>850</v>
      </c>
      <c r="J11">
        <v>2.46</v>
      </c>
    </row>
    <row r="12" spans="1:19" x14ac:dyDescent="0.3">
      <c r="B12">
        <v>1500</v>
      </c>
      <c r="C12">
        <v>137.80000000000001</v>
      </c>
      <c r="D12">
        <v>455</v>
      </c>
      <c r="E12">
        <v>-264.37</v>
      </c>
      <c r="F12">
        <v>-11.06</v>
      </c>
      <c r="H12">
        <v>1236</v>
      </c>
      <c r="J12">
        <v>2.72</v>
      </c>
    </row>
    <row r="14" spans="1:19" x14ac:dyDescent="0.3">
      <c r="A14" t="s">
        <v>12</v>
      </c>
    </row>
    <row r="17" spans="1:10" x14ac:dyDescent="0.3">
      <c r="B17" t="s">
        <v>14</v>
      </c>
      <c r="C17" t="s">
        <v>22</v>
      </c>
      <c r="D17" t="s">
        <v>23</v>
      </c>
      <c r="E17" t="s">
        <v>24</v>
      </c>
      <c r="G17" t="s">
        <v>28</v>
      </c>
      <c r="H17" t="s">
        <v>29</v>
      </c>
      <c r="I17" t="s">
        <v>30</v>
      </c>
      <c r="J17" t="s">
        <v>33</v>
      </c>
    </row>
    <row r="18" spans="1:10" x14ac:dyDescent="0.3">
      <c r="B18">
        <v>400</v>
      </c>
      <c r="C18">
        <f>B18/$A$29</f>
        <v>16.736401673640167</v>
      </c>
      <c r="D18">
        <f>C18+$B$37+($B$29/2)</f>
        <v>33.936401673640162</v>
      </c>
      <c r="E18">
        <f>D18*2</f>
        <v>67.872803347280325</v>
      </c>
      <c r="G18">
        <f>C4-E18</f>
        <v>-2.6228033472803247</v>
      </c>
      <c r="H18">
        <f>G18/2</f>
        <v>-1.3114016736401624</v>
      </c>
      <c r="I18">
        <f>H18*$A$29</f>
        <v>-31.342499999999877</v>
      </c>
      <c r="J18" s="3">
        <f>I18/$A$33</f>
        <v>-4.8972656249999809E-2</v>
      </c>
    </row>
    <row r="19" spans="1:10" x14ac:dyDescent="0.3">
      <c r="B19">
        <v>450</v>
      </c>
      <c r="C19">
        <f>B19/$A$29</f>
        <v>18.82845188284519</v>
      </c>
      <c r="D19">
        <f t="shared" ref="D19:D26" si="0">C19+$B$37+($B$29/2)</f>
        <v>36.028451882845189</v>
      </c>
      <c r="E19">
        <f t="shared" ref="E19:E26" si="1">D19*2</f>
        <v>72.056903765690379</v>
      </c>
      <c r="G19">
        <f t="shared" ref="G19:G26" si="2">C5-E19</f>
        <v>-5.6569037656903731</v>
      </c>
      <c r="H19">
        <f t="shared" ref="H19:H26" si="3">G19/2</f>
        <v>-2.8284518828451866</v>
      </c>
      <c r="I19">
        <f t="shared" ref="I19:I26" si="4">H19*$A$29</f>
        <v>-67.599999999999952</v>
      </c>
      <c r="J19" s="3">
        <f t="shared" ref="J19:J26" si="5">I19/$A$33</f>
        <v>-0.10562499999999993</v>
      </c>
    </row>
    <row r="20" spans="1:10" x14ac:dyDescent="0.3">
      <c r="B20" s="4">
        <v>500</v>
      </c>
      <c r="C20">
        <f>B20/$A$29</f>
        <v>20.92050209205021</v>
      </c>
      <c r="D20">
        <f t="shared" si="0"/>
        <v>38.120502092050209</v>
      </c>
      <c r="E20">
        <f t="shared" si="1"/>
        <v>76.241004184100419</v>
      </c>
      <c r="G20">
        <f t="shared" si="2"/>
        <v>2.5589958158995785</v>
      </c>
      <c r="H20">
        <f t="shared" si="3"/>
        <v>1.2794979079497892</v>
      </c>
      <c r="I20">
        <f t="shared" si="4"/>
        <v>30.579999999999959</v>
      </c>
      <c r="J20" s="3">
        <f t="shared" si="5"/>
        <v>4.7781249999999935E-2</v>
      </c>
    </row>
    <row r="21" spans="1:10" x14ac:dyDescent="0.3">
      <c r="B21">
        <v>600</v>
      </c>
      <c r="C21">
        <f>B21/$A$29</f>
        <v>25.104602510460253</v>
      </c>
      <c r="D21">
        <f t="shared" si="0"/>
        <v>42.304602510460256</v>
      </c>
      <c r="E21">
        <f t="shared" si="1"/>
        <v>84.609205020920513</v>
      </c>
      <c r="G21">
        <f t="shared" si="2"/>
        <v>-7.3092050209205155</v>
      </c>
      <c r="H21">
        <f t="shared" si="3"/>
        <v>-3.6546025104602577</v>
      </c>
      <c r="I21">
        <f t="shared" si="4"/>
        <v>-87.345000000000155</v>
      </c>
      <c r="J21" s="3">
        <f t="shared" si="5"/>
        <v>-0.13647656250000023</v>
      </c>
    </row>
    <row r="22" spans="1:10" x14ac:dyDescent="0.3">
      <c r="B22">
        <v>700</v>
      </c>
      <c r="C22">
        <f>B22/$A$29</f>
        <v>29.288702928870293</v>
      </c>
      <c r="D22">
        <f t="shared" si="0"/>
        <v>46.488702928870296</v>
      </c>
      <c r="E22">
        <f t="shared" si="1"/>
        <v>92.977405857740592</v>
      </c>
      <c r="G22">
        <f t="shared" si="2"/>
        <v>-7.5774058577405867</v>
      </c>
      <c r="H22">
        <f t="shared" si="3"/>
        <v>-3.7887029288702934</v>
      </c>
      <c r="I22">
        <f t="shared" si="4"/>
        <v>-90.550000000000011</v>
      </c>
      <c r="J22" s="3">
        <f t="shared" si="5"/>
        <v>-0.14148437500000002</v>
      </c>
    </row>
    <row r="23" spans="1:10" x14ac:dyDescent="0.3">
      <c r="B23">
        <v>750</v>
      </c>
      <c r="C23">
        <f>B23/$A$29</f>
        <v>31.380753138075317</v>
      </c>
      <c r="D23">
        <f>C23+$B$37+($B$29/2)</f>
        <v>48.580753138075316</v>
      </c>
      <c r="E23">
        <f t="shared" si="1"/>
        <v>97.161506276150632</v>
      </c>
      <c r="G23">
        <f t="shared" si="2"/>
        <v>-8.1615062761506323</v>
      </c>
      <c r="H23">
        <f t="shared" si="3"/>
        <v>-4.0807531380753161</v>
      </c>
      <c r="I23">
        <f t="shared" si="4"/>
        <v>-97.530000000000044</v>
      </c>
      <c r="J23" s="3">
        <f t="shared" si="5"/>
        <v>-0.15239062500000006</v>
      </c>
    </row>
    <row r="24" spans="1:10" x14ac:dyDescent="0.3">
      <c r="B24">
        <v>800</v>
      </c>
      <c r="C24">
        <f>B24/$A$29</f>
        <v>33.472803347280333</v>
      </c>
      <c r="D24">
        <f t="shared" si="0"/>
        <v>50.672803347280336</v>
      </c>
      <c r="E24">
        <f t="shared" si="1"/>
        <v>101.34560669456067</v>
      </c>
      <c r="G24">
        <f t="shared" si="2"/>
        <v>-11.345606694560672</v>
      </c>
      <c r="H24">
        <f t="shared" si="3"/>
        <v>-5.6728033472803361</v>
      </c>
      <c r="I24">
        <f t="shared" si="4"/>
        <v>-135.58000000000001</v>
      </c>
      <c r="J24" s="3">
        <f t="shared" si="5"/>
        <v>-0.21184375000000003</v>
      </c>
    </row>
    <row r="25" spans="1:10" x14ac:dyDescent="0.3">
      <c r="B25">
        <v>1000</v>
      </c>
      <c r="C25">
        <f>B25/$A$29</f>
        <v>41.84100418410042</v>
      </c>
      <c r="D25">
        <f t="shared" si="0"/>
        <v>59.041004184100416</v>
      </c>
      <c r="E25">
        <f t="shared" si="1"/>
        <v>118.08200836820083</v>
      </c>
      <c r="G25">
        <f t="shared" si="2"/>
        <v>-12.582008368200832</v>
      </c>
      <c r="H25">
        <f t="shared" si="3"/>
        <v>-6.2910041841004158</v>
      </c>
      <c r="I25">
        <f t="shared" si="4"/>
        <v>-150.35499999999993</v>
      </c>
      <c r="J25" s="3">
        <f t="shared" si="5"/>
        <v>-0.2349296874999999</v>
      </c>
    </row>
    <row r="26" spans="1:10" x14ac:dyDescent="0.3">
      <c r="B26">
        <v>1500</v>
      </c>
      <c r="C26">
        <f>B26/$A$29</f>
        <v>62.761506276150634</v>
      </c>
      <c r="D26">
        <f t="shared" si="0"/>
        <v>79.961506276150629</v>
      </c>
      <c r="E26">
        <f t="shared" si="1"/>
        <v>159.92301255230126</v>
      </c>
      <c r="G26">
        <f t="shared" si="2"/>
        <v>-22.123012552301248</v>
      </c>
      <c r="H26">
        <f t="shared" si="3"/>
        <v>-11.061506276150624</v>
      </c>
      <c r="I26">
        <f t="shared" si="4"/>
        <v>-264.36999999999989</v>
      </c>
      <c r="J26" s="3">
        <f t="shared" si="5"/>
        <v>-0.41307812499999985</v>
      </c>
    </row>
    <row r="28" spans="1:10" x14ac:dyDescent="0.3">
      <c r="A28" t="s">
        <v>16</v>
      </c>
      <c r="B28" t="s">
        <v>26</v>
      </c>
      <c r="C28" s="2" t="s">
        <v>20</v>
      </c>
      <c r="D28" s="2"/>
      <c r="E28" t="s">
        <v>13</v>
      </c>
      <c r="F28" t="s">
        <v>34</v>
      </c>
      <c r="G28" t="s">
        <v>35</v>
      </c>
    </row>
    <row r="29" spans="1:10" x14ac:dyDescent="0.3">
      <c r="A29">
        <v>23.9</v>
      </c>
      <c r="B29">
        <v>3</v>
      </c>
      <c r="C29" s="2">
        <f>(B18 - $B$39)/(B18 + $B$39)</f>
        <v>3.195180785057343E-2</v>
      </c>
      <c r="D29" s="2"/>
      <c r="E29">
        <f>$A$31*C29</f>
        <v>25.561446280458743</v>
      </c>
      <c r="F29">
        <f>$A$31/($A$31-E29)*$B$33</f>
        <v>32.436401673640162</v>
      </c>
      <c r="G29">
        <f>F29+($B$29/2)</f>
        <v>33.936401673640162</v>
      </c>
    </row>
    <row r="30" spans="1:10" x14ac:dyDescent="0.3">
      <c r="A30" t="s">
        <v>21</v>
      </c>
      <c r="B30" t="s">
        <v>27</v>
      </c>
      <c r="C30" s="2">
        <f>(B19 - $B$39)/(B19 + $B$39)</f>
        <v>9.060504344243428E-2</v>
      </c>
      <c r="D30" s="2"/>
      <c r="E30">
        <f>$A$31*C30</f>
        <v>72.484034753947427</v>
      </c>
      <c r="F30">
        <f t="shared" ref="F30:F37" si="6">$A$31/($A$31-E30)*$B$33</f>
        <v>34.528451882845189</v>
      </c>
      <c r="G30">
        <f t="shared" ref="G30:G37" si="7">F30+($B$29/2)</f>
        <v>36.028451882845189</v>
      </c>
    </row>
    <row r="31" spans="1:10" x14ac:dyDescent="0.3">
      <c r="A31">
        <v>800</v>
      </c>
      <c r="B31">
        <f>B29*A29</f>
        <v>71.699999999999989</v>
      </c>
      <c r="C31" s="2">
        <f>(B20 - $B$39)/(B20 + $B$39)</f>
        <v>0.14255681363755818</v>
      </c>
      <c r="D31" s="2"/>
      <c r="E31">
        <f>$A$31*C31</f>
        <v>114.04545091004654</v>
      </c>
      <c r="F31">
        <f t="shared" si="6"/>
        <v>36.620502092050209</v>
      </c>
      <c r="G31">
        <f t="shared" si="7"/>
        <v>38.120502092050209</v>
      </c>
    </row>
    <row r="32" spans="1:10" x14ac:dyDescent="0.3">
      <c r="A32" t="s">
        <v>31</v>
      </c>
      <c r="B32" t="s">
        <v>15</v>
      </c>
      <c r="C32" s="2">
        <f>(B21 - $B$39)/(B21 + $B$39)</f>
        <v>0.23047896393671241</v>
      </c>
      <c r="D32" s="2"/>
      <c r="E32">
        <f>$A$31*C32</f>
        <v>184.38317114936993</v>
      </c>
      <c r="F32">
        <f t="shared" si="6"/>
        <v>40.804602510460249</v>
      </c>
      <c r="G32">
        <f t="shared" si="7"/>
        <v>42.304602510460249</v>
      </c>
    </row>
    <row r="33" spans="1:8" x14ac:dyDescent="0.3">
      <c r="A33">
        <v>640</v>
      </c>
      <c r="B33">
        <v>31.4</v>
      </c>
      <c r="C33" s="2">
        <f>(B22 - $B$39)/(B22 + $B$39)</f>
        <v>0.30204700389684069</v>
      </c>
      <c r="D33" s="2"/>
      <c r="E33">
        <f>$A$31*C33</f>
        <v>241.63760311747257</v>
      </c>
      <c r="F33">
        <f t="shared" si="6"/>
        <v>44.988702928870289</v>
      </c>
      <c r="G33">
        <f t="shared" si="7"/>
        <v>46.488702928870289</v>
      </c>
    </row>
    <row r="34" spans="1:8" x14ac:dyDescent="0.3">
      <c r="A34" t="s">
        <v>32</v>
      </c>
      <c r="B34" t="s">
        <v>17</v>
      </c>
      <c r="C34" s="2">
        <f>(B23 - $B$39)/(B23 + $B$39)</f>
        <v>0.33306079645939057</v>
      </c>
      <c r="D34" s="2"/>
      <c r="E34">
        <f>$A$31*C34</f>
        <v>266.44863716751246</v>
      </c>
      <c r="F34">
        <f t="shared" si="6"/>
        <v>47.080753138075323</v>
      </c>
      <c r="G34">
        <f t="shared" si="7"/>
        <v>48.580753138075323</v>
      </c>
    </row>
    <row r="35" spans="1:8" x14ac:dyDescent="0.3">
      <c r="A35">
        <v>480</v>
      </c>
      <c r="B35">
        <f>B33*A29</f>
        <v>750.45999999999992</v>
      </c>
      <c r="C35" s="2">
        <f>(B24 - $B$39)/(B24 + $B$39)</f>
        <v>0.3614356338759222</v>
      </c>
      <c r="D35" s="2"/>
      <c r="E35">
        <f>$A$31*C35</f>
        <v>289.14850710073779</v>
      </c>
      <c r="F35">
        <f t="shared" si="6"/>
        <v>49.172803347280336</v>
      </c>
      <c r="G35">
        <f t="shared" si="7"/>
        <v>50.672803347280336</v>
      </c>
    </row>
    <row r="36" spans="1:8" x14ac:dyDescent="0.3">
      <c r="B36" t="s">
        <v>18</v>
      </c>
      <c r="C36" s="2">
        <f>(B25 - $B$39)/(B25 + $B$39)</f>
        <v>0.45430218945194623</v>
      </c>
      <c r="D36" s="2"/>
      <c r="E36">
        <f>$A$31*C36</f>
        <v>363.441751561557</v>
      </c>
      <c r="F36">
        <f t="shared" si="6"/>
        <v>57.541004184100423</v>
      </c>
      <c r="G36">
        <f t="shared" si="7"/>
        <v>59.041004184100423</v>
      </c>
    </row>
    <row r="37" spans="1:8" x14ac:dyDescent="0.3">
      <c r="B37">
        <f>B33/2</f>
        <v>15.7</v>
      </c>
      <c r="C37" s="2">
        <f>(B26 - $B$39)/(B26 + $B$39)</f>
        <v>0.5998037574057582</v>
      </c>
      <c r="D37" s="2"/>
      <c r="E37">
        <f>$A$31*C37</f>
        <v>479.84300592460659</v>
      </c>
      <c r="F37">
        <f t="shared" si="6"/>
        <v>78.461506276150629</v>
      </c>
      <c r="G37">
        <f t="shared" si="7"/>
        <v>79.961506276150629</v>
      </c>
    </row>
    <row r="38" spans="1:8" x14ac:dyDescent="0.3">
      <c r="B38" t="s">
        <v>19</v>
      </c>
    </row>
    <row r="39" spans="1:8" x14ac:dyDescent="0.3">
      <c r="B39">
        <f>B35/2</f>
        <v>375.22999999999996</v>
      </c>
      <c r="D39" t="s">
        <v>39</v>
      </c>
      <c r="E39" t="s">
        <v>25</v>
      </c>
      <c r="F39" t="s">
        <v>36</v>
      </c>
      <c r="G39" t="s">
        <v>37</v>
      </c>
      <c r="H39" t="s">
        <v>38</v>
      </c>
    </row>
    <row r="40" spans="1:8" x14ac:dyDescent="0.3">
      <c r="D40">
        <f>E40/$A$31</f>
        <v>3.2500000000000001E-2</v>
      </c>
      <c r="E40">
        <v>26</v>
      </c>
      <c r="F40">
        <f>$A$31/($A$31-E40)*$B$33</f>
        <v>32.454780361757102</v>
      </c>
      <c r="G40">
        <f>F40+($B$29/2)</f>
        <v>33.954780361757102</v>
      </c>
      <c r="H40">
        <f>C4/2-G40</f>
        <v>-1.329780361757102</v>
      </c>
    </row>
    <row r="41" spans="1:8" x14ac:dyDescent="0.3">
      <c r="D41">
        <f>E41/$A$31</f>
        <v>9.2499999999999999E-2</v>
      </c>
      <c r="E41">
        <v>74</v>
      </c>
      <c r="F41">
        <f>$A$31/($A$31-E41)*$B$33</f>
        <v>34.600550964187327</v>
      </c>
      <c r="G41">
        <f t="shared" ref="G41:G48" si="8">F41+($B$29/2)</f>
        <v>36.100550964187327</v>
      </c>
      <c r="H41">
        <f t="shared" ref="H41:H48" si="9">C5/2-G41</f>
        <v>-2.9005509641873246</v>
      </c>
    </row>
    <row r="42" spans="1:8" x14ac:dyDescent="0.3">
      <c r="D42">
        <f>E42/$A$31</f>
        <v>0.14624999999999999</v>
      </c>
      <c r="E42" s="4">
        <v>117</v>
      </c>
      <c r="F42">
        <f>$A$31/($A$31-E42)*$B$33</f>
        <v>36.778916544655928</v>
      </c>
      <c r="G42">
        <f t="shared" si="8"/>
        <v>38.278916544655928</v>
      </c>
      <c r="H42">
        <f t="shared" si="9"/>
        <v>1.1210834553440705</v>
      </c>
    </row>
    <row r="43" spans="1:8" x14ac:dyDescent="0.3">
      <c r="D43">
        <f>E43/$A$31</f>
        <v>0.23</v>
      </c>
      <c r="E43">
        <v>184</v>
      </c>
      <c r="F43">
        <f>$A$31/($A$31-E43)*$B$33</f>
        <v>40.779220779220779</v>
      </c>
      <c r="G43">
        <f t="shared" si="8"/>
        <v>42.279220779220779</v>
      </c>
      <c r="H43">
        <f t="shared" si="9"/>
        <v>-3.6292207792207805</v>
      </c>
    </row>
    <row r="44" spans="1:8" x14ac:dyDescent="0.3">
      <c r="D44">
        <f>E44/$A$31</f>
        <v>0.30125000000000002</v>
      </c>
      <c r="E44">
        <v>241</v>
      </c>
      <c r="F44">
        <f>$A$31/($A$31-E44)*$B$33</f>
        <v>44.937388193202146</v>
      </c>
      <c r="G44">
        <f t="shared" si="8"/>
        <v>46.437388193202146</v>
      </c>
      <c r="H44">
        <f t="shared" si="9"/>
        <v>-3.7373881932021433</v>
      </c>
    </row>
    <row r="45" spans="1:8" x14ac:dyDescent="0.3">
      <c r="D45">
        <f>E45/$A$31</f>
        <v>0.33250000000000002</v>
      </c>
      <c r="E45">
        <v>266</v>
      </c>
      <c r="F45">
        <f>$A$31/($A$31-E45)*$B$33</f>
        <v>47.041198501872664</v>
      </c>
      <c r="G45">
        <f t="shared" si="8"/>
        <v>48.541198501872664</v>
      </c>
      <c r="H45">
        <f t="shared" si="9"/>
        <v>-4.0411985018726639</v>
      </c>
    </row>
    <row r="46" spans="1:8" x14ac:dyDescent="0.3">
      <c r="D46">
        <f>E46/$A$31</f>
        <v>0.34250000000000003</v>
      </c>
      <c r="E46">
        <v>274</v>
      </c>
      <c r="F46">
        <f>$A$31/($A$31-E46)*$B$33</f>
        <v>47.756653992395435</v>
      </c>
      <c r="G46">
        <f t="shared" si="8"/>
        <v>49.256653992395435</v>
      </c>
      <c r="H46">
        <f t="shared" si="9"/>
        <v>-4.2566539923954352</v>
      </c>
    </row>
    <row r="47" spans="1:8" x14ac:dyDescent="0.3">
      <c r="D47">
        <f>E47/$A$31</f>
        <v>0.43125000000000002</v>
      </c>
      <c r="E47">
        <v>345</v>
      </c>
      <c r="F47">
        <f>$A$31/($A$31-E47)*$B$33</f>
        <v>55.208791208791204</v>
      </c>
      <c r="G47">
        <f t="shared" si="8"/>
        <v>56.708791208791204</v>
      </c>
      <c r="H47">
        <f t="shared" si="9"/>
        <v>-3.9587912087912045</v>
      </c>
    </row>
    <row r="48" spans="1:8" x14ac:dyDescent="0.3">
      <c r="D48">
        <f>E48/$A$31</f>
        <v>0.56874999999999998</v>
      </c>
      <c r="E48">
        <v>455</v>
      </c>
      <c r="F48">
        <f>$A$31/($A$31-E48)*$B$33</f>
        <v>72.811594202898547</v>
      </c>
      <c r="G48">
        <f t="shared" si="8"/>
        <v>74.311594202898547</v>
      </c>
      <c r="H48">
        <f t="shared" si="9"/>
        <v>-5.4115942028985415</v>
      </c>
    </row>
    <row r="51" spans="4:5" x14ac:dyDescent="0.3">
      <c r="D51" t="s">
        <v>40</v>
      </c>
      <c r="E51" t="s">
        <v>41</v>
      </c>
    </row>
    <row r="52" spans="4:5" x14ac:dyDescent="0.3">
      <c r="D52">
        <f>1/(1-D40)</f>
        <v>1.0335917312661498</v>
      </c>
      <c r="E52">
        <f>D52*$B$33</f>
        <v>32.454780361757102</v>
      </c>
    </row>
    <row r="53" spans="4:5" x14ac:dyDescent="0.3">
      <c r="D53">
        <f>1/(1-D41)</f>
        <v>1.1019283746556474</v>
      </c>
      <c r="E53">
        <f t="shared" ref="E53:E60" si="10">D53*$B$33</f>
        <v>34.600550964187327</v>
      </c>
    </row>
    <row r="54" spans="4:5" x14ac:dyDescent="0.3">
      <c r="D54">
        <f>1/(1-D42)</f>
        <v>1.171303074670571</v>
      </c>
      <c r="E54">
        <f t="shared" si="10"/>
        <v>36.778916544655928</v>
      </c>
    </row>
    <row r="55" spans="4:5" x14ac:dyDescent="0.3">
      <c r="D55">
        <f>1/(1-D43)</f>
        <v>1.2987012987012987</v>
      </c>
      <c r="E55">
        <f t="shared" si="10"/>
        <v>40.779220779220779</v>
      </c>
    </row>
    <row r="56" spans="4:5" x14ac:dyDescent="0.3">
      <c r="D56">
        <f>1/(1-D44)</f>
        <v>1.4311270125223614</v>
      </c>
      <c r="E56">
        <f t="shared" si="10"/>
        <v>44.937388193202146</v>
      </c>
    </row>
    <row r="57" spans="4:5" x14ac:dyDescent="0.3">
      <c r="D57">
        <f>1/(1-D45)</f>
        <v>1.4981273408239701</v>
      </c>
      <c r="E57">
        <f t="shared" si="10"/>
        <v>47.041198501872664</v>
      </c>
    </row>
    <row r="58" spans="4:5" x14ac:dyDescent="0.3">
      <c r="D58">
        <f>1/(1-D46)</f>
        <v>1.5209125475285172</v>
      </c>
      <c r="E58">
        <f t="shared" si="10"/>
        <v>47.756653992395442</v>
      </c>
    </row>
    <row r="59" spans="4:5" x14ac:dyDescent="0.3">
      <c r="D59">
        <f>1/(1-D47)</f>
        <v>1.7582417582417582</v>
      </c>
      <c r="E59">
        <f t="shared" si="10"/>
        <v>55.208791208791204</v>
      </c>
    </row>
    <row r="60" spans="4:5" x14ac:dyDescent="0.3">
      <c r="D60">
        <f>1/(1-D48)</f>
        <v>2.318840579710145</v>
      </c>
      <c r="E60">
        <f t="shared" si="10"/>
        <v>72.811594202898547</v>
      </c>
    </row>
  </sheetData>
  <mergeCells count="10">
    <mergeCell ref="C37:D3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2017-01-24T00:55:07Z</dcterms:modified>
</cp:coreProperties>
</file>