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indows 10\Downloads\"/>
    </mc:Choice>
  </mc:AlternateContent>
  <xr:revisionPtr revIDLastSave="0" documentId="8_{90B40CC5-E9C0-4850-B567-BBDA9C181267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Langkah" sheetId="10" r:id="rId1"/>
    <sheet name="Detail" sheetId="8" r:id="rId2"/>
    <sheet name="Absen" sheetId="9" r:id="rId3"/>
    <sheet name="Soal" sheetId="7" r:id="rId4"/>
    <sheet name="Helper" sheetId="14" r:id="rId5"/>
    <sheet name="Main" sheetId="6" r:id="rId6"/>
  </sheets>
  <definedNames>
    <definedName name="_xlnm._FilterDatabase" localSheetId="2" hidden="1">Absen!$A$1:$B$2</definedName>
    <definedName name="_xlnm._FilterDatabase" localSheetId="1" hidden="1">Detail!$A$1:$H$1001</definedName>
    <definedName name="_xlnm._FilterDatabase" localSheetId="4" hidden="1">Helper!$AH$8:$AO$12</definedName>
    <definedName name="_xlnm._FilterDatabase" localSheetId="5" hidden="1">Main!$A$1:$X$1001</definedName>
  </definedNames>
  <calcPr calcId="191029"/>
  <pivotCaches>
    <pivotCache cacheId="0" r:id="rId7"/>
    <pivotCache cacheId="1" r:id="rId8"/>
    <pivotCache cacheId="2" r:id="rId9"/>
    <pivotCache cacheId="3" r:id="rId10"/>
  </pivotCaches>
  <fileRecoveryPr repairLoad="1"/>
</workbook>
</file>

<file path=xl/calcChain.xml><?xml version="1.0" encoding="utf-8"?>
<calcChain xmlns="http://schemas.openxmlformats.org/spreadsheetml/2006/main">
  <c r="F1001" i="6" l="1"/>
  <c r="C1001" i="6"/>
  <c r="B1001" i="6"/>
  <c r="F1000" i="6"/>
  <c r="C1000" i="6"/>
  <c r="B1000" i="6"/>
  <c r="F999" i="6"/>
  <c r="C999" i="6"/>
  <c r="B999" i="6"/>
  <c r="F998" i="6"/>
  <c r="C998" i="6"/>
  <c r="B998" i="6"/>
  <c r="F997" i="6"/>
  <c r="C997" i="6"/>
  <c r="B997" i="6"/>
  <c r="F996" i="6"/>
  <c r="C996" i="6"/>
  <c r="B996" i="6"/>
  <c r="F995" i="6"/>
  <c r="C995" i="6"/>
  <c r="B995" i="6"/>
  <c r="F994" i="6"/>
  <c r="C994" i="6"/>
  <c r="B994" i="6"/>
  <c r="F993" i="6"/>
  <c r="C993" i="6"/>
  <c r="B993" i="6"/>
  <c r="F992" i="6"/>
  <c r="C992" i="6"/>
  <c r="B992" i="6"/>
  <c r="F991" i="6"/>
  <c r="C991" i="6"/>
  <c r="B991" i="6"/>
  <c r="F990" i="6"/>
  <c r="C990" i="6"/>
  <c r="B990" i="6"/>
  <c r="F989" i="6"/>
  <c r="C989" i="6"/>
  <c r="B989" i="6"/>
  <c r="F988" i="6"/>
  <c r="C988" i="6"/>
  <c r="B988" i="6"/>
  <c r="F987" i="6"/>
  <c r="C987" i="6"/>
  <c r="B987" i="6"/>
  <c r="F986" i="6"/>
  <c r="C986" i="6"/>
  <c r="B986" i="6"/>
  <c r="F985" i="6"/>
  <c r="C985" i="6"/>
  <c r="B985" i="6"/>
  <c r="F984" i="6"/>
  <c r="C984" i="6"/>
  <c r="B984" i="6"/>
  <c r="F983" i="6"/>
  <c r="C983" i="6"/>
  <c r="B983" i="6"/>
  <c r="F982" i="6"/>
  <c r="C982" i="6"/>
  <c r="B982" i="6"/>
  <c r="F981" i="6"/>
  <c r="C981" i="6"/>
  <c r="B981" i="6"/>
  <c r="F980" i="6"/>
  <c r="C980" i="6"/>
  <c r="B980" i="6"/>
  <c r="F979" i="6"/>
  <c r="C979" i="6"/>
  <c r="B979" i="6"/>
  <c r="F978" i="6"/>
  <c r="C978" i="6"/>
  <c r="B978" i="6"/>
  <c r="F977" i="6"/>
  <c r="C977" i="6"/>
  <c r="B977" i="6"/>
  <c r="F976" i="6"/>
  <c r="C976" i="6"/>
  <c r="B976" i="6"/>
  <c r="F975" i="6"/>
  <c r="C975" i="6"/>
  <c r="B975" i="6"/>
  <c r="F974" i="6"/>
  <c r="C974" i="6"/>
  <c r="B974" i="6"/>
  <c r="F973" i="6"/>
  <c r="C973" i="6"/>
  <c r="B973" i="6"/>
  <c r="F972" i="6"/>
  <c r="C972" i="6"/>
  <c r="B972" i="6"/>
  <c r="F971" i="6"/>
  <c r="C971" i="6"/>
  <c r="B971" i="6"/>
  <c r="F970" i="6"/>
  <c r="C970" i="6"/>
  <c r="B970" i="6"/>
  <c r="F969" i="6"/>
  <c r="C969" i="6"/>
  <c r="B969" i="6"/>
  <c r="F968" i="6"/>
  <c r="C968" i="6"/>
  <c r="B968" i="6"/>
  <c r="F967" i="6"/>
  <c r="C967" i="6"/>
  <c r="B967" i="6"/>
  <c r="F966" i="6"/>
  <c r="C966" i="6"/>
  <c r="B966" i="6"/>
  <c r="F965" i="6"/>
  <c r="C965" i="6"/>
  <c r="B965" i="6"/>
  <c r="F964" i="6"/>
  <c r="C964" i="6"/>
  <c r="B964" i="6"/>
  <c r="F963" i="6"/>
  <c r="C963" i="6"/>
  <c r="B963" i="6"/>
  <c r="F962" i="6"/>
  <c r="C962" i="6"/>
  <c r="B962" i="6"/>
  <c r="F961" i="6"/>
  <c r="C961" i="6"/>
  <c r="B961" i="6"/>
  <c r="F960" i="6"/>
  <c r="C960" i="6"/>
  <c r="B960" i="6"/>
  <c r="F959" i="6"/>
  <c r="C959" i="6"/>
  <c r="B959" i="6"/>
  <c r="F958" i="6"/>
  <c r="C958" i="6"/>
  <c r="B958" i="6"/>
  <c r="F957" i="6"/>
  <c r="C957" i="6"/>
  <c r="B957" i="6"/>
  <c r="F956" i="6"/>
  <c r="C956" i="6"/>
  <c r="B956" i="6"/>
  <c r="F955" i="6"/>
  <c r="C955" i="6"/>
  <c r="B955" i="6"/>
  <c r="F954" i="6"/>
  <c r="C954" i="6"/>
  <c r="B954" i="6"/>
  <c r="F953" i="6"/>
  <c r="C953" i="6"/>
  <c r="B953" i="6"/>
  <c r="F952" i="6"/>
  <c r="C952" i="6"/>
  <c r="B952" i="6"/>
  <c r="F951" i="6"/>
  <c r="C951" i="6"/>
  <c r="B951" i="6"/>
  <c r="F950" i="6"/>
  <c r="C950" i="6"/>
  <c r="B950" i="6"/>
  <c r="F949" i="6"/>
  <c r="C949" i="6"/>
  <c r="B949" i="6"/>
  <c r="F948" i="6"/>
  <c r="C948" i="6"/>
  <c r="B948" i="6"/>
  <c r="F947" i="6"/>
  <c r="C947" i="6"/>
  <c r="B947" i="6"/>
  <c r="F946" i="6"/>
  <c r="C946" i="6"/>
  <c r="B946" i="6"/>
  <c r="F945" i="6"/>
  <c r="C945" i="6"/>
  <c r="B945" i="6"/>
  <c r="F944" i="6"/>
  <c r="C944" i="6"/>
  <c r="B944" i="6"/>
  <c r="F943" i="6"/>
  <c r="C943" i="6"/>
  <c r="B943" i="6"/>
  <c r="F942" i="6"/>
  <c r="C942" i="6"/>
  <c r="B942" i="6"/>
  <c r="F941" i="6"/>
  <c r="C941" i="6"/>
  <c r="B941" i="6"/>
  <c r="F940" i="6"/>
  <c r="C940" i="6"/>
  <c r="B940" i="6"/>
  <c r="F939" i="6"/>
  <c r="C939" i="6"/>
  <c r="B939" i="6"/>
  <c r="F938" i="6"/>
  <c r="C938" i="6"/>
  <c r="B938" i="6"/>
  <c r="F937" i="6"/>
  <c r="C937" i="6"/>
  <c r="B937" i="6"/>
  <c r="F936" i="6"/>
  <c r="C936" i="6"/>
  <c r="B936" i="6"/>
  <c r="F935" i="6"/>
  <c r="C935" i="6"/>
  <c r="B935" i="6"/>
  <c r="F934" i="6"/>
  <c r="C934" i="6"/>
  <c r="B934" i="6"/>
  <c r="F933" i="6"/>
  <c r="C933" i="6"/>
  <c r="B933" i="6"/>
  <c r="F932" i="6"/>
  <c r="C932" i="6"/>
  <c r="B932" i="6"/>
  <c r="F931" i="6"/>
  <c r="C931" i="6"/>
  <c r="B931" i="6"/>
  <c r="F930" i="6"/>
  <c r="C930" i="6"/>
  <c r="B930" i="6"/>
  <c r="F929" i="6"/>
  <c r="C929" i="6"/>
  <c r="B929" i="6"/>
  <c r="F928" i="6"/>
  <c r="C928" i="6"/>
  <c r="B928" i="6"/>
  <c r="F927" i="6"/>
  <c r="C927" i="6"/>
  <c r="B927" i="6"/>
  <c r="F926" i="6"/>
  <c r="C926" i="6"/>
  <c r="B926" i="6"/>
  <c r="F925" i="6"/>
  <c r="C925" i="6"/>
  <c r="B925" i="6"/>
  <c r="F924" i="6"/>
  <c r="C924" i="6"/>
  <c r="B924" i="6"/>
  <c r="F923" i="6"/>
  <c r="C923" i="6"/>
  <c r="B923" i="6"/>
  <c r="F922" i="6"/>
  <c r="C922" i="6"/>
  <c r="B922" i="6"/>
  <c r="F921" i="6"/>
  <c r="C921" i="6"/>
  <c r="B921" i="6"/>
  <c r="F920" i="6"/>
  <c r="C920" i="6"/>
  <c r="B920" i="6"/>
  <c r="F919" i="6"/>
  <c r="C919" i="6"/>
  <c r="B919" i="6"/>
  <c r="F918" i="6"/>
  <c r="C918" i="6"/>
  <c r="B918" i="6"/>
  <c r="F917" i="6"/>
  <c r="C917" i="6"/>
  <c r="B917" i="6"/>
  <c r="F916" i="6"/>
  <c r="C916" i="6"/>
  <c r="B916" i="6"/>
  <c r="F915" i="6"/>
  <c r="C915" i="6"/>
  <c r="B915" i="6"/>
  <c r="F914" i="6"/>
  <c r="C914" i="6"/>
  <c r="B914" i="6"/>
  <c r="F913" i="6"/>
  <c r="C913" i="6"/>
  <c r="B913" i="6"/>
  <c r="F912" i="6"/>
  <c r="C912" i="6"/>
  <c r="B912" i="6"/>
  <c r="F911" i="6"/>
  <c r="C911" i="6"/>
  <c r="B911" i="6"/>
  <c r="F910" i="6"/>
  <c r="C910" i="6"/>
  <c r="B910" i="6"/>
  <c r="F909" i="6"/>
  <c r="C909" i="6"/>
  <c r="B909" i="6"/>
  <c r="F908" i="6"/>
  <c r="C908" i="6"/>
  <c r="B908" i="6"/>
  <c r="F907" i="6"/>
  <c r="C907" i="6"/>
  <c r="B907" i="6"/>
  <c r="F906" i="6"/>
  <c r="C906" i="6"/>
  <c r="B906" i="6"/>
  <c r="F905" i="6"/>
  <c r="C905" i="6"/>
  <c r="B905" i="6"/>
  <c r="F904" i="6"/>
  <c r="C904" i="6"/>
  <c r="B904" i="6"/>
  <c r="F903" i="6"/>
  <c r="C903" i="6"/>
  <c r="B903" i="6"/>
  <c r="F902" i="6"/>
  <c r="C902" i="6"/>
  <c r="B902" i="6"/>
  <c r="F901" i="6"/>
  <c r="C901" i="6"/>
  <c r="B901" i="6"/>
  <c r="F900" i="6"/>
  <c r="C900" i="6"/>
  <c r="B900" i="6"/>
  <c r="F899" i="6"/>
  <c r="C899" i="6"/>
  <c r="B899" i="6"/>
  <c r="F898" i="6"/>
  <c r="C898" i="6"/>
  <c r="B898" i="6"/>
  <c r="F897" i="6"/>
  <c r="C897" i="6"/>
  <c r="B897" i="6"/>
  <c r="F896" i="6"/>
  <c r="C896" i="6"/>
  <c r="B896" i="6"/>
  <c r="F895" i="6"/>
  <c r="C895" i="6"/>
  <c r="B895" i="6"/>
  <c r="F894" i="6"/>
  <c r="C894" i="6"/>
  <c r="B894" i="6"/>
  <c r="F893" i="6"/>
  <c r="C893" i="6"/>
  <c r="B893" i="6"/>
  <c r="F892" i="6"/>
  <c r="C892" i="6"/>
  <c r="B892" i="6"/>
  <c r="F891" i="6"/>
  <c r="C891" i="6"/>
  <c r="B891" i="6"/>
  <c r="F890" i="6"/>
  <c r="C890" i="6"/>
  <c r="B890" i="6"/>
  <c r="F889" i="6"/>
  <c r="C889" i="6"/>
  <c r="B889" i="6"/>
  <c r="F888" i="6"/>
  <c r="C888" i="6"/>
  <c r="B888" i="6"/>
  <c r="F887" i="6"/>
  <c r="C887" i="6"/>
  <c r="B887" i="6"/>
  <c r="F886" i="6"/>
  <c r="C886" i="6"/>
  <c r="B886" i="6"/>
  <c r="F885" i="6"/>
  <c r="C885" i="6"/>
  <c r="B885" i="6"/>
  <c r="F884" i="6"/>
  <c r="C884" i="6"/>
  <c r="B884" i="6"/>
  <c r="F883" i="6"/>
  <c r="C883" i="6"/>
  <c r="B883" i="6"/>
  <c r="F882" i="6"/>
  <c r="C882" i="6"/>
  <c r="B882" i="6"/>
  <c r="F881" i="6"/>
  <c r="C881" i="6"/>
  <c r="B881" i="6"/>
  <c r="F880" i="6"/>
  <c r="C880" i="6"/>
  <c r="B880" i="6"/>
  <c r="F879" i="6"/>
  <c r="C879" i="6"/>
  <c r="B879" i="6"/>
  <c r="F878" i="6"/>
  <c r="C878" i="6"/>
  <c r="B878" i="6"/>
  <c r="F877" i="6"/>
  <c r="C877" i="6"/>
  <c r="B877" i="6"/>
  <c r="F876" i="6"/>
  <c r="C876" i="6"/>
  <c r="B876" i="6"/>
  <c r="F875" i="6"/>
  <c r="C875" i="6"/>
  <c r="B875" i="6"/>
  <c r="F874" i="6"/>
  <c r="C874" i="6"/>
  <c r="B874" i="6"/>
  <c r="F873" i="6"/>
  <c r="C873" i="6"/>
  <c r="B873" i="6"/>
  <c r="F872" i="6"/>
  <c r="C872" i="6"/>
  <c r="B872" i="6"/>
  <c r="F871" i="6"/>
  <c r="C871" i="6"/>
  <c r="B871" i="6"/>
  <c r="F870" i="6"/>
  <c r="C870" i="6"/>
  <c r="B870" i="6"/>
  <c r="F869" i="6"/>
  <c r="C869" i="6"/>
  <c r="B869" i="6"/>
  <c r="F868" i="6"/>
  <c r="C868" i="6"/>
  <c r="B868" i="6"/>
  <c r="F867" i="6"/>
  <c r="C867" i="6"/>
  <c r="B867" i="6"/>
  <c r="F866" i="6"/>
  <c r="C866" i="6"/>
  <c r="B866" i="6"/>
  <c r="F865" i="6"/>
  <c r="C865" i="6"/>
  <c r="B865" i="6"/>
  <c r="F864" i="6"/>
  <c r="C864" i="6"/>
  <c r="B864" i="6"/>
  <c r="F863" i="6"/>
  <c r="C863" i="6"/>
  <c r="B863" i="6"/>
  <c r="F862" i="6"/>
  <c r="C862" i="6"/>
  <c r="B862" i="6"/>
  <c r="F861" i="6"/>
  <c r="C861" i="6"/>
  <c r="B861" i="6"/>
  <c r="F860" i="6"/>
  <c r="C860" i="6"/>
  <c r="B860" i="6"/>
  <c r="F859" i="6"/>
  <c r="C859" i="6"/>
  <c r="B859" i="6"/>
  <c r="F858" i="6"/>
  <c r="C858" i="6"/>
  <c r="B858" i="6"/>
  <c r="F857" i="6"/>
  <c r="C857" i="6"/>
  <c r="B857" i="6"/>
  <c r="F856" i="6"/>
  <c r="C856" i="6"/>
  <c r="B856" i="6"/>
  <c r="F855" i="6"/>
  <c r="C855" i="6"/>
  <c r="B855" i="6"/>
  <c r="F854" i="6"/>
  <c r="C854" i="6"/>
  <c r="B854" i="6"/>
  <c r="F853" i="6"/>
  <c r="C853" i="6"/>
  <c r="B853" i="6"/>
  <c r="F852" i="6"/>
  <c r="C852" i="6"/>
  <c r="B852" i="6"/>
  <c r="F851" i="6"/>
  <c r="C851" i="6"/>
  <c r="B851" i="6"/>
  <c r="F850" i="6"/>
  <c r="C850" i="6"/>
  <c r="B850" i="6"/>
  <c r="F849" i="6"/>
  <c r="C849" i="6"/>
  <c r="B849" i="6"/>
  <c r="F848" i="6"/>
  <c r="C848" i="6"/>
  <c r="B848" i="6"/>
  <c r="F847" i="6"/>
  <c r="C847" i="6"/>
  <c r="B847" i="6"/>
  <c r="F846" i="6"/>
  <c r="C846" i="6"/>
  <c r="B846" i="6"/>
  <c r="F845" i="6"/>
  <c r="C845" i="6"/>
  <c r="B845" i="6"/>
  <c r="F844" i="6"/>
  <c r="C844" i="6"/>
  <c r="B844" i="6"/>
  <c r="F843" i="6"/>
  <c r="C843" i="6"/>
  <c r="B843" i="6"/>
  <c r="F842" i="6"/>
  <c r="C842" i="6"/>
  <c r="B842" i="6"/>
  <c r="F841" i="6"/>
  <c r="C841" i="6"/>
  <c r="B841" i="6"/>
  <c r="F840" i="6"/>
  <c r="C840" i="6"/>
  <c r="B840" i="6"/>
  <c r="F839" i="6"/>
  <c r="C839" i="6"/>
  <c r="B839" i="6"/>
  <c r="F838" i="6"/>
  <c r="C838" i="6"/>
  <c r="B838" i="6"/>
  <c r="F837" i="6"/>
  <c r="C837" i="6"/>
  <c r="B837" i="6"/>
  <c r="F836" i="6"/>
  <c r="C836" i="6"/>
  <c r="B836" i="6"/>
  <c r="F835" i="6"/>
  <c r="C835" i="6"/>
  <c r="B835" i="6"/>
  <c r="F834" i="6"/>
  <c r="C834" i="6"/>
  <c r="B834" i="6"/>
  <c r="F833" i="6"/>
  <c r="C833" i="6"/>
  <c r="B833" i="6"/>
  <c r="F832" i="6"/>
  <c r="C832" i="6"/>
  <c r="B832" i="6"/>
  <c r="F831" i="6"/>
  <c r="C831" i="6"/>
  <c r="B831" i="6"/>
  <c r="F830" i="6"/>
  <c r="C830" i="6"/>
  <c r="B830" i="6"/>
  <c r="F829" i="6"/>
  <c r="C829" i="6"/>
  <c r="B829" i="6"/>
  <c r="F828" i="6"/>
  <c r="C828" i="6"/>
  <c r="B828" i="6"/>
  <c r="F827" i="6"/>
  <c r="C827" i="6"/>
  <c r="B827" i="6"/>
  <c r="F826" i="6"/>
  <c r="C826" i="6"/>
  <c r="B826" i="6"/>
  <c r="C825" i="6"/>
  <c r="B825" i="6"/>
  <c r="F825" i="6" s="1"/>
  <c r="F824" i="6"/>
  <c r="C824" i="6"/>
  <c r="B824" i="6"/>
  <c r="F823" i="6"/>
  <c r="C823" i="6"/>
  <c r="B823" i="6"/>
  <c r="F822" i="6"/>
  <c r="C822" i="6"/>
  <c r="B822" i="6"/>
  <c r="F821" i="6"/>
  <c r="C821" i="6"/>
  <c r="B821" i="6"/>
  <c r="F820" i="6"/>
  <c r="C820" i="6"/>
  <c r="B820" i="6"/>
  <c r="F819" i="6"/>
  <c r="C819" i="6"/>
  <c r="B819" i="6"/>
  <c r="F818" i="6"/>
  <c r="C818" i="6"/>
  <c r="B818" i="6"/>
  <c r="F817" i="6"/>
  <c r="C817" i="6"/>
  <c r="B817" i="6"/>
  <c r="F816" i="6"/>
  <c r="C816" i="6"/>
  <c r="B816" i="6"/>
  <c r="F815" i="6"/>
  <c r="C815" i="6"/>
  <c r="B815" i="6"/>
  <c r="F814" i="6"/>
  <c r="C814" i="6"/>
  <c r="B814" i="6"/>
  <c r="F813" i="6"/>
  <c r="C813" i="6"/>
  <c r="B813" i="6"/>
  <c r="F812" i="6"/>
  <c r="C812" i="6"/>
  <c r="B812" i="6"/>
  <c r="F811" i="6"/>
  <c r="C811" i="6"/>
  <c r="B811" i="6"/>
  <c r="F810" i="6"/>
  <c r="C810" i="6"/>
  <c r="B810" i="6"/>
  <c r="F809" i="6"/>
  <c r="C809" i="6"/>
  <c r="B809" i="6"/>
  <c r="F808" i="6"/>
  <c r="C808" i="6"/>
  <c r="B808" i="6"/>
  <c r="F807" i="6"/>
  <c r="C807" i="6"/>
  <c r="B807" i="6"/>
  <c r="F806" i="6"/>
  <c r="C806" i="6"/>
  <c r="B806" i="6"/>
  <c r="F805" i="6"/>
  <c r="C805" i="6"/>
  <c r="B805" i="6"/>
  <c r="F804" i="6"/>
  <c r="C804" i="6"/>
  <c r="B804" i="6"/>
  <c r="F803" i="6"/>
  <c r="C803" i="6"/>
  <c r="B803" i="6"/>
  <c r="F802" i="6"/>
  <c r="C802" i="6"/>
  <c r="B802" i="6"/>
  <c r="F801" i="6"/>
  <c r="C801" i="6"/>
  <c r="B801" i="6"/>
  <c r="F800" i="6"/>
  <c r="C800" i="6"/>
  <c r="B800" i="6"/>
  <c r="F799" i="6"/>
  <c r="C799" i="6"/>
  <c r="B799" i="6"/>
  <c r="F798" i="6"/>
  <c r="C798" i="6"/>
  <c r="B798" i="6"/>
  <c r="F797" i="6"/>
  <c r="C797" i="6"/>
  <c r="B797" i="6"/>
  <c r="F796" i="6"/>
  <c r="C796" i="6"/>
  <c r="B796" i="6"/>
  <c r="F795" i="6"/>
  <c r="C795" i="6"/>
  <c r="B795" i="6"/>
  <c r="F794" i="6"/>
  <c r="C794" i="6"/>
  <c r="B794" i="6"/>
  <c r="F793" i="6"/>
  <c r="C793" i="6"/>
  <c r="B793" i="6"/>
  <c r="F792" i="6"/>
  <c r="C792" i="6"/>
  <c r="B792" i="6"/>
  <c r="F791" i="6"/>
  <c r="C791" i="6"/>
  <c r="B791" i="6"/>
  <c r="F790" i="6"/>
  <c r="C790" i="6"/>
  <c r="B790" i="6"/>
  <c r="F789" i="6"/>
  <c r="C789" i="6"/>
  <c r="B789" i="6"/>
  <c r="F788" i="6"/>
  <c r="C788" i="6"/>
  <c r="B788" i="6"/>
  <c r="F787" i="6"/>
  <c r="C787" i="6"/>
  <c r="B787" i="6"/>
  <c r="F786" i="6"/>
  <c r="C786" i="6"/>
  <c r="B786" i="6"/>
  <c r="F785" i="6"/>
  <c r="C785" i="6"/>
  <c r="B785" i="6"/>
  <c r="F784" i="6"/>
  <c r="C784" i="6"/>
  <c r="B784" i="6"/>
  <c r="F783" i="6"/>
  <c r="C783" i="6"/>
  <c r="B783" i="6"/>
  <c r="F782" i="6"/>
  <c r="C782" i="6"/>
  <c r="B782" i="6"/>
  <c r="F781" i="6"/>
  <c r="C781" i="6"/>
  <c r="B781" i="6"/>
  <c r="F780" i="6"/>
  <c r="C780" i="6"/>
  <c r="B780" i="6"/>
  <c r="F779" i="6"/>
  <c r="C779" i="6"/>
  <c r="B779" i="6"/>
  <c r="F778" i="6"/>
  <c r="C778" i="6"/>
  <c r="B778" i="6"/>
  <c r="F777" i="6"/>
  <c r="C777" i="6"/>
  <c r="B777" i="6"/>
  <c r="F776" i="6"/>
  <c r="C776" i="6"/>
  <c r="B776" i="6"/>
  <c r="F775" i="6"/>
  <c r="C775" i="6"/>
  <c r="B775" i="6"/>
  <c r="F774" i="6"/>
  <c r="C774" i="6"/>
  <c r="B774" i="6"/>
  <c r="F773" i="6"/>
  <c r="C773" i="6"/>
  <c r="B773" i="6"/>
  <c r="F772" i="6"/>
  <c r="C772" i="6"/>
  <c r="B772" i="6"/>
  <c r="F771" i="6"/>
  <c r="C771" i="6"/>
  <c r="B771" i="6"/>
  <c r="F770" i="6"/>
  <c r="C770" i="6"/>
  <c r="B770" i="6"/>
  <c r="F769" i="6"/>
  <c r="C769" i="6"/>
  <c r="B769" i="6"/>
  <c r="F768" i="6"/>
  <c r="C768" i="6"/>
  <c r="B768" i="6"/>
  <c r="F767" i="6"/>
  <c r="C767" i="6"/>
  <c r="B767" i="6"/>
  <c r="F766" i="6"/>
  <c r="C766" i="6"/>
  <c r="B766" i="6"/>
  <c r="F765" i="6"/>
  <c r="C765" i="6"/>
  <c r="B765" i="6"/>
  <c r="F764" i="6"/>
  <c r="C764" i="6"/>
  <c r="B764" i="6"/>
  <c r="F763" i="6"/>
  <c r="C763" i="6"/>
  <c r="B763" i="6"/>
  <c r="F762" i="6"/>
  <c r="C762" i="6"/>
  <c r="B762" i="6"/>
  <c r="F761" i="6"/>
  <c r="C761" i="6"/>
  <c r="B761" i="6"/>
  <c r="F760" i="6"/>
  <c r="C760" i="6"/>
  <c r="B760" i="6"/>
  <c r="F759" i="6"/>
  <c r="C759" i="6"/>
  <c r="B759" i="6"/>
  <c r="F758" i="6"/>
  <c r="C758" i="6"/>
  <c r="B758" i="6"/>
  <c r="F757" i="6"/>
  <c r="C757" i="6"/>
  <c r="B757" i="6"/>
  <c r="F756" i="6"/>
  <c r="C756" i="6"/>
  <c r="B756" i="6"/>
  <c r="C755" i="6"/>
  <c r="B755" i="6"/>
  <c r="F755" i="6" s="1"/>
  <c r="F754" i="6"/>
  <c r="C754" i="6"/>
  <c r="B754" i="6"/>
  <c r="F753" i="6"/>
  <c r="C753" i="6"/>
  <c r="B753" i="6"/>
  <c r="F752" i="6"/>
  <c r="C752" i="6"/>
  <c r="B752" i="6"/>
  <c r="F751" i="6"/>
  <c r="C751" i="6"/>
  <c r="B751" i="6"/>
  <c r="F750" i="6"/>
  <c r="C750" i="6"/>
  <c r="B750" i="6"/>
  <c r="F749" i="6"/>
  <c r="C749" i="6"/>
  <c r="B749" i="6"/>
  <c r="F748" i="6"/>
  <c r="C748" i="6"/>
  <c r="B748" i="6"/>
  <c r="F747" i="6"/>
  <c r="C747" i="6"/>
  <c r="B747" i="6"/>
  <c r="F746" i="6"/>
  <c r="C746" i="6"/>
  <c r="B746" i="6"/>
  <c r="F745" i="6"/>
  <c r="C745" i="6"/>
  <c r="B745" i="6"/>
  <c r="F744" i="6"/>
  <c r="C744" i="6"/>
  <c r="B744" i="6"/>
  <c r="F743" i="6"/>
  <c r="C743" i="6"/>
  <c r="B743" i="6"/>
  <c r="F742" i="6"/>
  <c r="C742" i="6"/>
  <c r="B742" i="6"/>
  <c r="F741" i="6"/>
  <c r="C741" i="6"/>
  <c r="B741" i="6"/>
  <c r="F740" i="6"/>
  <c r="C740" i="6"/>
  <c r="B740" i="6"/>
  <c r="F739" i="6"/>
  <c r="C739" i="6"/>
  <c r="B739" i="6"/>
  <c r="F738" i="6"/>
  <c r="C738" i="6"/>
  <c r="B738" i="6"/>
  <c r="F737" i="6"/>
  <c r="C737" i="6"/>
  <c r="B737" i="6"/>
  <c r="F736" i="6"/>
  <c r="C736" i="6"/>
  <c r="B736" i="6"/>
  <c r="F735" i="6"/>
  <c r="C735" i="6"/>
  <c r="B735" i="6"/>
  <c r="F734" i="6"/>
  <c r="C734" i="6"/>
  <c r="B734" i="6"/>
  <c r="F733" i="6"/>
  <c r="C733" i="6"/>
  <c r="B733" i="6"/>
  <c r="F732" i="6"/>
  <c r="C732" i="6"/>
  <c r="B732" i="6"/>
  <c r="F731" i="6"/>
  <c r="C731" i="6"/>
  <c r="B731" i="6"/>
  <c r="F730" i="6"/>
  <c r="C730" i="6"/>
  <c r="B730" i="6"/>
  <c r="F729" i="6"/>
  <c r="C729" i="6"/>
  <c r="B729" i="6"/>
  <c r="F728" i="6"/>
  <c r="C728" i="6"/>
  <c r="B728" i="6"/>
  <c r="F727" i="6"/>
  <c r="C727" i="6"/>
  <c r="B727" i="6"/>
  <c r="F726" i="6"/>
  <c r="C726" i="6"/>
  <c r="B726" i="6"/>
  <c r="F725" i="6"/>
  <c r="C725" i="6"/>
  <c r="B725" i="6"/>
  <c r="F724" i="6"/>
  <c r="C724" i="6"/>
  <c r="B724" i="6"/>
  <c r="F723" i="6"/>
  <c r="C723" i="6"/>
  <c r="B723" i="6"/>
  <c r="F722" i="6"/>
  <c r="C722" i="6"/>
  <c r="B722" i="6"/>
  <c r="F721" i="6"/>
  <c r="C721" i="6"/>
  <c r="B721" i="6"/>
  <c r="F720" i="6"/>
  <c r="C720" i="6"/>
  <c r="B720" i="6"/>
  <c r="F719" i="6"/>
  <c r="C719" i="6"/>
  <c r="B719" i="6"/>
  <c r="F718" i="6"/>
  <c r="C718" i="6"/>
  <c r="B718" i="6"/>
  <c r="F717" i="6"/>
  <c r="C717" i="6"/>
  <c r="B717" i="6"/>
  <c r="F716" i="6"/>
  <c r="C716" i="6"/>
  <c r="B716" i="6"/>
  <c r="F715" i="6"/>
  <c r="C715" i="6"/>
  <c r="B715" i="6"/>
  <c r="F714" i="6"/>
  <c r="C714" i="6"/>
  <c r="B714" i="6"/>
  <c r="F713" i="6"/>
  <c r="C713" i="6"/>
  <c r="B713" i="6"/>
  <c r="F712" i="6"/>
  <c r="C712" i="6"/>
  <c r="B712" i="6"/>
  <c r="F711" i="6"/>
  <c r="C711" i="6"/>
  <c r="B711" i="6"/>
  <c r="F710" i="6"/>
  <c r="C710" i="6"/>
  <c r="B710" i="6"/>
  <c r="F709" i="6"/>
  <c r="C709" i="6"/>
  <c r="B709" i="6"/>
  <c r="F708" i="6"/>
  <c r="C708" i="6"/>
  <c r="B708" i="6"/>
  <c r="F707" i="6"/>
  <c r="C707" i="6"/>
  <c r="B707" i="6"/>
  <c r="F706" i="6"/>
  <c r="C706" i="6"/>
  <c r="B706" i="6"/>
  <c r="F705" i="6"/>
  <c r="C705" i="6"/>
  <c r="B705" i="6"/>
  <c r="F704" i="6"/>
  <c r="C704" i="6"/>
  <c r="B704" i="6"/>
  <c r="F703" i="6"/>
  <c r="C703" i="6"/>
  <c r="B703" i="6"/>
  <c r="F702" i="6"/>
  <c r="C702" i="6"/>
  <c r="B702" i="6"/>
  <c r="F701" i="6"/>
  <c r="C701" i="6"/>
  <c r="B701" i="6"/>
  <c r="F700" i="6"/>
  <c r="C700" i="6"/>
  <c r="B700" i="6"/>
  <c r="F699" i="6"/>
  <c r="C699" i="6"/>
  <c r="B699" i="6"/>
  <c r="F698" i="6"/>
  <c r="C698" i="6"/>
  <c r="B698" i="6"/>
  <c r="F697" i="6"/>
  <c r="C697" i="6"/>
  <c r="B697" i="6"/>
  <c r="F696" i="6"/>
  <c r="C696" i="6"/>
  <c r="B696" i="6"/>
  <c r="F695" i="6"/>
  <c r="C695" i="6"/>
  <c r="B695" i="6"/>
  <c r="F694" i="6"/>
  <c r="C694" i="6"/>
  <c r="B694" i="6"/>
  <c r="F693" i="6"/>
  <c r="C693" i="6"/>
  <c r="B693" i="6"/>
  <c r="F692" i="6"/>
  <c r="C692" i="6"/>
  <c r="B692" i="6"/>
  <c r="F691" i="6"/>
  <c r="C691" i="6"/>
  <c r="B691" i="6"/>
  <c r="F690" i="6"/>
  <c r="C690" i="6"/>
  <c r="B690" i="6"/>
  <c r="F689" i="6"/>
  <c r="C689" i="6"/>
  <c r="B689" i="6"/>
  <c r="F688" i="6"/>
  <c r="C688" i="6"/>
  <c r="B688" i="6"/>
  <c r="F687" i="6"/>
  <c r="C687" i="6"/>
  <c r="B687" i="6"/>
  <c r="F686" i="6"/>
  <c r="C686" i="6"/>
  <c r="B686" i="6"/>
  <c r="F685" i="6"/>
  <c r="C685" i="6"/>
  <c r="B685" i="6"/>
  <c r="F684" i="6"/>
  <c r="C684" i="6"/>
  <c r="B684" i="6"/>
  <c r="F683" i="6"/>
  <c r="C683" i="6"/>
  <c r="B683" i="6"/>
  <c r="F682" i="6"/>
  <c r="C682" i="6"/>
  <c r="B682" i="6"/>
  <c r="F681" i="6"/>
  <c r="C681" i="6"/>
  <c r="B681" i="6"/>
  <c r="F680" i="6"/>
  <c r="C680" i="6"/>
  <c r="B680" i="6"/>
  <c r="F679" i="6"/>
  <c r="C679" i="6"/>
  <c r="B679" i="6"/>
  <c r="F678" i="6"/>
  <c r="C678" i="6"/>
  <c r="B678" i="6"/>
  <c r="F677" i="6"/>
  <c r="C677" i="6"/>
  <c r="B677" i="6"/>
  <c r="F676" i="6"/>
  <c r="C676" i="6"/>
  <c r="B676" i="6"/>
  <c r="F675" i="6"/>
  <c r="C675" i="6"/>
  <c r="B675" i="6"/>
  <c r="F674" i="6"/>
  <c r="C674" i="6"/>
  <c r="B674" i="6"/>
  <c r="F673" i="6"/>
  <c r="C673" i="6"/>
  <c r="B673" i="6"/>
  <c r="F672" i="6"/>
  <c r="C672" i="6"/>
  <c r="B672" i="6"/>
  <c r="F671" i="6"/>
  <c r="C671" i="6"/>
  <c r="B671" i="6"/>
  <c r="F670" i="6"/>
  <c r="C670" i="6"/>
  <c r="B670" i="6"/>
  <c r="F669" i="6"/>
  <c r="C669" i="6"/>
  <c r="B669" i="6"/>
  <c r="F668" i="6"/>
  <c r="C668" i="6"/>
  <c r="B668" i="6"/>
  <c r="F667" i="6"/>
  <c r="C667" i="6"/>
  <c r="B667" i="6"/>
  <c r="F666" i="6"/>
  <c r="C666" i="6"/>
  <c r="B666" i="6"/>
  <c r="F665" i="6"/>
  <c r="C665" i="6"/>
  <c r="B665" i="6"/>
  <c r="F664" i="6"/>
  <c r="C664" i="6"/>
  <c r="B664" i="6"/>
  <c r="F663" i="6"/>
  <c r="C663" i="6"/>
  <c r="B663" i="6"/>
  <c r="F662" i="6"/>
  <c r="C662" i="6"/>
  <c r="B662" i="6"/>
  <c r="F661" i="6"/>
  <c r="C661" i="6"/>
  <c r="B661" i="6"/>
  <c r="F660" i="6"/>
  <c r="C660" i="6"/>
  <c r="B660" i="6"/>
  <c r="F659" i="6"/>
  <c r="C659" i="6"/>
  <c r="B659" i="6"/>
  <c r="F658" i="6"/>
  <c r="C658" i="6"/>
  <c r="B658" i="6"/>
  <c r="F657" i="6"/>
  <c r="C657" i="6"/>
  <c r="B657" i="6"/>
  <c r="F656" i="6"/>
  <c r="C656" i="6"/>
  <c r="B656" i="6"/>
  <c r="F655" i="6"/>
  <c r="C655" i="6"/>
  <c r="B655" i="6"/>
  <c r="F654" i="6"/>
  <c r="C654" i="6"/>
  <c r="B654" i="6"/>
  <c r="F653" i="6"/>
  <c r="C653" i="6"/>
  <c r="B653" i="6"/>
  <c r="F652" i="6"/>
  <c r="C652" i="6"/>
  <c r="B652" i="6"/>
  <c r="F651" i="6"/>
  <c r="C651" i="6"/>
  <c r="B651" i="6"/>
  <c r="F650" i="6"/>
  <c r="C650" i="6"/>
  <c r="B650" i="6"/>
  <c r="F649" i="6"/>
  <c r="C649" i="6"/>
  <c r="B649" i="6"/>
  <c r="F648" i="6"/>
  <c r="C648" i="6"/>
  <c r="B648" i="6"/>
  <c r="F647" i="6"/>
  <c r="C647" i="6"/>
  <c r="B647" i="6"/>
  <c r="F646" i="6"/>
  <c r="C646" i="6"/>
  <c r="B646" i="6"/>
  <c r="F645" i="6"/>
  <c r="C645" i="6"/>
  <c r="B645" i="6"/>
  <c r="F644" i="6"/>
  <c r="C644" i="6"/>
  <c r="B644" i="6"/>
  <c r="F643" i="6"/>
  <c r="C643" i="6"/>
  <c r="B643" i="6"/>
  <c r="F642" i="6"/>
  <c r="C642" i="6"/>
  <c r="B642" i="6"/>
  <c r="F641" i="6"/>
  <c r="C641" i="6"/>
  <c r="B641" i="6"/>
  <c r="F640" i="6"/>
  <c r="C640" i="6"/>
  <c r="B640" i="6"/>
  <c r="F639" i="6"/>
  <c r="C639" i="6"/>
  <c r="B639" i="6"/>
  <c r="F638" i="6"/>
  <c r="C638" i="6"/>
  <c r="B638" i="6"/>
  <c r="F637" i="6"/>
  <c r="C637" i="6"/>
  <c r="B637" i="6"/>
  <c r="F636" i="6"/>
  <c r="C636" i="6"/>
  <c r="B636" i="6"/>
  <c r="F635" i="6"/>
  <c r="C635" i="6"/>
  <c r="B635" i="6"/>
  <c r="F634" i="6"/>
  <c r="C634" i="6"/>
  <c r="B634" i="6"/>
  <c r="F633" i="6"/>
  <c r="C633" i="6"/>
  <c r="B633" i="6"/>
  <c r="F632" i="6"/>
  <c r="C632" i="6"/>
  <c r="B632" i="6"/>
  <c r="F631" i="6"/>
  <c r="C631" i="6"/>
  <c r="B631" i="6"/>
  <c r="F630" i="6"/>
  <c r="C630" i="6"/>
  <c r="B630" i="6"/>
  <c r="F629" i="6"/>
  <c r="C629" i="6"/>
  <c r="B629" i="6"/>
  <c r="F628" i="6"/>
  <c r="C628" i="6"/>
  <c r="B628" i="6"/>
  <c r="F627" i="6"/>
  <c r="C627" i="6"/>
  <c r="B627" i="6"/>
  <c r="F626" i="6"/>
  <c r="C626" i="6"/>
  <c r="B626" i="6"/>
  <c r="F625" i="6"/>
  <c r="C625" i="6"/>
  <c r="B625" i="6"/>
  <c r="F624" i="6"/>
  <c r="C624" i="6"/>
  <c r="B624" i="6"/>
  <c r="F623" i="6"/>
  <c r="C623" i="6"/>
  <c r="B623" i="6"/>
  <c r="F622" i="6"/>
  <c r="C622" i="6"/>
  <c r="B622" i="6"/>
  <c r="F621" i="6"/>
  <c r="C621" i="6"/>
  <c r="B621" i="6"/>
  <c r="F620" i="6"/>
  <c r="C620" i="6"/>
  <c r="B620" i="6"/>
  <c r="F619" i="6"/>
  <c r="C619" i="6"/>
  <c r="B619" i="6"/>
  <c r="F618" i="6"/>
  <c r="C618" i="6"/>
  <c r="B618" i="6"/>
  <c r="F617" i="6"/>
  <c r="C617" i="6"/>
  <c r="B617" i="6"/>
  <c r="F616" i="6"/>
  <c r="C616" i="6"/>
  <c r="B616" i="6"/>
  <c r="F615" i="6"/>
  <c r="C615" i="6"/>
  <c r="B615" i="6"/>
  <c r="F614" i="6"/>
  <c r="C614" i="6"/>
  <c r="B614" i="6"/>
  <c r="F613" i="6"/>
  <c r="C613" i="6"/>
  <c r="B613" i="6"/>
  <c r="F612" i="6"/>
  <c r="C612" i="6"/>
  <c r="B612" i="6"/>
  <c r="F611" i="6"/>
  <c r="C611" i="6"/>
  <c r="B611" i="6"/>
  <c r="F610" i="6"/>
  <c r="C610" i="6"/>
  <c r="B610" i="6"/>
  <c r="F609" i="6"/>
  <c r="C609" i="6"/>
  <c r="B609" i="6"/>
  <c r="F608" i="6"/>
  <c r="C608" i="6"/>
  <c r="B608" i="6"/>
  <c r="F607" i="6"/>
  <c r="C607" i="6"/>
  <c r="B607" i="6"/>
  <c r="F606" i="6"/>
  <c r="C606" i="6"/>
  <c r="B606" i="6"/>
  <c r="F605" i="6"/>
  <c r="C605" i="6"/>
  <c r="B605" i="6"/>
  <c r="F604" i="6"/>
  <c r="C604" i="6"/>
  <c r="B604" i="6"/>
  <c r="F603" i="6"/>
  <c r="C603" i="6"/>
  <c r="B603" i="6"/>
  <c r="F602" i="6"/>
  <c r="C602" i="6"/>
  <c r="B602" i="6"/>
  <c r="F601" i="6"/>
  <c r="C601" i="6"/>
  <c r="B601" i="6"/>
  <c r="F600" i="6"/>
  <c r="C600" i="6"/>
  <c r="B600" i="6"/>
  <c r="F599" i="6"/>
  <c r="C599" i="6"/>
  <c r="B599" i="6"/>
  <c r="F598" i="6"/>
  <c r="C598" i="6"/>
  <c r="B598" i="6"/>
  <c r="F597" i="6"/>
  <c r="C597" i="6"/>
  <c r="B597" i="6"/>
  <c r="F596" i="6"/>
  <c r="C596" i="6"/>
  <c r="B596" i="6"/>
  <c r="F595" i="6"/>
  <c r="C595" i="6"/>
  <c r="B595" i="6"/>
  <c r="F594" i="6"/>
  <c r="C594" i="6"/>
  <c r="B594" i="6"/>
  <c r="F593" i="6"/>
  <c r="C593" i="6"/>
  <c r="B593" i="6"/>
  <c r="F592" i="6"/>
  <c r="C592" i="6"/>
  <c r="B592" i="6"/>
  <c r="F591" i="6"/>
  <c r="C591" i="6"/>
  <c r="B591" i="6"/>
  <c r="F590" i="6"/>
  <c r="C590" i="6"/>
  <c r="B590" i="6"/>
  <c r="F589" i="6"/>
  <c r="C589" i="6"/>
  <c r="B589" i="6"/>
  <c r="F588" i="6"/>
  <c r="C588" i="6"/>
  <c r="B588" i="6"/>
  <c r="F587" i="6"/>
  <c r="C587" i="6"/>
  <c r="B587" i="6"/>
  <c r="F586" i="6"/>
  <c r="C586" i="6"/>
  <c r="B586" i="6"/>
  <c r="F585" i="6"/>
  <c r="C585" i="6"/>
  <c r="B585" i="6"/>
  <c r="F584" i="6"/>
  <c r="C584" i="6"/>
  <c r="B584" i="6"/>
  <c r="F583" i="6"/>
  <c r="C583" i="6"/>
  <c r="B583" i="6"/>
  <c r="F582" i="6"/>
  <c r="C582" i="6"/>
  <c r="B582" i="6"/>
  <c r="F581" i="6"/>
  <c r="C581" i="6"/>
  <c r="B581" i="6"/>
  <c r="F580" i="6"/>
  <c r="C580" i="6"/>
  <c r="B580" i="6"/>
  <c r="F579" i="6"/>
  <c r="C579" i="6"/>
  <c r="B579" i="6"/>
  <c r="F578" i="6"/>
  <c r="C578" i="6"/>
  <c r="B578" i="6"/>
  <c r="F577" i="6"/>
  <c r="C577" i="6"/>
  <c r="B577" i="6"/>
  <c r="F576" i="6"/>
  <c r="C576" i="6"/>
  <c r="B576" i="6"/>
  <c r="F575" i="6"/>
  <c r="C575" i="6"/>
  <c r="B575" i="6"/>
  <c r="F574" i="6"/>
  <c r="C574" i="6"/>
  <c r="B574" i="6"/>
  <c r="F573" i="6"/>
  <c r="C573" i="6"/>
  <c r="B573" i="6"/>
  <c r="F572" i="6"/>
  <c r="C572" i="6"/>
  <c r="B572" i="6"/>
  <c r="F571" i="6"/>
  <c r="C571" i="6"/>
  <c r="B571" i="6"/>
  <c r="F570" i="6"/>
  <c r="C570" i="6"/>
  <c r="B570" i="6"/>
  <c r="F569" i="6"/>
  <c r="C569" i="6"/>
  <c r="B569" i="6"/>
  <c r="F568" i="6"/>
  <c r="C568" i="6"/>
  <c r="B568" i="6"/>
  <c r="F567" i="6"/>
  <c r="C567" i="6"/>
  <c r="B567" i="6"/>
  <c r="F566" i="6"/>
  <c r="C566" i="6"/>
  <c r="B566" i="6"/>
  <c r="F565" i="6"/>
  <c r="C565" i="6"/>
  <c r="B565" i="6"/>
  <c r="F564" i="6"/>
  <c r="C564" i="6"/>
  <c r="B564" i="6"/>
  <c r="F563" i="6"/>
  <c r="C563" i="6"/>
  <c r="B563" i="6"/>
  <c r="F562" i="6"/>
  <c r="C562" i="6"/>
  <c r="B562" i="6"/>
  <c r="F561" i="6"/>
  <c r="C561" i="6"/>
  <c r="B561" i="6"/>
  <c r="F560" i="6"/>
  <c r="C560" i="6"/>
  <c r="B560" i="6"/>
  <c r="F559" i="6"/>
  <c r="C559" i="6"/>
  <c r="B559" i="6"/>
  <c r="F558" i="6"/>
  <c r="C558" i="6"/>
  <c r="B558" i="6"/>
  <c r="F557" i="6"/>
  <c r="C557" i="6"/>
  <c r="B557" i="6"/>
  <c r="F556" i="6"/>
  <c r="C556" i="6"/>
  <c r="B556" i="6"/>
  <c r="F555" i="6"/>
  <c r="C555" i="6"/>
  <c r="B555" i="6"/>
  <c r="F554" i="6"/>
  <c r="C554" i="6"/>
  <c r="B554" i="6"/>
  <c r="F553" i="6"/>
  <c r="C553" i="6"/>
  <c r="B553" i="6"/>
  <c r="F552" i="6"/>
  <c r="C552" i="6"/>
  <c r="B552" i="6"/>
  <c r="F551" i="6"/>
  <c r="C551" i="6"/>
  <c r="B551" i="6"/>
  <c r="F550" i="6"/>
  <c r="C550" i="6"/>
  <c r="B550" i="6"/>
  <c r="F549" i="6"/>
  <c r="C549" i="6"/>
  <c r="B549" i="6"/>
  <c r="F548" i="6"/>
  <c r="C548" i="6"/>
  <c r="B548" i="6"/>
  <c r="F547" i="6"/>
  <c r="C547" i="6"/>
  <c r="B547" i="6"/>
  <c r="F546" i="6"/>
  <c r="C546" i="6"/>
  <c r="B546" i="6"/>
  <c r="F545" i="6"/>
  <c r="C545" i="6"/>
  <c r="B545" i="6"/>
  <c r="F544" i="6"/>
  <c r="C544" i="6"/>
  <c r="B544" i="6"/>
  <c r="F543" i="6"/>
  <c r="C543" i="6"/>
  <c r="B543" i="6"/>
  <c r="F542" i="6"/>
  <c r="C542" i="6"/>
  <c r="B542" i="6"/>
  <c r="F541" i="6"/>
  <c r="C541" i="6"/>
  <c r="B541" i="6"/>
  <c r="F540" i="6"/>
  <c r="C540" i="6"/>
  <c r="B540" i="6"/>
  <c r="F539" i="6"/>
  <c r="C539" i="6"/>
  <c r="B539" i="6"/>
  <c r="F538" i="6"/>
  <c r="C538" i="6"/>
  <c r="B538" i="6"/>
  <c r="F537" i="6"/>
  <c r="C537" i="6"/>
  <c r="B537" i="6"/>
  <c r="F536" i="6"/>
  <c r="C536" i="6"/>
  <c r="B536" i="6"/>
  <c r="F535" i="6"/>
  <c r="C535" i="6"/>
  <c r="B535" i="6"/>
  <c r="F534" i="6"/>
  <c r="C534" i="6"/>
  <c r="B534" i="6"/>
  <c r="F533" i="6"/>
  <c r="C533" i="6"/>
  <c r="B533" i="6"/>
  <c r="F532" i="6"/>
  <c r="C532" i="6"/>
  <c r="B532" i="6"/>
  <c r="F531" i="6"/>
  <c r="C531" i="6"/>
  <c r="B531" i="6"/>
  <c r="F530" i="6"/>
  <c r="C530" i="6"/>
  <c r="B530" i="6"/>
  <c r="F529" i="6"/>
  <c r="C529" i="6"/>
  <c r="B529" i="6"/>
  <c r="F528" i="6"/>
  <c r="C528" i="6"/>
  <c r="B528" i="6"/>
  <c r="F527" i="6"/>
  <c r="C527" i="6"/>
  <c r="B527" i="6"/>
  <c r="F526" i="6"/>
  <c r="C526" i="6"/>
  <c r="B526" i="6"/>
  <c r="F525" i="6"/>
  <c r="C525" i="6"/>
  <c r="B525" i="6"/>
  <c r="F524" i="6"/>
  <c r="C524" i="6"/>
  <c r="B524" i="6"/>
  <c r="F523" i="6"/>
  <c r="C523" i="6"/>
  <c r="B523" i="6"/>
  <c r="F522" i="6"/>
  <c r="C522" i="6"/>
  <c r="B522" i="6"/>
  <c r="F521" i="6"/>
  <c r="C521" i="6"/>
  <c r="B521" i="6"/>
  <c r="F520" i="6"/>
  <c r="C520" i="6"/>
  <c r="B520" i="6"/>
  <c r="F519" i="6"/>
  <c r="C519" i="6"/>
  <c r="B519" i="6"/>
  <c r="F518" i="6"/>
  <c r="C518" i="6"/>
  <c r="B518" i="6"/>
  <c r="F517" i="6"/>
  <c r="C517" i="6"/>
  <c r="B517" i="6"/>
  <c r="F516" i="6"/>
  <c r="C516" i="6"/>
  <c r="B516" i="6"/>
  <c r="F515" i="6"/>
  <c r="C515" i="6"/>
  <c r="B515" i="6"/>
  <c r="F514" i="6"/>
  <c r="C514" i="6"/>
  <c r="B514" i="6"/>
  <c r="F513" i="6"/>
  <c r="C513" i="6"/>
  <c r="B513" i="6"/>
  <c r="F512" i="6"/>
  <c r="C512" i="6"/>
  <c r="B512" i="6"/>
  <c r="F511" i="6"/>
  <c r="C511" i="6"/>
  <c r="B511" i="6"/>
  <c r="F510" i="6"/>
  <c r="C510" i="6"/>
  <c r="B510" i="6"/>
  <c r="F509" i="6"/>
  <c r="C509" i="6"/>
  <c r="B509" i="6"/>
  <c r="F508" i="6"/>
  <c r="C508" i="6"/>
  <c r="B508" i="6"/>
  <c r="F507" i="6"/>
  <c r="C507" i="6"/>
  <c r="B507" i="6"/>
  <c r="F506" i="6"/>
  <c r="C506" i="6"/>
  <c r="B506" i="6"/>
  <c r="F505" i="6"/>
  <c r="C505" i="6"/>
  <c r="B505" i="6"/>
  <c r="F504" i="6"/>
  <c r="C504" i="6"/>
  <c r="B504" i="6"/>
  <c r="F503" i="6"/>
  <c r="C503" i="6"/>
  <c r="B503" i="6"/>
  <c r="F502" i="6"/>
  <c r="C502" i="6"/>
  <c r="B502" i="6"/>
  <c r="F501" i="6"/>
  <c r="C501" i="6"/>
  <c r="B501" i="6"/>
  <c r="F500" i="6"/>
  <c r="C500" i="6"/>
  <c r="B500" i="6"/>
  <c r="F499" i="6"/>
  <c r="C499" i="6"/>
  <c r="B499" i="6"/>
  <c r="F498" i="6"/>
  <c r="C498" i="6"/>
  <c r="B498" i="6"/>
  <c r="F497" i="6"/>
  <c r="C497" i="6"/>
  <c r="B497" i="6"/>
  <c r="F496" i="6"/>
  <c r="C496" i="6"/>
  <c r="B496" i="6"/>
  <c r="F495" i="6"/>
  <c r="C495" i="6"/>
  <c r="B495" i="6"/>
  <c r="F494" i="6"/>
  <c r="C494" i="6"/>
  <c r="B494" i="6"/>
  <c r="F493" i="6"/>
  <c r="C493" i="6"/>
  <c r="B493" i="6"/>
  <c r="F492" i="6"/>
  <c r="C492" i="6"/>
  <c r="B492" i="6"/>
  <c r="F491" i="6"/>
  <c r="C491" i="6"/>
  <c r="B491" i="6"/>
  <c r="F490" i="6"/>
  <c r="C490" i="6"/>
  <c r="B490" i="6"/>
  <c r="F489" i="6"/>
  <c r="C489" i="6"/>
  <c r="B489" i="6"/>
  <c r="F488" i="6"/>
  <c r="C488" i="6"/>
  <c r="B488" i="6"/>
  <c r="F487" i="6"/>
  <c r="C487" i="6"/>
  <c r="B487" i="6"/>
  <c r="F486" i="6"/>
  <c r="C486" i="6"/>
  <c r="B486" i="6"/>
  <c r="F485" i="6"/>
  <c r="C485" i="6"/>
  <c r="B485" i="6"/>
  <c r="F484" i="6"/>
  <c r="C484" i="6"/>
  <c r="B484" i="6"/>
  <c r="F483" i="6"/>
  <c r="C483" i="6"/>
  <c r="B483" i="6"/>
  <c r="F482" i="6"/>
  <c r="C482" i="6"/>
  <c r="B482" i="6"/>
  <c r="F481" i="6"/>
  <c r="C481" i="6"/>
  <c r="B481" i="6"/>
  <c r="F480" i="6"/>
  <c r="C480" i="6"/>
  <c r="B480" i="6"/>
  <c r="F479" i="6"/>
  <c r="C479" i="6"/>
  <c r="B479" i="6"/>
  <c r="F478" i="6"/>
  <c r="C478" i="6"/>
  <c r="B478" i="6"/>
  <c r="F477" i="6"/>
  <c r="C477" i="6"/>
  <c r="B477" i="6"/>
  <c r="F476" i="6"/>
  <c r="C476" i="6"/>
  <c r="B476" i="6"/>
  <c r="F475" i="6"/>
  <c r="C475" i="6"/>
  <c r="B475" i="6"/>
  <c r="F474" i="6"/>
  <c r="C474" i="6"/>
  <c r="B474" i="6"/>
  <c r="F473" i="6"/>
  <c r="C473" i="6"/>
  <c r="B473" i="6"/>
  <c r="F472" i="6"/>
  <c r="C472" i="6"/>
  <c r="B472" i="6"/>
  <c r="F471" i="6"/>
  <c r="C471" i="6"/>
  <c r="B471" i="6"/>
  <c r="F470" i="6"/>
  <c r="C470" i="6"/>
  <c r="B470" i="6"/>
  <c r="F469" i="6"/>
  <c r="C469" i="6"/>
  <c r="B469" i="6"/>
  <c r="F468" i="6"/>
  <c r="C468" i="6"/>
  <c r="B468" i="6"/>
  <c r="F467" i="6"/>
  <c r="C467" i="6"/>
  <c r="B467" i="6"/>
  <c r="F466" i="6"/>
  <c r="C466" i="6"/>
  <c r="B466" i="6"/>
  <c r="F465" i="6"/>
  <c r="C465" i="6"/>
  <c r="B465" i="6"/>
  <c r="F464" i="6"/>
  <c r="C464" i="6"/>
  <c r="B464" i="6"/>
  <c r="F463" i="6"/>
  <c r="C463" i="6"/>
  <c r="B463" i="6"/>
  <c r="F462" i="6"/>
  <c r="C462" i="6"/>
  <c r="B462" i="6"/>
  <c r="F461" i="6"/>
  <c r="C461" i="6"/>
  <c r="B461" i="6"/>
  <c r="F460" i="6"/>
  <c r="C460" i="6"/>
  <c r="B460" i="6"/>
  <c r="F459" i="6"/>
  <c r="C459" i="6"/>
  <c r="B459" i="6"/>
  <c r="N458" i="6"/>
  <c r="F458" i="6"/>
  <c r="C458" i="6"/>
  <c r="N466" i="6" s="1"/>
  <c r="B458" i="6"/>
  <c r="F457" i="6"/>
  <c r="C457" i="6"/>
  <c r="B457" i="6"/>
  <c r="F456" i="6"/>
  <c r="C456" i="6"/>
  <c r="B456" i="6"/>
  <c r="F455" i="6"/>
  <c r="C455" i="6"/>
  <c r="B455" i="6"/>
  <c r="F454" i="6"/>
  <c r="C454" i="6"/>
  <c r="B454" i="6"/>
  <c r="F453" i="6"/>
  <c r="C453" i="6"/>
  <c r="B453" i="6"/>
  <c r="F452" i="6"/>
  <c r="C452" i="6"/>
  <c r="B452" i="6"/>
  <c r="F451" i="6"/>
  <c r="C451" i="6"/>
  <c r="B451" i="6"/>
  <c r="F450" i="6"/>
  <c r="C450" i="6"/>
  <c r="B450" i="6"/>
  <c r="F449" i="6"/>
  <c r="C449" i="6"/>
  <c r="B449" i="6"/>
  <c r="F448" i="6"/>
  <c r="C448" i="6"/>
  <c r="B448" i="6"/>
  <c r="F447" i="6"/>
  <c r="C447" i="6"/>
  <c r="B447" i="6"/>
  <c r="F446" i="6"/>
  <c r="C446" i="6"/>
  <c r="B446" i="6"/>
  <c r="F445" i="6"/>
  <c r="C445" i="6"/>
  <c r="B445" i="6"/>
  <c r="F444" i="6"/>
  <c r="C444" i="6"/>
  <c r="B444" i="6"/>
  <c r="F443" i="6"/>
  <c r="C443" i="6"/>
  <c r="B443" i="6"/>
  <c r="F442" i="6"/>
  <c r="C442" i="6"/>
  <c r="B442" i="6"/>
  <c r="F441" i="6"/>
  <c r="C441" i="6"/>
  <c r="B441" i="6"/>
  <c r="F440" i="6"/>
  <c r="C440" i="6"/>
  <c r="B440" i="6"/>
  <c r="F439" i="6"/>
  <c r="C439" i="6"/>
  <c r="B439" i="6"/>
  <c r="F438" i="6"/>
  <c r="C438" i="6"/>
  <c r="B438" i="6"/>
  <c r="F437" i="6"/>
  <c r="C437" i="6"/>
  <c r="B437" i="6"/>
  <c r="F436" i="6"/>
  <c r="C436" i="6"/>
  <c r="B436" i="6"/>
  <c r="F435" i="6"/>
  <c r="C435" i="6"/>
  <c r="B435" i="6"/>
  <c r="F434" i="6"/>
  <c r="C434" i="6"/>
  <c r="B434" i="6"/>
  <c r="F433" i="6"/>
  <c r="C433" i="6"/>
  <c r="B433" i="6"/>
  <c r="F432" i="6"/>
  <c r="C432" i="6"/>
  <c r="B432" i="6"/>
  <c r="F431" i="6"/>
  <c r="C431" i="6"/>
  <c r="B431" i="6"/>
  <c r="F430" i="6"/>
  <c r="C430" i="6"/>
  <c r="B430" i="6"/>
  <c r="F429" i="6"/>
  <c r="C429" i="6"/>
  <c r="B429" i="6"/>
  <c r="F428" i="6"/>
  <c r="C428" i="6"/>
  <c r="B428" i="6"/>
  <c r="F427" i="6"/>
  <c r="C427" i="6"/>
  <c r="B427" i="6"/>
  <c r="F426" i="6"/>
  <c r="C426" i="6"/>
  <c r="B426" i="6"/>
  <c r="F425" i="6"/>
  <c r="C425" i="6"/>
  <c r="B425" i="6"/>
  <c r="F424" i="6"/>
  <c r="C424" i="6"/>
  <c r="B424" i="6"/>
  <c r="F423" i="6"/>
  <c r="C423" i="6"/>
  <c r="B423" i="6"/>
  <c r="F422" i="6"/>
  <c r="C422" i="6"/>
  <c r="B422" i="6"/>
  <c r="F421" i="6"/>
  <c r="C421" i="6"/>
  <c r="B421" i="6"/>
  <c r="F420" i="6"/>
  <c r="C420" i="6"/>
  <c r="B420" i="6"/>
  <c r="F419" i="6"/>
  <c r="C419" i="6"/>
  <c r="B419" i="6"/>
  <c r="F418" i="6"/>
  <c r="C418" i="6"/>
  <c r="B418" i="6"/>
  <c r="F417" i="6"/>
  <c r="C417" i="6"/>
  <c r="B417" i="6"/>
  <c r="F416" i="6"/>
  <c r="C416" i="6"/>
  <c r="B416" i="6"/>
  <c r="F415" i="6"/>
  <c r="C415" i="6"/>
  <c r="B415" i="6"/>
  <c r="F414" i="6"/>
  <c r="C414" i="6"/>
  <c r="B414" i="6"/>
  <c r="F413" i="6"/>
  <c r="C413" i="6"/>
  <c r="B413" i="6"/>
  <c r="F412" i="6"/>
  <c r="C412" i="6"/>
  <c r="B412" i="6"/>
  <c r="F411" i="6"/>
  <c r="C411" i="6"/>
  <c r="B411" i="6"/>
  <c r="F410" i="6"/>
  <c r="C410" i="6"/>
  <c r="B410" i="6"/>
  <c r="F409" i="6"/>
  <c r="C409" i="6"/>
  <c r="B409" i="6"/>
  <c r="F408" i="6"/>
  <c r="C408" i="6"/>
  <c r="B408" i="6"/>
  <c r="F407" i="6"/>
  <c r="C407" i="6"/>
  <c r="B407" i="6"/>
  <c r="F406" i="6"/>
  <c r="C406" i="6"/>
  <c r="B406" i="6"/>
  <c r="F405" i="6"/>
  <c r="C405" i="6"/>
  <c r="B405" i="6"/>
  <c r="F404" i="6"/>
  <c r="C404" i="6"/>
  <c r="B404" i="6"/>
  <c r="F403" i="6"/>
  <c r="C403" i="6"/>
  <c r="B403" i="6"/>
  <c r="F402" i="6"/>
  <c r="C402" i="6"/>
  <c r="B402" i="6"/>
  <c r="F401" i="6"/>
  <c r="C401" i="6"/>
  <c r="B401" i="6"/>
  <c r="F400" i="6"/>
  <c r="C400" i="6"/>
  <c r="B400" i="6"/>
  <c r="F399" i="6"/>
  <c r="C399" i="6"/>
  <c r="B399" i="6"/>
  <c r="F398" i="6"/>
  <c r="C398" i="6"/>
  <c r="B398" i="6"/>
  <c r="F397" i="6"/>
  <c r="C397" i="6"/>
  <c r="B397" i="6"/>
  <c r="F396" i="6"/>
  <c r="C396" i="6"/>
  <c r="B396" i="6"/>
  <c r="F395" i="6"/>
  <c r="C395" i="6"/>
  <c r="B395" i="6"/>
  <c r="F394" i="6"/>
  <c r="C394" i="6"/>
  <c r="B394" i="6"/>
  <c r="F393" i="6"/>
  <c r="C393" i="6"/>
  <c r="B393" i="6"/>
  <c r="F392" i="6"/>
  <c r="C392" i="6"/>
  <c r="B392" i="6"/>
  <c r="F391" i="6"/>
  <c r="C391" i="6"/>
  <c r="B391" i="6"/>
  <c r="F390" i="6"/>
  <c r="C390" i="6"/>
  <c r="B390" i="6"/>
  <c r="F389" i="6"/>
  <c r="C389" i="6"/>
  <c r="B389" i="6"/>
  <c r="F388" i="6"/>
  <c r="C388" i="6"/>
  <c r="B388" i="6"/>
  <c r="F387" i="6"/>
  <c r="C387" i="6"/>
  <c r="B387" i="6"/>
  <c r="F386" i="6"/>
  <c r="C386" i="6"/>
  <c r="B386" i="6"/>
  <c r="F385" i="6"/>
  <c r="C385" i="6"/>
  <c r="B385" i="6"/>
  <c r="F384" i="6"/>
  <c r="C384" i="6"/>
  <c r="B384" i="6"/>
  <c r="N383" i="6"/>
  <c r="F383" i="6"/>
  <c r="C383" i="6"/>
  <c r="N551" i="6" s="1"/>
  <c r="B383" i="6"/>
  <c r="F382" i="6"/>
  <c r="C382" i="6"/>
  <c r="B382" i="6"/>
  <c r="F381" i="6"/>
  <c r="C381" i="6"/>
  <c r="B381" i="6"/>
  <c r="F380" i="6"/>
  <c r="C380" i="6"/>
  <c r="B380" i="6"/>
  <c r="F379" i="6"/>
  <c r="C379" i="6"/>
  <c r="B379" i="6"/>
  <c r="F378" i="6"/>
  <c r="C378" i="6"/>
  <c r="B378" i="6"/>
  <c r="F377" i="6"/>
  <c r="C377" i="6"/>
  <c r="B377" i="6"/>
  <c r="F376" i="6"/>
  <c r="C376" i="6"/>
  <c r="B376" i="6"/>
  <c r="F375" i="6"/>
  <c r="C375" i="6"/>
  <c r="B375" i="6"/>
  <c r="F374" i="6"/>
  <c r="C374" i="6"/>
  <c r="B374" i="6"/>
  <c r="F373" i="6"/>
  <c r="C373" i="6"/>
  <c r="B373" i="6"/>
  <c r="F372" i="6"/>
  <c r="C372" i="6"/>
  <c r="B372" i="6"/>
  <c r="F371" i="6"/>
  <c r="C371" i="6"/>
  <c r="B371" i="6"/>
  <c r="F370" i="6"/>
  <c r="C370" i="6"/>
  <c r="B370" i="6"/>
  <c r="F369" i="6"/>
  <c r="C369" i="6"/>
  <c r="B369" i="6"/>
  <c r="F368" i="6"/>
  <c r="C368" i="6"/>
  <c r="B368" i="6"/>
  <c r="F367" i="6"/>
  <c r="C367" i="6"/>
  <c r="B367" i="6"/>
  <c r="F366" i="6"/>
  <c r="C366" i="6"/>
  <c r="B366" i="6"/>
  <c r="F365" i="6"/>
  <c r="C365" i="6"/>
  <c r="B365" i="6"/>
  <c r="F364" i="6"/>
  <c r="C364" i="6"/>
  <c r="B364" i="6"/>
  <c r="F363" i="6"/>
  <c r="C363" i="6"/>
  <c r="B363" i="6"/>
  <c r="F362" i="6"/>
  <c r="C362" i="6"/>
  <c r="B362" i="6"/>
  <c r="F361" i="6"/>
  <c r="C361" i="6"/>
  <c r="B361" i="6"/>
  <c r="F360" i="6"/>
  <c r="C360" i="6"/>
  <c r="B360" i="6"/>
  <c r="F359" i="6"/>
  <c r="C359" i="6"/>
  <c r="B359" i="6"/>
  <c r="F358" i="6"/>
  <c r="C358" i="6"/>
  <c r="B358" i="6"/>
  <c r="F357" i="6"/>
  <c r="C357" i="6"/>
  <c r="B357" i="6"/>
  <c r="F356" i="6"/>
  <c r="C356" i="6"/>
  <c r="B356" i="6"/>
  <c r="F355" i="6"/>
  <c r="C355" i="6"/>
  <c r="B355" i="6"/>
  <c r="F354" i="6"/>
  <c r="C354" i="6"/>
  <c r="B354" i="6"/>
  <c r="F353" i="6"/>
  <c r="C353" i="6"/>
  <c r="B353" i="6"/>
  <c r="F352" i="6"/>
  <c r="C352" i="6"/>
  <c r="B352" i="6"/>
  <c r="F351" i="6"/>
  <c r="C351" i="6"/>
  <c r="B351" i="6"/>
  <c r="F350" i="6"/>
  <c r="C350" i="6"/>
  <c r="B350" i="6"/>
  <c r="F349" i="6"/>
  <c r="C349" i="6"/>
  <c r="B349" i="6"/>
  <c r="F348" i="6"/>
  <c r="C348" i="6"/>
  <c r="B348" i="6"/>
  <c r="F347" i="6"/>
  <c r="C347" i="6"/>
  <c r="B347" i="6"/>
  <c r="F346" i="6"/>
  <c r="C346" i="6"/>
  <c r="B346" i="6"/>
  <c r="F345" i="6"/>
  <c r="C345" i="6"/>
  <c r="B345" i="6"/>
  <c r="F344" i="6"/>
  <c r="C344" i="6"/>
  <c r="N344" i="6" s="1"/>
  <c r="B344" i="6"/>
  <c r="F343" i="6"/>
  <c r="C343" i="6"/>
  <c r="B343" i="6"/>
  <c r="F342" i="6"/>
  <c r="C342" i="6"/>
  <c r="B342" i="6"/>
  <c r="F341" i="6"/>
  <c r="C341" i="6"/>
  <c r="B341" i="6"/>
  <c r="F340" i="6"/>
  <c r="C340" i="6"/>
  <c r="B340" i="6"/>
  <c r="F339" i="6"/>
  <c r="C339" i="6"/>
  <c r="B339" i="6"/>
  <c r="F338" i="6"/>
  <c r="C338" i="6"/>
  <c r="B338" i="6"/>
  <c r="F337" i="6"/>
  <c r="C337" i="6"/>
  <c r="B337" i="6"/>
  <c r="F336" i="6"/>
  <c r="C336" i="6"/>
  <c r="B336" i="6"/>
  <c r="F335" i="6"/>
  <c r="C335" i="6"/>
  <c r="B335" i="6"/>
  <c r="F334" i="6"/>
  <c r="C334" i="6"/>
  <c r="B334" i="6"/>
  <c r="F333" i="6"/>
  <c r="C333" i="6"/>
  <c r="B333" i="6"/>
  <c r="F332" i="6"/>
  <c r="C332" i="6"/>
  <c r="B332" i="6"/>
  <c r="F331" i="6"/>
  <c r="C331" i="6"/>
  <c r="B331" i="6"/>
  <c r="F330" i="6"/>
  <c r="C330" i="6"/>
  <c r="B330" i="6"/>
  <c r="F329" i="6"/>
  <c r="C329" i="6"/>
  <c r="B329" i="6"/>
  <c r="F328" i="6"/>
  <c r="C328" i="6"/>
  <c r="B328" i="6"/>
  <c r="F327" i="6"/>
  <c r="C327" i="6"/>
  <c r="B327" i="6"/>
  <c r="F326" i="6"/>
  <c r="C326" i="6"/>
  <c r="B326" i="6"/>
  <c r="F325" i="6"/>
  <c r="C325" i="6"/>
  <c r="B325" i="6"/>
  <c r="F324" i="6"/>
  <c r="C324" i="6"/>
  <c r="B324" i="6"/>
  <c r="F323" i="6"/>
  <c r="C323" i="6"/>
  <c r="B323" i="6"/>
  <c r="F322" i="6"/>
  <c r="C322" i="6"/>
  <c r="B322" i="6"/>
  <c r="F321" i="6"/>
  <c r="C321" i="6"/>
  <c r="B321" i="6"/>
  <c r="F320" i="6"/>
  <c r="C320" i="6"/>
  <c r="B320" i="6"/>
  <c r="F319" i="6"/>
  <c r="C319" i="6"/>
  <c r="B319" i="6"/>
  <c r="F318" i="6"/>
  <c r="C318" i="6"/>
  <c r="B318" i="6"/>
  <c r="F317" i="6"/>
  <c r="C317" i="6"/>
  <c r="B317" i="6"/>
  <c r="F316" i="6"/>
  <c r="C316" i="6"/>
  <c r="B316" i="6"/>
  <c r="F315" i="6"/>
  <c r="C315" i="6"/>
  <c r="B315" i="6"/>
  <c r="F314" i="6"/>
  <c r="C314" i="6"/>
  <c r="B314" i="6"/>
  <c r="F313" i="6"/>
  <c r="C313" i="6"/>
  <c r="B313" i="6"/>
  <c r="F312" i="6"/>
  <c r="C312" i="6"/>
  <c r="B312" i="6"/>
  <c r="F311" i="6"/>
  <c r="C311" i="6"/>
  <c r="B311" i="6"/>
  <c r="F310" i="6"/>
  <c r="C310" i="6"/>
  <c r="B310" i="6"/>
  <c r="F309" i="6"/>
  <c r="C309" i="6"/>
  <c r="B309" i="6"/>
  <c r="F308" i="6"/>
  <c r="C308" i="6"/>
  <c r="B308" i="6"/>
  <c r="F307" i="6"/>
  <c r="C307" i="6"/>
  <c r="B307" i="6"/>
  <c r="F306" i="6"/>
  <c r="C306" i="6"/>
  <c r="B306" i="6"/>
  <c r="F305" i="6"/>
  <c r="C305" i="6"/>
  <c r="B305" i="6"/>
  <c r="F304" i="6"/>
  <c r="C304" i="6"/>
  <c r="B304" i="6"/>
  <c r="F303" i="6"/>
  <c r="C303" i="6"/>
  <c r="B303" i="6"/>
  <c r="F302" i="6"/>
  <c r="C302" i="6"/>
  <c r="B302" i="6"/>
  <c r="F301" i="6"/>
  <c r="C301" i="6"/>
  <c r="B301" i="6"/>
  <c r="F300" i="6"/>
  <c r="C300" i="6"/>
  <c r="B300" i="6"/>
  <c r="F299" i="6"/>
  <c r="C299" i="6"/>
  <c r="B299" i="6"/>
  <c r="F298" i="6"/>
  <c r="C298" i="6"/>
  <c r="B298" i="6"/>
  <c r="F297" i="6"/>
  <c r="C297" i="6"/>
  <c r="B297" i="6"/>
  <c r="F296" i="6"/>
  <c r="C296" i="6"/>
  <c r="B296" i="6"/>
  <c r="F295" i="6"/>
  <c r="C295" i="6"/>
  <c r="B295" i="6"/>
  <c r="F294" i="6"/>
  <c r="C294" i="6"/>
  <c r="B294" i="6"/>
  <c r="F293" i="6"/>
  <c r="C293" i="6"/>
  <c r="B293" i="6"/>
  <c r="F292" i="6"/>
  <c r="C292" i="6"/>
  <c r="B292" i="6"/>
  <c r="F291" i="6"/>
  <c r="C291" i="6"/>
  <c r="B291" i="6"/>
  <c r="F290" i="6"/>
  <c r="C290" i="6"/>
  <c r="B290" i="6"/>
  <c r="F289" i="6"/>
  <c r="C289" i="6"/>
  <c r="B289" i="6"/>
  <c r="F288" i="6"/>
  <c r="C288" i="6"/>
  <c r="B288" i="6"/>
  <c r="F287" i="6"/>
  <c r="C287" i="6"/>
  <c r="B287" i="6"/>
  <c r="F286" i="6"/>
  <c r="C286" i="6"/>
  <c r="B286" i="6"/>
  <c r="F285" i="6"/>
  <c r="C285" i="6"/>
  <c r="B285" i="6"/>
  <c r="F284" i="6"/>
  <c r="C284" i="6"/>
  <c r="B284" i="6"/>
  <c r="F283" i="6"/>
  <c r="C283" i="6"/>
  <c r="B283" i="6"/>
  <c r="F282" i="6"/>
  <c r="C282" i="6"/>
  <c r="B282" i="6"/>
  <c r="F281" i="6"/>
  <c r="C281" i="6"/>
  <c r="B281" i="6"/>
  <c r="F280" i="6"/>
  <c r="C280" i="6"/>
  <c r="B280" i="6"/>
  <c r="F279" i="6"/>
  <c r="C279" i="6"/>
  <c r="B279" i="6"/>
  <c r="F278" i="6"/>
  <c r="C278" i="6"/>
  <c r="B278" i="6"/>
  <c r="F277" i="6"/>
  <c r="C277" i="6"/>
  <c r="B277" i="6"/>
  <c r="F276" i="6"/>
  <c r="C276" i="6"/>
  <c r="B276" i="6"/>
  <c r="F275" i="6"/>
  <c r="C275" i="6"/>
  <c r="B275" i="6"/>
  <c r="F274" i="6"/>
  <c r="C274" i="6"/>
  <c r="B274" i="6"/>
  <c r="F273" i="6"/>
  <c r="C273" i="6"/>
  <c r="B273" i="6"/>
  <c r="F272" i="6"/>
  <c r="C272" i="6"/>
  <c r="B272" i="6"/>
  <c r="F271" i="6"/>
  <c r="C271" i="6"/>
  <c r="B271" i="6"/>
  <c r="F270" i="6"/>
  <c r="C270" i="6"/>
  <c r="B270" i="6"/>
  <c r="F269" i="6"/>
  <c r="C269" i="6"/>
  <c r="B269" i="6"/>
  <c r="F268" i="6"/>
  <c r="C268" i="6"/>
  <c r="B268" i="6"/>
  <c r="F267" i="6"/>
  <c r="C267" i="6"/>
  <c r="B267" i="6"/>
  <c r="F266" i="6"/>
  <c r="C266" i="6"/>
  <c r="B266" i="6"/>
  <c r="F265" i="6"/>
  <c r="C265" i="6"/>
  <c r="B265" i="6"/>
  <c r="F264" i="6"/>
  <c r="C264" i="6"/>
  <c r="B264" i="6"/>
  <c r="F263" i="6"/>
  <c r="C263" i="6"/>
  <c r="B263" i="6"/>
  <c r="F262" i="6"/>
  <c r="C262" i="6"/>
  <c r="B262" i="6"/>
  <c r="F261" i="6"/>
  <c r="C261" i="6"/>
  <c r="B261" i="6"/>
  <c r="F260" i="6"/>
  <c r="C260" i="6"/>
  <c r="B260" i="6"/>
  <c r="F259" i="6"/>
  <c r="C259" i="6"/>
  <c r="B259" i="6"/>
  <c r="F258" i="6"/>
  <c r="C258" i="6"/>
  <c r="B258" i="6"/>
  <c r="F257" i="6"/>
  <c r="C257" i="6"/>
  <c r="B257" i="6"/>
  <c r="F256" i="6"/>
  <c r="C256" i="6"/>
  <c r="B256" i="6"/>
  <c r="F255" i="6"/>
  <c r="C255" i="6"/>
  <c r="B255" i="6"/>
  <c r="F254" i="6"/>
  <c r="C254" i="6"/>
  <c r="B254" i="6"/>
  <c r="F253" i="6"/>
  <c r="C253" i="6"/>
  <c r="B253" i="6"/>
  <c r="F252" i="6"/>
  <c r="C252" i="6"/>
  <c r="B252" i="6"/>
  <c r="C251" i="6"/>
  <c r="B251" i="6"/>
  <c r="F251" i="6" s="1"/>
  <c r="C250" i="6"/>
  <c r="B250" i="6"/>
  <c r="F250" i="6" s="1"/>
  <c r="C249" i="6"/>
  <c r="B249" i="6"/>
  <c r="F249" i="6" s="1"/>
  <c r="N248" i="6"/>
  <c r="F248" i="6"/>
  <c r="C248" i="6"/>
  <c r="B248" i="6"/>
  <c r="C247" i="6"/>
  <c r="B247" i="6"/>
  <c r="F247" i="6" s="1"/>
  <c r="C246" i="6"/>
  <c r="B246" i="6"/>
  <c r="F246" i="6" s="1"/>
  <c r="C245" i="6"/>
  <c r="B245" i="6"/>
  <c r="F245" i="6" s="1"/>
  <c r="C244" i="6"/>
  <c r="B244" i="6"/>
  <c r="F244" i="6" s="1"/>
  <c r="C243" i="6"/>
  <c r="B243" i="6"/>
  <c r="F243" i="6" s="1"/>
  <c r="C242" i="6"/>
  <c r="B242" i="6"/>
  <c r="F242" i="6" s="1"/>
  <c r="C241" i="6"/>
  <c r="B241" i="6"/>
  <c r="F241" i="6" s="1"/>
  <c r="C240" i="6"/>
  <c r="B240" i="6"/>
  <c r="F240" i="6" s="1"/>
  <c r="C239" i="6"/>
  <c r="B239" i="6"/>
  <c r="F239" i="6" s="1"/>
  <c r="C238" i="6"/>
  <c r="B238" i="6"/>
  <c r="F238" i="6" s="1"/>
  <c r="C237" i="6"/>
  <c r="B237" i="6"/>
  <c r="F237" i="6" s="1"/>
  <c r="C236" i="6"/>
  <c r="B236" i="6"/>
  <c r="F236" i="6" s="1"/>
  <c r="C235" i="6"/>
  <c r="B235" i="6"/>
  <c r="F235" i="6" s="1"/>
  <c r="C234" i="6"/>
  <c r="B234" i="6"/>
  <c r="F234" i="6" s="1"/>
  <c r="C233" i="6"/>
  <c r="B233" i="6"/>
  <c r="F233" i="6" s="1"/>
  <c r="C232" i="6"/>
  <c r="B232" i="6"/>
  <c r="F232" i="6" s="1"/>
  <c r="C231" i="6"/>
  <c r="B231" i="6"/>
  <c r="F231" i="6" s="1"/>
  <c r="C230" i="6"/>
  <c r="B230" i="6"/>
  <c r="F230" i="6" s="1"/>
  <c r="C229" i="6"/>
  <c r="B229" i="6"/>
  <c r="F229" i="6" s="1"/>
  <c r="C228" i="6"/>
  <c r="B228" i="6"/>
  <c r="F228" i="6" s="1"/>
  <c r="C227" i="6"/>
  <c r="B227" i="6"/>
  <c r="F227" i="6" s="1"/>
  <c r="C226" i="6"/>
  <c r="B226" i="6"/>
  <c r="F226" i="6" s="1"/>
  <c r="C225" i="6"/>
  <c r="B225" i="6"/>
  <c r="F225" i="6" s="1"/>
  <c r="C224" i="6"/>
  <c r="B224" i="6"/>
  <c r="F224" i="6" s="1"/>
  <c r="C223" i="6"/>
  <c r="B223" i="6"/>
  <c r="F223" i="6" s="1"/>
  <c r="C222" i="6"/>
  <c r="B222" i="6"/>
  <c r="F222" i="6" s="1"/>
  <c r="C221" i="6"/>
  <c r="B221" i="6"/>
  <c r="F221" i="6" s="1"/>
  <c r="C220" i="6"/>
  <c r="B220" i="6"/>
  <c r="F220" i="6" s="1"/>
  <c r="C219" i="6"/>
  <c r="B219" i="6"/>
  <c r="F219" i="6" s="1"/>
  <c r="C218" i="6"/>
  <c r="B218" i="6"/>
  <c r="F218" i="6" s="1"/>
  <c r="C217" i="6"/>
  <c r="B217" i="6"/>
  <c r="F217" i="6" s="1"/>
  <c r="C216" i="6"/>
  <c r="B216" i="6"/>
  <c r="F216" i="6" s="1"/>
  <c r="C215" i="6"/>
  <c r="B215" i="6"/>
  <c r="F215" i="6" s="1"/>
  <c r="C214" i="6"/>
  <c r="B214" i="6"/>
  <c r="F214" i="6" s="1"/>
  <c r="C213" i="6"/>
  <c r="B213" i="6"/>
  <c r="F213" i="6" s="1"/>
  <c r="C212" i="6"/>
  <c r="B212" i="6"/>
  <c r="F212" i="6" s="1"/>
  <c r="C211" i="6"/>
  <c r="B211" i="6"/>
  <c r="F211" i="6" s="1"/>
  <c r="C210" i="6"/>
  <c r="B210" i="6"/>
  <c r="F210" i="6" s="1"/>
  <c r="C209" i="6"/>
  <c r="B209" i="6"/>
  <c r="F209" i="6" s="1"/>
  <c r="C208" i="6"/>
  <c r="B208" i="6"/>
  <c r="F208" i="6" s="1"/>
  <c r="C207" i="6"/>
  <c r="B207" i="6"/>
  <c r="F207" i="6" s="1"/>
  <c r="C206" i="6"/>
  <c r="B206" i="6"/>
  <c r="F206" i="6" s="1"/>
  <c r="C205" i="6"/>
  <c r="B205" i="6"/>
  <c r="F205" i="6" s="1"/>
  <c r="C204" i="6"/>
  <c r="B204" i="6"/>
  <c r="F204" i="6" s="1"/>
  <c r="C203" i="6"/>
  <c r="B203" i="6"/>
  <c r="F203" i="6" s="1"/>
  <c r="C202" i="6"/>
  <c r="B202" i="6"/>
  <c r="F202" i="6" s="1"/>
  <c r="C201" i="6"/>
  <c r="B201" i="6"/>
  <c r="F201" i="6" s="1"/>
  <c r="C200" i="6"/>
  <c r="B200" i="6"/>
  <c r="F200" i="6" s="1"/>
  <c r="C199" i="6"/>
  <c r="B199" i="6"/>
  <c r="F199" i="6" s="1"/>
  <c r="C198" i="6"/>
  <c r="B198" i="6"/>
  <c r="F198" i="6" s="1"/>
  <c r="C197" i="6"/>
  <c r="B197" i="6"/>
  <c r="F197" i="6" s="1"/>
  <c r="C196" i="6"/>
  <c r="B196" i="6"/>
  <c r="F196" i="6" s="1"/>
  <c r="C195" i="6"/>
  <c r="B195" i="6"/>
  <c r="F195" i="6" s="1"/>
  <c r="C194" i="6"/>
  <c r="B194" i="6"/>
  <c r="F194" i="6" s="1"/>
  <c r="C193" i="6"/>
  <c r="B193" i="6"/>
  <c r="F193" i="6" s="1"/>
  <c r="C192" i="6"/>
  <c r="B192" i="6"/>
  <c r="F192" i="6" s="1"/>
  <c r="C191" i="6"/>
  <c r="B191" i="6"/>
  <c r="F191" i="6" s="1"/>
  <c r="C190" i="6"/>
  <c r="B190" i="6"/>
  <c r="F190" i="6" s="1"/>
  <c r="C189" i="6"/>
  <c r="B189" i="6"/>
  <c r="F189" i="6" s="1"/>
  <c r="C188" i="6"/>
  <c r="B188" i="6"/>
  <c r="F188" i="6" s="1"/>
  <c r="C187" i="6"/>
  <c r="B187" i="6"/>
  <c r="F187" i="6" s="1"/>
  <c r="C186" i="6"/>
  <c r="B186" i="6"/>
  <c r="F186" i="6" s="1"/>
  <c r="C185" i="6"/>
  <c r="B185" i="6"/>
  <c r="F185" i="6" s="1"/>
  <c r="C184" i="6"/>
  <c r="B184" i="6"/>
  <c r="F184" i="6" s="1"/>
  <c r="C183" i="6"/>
  <c r="B183" i="6"/>
  <c r="F183" i="6" s="1"/>
  <c r="C182" i="6"/>
  <c r="B182" i="6"/>
  <c r="F182" i="6" s="1"/>
  <c r="C181" i="6"/>
  <c r="B181" i="6"/>
  <c r="F181" i="6" s="1"/>
  <c r="C180" i="6"/>
  <c r="B180" i="6"/>
  <c r="F180" i="6" s="1"/>
  <c r="C179" i="6"/>
  <c r="B179" i="6"/>
  <c r="F179" i="6" s="1"/>
  <c r="C178" i="6"/>
  <c r="B178" i="6"/>
  <c r="F178" i="6" s="1"/>
  <c r="C177" i="6"/>
  <c r="B177" i="6"/>
  <c r="F177" i="6" s="1"/>
  <c r="C176" i="6"/>
  <c r="B176" i="6"/>
  <c r="F176" i="6" s="1"/>
  <c r="C175" i="6"/>
  <c r="B175" i="6"/>
  <c r="F175" i="6" s="1"/>
  <c r="C174" i="6"/>
  <c r="B174" i="6"/>
  <c r="F174" i="6" s="1"/>
  <c r="C173" i="6"/>
  <c r="B173" i="6"/>
  <c r="F173" i="6" s="1"/>
  <c r="C172" i="6"/>
  <c r="B172" i="6"/>
  <c r="F172" i="6" s="1"/>
  <c r="C171" i="6"/>
  <c r="B171" i="6"/>
  <c r="F171" i="6" s="1"/>
  <c r="C170" i="6"/>
  <c r="B170" i="6"/>
  <c r="F170" i="6" s="1"/>
  <c r="C169" i="6"/>
  <c r="B169" i="6"/>
  <c r="F169" i="6" s="1"/>
  <c r="C168" i="6"/>
  <c r="B168" i="6"/>
  <c r="F168" i="6" s="1"/>
  <c r="C167" i="6"/>
  <c r="B167" i="6"/>
  <c r="F167" i="6" s="1"/>
  <c r="C166" i="6"/>
  <c r="B166" i="6"/>
  <c r="F166" i="6" s="1"/>
  <c r="C165" i="6"/>
  <c r="B165" i="6"/>
  <c r="F165" i="6" s="1"/>
  <c r="C164" i="6"/>
  <c r="B164" i="6"/>
  <c r="F164" i="6" s="1"/>
  <c r="C163" i="6"/>
  <c r="B163" i="6"/>
  <c r="F163" i="6" s="1"/>
  <c r="C162" i="6"/>
  <c r="B162" i="6"/>
  <c r="F162" i="6" s="1"/>
  <c r="C161" i="6"/>
  <c r="B161" i="6"/>
  <c r="F161" i="6" s="1"/>
  <c r="C160" i="6"/>
  <c r="B160" i="6"/>
  <c r="F160" i="6" s="1"/>
  <c r="C159" i="6"/>
  <c r="B159" i="6"/>
  <c r="F159" i="6" s="1"/>
  <c r="C158" i="6"/>
  <c r="B158" i="6"/>
  <c r="F158" i="6" s="1"/>
  <c r="C157" i="6"/>
  <c r="B157" i="6"/>
  <c r="F157" i="6" s="1"/>
  <c r="C156" i="6"/>
  <c r="B156" i="6"/>
  <c r="F156" i="6" s="1"/>
  <c r="C155" i="6"/>
  <c r="B155" i="6"/>
  <c r="F155" i="6" s="1"/>
  <c r="C154" i="6"/>
  <c r="B154" i="6"/>
  <c r="F154" i="6" s="1"/>
  <c r="C153" i="6"/>
  <c r="B153" i="6"/>
  <c r="F153" i="6" s="1"/>
  <c r="C152" i="6"/>
  <c r="B152" i="6"/>
  <c r="F152" i="6" s="1"/>
  <c r="N151" i="6"/>
  <c r="F151" i="6"/>
  <c r="C151" i="6"/>
  <c r="B151" i="6"/>
  <c r="C150" i="6"/>
  <c r="B150" i="6"/>
  <c r="F150" i="6" s="1"/>
  <c r="C149" i="6"/>
  <c r="B149" i="6"/>
  <c r="F149" i="6" s="1"/>
  <c r="C148" i="6"/>
  <c r="B148" i="6"/>
  <c r="F148" i="6" s="1"/>
  <c r="C147" i="6"/>
  <c r="B147" i="6"/>
  <c r="F147" i="6" s="1"/>
  <c r="C146" i="6"/>
  <c r="B146" i="6"/>
  <c r="F146" i="6" s="1"/>
  <c r="C145" i="6"/>
  <c r="B145" i="6"/>
  <c r="F145" i="6" s="1"/>
  <c r="C144" i="6"/>
  <c r="B144" i="6"/>
  <c r="F144" i="6" s="1"/>
  <c r="C143" i="6"/>
  <c r="B143" i="6"/>
  <c r="F143" i="6" s="1"/>
  <c r="C142" i="6"/>
  <c r="B142" i="6"/>
  <c r="F142" i="6" s="1"/>
  <c r="C141" i="6"/>
  <c r="B141" i="6"/>
  <c r="F141" i="6" s="1"/>
  <c r="C140" i="6"/>
  <c r="B140" i="6"/>
  <c r="F140" i="6" s="1"/>
  <c r="C139" i="6"/>
  <c r="B139" i="6"/>
  <c r="F139" i="6" s="1"/>
  <c r="C138" i="6"/>
  <c r="B138" i="6"/>
  <c r="F138" i="6" s="1"/>
  <c r="C137" i="6"/>
  <c r="B137" i="6"/>
  <c r="F137" i="6" s="1"/>
  <c r="C136" i="6"/>
  <c r="B136" i="6"/>
  <c r="F136" i="6" s="1"/>
  <c r="C135" i="6"/>
  <c r="B135" i="6"/>
  <c r="F135" i="6" s="1"/>
  <c r="C134" i="6"/>
  <c r="B134" i="6"/>
  <c r="F134" i="6" s="1"/>
  <c r="C133" i="6"/>
  <c r="B133" i="6"/>
  <c r="F133" i="6" s="1"/>
  <c r="C132" i="6"/>
  <c r="B132" i="6"/>
  <c r="F132" i="6" s="1"/>
  <c r="C131" i="6"/>
  <c r="B131" i="6"/>
  <c r="F131" i="6" s="1"/>
  <c r="C130" i="6"/>
  <c r="B130" i="6"/>
  <c r="F130" i="6" s="1"/>
  <c r="C129" i="6"/>
  <c r="B129" i="6"/>
  <c r="F129" i="6" s="1"/>
  <c r="C128" i="6"/>
  <c r="B128" i="6"/>
  <c r="F128" i="6" s="1"/>
  <c r="C127" i="6"/>
  <c r="B127" i="6"/>
  <c r="F127" i="6" s="1"/>
  <c r="C126" i="6"/>
  <c r="B126" i="6"/>
  <c r="F126" i="6" s="1"/>
  <c r="C125" i="6"/>
  <c r="B125" i="6"/>
  <c r="F125" i="6" s="1"/>
  <c r="C124" i="6"/>
  <c r="B124" i="6"/>
  <c r="F124" i="6" s="1"/>
  <c r="C123" i="6"/>
  <c r="B123" i="6"/>
  <c r="F123" i="6" s="1"/>
  <c r="C122" i="6"/>
  <c r="B122" i="6"/>
  <c r="F122" i="6" s="1"/>
  <c r="C121" i="6"/>
  <c r="B121" i="6"/>
  <c r="F121" i="6" s="1"/>
  <c r="C120" i="6"/>
  <c r="B120" i="6"/>
  <c r="F120" i="6" s="1"/>
  <c r="C119" i="6"/>
  <c r="B119" i="6"/>
  <c r="F119" i="6" s="1"/>
  <c r="C118" i="6"/>
  <c r="B118" i="6"/>
  <c r="F118" i="6" s="1"/>
  <c r="C117" i="6"/>
  <c r="B117" i="6"/>
  <c r="F117" i="6" s="1"/>
  <c r="C116" i="6"/>
  <c r="B116" i="6"/>
  <c r="F116" i="6" s="1"/>
  <c r="C115" i="6"/>
  <c r="B115" i="6"/>
  <c r="F115" i="6" s="1"/>
  <c r="C114" i="6"/>
  <c r="B114" i="6"/>
  <c r="F114" i="6" s="1"/>
  <c r="C113" i="6"/>
  <c r="B113" i="6"/>
  <c r="F113" i="6" s="1"/>
  <c r="C112" i="6"/>
  <c r="B112" i="6"/>
  <c r="F112" i="6" s="1"/>
  <c r="C111" i="6"/>
  <c r="B111" i="6"/>
  <c r="F111" i="6" s="1"/>
  <c r="C110" i="6"/>
  <c r="B110" i="6"/>
  <c r="F110" i="6" s="1"/>
  <c r="C109" i="6"/>
  <c r="B109" i="6"/>
  <c r="F109" i="6" s="1"/>
  <c r="C108" i="6"/>
  <c r="B108" i="6"/>
  <c r="F108" i="6" s="1"/>
  <c r="C107" i="6"/>
  <c r="B107" i="6"/>
  <c r="F107" i="6" s="1"/>
  <c r="C106" i="6"/>
  <c r="B106" i="6"/>
  <c r="F106" i="6" s="1"/>
  <c r="C105" i="6"/>
  <c r="B105" i="6"/>
  <c r="F105" i="6" s="1"/>
  <c r="C104" i="6"/>
  <c r="B104" i="6"/>
  <c r="F104" i="6" s="1"/>
  <c r="C103" i="6"/>
  <c r="B103" i="6"/>
  <c r="F103" i="6" s="1"/>
  <c r="C102" i="6"/>
  <c r="B102" i="6"/>
  <c r="F102" i="6" s="1"/>
  <c r="C101" i="6"/>
  <c r="B101" i="6"/>
  <c r="F101" i="6" s="1"/>
  <c r="C100" i="6"/>
  <c r="B100" i="6"/>
  <c r="F100" i="6" s="1"/>
  <c r="C99" i="6"/>
  <c r="B99" i="6"/>
  <c r="F99" i="6" s="1"/>
  <c r="C98" i="6"/>
  <c r="B98" i="6"/>
  <c r="F98" i="6" s="1"/>
  <c r="C97" i="6"/>
  <c r="B97" i="6"/>
  <c r="F97" i="6" s="1"/>
  <c r="C96" i="6"/>
  <c r="B96" i="6"/>
  <c r="F96" i="6" s="1"/>
  <c r="C95" i="6"/>
  <c r="B95" i="6"/>
  <c r="F95" i="6" s="1"/>
  <c r="C94" i="6"/>
  <c r="B94" i="6"/>
  <c r="F94" i="6" s="1"/>
  <c r="C93" i="6"/>
  <c r="B93" i="6"/>
  <c r="F93" i="6" s="1"/>
  <c r="C92" i="6"/>
  <c r="B92" i="6"/>
  <c r="F92" i="6" s="1"/>
  <c r="C91" i="6"/>
  <c r="B91" i="6"/>
  <c r="F91" i="6" s="1"/>
  <c r="C90" i="6"/>
  <c r="B90" i="6"/>
  <c r="F90" i="6" s="1"/>
  <c r="C89" i="6"/>
  <c r="B89" i="6"/>
  <c r="F89" i="6" s="1"/>
  <c r="C88" i="6"/>
  <c r="B88" i="6"/>
  <c r="F88" i="6" s="1"/>
  <c r="C87" i="6"/>
  <c r="B87" i="6"/>
  <c r="F87" i="6" s="1"/>
  <c r="C86" i="6"/>
  <c r="B86" i="6"/>
  <c r="F86" i="6" s="1"/>
  <c r="C85" i="6"/>
  <c r="B85" i="6"/>
  <c r="F85" i="6" s="1"/>
  <c r="C84" i="6"/>
  <c r="B84" i="6"/>
  <c r="F84" i="6" s="1"/>
  <c r="C83" i="6"/>
  <c r="B83" i="6"/>
  <c r="F83" i="6" s="1"/>
  <c r="C82" i="6"/>
  <c r="B82" i="6"/>
  <c r="F82" i="6" s="1"/>
  <c r="C81" i="6"/>
  <c r="B81" i="6"/>
  <c r="F81" i="6" s="1"/>
  <c r="C80" i="6"/>
  <c r="B80" i="6"/>
  <c r="F80" i="6" s="1"/>
  <c r="N79" i="6"/>
  <c r="C79" i="6"/>
  <c r="N695" i="6" s="1"/>
  <c r="B79" i="6"/>
  <c r="F79" i="6" s="1"/>
  <c r="C78" i="6"/>
  <c r="B78" i="6"/>
  <c r="F78" i="6" s="1"/>
  <c r="C77" i="6"/>
  <c r="B77" i="6"/>
  <c r="F77" i="6" s="1"/>
  <c r="C76" i="6"/>
  <c r="B76" i="6"/>
  <c r="F76" i="6" s="1"/>
  <c r="C75" i="6"/>
  <c r="B75" i="6"/>
  <c r="F75" i="6" s="1"/>
  <c r="C74" i="6"/>
  <c r="B74" i="6"/>
  <c r="F74" i="6" s="1"/>
  <c r="C73" i="6"/>
  <c r="B73" i="6"/>
  <c r="F73" i="6" s="1"/>
  <c r="C72" i="6"/>
  <c r="B72" i="6"/>
  <c r="F72" i="6" s="1"/>
  <c r="C71" i="6"/>
  <c r="B71" i="6"/>
  <c r="F71" i="6" s="1"/>
  <c r="C70" i="6"/>
  <c r="B70" i="6"/>
  <c r="F70" i="6" s="1"/>
  <c r="C69" i="6"/>
  <c r="B69" i="6"/>
  <c r="F69" i="6" s="1"/>
  <c r="C68" i="6"/>
  <c r="B68" i="6"/>
  <c r="F68" i="6" s="1"/>
  <c r="C67" i="6"/>
  <c r="B67" i="6"/>
  <c r="F67" i="6" s="1"/>
  <c r="C66" i="6"/>
  <c r="B66" i="6"/>
  <c r="F66" i="6" s="1"/>
  <c r="C65" i="6"/>
  <c r="B65" i="6"/>
  <c r="F65" i="6" s="1"/>
  <c r="C64" i="6"/>
  <c r="B64" i="6"/>
  <c r="F64" i="6" s="1"/>
  <c r="C63" i="6"/>
  <c r="B63" i="6"/>
  <c r="F63" i="6" s="1"/>
  <c r="C62" i="6"/>
  <c r="B62" i="6"/>
  <c r="F62" i="6" s="1"/>
  <c r="C61" i="6"/>
  <c r="B61" i="6"/>
  <c r="F61" i="6" s="1"/>
  <c r="C60" i="6"/>
  <c r="B60" i="6"/>
  <c r="F60" i="6" s="1"/>
  <c r="C59" i="6"/>
  <c r="B59" i="6"/>
  <c r="F59" i="6" s="1"/>
  <c r="C58" i="6"/>
  <c r="B58" i="6"/>
  <c r="F58" i="6" s="1"/>
  <c r="C57" i="6"/>
  <c r="B57" i="6"/>
  <c r="F57" i="6" s="1"/>
  <c r="C56" i="6"/>
  <c r="B56" i="6"/>
  <c r="F56" i="6" s="1"/>
  <c r="C55" i="6"/>
  <c r="B55" i="6"/>
  <c r="F55" i="6" s="1"/>
  <c r="C54" i="6"/>
  <c r="B54" i="6"/>
  <c r="F54" i="6" s="1"/>
  <c r="C53" i="6"/>
  <c r="B53" i="6"/>
  <c r="F53" i="6" s="1"/>
  <c r="C52" i="6"/>
  <c r="B52" i="6"/>
  <c r="F52" i="6" s="1"/>
  <c r="C51" i="6"/>
  <c r="B51" i="6"/>
  <c r="F51" i="6" s="1"/>
  <c r="C50" i="6"/>
  <c r="B50" i="6"/>
  <c r="F50" i="6" s="1"/>
  <c r="C49" i="6"/>
  <c r="B49" i="6"/>
  <c r="F49" i="6" s="1"/>
  <c r="C48" i="6"/>
  <c r="B48" i="6"/>
  <c r="F48" i="6" s="1"/>
  <c r="C47" i="6"/>
  <c r="B47" i="6"/>
  <c r="F47" i="6" s="1"/>
  <c r="C46" i="6"/>
  <c r="B46" i="6"/>
  <c r="F46" i="6" s="1"/>
  <c r="C45" i="6"/>
  <c r="B45" i="6"/>
  <c r="F45" i="6" s="1"/>
  <c r="C44" i="6"/>
  <c r="B44" i="6"/>
  <c r="F44" i="6" s="1"/>
  <c r="C43" i="6"/>
  <c r="B43" i="6"/>
  <c r="F43" i="6" s="1"/>
  <c r="C42" i="6"/>
  <c r="B42" i="6"/>
  <c r="F42" i="6" s="1"/>
  <c r="C41" i="6"/>
  <c r="B41" i="6"/>
  <c r="F41" i="6" s="1"/>
  <c r="C40" i="6"/>
  <c r="B40" i="6"/>
  <c r="F40" i="6" s="1"/>
  <c r="C39" i="6"/>
  <c r="B39" i="6"/>
  <c r="F39" i="6" s="1"/>
  <c r="C38" i="6"/>
  <c r="B38" i="6"/>
  <c r="F38" i="6" s="1"/>
  <c r="C37" i="6"/>
  <c r="B37" i="6"/>
  <c r="F37" i="6" s="1"/>
  <c r="C36" i="6"/>
  <c r="B36" i="6"/>
  <c r="F36" i="6" s="1"/>
  <c r="C35" i="6"/>
  <c r="B35" i="6"/>
  <c r="F35" i="6" s="1"/>
  <c r="C34" i="6"/>
  <c r="B34" i="6"/>
  <c r="F34" i="6" s="1"/>
  <c r="C33" i="6"/>
  <c r="B33" i="6"/>
  <c r="F33" i="6" s="1"/>
  <c r="C32" i="6"/>
  <c r="B32" i="6"/>
  <c r="F32" i="6" s="1"/>
  <c r="C31" i="6"/>
  <c r="B31" i="6"/>
  <c r="F31" i="6" s="1"/>
  <c r="C30" i="6"/>
  <c r="B30" i="6"/>
  <c r="F30" i="6" s="1"/>
  <c r="C29" i="6"/>
  <c r="B29" i="6"/>
  <c r="F29" i="6" s="1"/>
  <c r="C28" i="6"/>
  <c r="B28" i="6"/>
  <c r="F28" i="6" s="1"/>
  <c r="C27" i="6"/>
  <c r="B27" i="6"/>
  <c r="F27" i="6" s="1"/>
  <c r="C26" i="6"/>
  <c r="B26" i="6"/>
  <c r="F26" i="6" s="1"/>
  <c r="C25" i="6"/>
  <c r="B25" i="6"/>
  <c r="F25" i="6" s="1"/>
  <c r="C24" i="6"/>
  <c r="B24" i="6"/>
  <c r="F24" i="6" s="1"/>
  <c r="C23" i="6"/>
  <c r="B23" i="6"/>
  <c r="F23" i="6" s="1"/>
  <c r="C22" i="6"/>
  <c r="B22" i="6"/>
  <c r="F22" i="6" s="1"/>
  <c r="C21" i="6"/>
  <c r="B21" i="6"/>
  <c r="F21" i="6" s="1"/>
  <c r="C20" i="6"/>
  <c r="B20" i="6"/>
  <c r="F20" i="6" s="1"/>
  <c r="C19" i="6"/>
  <c r="B19" i="6"/>
  <c r="F19" i="6" s="1"/>
  <c r="C18" i="6"/>
  <c r="B18" i="6"/>
  <c r="F18" i="6" s="1"/>
  <c r="C17" i="6"/>
  <c r="B17" i="6"/>
  <c r="F17" i="6" s="1"/>
  <c r="C16" i="6"/>
  <c r="B16" i="6"/>
  <c r="F16" i="6" s="1"/>
  <c r="C15" i="6"/>
  <c r="B15" i="6"/>
  <c r="F15" i="6" s="1"/>
  <c r="C14" i="6"/>
  <c r="B14" i="6"/>
  <c r="F14" i="6" s="1"/>
  <c r="C13" i="6"/>
  <c r="B13" i="6"/>
  <c r="F13" i="6" s="1"/>
  <c r="C12" i="6"/>
  <c r="B12" i="6"/>
  <c r="F12" i="6" s="1"/>
  <c r="C11" i="6"/>
  <c r="B11" i="6"/>
  <c r="F11" i="6" s="1"/>
  <c r="C10" i="6"/>
  <c r="B10" i="6"/>
  <c r="F10" i="6" s="1"/>
  <c r="C9" i="6"/>
  <c r="B9" i="6"/>
  <c r="F9" i="6" s="1"/>
  <c r="C8" i="6"/>
  <c r="B8" i="6"/>
  <c r="F8" i="6" s="1"/>
  <c r="C7" i="6"/>
  <c r="B7" i="6"/>
  <c r="F7" i="6" s="1"/>
  <c r="C6" i="6"/>
  <c r="B6" i="6"/>
  <c r="F6" i="6" s="1"/>
  <c r="C5" i="6"/>
  <c r="B5" i="6"/>
  <c r="F5" i="6" s="1"/>
  <c r="C4" i="6"/>
  <c r="B4" i="6"/>
  <c r="F4" i="6" s="1"/>
  <c r="C3" i="6"/>
  <c r="B3" i="6"/>
  <c r="F3" i="6" s="1"/>
  <c r="C2" i="6"/>
  <c r="B2" i="6"/>
  <c r="F2" i="6" s="1"/>
  <c r="Z20" i="14"/>
  <c r="Z19" i="14"/>
  <c r="Z18" i="14"/>
  <c r="Z17" i="14"/>
  <c r="Z16" i="14"/>
  <c r="Z15" i="14"/>
  <c r="G7" i="14"/>
  <c r="F7" i="14"/>
  <c r="E7" i="14"/>
  <c r="D7" i="14"/>
  <c r="C7" i="14"/>
  <c r="B7" i="14"/>
  <c r="A7" i="14"/>
  <c r="G6" i="14"/>
  <c r="F6" i="14"/>
  <c r="E6" i="14"/>
  <c r="D6" i="14"/>
  <c r="C6" i="14"/>
  <c r="B6" i="14"/>
  <c r="A6" i="14"/>
  <c r="G5" i="14"/>
  <c r="F5" i="14"/>
  <c r="E5" i="14"/>
  <c r="D5" i="14"/>
  <c r="C5" i="14"/>
  <c r="B5" i="14"/>
  <c r="A5" i="14"/>
  <c r="G4" i="14"/>
  <c r="F4" i="14"/>
  <c r="E4" i="14"/>
  <c r="D4" i="14"/>
  <c r="C4" i="14"/>
  <c r="B4" i="14"/>
  <c r="A4" i="14"/>
  <c r="G3" i="14"/>
  <c r="F3" i="14"/>
  <c r="E3" i="14"/>
  <c r="D3" i="14"/>
  <c r="C3" i="14"/>
  <c r="B3" i="14"/>
  <c r="A3" i="14"/>
  <c r="G2" i="14"/>
  <c r="F2" i="14"/>
  <c r="E2" i="14"/>
  <c r="D2" i="14"/>
  <c r="C2" i="14"/>
  <c r="B2" i="14"/>
  <c r="A2" i="14"/>
  <c r="D16" i="7"/>
  <c r="D15" i="7"/>
  <c r="D14" i="7"/>
  <c r="D13" i="7"/>
  <c r="D12" i="7"/>
  <c r="D10" i="7"/>
  <c r="D9" i="7"/>
  <c r="C9" i="7"/>
  <c r="D8" i="7"/>
  <c r="C8" i="7"/>
  <c r="C7" i="7"/>
  <c r="D7" i="7" s="1"/>
  <c r="C6" i="7"/>
  <c r="D6" i="7" s="1"/>
  <c r="D5" i="7"/>
  <c r="D4" i="7"/>
  <c r="D3" i="7"/>
  <c r="D2" i="7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P79" i="6" l="1"/>
  <c r="Q79" i="6" s="1"/>
  <c r="O79" i="6"/>
  <c r="P151" i="6"/>
  <c r="Q151" i="6" s="1"/>
  <c r="R755" i="6" s="1"/>
  <c r="O151" i="6"/>
  <c r="P248" i="6"/>
  <c r="Q248" i="6" s="1"/>
  <c r="R79" i="6" s="1"/>
  <c r="O248" i="6"/>
  <c r="P344" i="6"/>
  <c r="Q344" i="6" s="1"/>
  <c r="O344" i="6"/>
  <c r="P383" i="6"/>
  <c r="Q383" i="6" s="1"/>
  <c r="O383" i="6"/>
  <c r="P458" i="6"/>
  <c r="Q458" i="6" s="1"/>
  <c r="O458" i="6"/>
  <c r="P466" i="6"/>
  <c r="Q466" i="6" s="1"/>
  <c r="R970" i="6" s="1"/>
  <c r="O466" i="6"/>
  <c r="P551" i="6"/>
  <c r="Q551" i="6" s="1"/>
  <c r="R992" i="6" s="1"/>
  <c r="O551" i="6"/>
  <c r="P695" i="6"/>
  <c r="Q695" i="6" s="1"/>
  <c r="R458" i="6" s="1"/>
  <c r="O695" i="6"/>
  <c r="X2" i="6"/>
  <c r="W2" i="6"/>
  <c r="V2" i="6"/>
  <c r="U2" i="6"/>
  <c r="T2" i="6"/>
  <c r="S2" i="6"/>
  <c r="N2" i="6"/>
  <c r="E2" i="6"/>
  <c r="X3" i="6"/>
  <c r="W3" i="6"/>
  <c r="V3" i="6"/>
  <c r="U3" i="6"/>
  <c r="T3" i="6"/>
  <c r="S3" i="6"/>
  <c r="N3" i="6"/>
  <c r="E3" i="6"/>
  <c r="X4" i="6"/>
  <c r="W4" i="6"/>
  <c r="V4" i="6"/>
  <c r="U4" i="6"/>
  <c r="T4" i="6"/>
  <c r="S4" i="6"/>
  <c r="N4" i="6"/>
  <c r="E4" i="6"/>
  <c r="X5" i="6"/>
  <c r="W5" i="6"/>
  <c r="V5" i="6"/>
  <c r="U5" i="6"/>
  <c r="T5" i="6"/>
  <c r="S5" i="6"/>
  <c r="N5" i="6"/>
  <c r="E5" i="6"/>
  <c r="X6" i="6"/>
  <c r="W6" i="6"/>
  <c r="V6" i="6"/>
  <c r="U6" i="6"/>
  <c r="T6" i="6"/>
  <c r="S6" i="6"/>
  <c r="N6" i="6"/>
  <c r="E6" i="6"/>
  <c r="X7" i="6"/>
  <c r="W7" i="6"/>
  <c r="V7" i="6"/>
  <c r="U7" i="6"/>
  <c r="T7" i="6"/>
  <c r="S7" i="6"/>
  <c r="N7" i="6"/>
  <c r="E7" i="6"/>
  <c r="X8" i="6"/>
  <c r="W8" i="6"/>
  <c r="V8" i="6"/>
  <c r="U8" i="6"/>
  <c r="T8" i="6"/>
  <c r="S8" i="6"/>
  <c r="N8" i="6"/>
  <c r="E8" i="6"/>
  <c r="X9" i="6"/>
  <c r="W9" i="6"/>
  <c r="V9" i="6"/>
  <c r="U9" i="6"/>
  <c r="T9" i="6"/>
  <c r="S9" i="6"/>
  <c r="N9" i="6"/>
  <c r="E9" i="6"/>
  <c r="X10" i="6"/>
  <c r="W10" i="6"/>
  <c r="V10" i="6"/>
  <c r="U10" i="6"/>
  <c r="T10" i="6"/>
  <c r="S10" i="6"/>
  <c r="N10" i="6"/>
  <c r="E10" i="6"/>
  <c r="X11" i="6"/>
  <c r="W11" i="6"/>
  <c r="V11" i="6"/>
  <c r="U11" i="6"/>
  <c r="T11" i="6"/>
  <c r="S11" i="6"/>
  <c r="N11" i="6"/>
  <c r="E11" i="6"/>
  <c r="X12" i="6"/>
  <c r="W12" i="6"/>
  <c r="V12" i="6"/>
  <c r="U12" i="6"/>
  <c r="T12" i="6"/>
  <c r="S12" i="6"/>
  <c r="N12" i="6"/>
  <c r="E12" i="6"/>
  <c r="X13" i="6"/>
  <c r="W13" i="6"/>
  <c r="V13" i="6"/>
  <c r="U13" i="6"/>
  <c r="T13" i="6"/>
  <c r="S13" i="6"/>
  <c r="N13" i="6"/>
  <c r="E13" i="6"/>
  <c r="X14" i="6"/>
  <c r="W14" i="6"/>
  <c r="V14" i="6"/>
  <c r="U14" i="6"/>
  <c r="T14" i="6"/>
  <c r="S14" i="6"/>
  <c r="N14" i="6"/>
  <c r="E14" i="6"/>
  <c r="X15" i="6"/>
  <c r="W15" i="6"/>
  <c r="V15" i="6"/>
  <c r="U15" i="6"/>
  <c r="T15" i="6"/>
  <c r="S15" i="6"/>
  <c r="N15" i="6"/>
  <c r="E15" i="6"/>
  <c r="X16" i="6"/>
  <c r="W16" i="6"/>
  <c r="V16" i="6"/>
  <c r="U16" i="6"/>
  <c r="T16" i="6"/>
  <c r="S16" i="6"/>
  <c r="N16" i="6"/>
  <c r="E16" i="6"/>
  <c r="X17" i="6"/>
  <c r="W17" i="6"/>
  <c r="V17" i="6"/>
  <c r="U17" i="6"/>
  <c r="T17" i="6"/>
  <c r="S17" i="6"/>
  <c r="N17" i="6"/>
  <c r="E17" i="6"/>
  <c r="X18" i="6"/>
  <c r="W18" i="6"/>
  <c r="V18" i="6"/>
  <c r="U18" i="6"/>
  <c r="T18" i="6"/>
  <c r="S18" i="6"/>
  <c r="N18" i="6"/>
  <c r="E18" i="6"/>
  <c r="X19" i="6"/>
  <c r="W19" i="6"/>
  <c r="V19" i="6"/>
  <c r="U19" i="6"/>
  <c r="T19" i="6"/>
  <c r="S19" i="6"/>
  <c r="N19" i="6"/>
  <c r="E19" i="6"/>
  <c r="X20" i="6"/>
  <c r="W20" i="6"/>
  <c r="V20" i="6"/>
  <c r="U20" i="6"/>
  <c r="T20" i="6"/>
  <c r="S20" i="6"/>
  <c r="N20" i="6"/>
  <c r="E20" i="6"/>
  <c r="X21" i="6"/>
  <c r="W21" i="6"/>
  <c r="V21" i="6"/>
  <c r="U21" i="6"/>
  <c r="T21" i="6"/>
  <c r="S21" i="6"/>
  <c r="N21" i="6"/>
  <c r="E21" i="6"/>
  <c r="X22" i="6"/>
  <c r="W22" i="6"/>
  <c r="V22" i="6"/>
  <c r="U22" i="6"/>
  <c r="T22" i="6"/>
  <c r="S22" i="6"/>
  <c r="N22" i="6"/>
  <c r="E22" i="6"/>
  <c r="X23" i="6"/>
  <c r="W23" i="6"/>
  <c r="V23" i="6"/>
  <c r="U23" i="6"/>
  <c r="T23" i="6"/>
  <c r="S23" i="6"/>
  <c r="N23" i="6"/>
  <c r="E23" i="6"/>
  <c r="X24" i="6"/>
  <c r="W24" i="6"/>
  <c r="V24" i="6"/>
  <c r="U24" i="6"/>
  <c r="T24" i="6"/>
  <c r="S24" i="6"/>
  <c r="N24" i="6"/>
  <c r="E24" i="6"/>
  <c r="X25" i="6"/>
  <c r="W25" i="6"/>
  <c r="V25" i="6"/>
  <c r="U25" i="6"/>
  <c r="T25" i="6"/>
  <c r="S25" i="6"/>
  <c r="N25" i="6"/>
  <c r="E25" i="6"/>
  <c r="X26" i="6"/>
  <c r="W26" i="6"/>
  <c r="V26" i="6"/>
  <c r="U26" i="6"/>
  <c r="T26" i="6"/>
  <c r="S26" i="6"/>
  <c r="N26" i="6"/>
  <c r="E26" i="6"/>
  <c r="X27" i="6"/>
  <c r="W27" i="6"/>
  <c r="V27" i="6"/>
  <c r="U27" i="6"/>
  <c r="T27" i="6"/>
  <c r="S27" i="6"/>
  <c r="N27" i="6"/>
  <c r="E27" i="6"/>
  <c r="X28" i="6"/>
  <c r="W28" i="6"/>
  <c r="V28" i="6"/>
  <c r="U28" i="6"/>
  <c r="T28" i="6"/>
  <c r="S28" i="6"/>
  <c r="N28" i="6"/>
  <c r="E28" i="6"/>
  <c r="X29" i="6"/>
  <c r="W29" i="6"/>
  <c r="V29" i="6"/>
  <c r="U29" i="6"/>
  <c r="T29" i="6"/>
  <c r="S29" i="6"/>
  <c r="N29" i="6"/>
  <c r="E29" i="6"/>
  <c r="X30" i="6"/>
  <c r="W30" i="6"/>
  <c r="V30" i="6"/>
  <c r="U30" i="6"/>
  <c r="T30" i="6"/>
  <c r="S30" i="6"/>
  <c r="N30" i="6"/>
  <c r="E30" i="6"/>
  <c r="X31" i="6"/>
  <c r="W31" i="6"/>
  <c r="V31" i="6"/>
  <c r="U31" i="6"/>
  <c r="T31" i="6"/>
  <c r="S31" i="6"/>
  <c r="N31" i="6"/>
  <c r="E31" i="6"/>
  <c r="X32" i="6"/>
  <c r="W32" i="6"/>
  <c r="V32" i="6"/>
  <c r="U32" i="6"/>
  <c r="T32" i="6"/>
  <c r="S32" i="6"/>
  <c r="N32" i="6"/>
  <c r="E32" i="6"/>
  <c r="X33" i="6"/>
  <c r="W33" i="6"/>
  <c r="V33" i="6"/>
  <c r="U33" i="6"/>
  <c r="T33" i="6"/>
  <c r="S33" i="6"/>
  <c r="N33" i="6"/>
  <c r="E33" i="6"/>
  <c r="X34" i="6"/>
  <c r="W34" i="6"/>
  <c r="V34" i="6"/>
  <c r="U34" i="6"/>
  <c r="T34" i="6"/>
  <c r="S34" i="6"/>
  <c r="N34" i="6"/>
  <c r="E34" i="6"/>
  <c r="X35" i="6"/>
  <c r="W35" i="6"/>
  <c r="V35" i="6"/>
  <c r="U35" i="6"/>
  <c r="T35" i="6"/>
  <c r="S35" i="6"/>
  <c r="N35" i="6"/>
  <c r="E35" i="6"/>
  <c r="X36" i="6"/>
  <c r="W36" i="6"/>
  <c r="V36" i="6"/>
  <c r="U36" i="6"/>
  <c r="T36" i="6"/>
  <c r="S36" i="6"/>
  <c r="N36" i="6"/>
  <c r="E36" i="6"/>
  <c r="X37" i="6"/>
  <c r="W37" i="6"/>
  <c r="V37" i="6"/>
  <c r="U37" i="6"/>
  <c r="T37" i="6"/>
  <c r="S37" i="6"/>
  <c r="N37" i="6"/>
  <c r="E37" i="6"/>
  <c r="X38" i="6"/>
  <c r="W38" i="6"/>
  <c r="V38" i="6"/>
  <c r="U38" i="6"/>
  <c r="T38" i="6"/>
  <c r="S38" i="6"/>
  <c r="N38" i="6"/>
  <c r="E38" i="6"/>
  <c r="X39" i="6"/>
  <c r="W39" i="6"/>
  <c r="V39" i="6"/>
  <c r="U39" i="6"/>
  <c r="T39" i="6"/>
  <c r="S39" i="6"/>
  <c r="N39" i="6"/>
  <c r="E39" i="6"/>
  <c r="X40" i="6"/>
  <c r="W40" i="6"/>
  <c r="V40" i="6"/>
  <c r="U40" i="6"/>
  <c r="T40" i="6"/>
  <c r="S40" i="6"/>
  <c r="N40" i="6"/>
  <c r="E40" i="6"/>
  <c r="X41" i="6"/>
  <c r="W41" i="6"/>
  <c r="V41" i="6"/>
  <c r="U41" i="6"/>
  <c r="T41" i="6"/>
  <c r="S41" i="6"/>
  <c r="N41" i="6"/>
  <c r="E41" i="6"/>
  <c r="X42" i="6"/>
  <c r="W42" i="6"/>
  <c r="V42" i="6"/>
  <c r="U42" i="6"/>
  <c r="T42" i="6"/>
  <c r="S42" i="6"/>
  <c r="N42" i="6"/>
  <c r="E42" i="6"/>
  <c r="X43" i="6"/>
  <c r="W43" i="6"/>
  <c r="V43" i="6"/>
  <c r="U43" i="6"/>
  <c r="T43" i="6"/>
  <c r="S43" i="6"/>
  <c r="N43" i="6"/>
  <c r="E43" i="6"/>
  <c r="X44" i="6"/>
  <c r="W44" i="6"/>
  <c r="V44" i="6"/>
  <c r="U44" i="6"/>
  <c r="T44" i="6"/>
  <c r="S44" i="6"/>
  <c r="N44" i="6"/>
  <c r="E44" i="6"/>
  <c r="X45" i="6"/>
  <c r="W45" i="6"/>
  <c r="V45" i="6"/>
  <c r="U45" i="6"/>
  <c r="T45" i="6"/>
  <c r="S45" i="6"/>
  <c r="N45" i="6"/>
  <c r="E45" i="6"/>
  <c r="X46" i="6"/>
  <c r="W46" i="6"/>
  <c r="V46" i="6"/>
  <c r="U46" i="6"/>
  <c r="T46" i="6"/>
  <c r="S46" i="6"/>
  <c r="N46" i="6"/>
  <c r="E46" i="6"/>
  <c r="X47" i="6"/>
  <c r="W47" i="6"/>
  <c r="V47" i="6"/>
  <c r="U47" i="6"/>
  <c r="T47" i="6"/>
  <c r="S47" i="6"/>
  <c r="N47" i="6"/>
  <c r="E47" i="6"/>
  <c r="X48" i="6"/>
  <c r="W48" i="6"/>
  <c r="V48" i="6"/>
  <c r="U48" i="6"/>
  <c r="T48" i="6"/>
  <c r="S48" i="6"/>
  <c r="N48" i="6"/>
  <c r="E48" i="6"/>
  <c r="X49" i="6"/>
  <c r="W49" i="6"/>
  <c r="V49" i="6"/>
  <c r="U49" i="6"/>
  <c r="T49" i="6"/>
  <c r="S49" i="6"/>
  <c r="N49" i="6"/>
  <c r="E49" i="6"/>
  <c r="X50" i="6"/>
  <c r="W50" i="6"/>
  <c r="V50" i="6"/>
  <c r="U50" i="6"/>
  <c r="T50" i="6"/>
  <c r="S50" i="6"/>
  <c r="N50" i="6"/>
  <c r="E50" i="6"/>
  <c r="X51" i="6"/>
  <c r="W51" i="6"/>
  <c r="V51" i="6"/>
  <c r="U51" i="6"/>
  <c r="T51" i="6"/>
  <c r="S51" i="6"/>
  <c r="N51" i="6"/>
  <c r="E51" i="6"/>
  <c r="X52" i="6"/>
  <c r="W52" i="6"/>
  <c r="V52" i="6"/>
  <c r="U52" i="6"/>
  <c r="T52" i="6"/>
  <c r="S52" i="6"/>
  <c r="N52" i="6"/>
  <c r="E52" i="6"/>
  <c r="X53" i="6"/>
  <c r="W53" i="6"/>
  <c r="V53" i="6"/>
  <c r="U53" i="6"/>
  <c r="T53" i="6"/>
  <c r="S53" i="6"/>
  <c r="N53" i="6"/>
  <c r="E53" i="6"/>
  <c r="X54" i="6"/>
  <c r="W54" i="6"/>
  <c r="V54" i="6"/>
  <c r="U54" i="6"/>
  <c r="T54" i="6"/>
  <c r="S54" i="6"/>
  <c r="N54" i="6"/>
  <c r="E54" i="6"/>
  <c r="X55" i="6"/>
  <c r="W55" i="6"/>
  <c r="V55" i="6"/>
  <c r="U55" i="6"/>
  <c r="T55" i="6"/>
  <c r="S55" i="6"/>
  <c r="N55" i="6"/>
  <c r="E55" i="6"/>
  <c r="X56" i="6"/>
  <c r="W56" i="6"/>
  <c r="V56" i="6"/>
  <c r="U56" i="6"/>
  <c r="T56" i="6"/>
  <c r="S56" i="6"/>
  <c r="N56" i="6"/>
  <c r="E56" i="6"/>
  <c r="X57" i="6"/>
  <c r="W57" i="6"/>
  <c r="V57" i="6"/>
  <c r="U57" i="6"/>
  <c r="T57" i="6"/>
  <c r="S57" i="6"/>
  <c r="N57" i="6"/>
  <c r="E57" i="6"/>
  <c r="X58" i="6"/>
  <c r="W58" i="6"/>
  <c r="V58" i="6"/>
  <c r="U58" i="6"/>
  <c r="T58" i="6"/>
  <c r="S58" i="6"/>
  <c r="N58" i="6"/>
  <c r="E58" i="6"/>
  <c r="X59" i="6"/>
  <c r="W59" i="6"/>
  <c r="V59" i="6"/>
  <c r="U59" i="6"/>
  <c r="T59" i="6"/>
  <c r="S59" i="6"/>
  <c r="N59" i="6"/>
  <c r="E59" i="6"/>
  <c r="X60" i="6"/>
  <c r="W60" i="6"/>
  <c r="V60" i="6"/>
  <c r="U60" i="6"/>
  <c r="T60" i="6"/>
  <c r="S60" i="6"/>
  <c r="N60" i="6"/>
  <c r="E60" i="6"/>
  <c r="X61" i="6"/>
  <c r="W61" i="6"/>
  <c r="V61" i="6"/>
  <c r="U61" i="6"/>
  <c r="T61" i="6"/>
  <c r="S61" i="6"/>
  <c r="N61" i="6"/>
  <c r="E61" i="6"/>
  <c r="X62" i="6"/>
  <c r="W62" i="6"/>
  <c r="V62" i="6"/>
  <c r="U62" i="6"/>
  <c r="T62" i="6"/>
  <c r="S62" i="6"/>
  <c r="N62" i="6"/>
  <c r="E62" i="6"/>
  <c r="X63" i="6"/>
  <c r="W63" i="6"/>
  <c r="V63" i="6"/>
  <c r="U63" i="6"/>
  <c r="T63" i="6"/>
  <c r="S63" i="6"/>
  <c r="N63" i="6"/>
  <c r="E63" i="6"/>
  <c r="X64" i="6"/>
  <c r="W64" i="6"/>
  <c r="V64" i="6"/>
  <c r="U64" i="6"/>
  <c r="T64" i="6"/>
  <c r="S64" i="6"/>
  <c r="N64" i="6"/>
  <c r="E64" i="6"/>
  <c r="X65" i="6"/>
  <c r="W65" i="6"/>
  <c r="V65" i="6"/>
  <c r="U65" i="6"/>
  <c r="T65" i="6"/>
  <c r="S65" i="6"/>
  <c r="N65" i="6"/>
  <c r="E65" i="6"/>
  <c r="X66" i="6"/>
  <c r="W66" i="6"/>
  <c r="V66" i="6"/>
  <c r="U66" i="6"/>
  <c r="T66" i="6"/>
  <c r="S66" i="6"/>
  <c r="N66" i="6"/>
  <c r="E66" i="6"/>
  <c r="X67" i="6"/>
  <c r="W67" i="6"/>
  <c r="V67" i="6"/>
  <c r="U67" i="6"/>
  <c r="T67" i="6"/>
  <c r="S67" i="6"/>
  <c r="N67" i="6"/>
  <c r="E67" i="6"/>
  <c r="X68" i="6"/>
  <c r="W68" i="6"/>
  <c r="V68" i="6"/>
  <c r="U68" i="6"/>
  <c r="T68" i="6"/>
  <c r="S68" i="6"/>
  <c r="N68" i="6"/>
  <c r="E68" i="6"/>
  <c r="X69" i="6"/>
  <c r="W69" i="6"/>
  <c r="V69" i="6"/>
  <c r="U69" i="6"/>
  <c r="T69" i="6"/>
  <c r="S69" i="6"/>
  <c r="N69" i="6"/>
  <c r="E69" i="6"/>
  <c r="X70" i="6"/>
  <c r="W70" i="6"/>
  <c r="V70" i="6"/>
  <c r="U70" i="6"/>
  <c r="T70" i="6"/>
  <c r="S70" i="6"/>
  <c r="N70" i="6"/>
  <c r="E70" i="6"/>
  <c r="X71" i="6"/>
  <c r="W71" i="6"/>
  <c r="V71" i="6"/>
  <c r="U71" i="6"/>
  <c r="T71" i="6"/>
  <c r="S71" i="6"/>
  <c r="N71" i="6"/>
  <c r="E71" i="6"/>
  <c r="X72" i="6"/>
  <c r="W72" i="6"/>
  <c r="V72" i="6"/>
  <c r="U72" i="6"/>
  <c r="T72" i="6"/>
  <c r="S72" i="6"/>
  <c r="N72" i="6"/>
  <c r="E72" i="6"/>
  <c r="X73" i="6"/>
  <c r="W73" i="6"/>
  <c r="V73" i="6"/>
  <c r="U73" i="6"/>
  <c r="T73" i="6"/>
  <c r="S73" i="6"/>
  <c r="N73" i="6"/>
  <c r="E73" i="6"/>
  <c r="X74" i="6"/>
  <c r="W74" i="6"/>
  <c r="V74" i="6"/>
  <c r="U74" i="6"/>
  <c r="T74" i="6"/>
  <c r="S74" i="6"/>
  <c r="N74" i="6"/>
  <c r="E74" i="6"/>
  <c r="X75" i="6"/>
  <c r="W75" i="6"/>
  <c r="V75" i="6"/>
  <c r="U75" i="6"/>
  <c r="T75" i="6"/>
  <c r="S75" i="6"/>
  <c r="N75" i="6"/>
  <c r="E75" i="6"/>
  <c r="X76" i="6"/>
  <c r="W76" i="6"/>
  <c r="V76" i="6"/>
  <c r="U76" i="6"/>
  <c r="T76" i="6"/>
  <c r="S76" i="6"/>
  <c r="N76" i="6"/>
  <c r="E76" i="6"/>
  <c r="X77" i="6"/>
  <c r="W77" i="6"/>
  <c r="V77" i="6"/>
  <c r="U77" i="6"/>
  <c r="T77" i="6"/>
  <c r="S77" i="6"/>
  <c r="N77" i="6"/>
  <c r="E77" i="6"/>
  <c r="X78" i="6"/>
  <c r="W78" i="6"/>
  <c r="V78" i="6"/>
  <c r="U78" i="6"/>
  <c r="T78" i="6"/>
  <c r="S78" i="6"/>
  <c r="N78" i="6"/>
  <c r="E78" i="6"/>
  <c r="N825" i="6"/>
  <c r="X79" i="6"/>
  <c r="W79" i="6"/>
  <c r="V79" i="6"/>
  <c r="U79" i="6"/>
  <c r="T79" i="6"/>
  <c r="S79" i="6"/>
  <c r="E79" i="6"/>
  <c r="X80" i="6"/>
  <c r="W80" i="6"/>
  <c r="V80" i="6"/>
  <c r="U80" i="6"/>
  <c r="T80" i="6"/>
  <c r="S80" i="6"/>
  <c r="N80" i="6"/>
  <c r="E80" i="6"/>
  <c r="X81" i="6"/>
  <c r="W81" i="6"/>
  <c r="V81" i="6"/>
  <c r="U81" i="6"/>
  <c r="T81" i="6"/>
  <c r="S81" i="6"/>
  <c r="N81" i="6"/>
  <c r="E81" i="6"/>
  <c r="X82" i="6"/>
  <c r="W82" i="6"/>
  <c r="V82" i="6"/>
  <c r="U82" i="6"/>
  <c r="T82" i="6"/>
  <c r="S82" i="6"/>
  <c r="N82" i="6"/>
  <c r="E82" i="6"/>
  <c r="X83" i="6"/>
  <c r="W83" i="6"/>
  <c r="V83" i="6"/>
  <c r="U83" i="6"/>
  <c r="T83" i="6"/>
  <c r="S83" i="6"/>
  <c r="N83" i="6"/>
  <c r="E83" i="6"/>
  <c r="X84" i="6"/>
  <c r="W84" i="6"/>
  <c r="V84" i="6"/>
  <c r="U84" i="6"/>
  <c r="T84" i="6"/>
  <c r="S84" i="6"/>
  <c r="N84" i="6"/>
  <c r="E84" i="6"/>
  <c r="X85" i="6"/>
  <c r="W85" i="6"/>
  <c r="V85" i="6"/>
  <c r="U85" i="6"/>
  <c r="T85" i="6"/>
  <c r="S85" i="6"/>
  <c r="N85" i="6"/>
  <c r="E85" i="6"/>
  <c r="X86" i="6"/>
  <c r="W86" i="6"/>
  <c r="V86" i="6"/>
  <c r="U86" i="6"/>
  <c r="T86" i="6"/>
  <c r="S86" i="6"/>
  <c r="N86" i="6"/>
  <c r="E86" i="6"/>
  <c r="X87" i="6"/>
  <c r="W87" i="6"/>
  <c r="V87" i="6"/>
  <c r="U87" i="6"/>
  <c r="T87" i="6"/>
  <c r="S87" i="6"/>
  <c r="N87" i="6"/>
  <c r="E87" i="6"/>
  <c r="X88" i="6"/>
  <c r="W88" i="6"/>
  <c r="V88" i="6"/>
  <c r="U88" i="6"/>
  <c r="T88" i="6"/>
  <c r="S88" i="6"/>
  <c r="N88" i="6"/>
  <c r="E88" i="6"/>
  <c r="X89" i="6"/>
  <c r="W89" i="6"/>
  <c r="V89" i="6"/>
  <c r="U89" i="6"/>
  <c r="T89" i="6"/>
  <c r="S89" i="6"/>
  <c r="N89" i="6"/>
  <c r="E89" i="6"/>
  <c r="X90" i="6"/>
  <c r="W90" i="6"/>
  <c r="V90" i="6"/>
  <c r="U90" i="6"/>
  <c r="T90" i="6"/>
  <c r="S90" i="6"/>
  <c r="N90" i="6"/>
  <c r="E90" i="6"/>
  <c r="X91" i="6"/>
  <c r="W91" i="6"/>
  <c r="V91" i="6"/>
  <c r="U91" i="6"/>
  <c r="T91" i="6"/>
  <c r="S91" i="6"/>
  <c r="N91" i="6"/>
  <c r="E91" i="6"/>
  <c r="X92" i="6"/>
  <c r="W92" i="6"/>
  <c r="V92" i="6"/>
  <c r="U92" i="6"/>
  <c r="T92" i="6"/>
  <c r="S92" i="6"/>
  <c r="N92" i="6"/>
  <c r="E92" i="6"/>
  <c r="X93" i="6"/>
  <c r="W93" i="6"/>
  <c r="V93" i="6"/>
  <c r="U93" i="6"/>
  <c r="T93" i="6"/>
  <c r="S93" i="6"/>
  <c r="N93" i="6"/>
  <c r="E93" i="6"/>
  <c r="X94" i="6"/>
  <c r="W94" i="6"/>
  <c r="V94" i="6"/>
  <c r="U94" i="6"/>
  <c r="T94" i="6"/>
  <c r="S94" i="6"/>
  <c r="N94" i="6"/>
  <c r="E94" i="6"/>
  <c r="X95" i="6"/>
  <c r="W95" i="6"/>
  <c r="V95" i="6"/>
  <c r="U95" i="6"/>
  <c r="T95" i="6"/>
  <c r="S95" i="6"/>
  <c r="N95" i="6"/>
  <c r="E95" i="6"/>
  <c r="X96" i="6"/>
  <c r="W96" i="6"/>
  <c r="V96" i="6"/>
  <c r="U96" i="6"/>
  <c r="T96" i="6"/>
  <c r="S96" i="6"/>
  <c r="N96" i="6"/>
  <c r="E96" i="6"/>
  <c r="X97" i="6"/>
  <c r="W97" i="6"/>
  <c r="V97" i="6"/>
  <c r="U97" i="6"/>
  <c r="T97" i="6"/>
  <c r="S97" i="6"/>
  <c r="N97" i="6"/>
  <c r="E97" i="6"/>
  <c r="X98" i="6"/>
  <c r="W98" i="6"/>
  <c r="V98" i="6"/>
  <c r="U98" i="6"/>
  <c r="T98" i="6"/>
  <c r="S98" i="6"/>
  <c r="N98" i="6"/>
  <c r="E98" i="6"/>
  <c r="X99" i="6"/>
  <c r="W99" i="6"/>
  <c r="V99" i="6"/>
  <c r="U99" i="6"/>
  <c r="T99" i="6"/>
  <c r="S99" i="6"/>
  <c r="N99" i="6"/>
  <c r="E99" i="6"/>
  <c r="X100" i="6"/>
  <c r="W100" i="6"/>
  <c r="V100" i="6"/>
  <c r="U100" i="6"/>
  <c r="T100" i="6"/>
  <c r="S100" i="6"/>
  <c r="N100" i="6"/>
  <c r="E100" i="6"/>
  <c r="X101" i="6"/>
  <c r="W101" i="6"/>
  <c r="V101" i="6"/>
  <c r="U101" i="6"/>
  <c r="T101" i="6"/>
  <c r="S101" i="6"/>
  <c r="N101" i="6"/>
  <c r="E101" i="6"/>
  <c r="X102" i="6"/>
  <c r="W102" i="6"/>
  <c r="V102" i="6"/>
  <c r="U102" i="6"/>
  <c r="T102" i="6"/>
  <c r="S102" i="6"/>
  <c r="N102" i="6"/>
  <c r="E102" i="6"/>
  <c r="X103" i="6"/>
  <c r="W103" i="6"/>
  <c r="V103" i="6"/>
  <c r="U103" i="6"/>
  <c r="T103" i="6"/>
  <c r="S103" i="6"/>
  <c r="N103" i="6"/>
  <c r="E103" i="6"/>
  <c r="X104" i="6"/>
  <c r="W104" i="6"/>
  <c r="V104" i="6"/>
  <c r="U104" i="6"/>
  <c r="T104" i="6"/>
  <c r="S104" i="6"/>
  <c r="N104" i="6"/>
  <c r="E104" i="6"/>
  <c r="X105" i="6"/>
  <c r="W105" i="6"/>
  <c r="V105" i="6"/>
  <c r="U105" i="6"/>
  <c r="T105" i="6"/>
  <c r="S105" i="6"/>
  <c r="N105" i="6"/>
  <c r="E105" i="6"/>
  <c r="X106" i="6"/>
  <c r="W106" i="6"/>
  <c r="V106" i="6"/>
  <c r="U106" i="6"/>
  <c r="T106" i="6"/>
  <c r="S106" i="6"/>
  <c r="N106" i="6"/>
  <c r="E106" i="6"/>
  <c r="X107" i="6"/>
  <c r="W107" i="6"/>
  <c r="V107" i="6"/>
  <c r="U107" i="6"/>
  <c r="T107" i="6"/>
  <c r="S107" i="6"/>
  <c r="N107" i="6"/>
  <c r="E107" i="6"/>
  <c r="X108" i="6"/>
  <c r="W108" i="6"/>
  <c r="V108" i="6"/>
  <c r="U108" i="6"/>
  <c r="T108" i="6"/>
  <c r="S108" i="6"/>
  <c r="N108" i="6"/>
  <c r="E108" i="6"/>
  <c r="X109" i="6"/>
  <c r="W109" i="6"/>
  <c r="V109" i="6"/>
  <c r="U109" i="6"/>
  <c r="T109" i="6"/>
  <c r="S109" i="6"/>
  <c r="N109" i="6"/>
  <c r="E109" i="6"/>
  <c r="X110" i="6"/>
  <c r="W110" i="6"/>
  <c r="V110" i="6"/>
  <c r="U110" i="6"/>
  <c r="T110" i="6"/>
  <c r="S110" i="6"/>
  <c r="N110" i="6"/>
  <c r="E110" i="6"/>
  <c r="X111" i="6"/>
  <c r="W111" i="6"/>
  <c r="V111" i="6"/>
  <c r="U111" i="6"/>
  <c r="T111" i="6"/>
  <c r="S111" i="6"/>
  <c r="N111" i="6"/>
  <c r="E111" i="6"/>
  <c r="X112" i="6"/>
  <c r="W112" i="6"/>
  <c r="V112" i="6"/>
  <c r="U112" i="6"/>
  <c r="T112" i="6"/>
  <c r="S112" i="6"/>
  <c r="N112" i="6"/>
  <c r="E112" i="6"/>
  <c r="X113" i="6"/>
  <c r="W113" i="6"/>
  <c r="V113" i="6"/>
  <c r="U113" i="6"/>
  <c r="T113" i="6"/>
  <c r="S113" i="6"/>
  <c r="N113" i="6"/>
  <c r="E113" i="6"/>
  <c r="X114" i="6"/>
  <c r="W114" i="6"/>
  <c r="V114" i="6"/>
  <c r="U114" i="6"/>
  <c r="T114" i="6"/>
  <c r="S114" i="6"/>
  <c r="N114" i="6"/>
  <c r="E114" i="6"/>
  <c r="X115" i="6"/>
  <c r="W115" i="6"/>
  <c r="V115" i="6"/>
  <c r="U115" i="6"/>
  <c r="T115" i="6"/>
  <c r="S115" i="6"/>
  <c r="N115" i="6"/>
  <c r="E115" i="6"/>
  <c r="X116" i="6"/>
  <c r="W116" i="6"/>
  <c r="V116" i="6"/>
  <c r="U116" i="6"/>
  <c r="T116" i="6"/>
  <c r="S116" i="6"/>
  <c r="N116" i="6"/>
  <c r="E116" i="6"/>
  <c r="X117" i="6"/>
  <c r="W117" i="6"/>
  <c r="V117" i="6"/>
  <c r="U117" i="6"/>
  <c r="T117" i="6"/>
  <c r="S117" i="6"/>
  <c r="N117" i="6"/>
  <c r="E117" i="6"/>
  <c r="X118" i="6"/>
  <c r="W118" i="6"/>
  <c r="V118" i="6"/>
  <c r="U118" i="6"/>
  <c r="T118" i="6"/>
  <c r="S118" i="6"/>
  <c r="N118" i="6"/>
  <c r="E118" i="6"/>
  <c r="X119" i="6"/>
  <c r="W119" i="6"/>
  <c r="V119" i="6"/>
  <c r="U119" i="6"/>
  <c r="T119" i="6"/>
  <c r="S119" i="6"/>
  <c r="N119" i="6"/>
  <c r="E119" i="6"/>
  <c r="X120" i="6"/>
  <c r="W120" i="6"/>
  <c r="V120" i="6"/>
  <c r="U120" i="6"/>
  <c r="T120" i="6"/>
  <c r="S120" i="6"/>
  <c r="N120" i="6"/>
  <c r="E120" i="6"/>
  <c r="X121" i="6"/>
  <c r="W121" i="6"/>
  <c r="V121" i="6"/>
  <c r="U121" i="6"/>
  <c r="T121" i="6"/>
  <c r="S121" i="6"/>
  <c r="N121" i="6"/>
  <c r="E121" i="6"/>
  <c r="X122" i="6"/>
  <c r="W122" i="6"/>
  <c r="V122" i="6"/>
  <c r="U122" i="6"/>
  <c r="T122" i="6"/>
  <c r="S122" i="6"/>
  <c r="N122" i="6"/>
  <c r="E122" i="6"/>
  <c r="X123" i="6"/>
  <c r="W123" i="6"/>
  <c r="V123" i="6"/>
  <c r="U123" i="6"/>
  <c r="T123" i="6"/>
  <c r="S123" i="6"/>
  <c r="N123" i="6"/>
  <c r="E123" i="6"/>
  <c r="X124" i="6"/>
  <c r="W124" i="6"/>
  <c r="V124" i="6"/>
  <c r="U124" i="6"/>
  <c r="T124" i="6"/>
  <c r="S124" i="6"/>
  <c r="N124" i="6"/>
  <c r="E124" i="6"/>
  <c r="X125" i="6"/>
  <c r="W125" i="6"/>
  <c r="V125" i="6"/>
  <c r="U125" i="6"/>
  <c r="T125" i="6"/>
  <c r="S125" i="6"/>
  <c r="N125" i="6"/>
  <c r="E125" i="6"/>
  <c r="X126" i="6"/>
  <c r="W126" i="6"/>
  <c r="V126" i="6"/>
  <c r="U126" i="6"/>
  <c r="T126" i="6"/>
  <c r="S126" i="6"/>
  <c r="N126" i="6"/>
  <c r="E126" i="6"/>
  <c r="X127" i="6"/>
  <c r="W127" i="6"/>
  <c r="V127" i="6"/>
  <c r="U127" i="6"/>
  <c r="T127" i="6"/>
  <c r="S127" i="6"/>
  <c r="N127" i="6"/>
  <c r="E127" i="6"/>
  <c r="X128" i="6"/>
  <c r="W128" i="6"/>
  <c r="V128" i="6"/>
  <c r="U128" i="6"/>
  <c r="T128" i="6"/>
  <c r="S128" i="6"/>
  <c r="N128" i="6"/>
  <c r="E128" i="6"/>
  <c r="X129" i="6"/>
  <c r="W129" i="6"/>
  <c r="V129" i="6"/>
  <c r="U129" i="6"/>
  <c r="T129" i="6"/>
  <c r="S129" i="6"/>
  <c r="N129" i="6"/>
  <c r="E129" i="6"/>
  <c r="X130" i="6"/>
  <c r="W130" i="6"/>
  <c r="V130" i="6"/>
  <c r="U130" i="6"/>
  <c r="T130" i="6"/>
  <c r="S130" i="6"/>
  <c r="N130" i="6"/>
  <c r="E130" i="6"/>
  <c r="X131" i="6"/>
  <c r="W131" i="6"/>
  <c r="V131" i="6"/>
  <c r="U131" i="6"/>
  <c r="T131" i="6"/>
  <c r="S131" i="6"/>
  <c r="N131" i="6"/>
  <c r="E131" i="6"/>
  <c r="X132" i="6"/>
  <c r="W132" i="6"/>
  <c r="V132" i="6"/>
  <c r="U132" i="6"/>
  <c r="T132" i="6"/>
  <c r="S132" i="6"/>
  <c r="N132" i="6"/>
  <c r="E132" i="6"/>
  <c r="X133" i="6"/>
  <c r="W133" i="6"/>
  <c r="V133" i="6"/>
  <c r="U133" i="6"/>
  <c r="T133" i="6"/>
  <c r="S133" i="6"/>
  <c r="N133" i="6"/>
  <c r="E133" i="6"/>
  <c r="X134" i="6"/>
  <c r="W134" i="6"/>
  <c r="V134" i="6"/>
  <c r="U134" i="6"/>
  <c r="T134" i="6"/>
  <c r="S134" i="6"/>
  <c r="N134" i="6"/>
  <c r="E134" i="6"/>
  <c r="X135" i="6"/>
  <c r="W135" i="6"/>
  <c r="V135" i="6"/>
  <c r="U135" i="6"/>
  <c r="T135" i="6"/>
  <c r="S135" i="6"/>
  <c r="N135" i="6"/>
  <c r="E135" i="6"/>
  <c r="X136" i="6"/>
  <c r="W136" i="6"/>
  <c r="V136" i="6"/>
  <c r="U136" i="6"/>
  <c r="T136" i="6"/>
  <c r="S136" i="6"/>
  <c r="N136" i="6"/>
  <c r="E136" i="6"/>
  <c r="X137" i="6"/>
  <c r="W137" i="6"/>
  <c r="V137" i="6"/>
  <c r="U137" i="6"/>
  <c r="T137" i="6"/>
  <c r="S137" i="6"/>
  <c r="N137" i="6"/>
  <c r="E137" i="6"/>
  <c r="X138" i="6"/>
  <c r="W138" i="6"/>
  <c r="V138" i="6"/>
  <c r="U138" i="6"/>
  <c r="T138" i="6"/>
  <c r="S138" i="6"/>
  <c r="N138" i="6"/>
  <c r="E138" i="6"/>
  <c r="X139" i="6"/>
  <c r="W139" i="6"/>
  <c r="V139" i="6"/>
  <c r="U139" i="6"/>
  <c r="T139" i="6"/>
  <c r="S139" i="6"/>
  <c r="N139" i="6"/>
  <c r="E139" i="6"/>
  <c r="X140" i="6"/>
  <c r="W140" i="6"/>
  <c r="V140" i="6"/>
  <c r="U140" i="6"/>
  <c r="T140" i="6"/>
  <c r="S140" i="6"/>
  <c r="N140" i="6"/>
  <c r="E140" i="6"/>
  <c r="X141" i="6"/>
  <c r="W141" i="6"/>
  <c r="V141" i="6"/>
  <c r="U141" i="6"/>
  <c r="T141" i="6"/>
  <c r="S141" i="6"/>
  <c r="N141" i="6"/>
  <c r="E141" i="6"/>
  <c r="X142" i="6"/>
  <c r="W142" i="6"/>
  <c r="V142" i="6"/>
  <c r="U142" i="6"/>
  <c r="T142" i="6"/>
  <c r="S142" i="6"/>
  <c r="N142" i="6"/>
  <c r="E142" i="6"/>
  <c r="X143" i="6"/>
  <c r="W143" i="6"/>
  <c r="V143" i="6"/>
  <c r="U143" i="6"/>
  <c r="T143" i="6"/>
  <c r="S143" i="6"/>
  <c r="N143" i="6"/>
  <c r="E143" i="6"/>
  <c r="X144" i="6"/>
  <c r="W144" i="6"/>
  <c r="V144" i="6"/>
  <c r="U144" i="6"/>
  <c r="T144" i="6"/>
  <c r="S144" i="6"/>
  <c r="N144" i="6"/>
  <c r="E144" i="6"/>
  <c r="X145" i="6"/>
  <c r="W145" i="6"/>
  <c r="V145" i="6"/>
  <c r="U145" i="6"/>
  <c r="T145" i="6"/>
  <c r="S145" i="6"/>
  <c r="N145" i="6"/>
  <c r="E145" i="6"/>
  <c r="X146" i="6"/>
  <c r="W146" i="6"/>
  <c r="V146" i="6"/>
  <c r="U146" i="6"/>
  <c r="T146" i="6"/>
  <c r="S146" i="6"/>
  <c r="N146" i="6"/>
  <c r="E146" i="6"/>
  <c r="X147" i="6"/>
  <c r="W147" i="6"/>
  <c r="V147" i="6"/>
  <c r="U147" i="6"/>
  <c r="T147" i="6"/>
  <c r="S147" i="6"/>
  <c r="N147" i="6"/>
  <c r="E147" i="6"/>
  <c r="X148" i="6"/>
  <c r="W148" i="6"/>
  <c r="V148" i="6"/>
  <c r="U148" i="6"/>
  <c r="T148" i="6"/>
  <c r="S148" i="6"/>
  <c r="N148" i="6"/>
  <c r="E148" i="6"/>
  <c r="X149" i="6"/>
  <c r="W149" i="6"/>
  <c r="V149" i="6"/>
  <c r="U149" i="6"/>
  <c r="T149" i="6"/>
  <c r="S149" i="6"/>
  <c r="N149" i="6"/>
  <c r="E149" i="6"/>
  <c r="X150" i="6"/>
  <c r="W150" i="6"/>
  <c r="V150" i="6"/>
  <c r="U150" i="6"/>
  <c r="T150" i="6"/>
  <c r="S150" i="6"/>
  <c r="N150" i="6"/>
  <c r="E150" i="6"/>
  <c r="N755" i="6"/>
  <c r="X151" i="6"/>
  <c r="W151" i="6"/>
  <c r="V151" i="6"/>
  <c r="U151" i="6"/>
  <c r="T151" i="6"/>
  <c r="S151" i="6"/>
  <c r="E151" i="6"/>
  <c r="X152" i="6"/>
  <c r="W152" i="6"/>
  <c r="V152" i="6"/>
  <c r="U152" i="6"/>
  <c r="T152" i="6"/>
  <c r="S152" i="6"/>
  <c r="N152" i="6"/>
  <c r="E152" i="6"/>
  <c r="X153" i="6"/>
  <c r="W153" i="6"/>
  <c r="V153" i="6"/>
  <c r="U153" i="6"/>
  <c r="T153" i="6"/>
  <c r="S153" i="6"/>
  <c r="N153" i="6"/>
  <c r="E153" i="6"/>
  <c r="X154" i="6"/>
  <c r="W154" i="6"/>
  <c r="V154" i="6"/>
  <c r="U154" i="6"/>
  <c r="T154" i="6"/>
  <c r="S154" i="6"/>
  <c r="N154" i="6"/>
  <c r="E154" i="6"/>
  <c r="X155" i="6"/>
  <c r="W155" i="6"/>
  <c r="V155" i="6"/>
  <c r="U155" i="6"/>
  <c r="T155" i="6"/>
  <c r="S155" i="6"/>
  <c r="N155" i="6"/>
  <c r="E155" i="6"/>
  <c r="X156" i="6"/>
  <c r="W156" i="6"/>
  <c r="V156" i="6"/>
  <c r="U156" i="6"/>
  <c r="T156" i="6"/>
  <c r="S156" i="6"/>
  <c r="N156" i="6"/>
  <c r="E156" i="6"/>
  <c r="X157" i="6"/>
  <c r="W157" i="6"/>
  <c r="V157" i="6"/>
  <c r="U157" i="6"/>
  <c r="T157" i="6"/>
  <c r="S157" i="6"/>
  <c r="N157" i="6"/>
  <c r="E157" i="6"/>
  <c r="X158" i="6"/>
  <c r="W158" i="6"/>
  <c r="V158" i="6"/>
  <c r="U158" i="6"/>
  <c r="T158" i="6"/>
  <c r="S158" i="6"/>
  <c r="N158" i="6"/>
  <c r="E158" i="6"/>
  <c r="X159" i="6"/>
  <c r="W159" i="6"/>
  <c r="V159" i="6"/>
  <c r="U159" i="6"/>
  <c r="T159" i="6"/>
  <c r="S159" i="6"/>
  <c r="N159" i="6"/>
  <c r="E159" i="6"/>
  <c r="X160" i="6"/>
  <c r="W160" i="6"/>
  <c r="V160" i="6"/>
  <c r="U160" i="6"/>
  <c r="T160" i="6"/>
  <c r="S160" i="6"/>
  <c r="N160" i="6"/>
  <c r="E160" i="6"/>
  <c r="X161" i="6"/>
  <c r="W161" i="6"/>
  <c r="V161" i="6"/>
  <c r="U161" i="6"/>
  <c r="T161" i="6"/>
  <c r="S161" i="6"/>
  <c r="N161" i="6"/>
  <c r="E161" i="6"/>
  <c r="X162" i="6"/>
  <c r="W162" i="6"/>
  <c r="V162" i="6"/>
  <c r="U162" i="6"/>
  <c r="T162" i="6"/>
  <c r="S162" i="6"/>
  <c r="N162" i="6"/>
  <c r="E162" i="6"/>
  <c r="X163" i="6"/>
  <c r="W163" i="6"/>
  <c r="V163" i="6"/>
  <c r="U163" i="6"/>
  <c r="T163" i="6"/>
  <c r="S163" i="6"/>
  <c r="N163" i="6"/>
  <c r="E163" i="6"/>
  <c r="X164" i="6"/>
  <c r="W164" i="6"/>
  <c r="V164" i="6"/>
  <c r="U164" i="6"/>
  <c r="T164" i="6"/>
  <c r="S164" i="6"/>
  <c r="N164" i="6"/>
  <c r="E164" i="6"/>
  <c r="X165" i="6"/>
  <c r="W165" i="6"/>
  <c r="V165" i="6"/>
  <c r="U165" i="6"/>
  <c r="T165" i="6"/>
  <c r="S165" i="6"/>
  <c r="N165" i="6"/>
  <c r="E165" i="6"/>
  <c r="X166" i="6"/>
  <c r="W166" i="6"/>
  <c r="V166" i="6"/>
  <c r="U166" i="6"/>
  <c r="T166" i="6"/>
  <c r="S166" i="6"/>
  <c r="N166" i="6"/>
  <c r="E166" i="6"/>
  <c r="X167" i="6"/>
  <c r="W167" i="6"/>
  <c r="V167" i="6"/>
  <c r="U167" i="6"/>
  <c r="T167" i="6"/>
  <c r="S167" i="6"/>
  <c r="N167" i="6"/>
  <c r="E167" i="6"/>
  <c r="X168" i="6"/>
  <c r="W168" i="6"/>
  <c r="V168" i="6"/>
  <c r="U168" i="6"/>
  <c r="T168" i="6"/>
  <c r="S168" i="6"/>
  <c r="N168" i="6"/>
  <c r="E168" i="6"/>
  <c r="X169" i="6"/>
  <c r="W169" i="6"/>
  <c r="V169" i="6"/>
  <c r="U169" i="6"/>
  <c r="T169" i="6"/>
  <c r="S169" i="6"/>
  <c r="N169" i="6"/>
  <c r="E169" i="6"/>
  <c r="X170" i="6"/>
  <c r="W170" i="6"/>
  <c r="V170" i="6"/>
  <c r="U170" i="6"/>
  <c r="T170" i="6"/>
  <c r="S170" i="6"/>
  <c r="N170" i="6"/>
  <c r="E170" i="6"/>
  <c r="X171" i="6"/>
  <c r="W171" i="6"/>
  <c r="V171" i="6"/>
  <c r="U171" i="6"/>
  <c r="T171" i="6"/>
  <c r="S171" i="6"/>
  <c r="N171" i="6"/>
  <c r="E171" i="6"/>
  <c r="X172" i="6"/>
  <c r="W172" i="6"/>
  <c r="V172" i="6"/>
  <c r="U172" i="6"/>
  <c r="T172" i="6"/>
  <c r="S172" i="6"/>
  <c r="N172" i="6"/>
  <c r="E172" i="6"/>
  <c r="X173" i="6"/>
  <c r="W173" i="6"/>
  <c r="V173" i="6"/>
  <c r="U173" i="6"/>
  <c r="T173" i="6"/>
  <c r="S173" i="6"/>
  <c r="N173" i="6"/>
  <c r="E173" i="6"/>
  <c r="X174" i="6"/>
  <c r="W174" i="6"/>
  <c r="V174" i="6"/>
  <c r="U174" i="6"/>
  <c r="T174" i="6"/>
  <c r="S174" i="6"/>
  <c r="N174" i="6"/>
  <c r="E174" i="6"/>
  <c r="X175" i="6"/>
  <c r="W175" i="6"/>
  <c r="V175" i="6"/>
  <c r="U175" i="6"/>
  <c r="T175" i="6"/>
  <c r="S175" i="6"/>
  <c r="N175" i="6"/>
  <c r="E175" i="6"/>
  <c r="X176" i="6"/>
  <c r="W176" i="6"/>
  <c r="V176" i="6"/>
  <c r="U176" i="6"/>
  <c r="T176" i="6"/>
  <c r="S176" i="6"/>
  <c r="N176" i="6"/>
  <c r="E176" i="6"/>
  <c r="X177" i="6"/>
  <c r="W177" i="6"/>
  <c r="V177" i="6"/>
  <c r="U177" i="6"/>
  <c r="T177" i="6"/>
  <c r="S177" i="6"/>
  <c r="N177" i="6"/>
  <c r="E177" i="6"/>
  <c r="X178" i="6"/>
  <c r="W178" i="6"/>
  <c r="V178" i="6"/>
  <c r="U178" i="6"/>
  <c r="T178" i="6"/>
  <c r="S178" i="6"/>
  <c r="N178" i="6"/>
  <c r="E178" i="6"/>
  <c r="X179" i="6"/>
  <c r="W179" i="6"/>
  <c r="V179" i="6"/>
  <c r="U179" i="6"/>
  <c r="T179" i="6"/>
  <c r="S179" i="6"/>
  <c r="N179" i="6"/>
  <c r="E179" i="6"/>
  <c r="X180" i="6"/>
  <c r="W180" i="6"/>
  <c r="V180" i="6"/>
  <c r="U180" i="6"/>
  <c r="T180" i="6"/>
  <c r="S180" i="6"/>
  <c r="N180" i="6"/>
  <c r="E180" i="6"/>
  <c r="X181" i="6"/>
  <c r="W181" i="6"/>
  <c r="V181" i="6"/>
  <c r="U181" i="6"/>
  <c r="T181" i="6"/>
  <c r="S181" i="6"/>
  <c r="N181" i="6"/>
  <c r="E181" i="6"/>
  <c r="X182" i="6"/>
  <c r="W182" i="6"/>
  <c r="V182" i="6"/>
  <c r="U182" i="6"/>
  <c r="T182" i="6"/>
  <c r="S182" i="6"/>
  <c r="N182" i="6"/>
  <c r="E182" i="6"/>
  <c r="X183" i="6"/>
  <c r="W183" i="6"/>
  <c r="V183" i="6"/>
  <c r="U183" i="6"/>
  <c r="T183" i="6"/>
  <c r="S183" i="6"/>
  <c r="N183" i="6"/>
  <c r="E183" i="6"/>
  <c r="X184" i="6"/>
  <c r="W184" i="6"/>
  <c r="V184" i="6"/>
  <c r="U184" i="6"/>
  <c r="T184" i="6"/>
  <c r="S184" i="6"/>
  <c r="N184" i="6"/>
  <c r="E184" i="6"/>
  <c r="X185" i="6"/>
  <c r="W185" i="6"/>
  <c r="V185" i="6"/>
  <c r="U185" i="6"/>
  <c r="T185" i="6"/>
  <c r="S185" i="6"/>
  <c r="N185" i="6"/>
  <c r="E185" i="6"/>
  <c r="X186" i="6"/>
  <c r="W186" i="6"/>
  <c r="V186" i="6"/>
  <c r="U186" i="6"/>
  <c r="T186" i="6"/>
  <c r="S186" i="6"/>
  <c r="N186" i="6"/>
  <c r="E186" i="6"/>
  <c r="X187" i="6"/>
  <c r="W187" i="6"/>
  <c r="V187" i="6"/>
  <c r="U187" i="6"/>
  <c r="T187" i="6"/>
  <c r="S187" i="6"/>
  <c r="N187" i="6"/>
  <c r="E187" i="6"/>
  <c r="X188" i="6"/>
  <c r="W188" i="6"/>
  <c r="V188" i="6"/>
  <c r="U188" i="6"/>
  <c r="T188" i="6"/>
  <c r="S188" i="6"/>
  <c r="N188" i="6"/>
  <c r="E188" i="6"/>
  <c r="X189" i="6"/>
  <c r="W189" i="6"/>
  <c r="V189" i="6"/>
  <c r="U189" i="6"/>
  <c r="T189" i="6"/>
  <c r="S189" i="6"/>
  <c r="N189" i="6"/>
  <c r="E189" i="6"/>
  <c r="X190" i="6"/>
  <c r="W190" i="6"/>
  <c r="V190" i="6"/>
  <c r="U190" i="6"/>
  <c r="T190" i="6"/>
  <c r="S190" i="6"/>
  <c r="N190" i="6"/>
  <c r="E190" i="6"/>
  <c r="X191" i="6"/>
  <c r="W191" i="6"/>
  <c r="V191" i="6"/>
  <c r="U191" i="6"/>
  <c r="T191" i="6"/>
  <c r="S191" i="6"/>
  <c r="N191" i="6"/>
  <c r="E191" i="6"/>
  <c r="X192" i="6"/>
  <c r="W192" i="6"/>
  <c r="V192" i="6"/>
  <c r="U192" i="6"/>
  <c r="T192" i="6"/>
  <c r="S192" i="6"/>
  <c r="N192" i="6"/>
  <c r="E192" i="6"/>
  <c r="X193" i="6"/>
  <c r="W193" i="6"/>
  <c r="V193" i="6"/>
  <c r="U193" i="6"/>
  <c r="T193" i="6"/>
  <c r="S193" i="6"/>
  <c r="N193" i="6"/>
  <c r="E193" i="6"/>
  <c r="X194" i="6"/>
  <c r="W194" i="6"/>
  <c r="V194" i="6"/>
  <c r="U194" i="6"/>
  <c r="T194" i="6"/>
  <c r="S194" i="6"/>
  <c r="N194" i="6"/>
  <c r="E194" i="6"/>
  <c r="X195" i="6"/>
  <c r="W195" i="6"/>
  <c r="V195" i="6"/>
  <c r="U195" i="6"/>
  <c r="T195" i="6"/>
  <c r="S195" i="6"/>
  <c r="N195" i="6"/>
  <c r="E195" i="6"/>
  <c r="X196" i="6"/>
  <c r="W196" i="6"/>
  <c r="V196" i="6"/>
  <c r="U196" i="6"/>
  <c r="T196" i="6"/>
  <c r="S196" i="6"/>
  <c r="N196" i="6"/>
  <c r="E196" i="6"/>
  <c r="X197" i="6"/>
  <c r="W197" i="6"/>
  <c r="V197" i="6"/>
  <c r="U197" i="6"/>
  <c r="T197" i="6"/>
  <c r="S197" i="6"/>
  <c r="N197" i="6"/>
  <c r="E197" i="6"/>
  <c r="X198" i="6"/>
  <c r="W198" i="6"/>
  <c r="V198" i="6"/>
  <c r="U198" i="6"/>
  <c r="T198" i="6"/>
  <c r="S198" i="6"/>
  <c r="N198" i="6"/>
  <c r="E198" i="6"/>
  <c r="X199" i="6"/>
  <c r="W199" i="6"/>
  <c r="V199" i="6"/>
  <c r="U199" i="6"/>
  <c r="T199" i="6"/>
  <c r="S199" i="6"/>
  <c r="N199" i="6"/>
  <c r="E199" i="6"/>
  <c r="X200" i="6"/>
  <c r="W200" i="6"/>
  <c r="V200" i="6"/>
  <c r="U200" i="6"/>
  <c r="T200" i="6"/>
  <c r="S200" i="6"/>
  <c r="N200" i="6"/>
  <c r="E200" i="6"/>
  <c r="X201" i="6"/>
  <c r="W201" i="6"/>
  <c r="V201" i="6"/>
  <c r="U201" i="6"/>
  <c r="T201" i="6"/>
  <c r="S201" i="6"/>
  <c r="N201" i="6"/>
  <c r="E201" i="6"/>
  <c r="X202" i="6"/>
  <c r="W202" i="6"/>
  <c r="V202" i="6"/>
  <c r="U202" i="6"/>
  <c r="T202" i="6"/>
  <c r="S202" i="6"/>
  <c r="N202" i="6"/>
  <c r="E202" i="6"/>
  <c r="X203" i="6"/>
  <c r="W203" i="6"/>
  <c r="V203" i="6"/>
  <c r="U203" i="6"/>
  <c r="T203" i="6"/>
  <c r="S203" i="6"/>
  <c r="N203" i="6"/>
  <c r="E203" i="6"/>
  <c r="X204" i="6"/>
  <c r="W204" i="6"/>
  <c r="V204" i="6"/>
  <c r="U204" i="6"/>
  <c r="T204" i="6"/>
  <c r="S204" i="6"/>
  <c r="N204" i="6"/>
  <c r="E204" i="6"/>
  <c r="X205" i="6"/>
  <c r="W205" i="6"/>
  <c r="V205" i="6"/>
  <c r="U205" i="6"/>
  <c r="T205" i="6"/>
  <c r="S205" i="6"/>
  <c r="N205" i="6"/>
  <c r="E205" i="6"/>
  <c r="X206" i="6"/>
  <c r="W206" i="6"/>
  <c r="V206" i="6"/>
  <c r="U206" i="6"/>
  <c r="T206" i="6"/>
  <c r="S206" i="6"/>
  <c r="N206" i="6"/>
  <c r="E206" i="6"/>
  <c r="X207" i="6"/>
  <c r="W207" i="6"/>
  <c r="V207" i="6"/>
  <c r="U207" i="6"/>
  <c r="T207" i="6"/>
  <c r="S207" i="6"/>
  <c r="N207" i="6"/>
  <c r="E207" i="6"/>
  <c r="X208" i="6"/>
  <c r="W208" i="6"/>
  <c r="V208" i="6"/>
  <c r="U208" i="6"/>
  <c r="T208" i="6"/>
  <c r="S208" i="6"/>
  <c r="N208" i="6"/>
  <c r="E208" i="6"/>
  <c r="X209" i="6"/>
  <c r="W209" i="6"/>
  <c r="V209" i="6"/>
  <c r="U209" i="6"/>
  <c r="T209" i="6"/>
  <c r="S209" i="6"/>
  <c r="N209" i="6"/>
  <c r="E209" i="6"/>
  <c r="X210" i="6"/>
  <c r="W210" i="6"/>
  <c r="V210" i="6"/>
  <c r="U210" i="6"/>
  <c r="T210" i="6"/>
  <c r="S210" i="6"/>
  <c r="N210" i="6"/>
  <c r="E210" i="6"/>
  <c r="X211" i="6"/>
  <c r="W211" i="6"/>
  <c r="V211" i="6"/>
  <c r="U211" i="6"/>
  <c r="T211" i="6"/>
  <c r="S211" i="6"/>
  <c r="N211" i="6"/>
  <c r="E211" i="6"/>
  <c r="X212" i="6"/>
  <c r="W212" i="6"/>
  <c r="V212" i="6"/>
  <c r="U212" i="6"/>
  <c r="T212" i="6"/>
  <c r="S212" i="6"/>
  <c r="N212" i="6"/>
  <c r="E212" i="6"/>
  <c r="X213" i="6"/>
  <c r="W213" i="6"/>
  <c r="V213" i="6"/>
  <c r="U213" i="6"/>
  <c r="T213" i="6"/>
  <c r="S213" i="6"/>
  <c r="N213" i="6"/>
  <c r="E213" i="6"/>
  <c r="X214" i="6"/>
  <c r="W214" i="6"/>
  <c r="V214" i="6"/>
  <c r="U214" i="6"/>
  <c r="T214" i="6"/>
  <c r="S214" i="6"/>
  <c r="N214" i="6"/>
  <c r="E214" i="6"/>
  <c r="X215" i="6"/>
  <c r="W215" i="6"/>
  <c r="V215" i="6"/>
  <c r="U215" i="6"/>
  <c r="T215" i="6"/>
  <c r="S215" i="6"/>
  <c r="N215" i="6"/>
  <c r="E215" i="6"/>
  <c r="X216" i="6"/>
  <c r="W216" i="6"/>
  <c r="V216" i="6"/>
  <c r="U216" i="6"/>
  <c r="T216" i="6"/>
  <c r="S216" i="6"/>
  <c r="N216" i="6"/>
  <c r="E216" i="6"/>
  <c r="X217" i="6"/>
  <c r="W217" i="6"/>
  <c r="V217" i="6"/>
  <c r="U217" i="6"/>
  <c r="T217" i="6"/>
  <c r="S217" i="6"/>
  <c r="N217" i="6"/>
  <c r="E217" i="6"/>
  <c r="X218" i="6"/>
  <c r="W218" i="6"/>
  <c r="V218" i="6"/>
  <c r="U218" i="6"/>
  <c r="T218" i="6"/>
  <c r="S218" i="6"/>
  <c r="N218" i="6"/>
  <c r="E218" i="6"/>
  <c r="X219" i="6"/>
  <c r="W219" i="6"/>
  <c r="V219" i="6"/>
  <c r="U219" i="6"/>
  <c r="T219" i="6"/>
  <c r="S219" i="6"/>
  <c r="N219" i="6"/>
  <c r="E219" i="6"/>
  <c r="X220" i="6"/>
  <c r="W220" i="6"/>
  <c r="V220" i="6"/>
  <c r="U220" i="6"/>
  <c r="T220" i="6"/>
  <c r="S220" i="6"/>
  <c r="N220" i="6"/>
  <c r="E220" i="6"/>
  <c r="X221" i="6"/>
  <c r="W221" i="6"/>
  <c r="V221" i="6"/>
  <c r="U221" i="6"/>
  <c r="T221" i="6"/>
  <c r="S221" i="6"/>
  <c r="N221" i="6"/>
  <c r="E221" i="6"/>
  <c r="X222" i="6"/>
  <c r="W222" i="6"/>
  <c r="V222" i="6"/>
  <c r="U222" i="6"/>
  <c r="T222" i="6"/>
  <c r="S222" i="6"/>
  <c r="N222" i="6"/>
  <c r="E222" i="6"/>
  <c r="X223" i="6"/>
  <c r="W223" i="6"/>
  <c r="V223" i="6"/>
  <c r="U223" i="6"/>
  <c r="T223" i="6"/>
  <c r="S223" i="6"/>
  <c r="N223" i="6"/>
  <c r="E223" i="6"/>
  <c r="X224" i="6"/>
  <c r="W224" i="6"/>
  <c r="V224" i="6"/>
  <c r="U224" i="6"/>
  <c r="T224" i="6"/>
  <c r="S224" i="6"/>
  <c r="N224" i="6"/>
  <c r="E224" i="6"/>
  <c r="X225" i="6"/>
  <c r="W225" i="6"/>
  <c r="V225" i="6"/>
  <c r="U225" i="6"/>
  <c r="T225" i="6"/>
  <c r="S225" i="6"/>
  <c r="N225" i="6"/>
  <c r="E225" i="6"/>
  <c r="X226" i="6"/>
  <c r="W226" i="6"/>
  <c r="V226" i="6"/>
  <c r="U226" i="6"/>
  <c r="T226" i="6"/>
  <c r="S226" i="6"/>
  <c r="N226" i="6"/>
  <c r="E226" i="6"/>
  <c r="X227" i="6"/>
  <c r="W227" i="6"/>
  <c r="V227" i="6"/>
  <c r="U227" i="6"/>
  <c r="T227" i="6"/>
  <c r="S227" i="6"/>
  <c r="N227" i="6"/>
  <c r="E227" i="6"/>
  <c r="X228" i="6"/>
  <c r="W228" i="6"/>
  <c r="V228" i="6"/>
  <c r="U228" i="6"/>
  <c r="T228" i="6"/>
  <c r="S228" i="6"/>
  <c r="N228" i="6"/>
  <c r="E228" i="6"/>
  <c r="X229" i="6"/>
  <c r="W229" i="6"/>
  <c r="V229" i="6"/>
  <c r="U229" i="6"/>
  <c r="T229" i="6"/>
  <c r="S229" i="6"/>
  <c r="N229" i="6"/>
  <c r="E229" i="6"/>
  <c r="X230" i="6"/>
  <c r="W230" i="6"/>
  <c r="V230" i="6"/>
  <c r="U230" i="6"/>
  <c r="T230" i="6"/>
  <c r="S230" i="6"/>
  <c r="N230" i="6"/>
  <c r="E230" i="6"/>
  <c r="X231" i="6"/>
  <c r="W231" i="6"/>
  <c r="V231" i="6"/>
  <c r="U231" i="6"/>
  <c r="T231" i="6"/>
  <c r="S231" i="6"/>
  <c r="N231" i="6"/>
  <c r="E231" i="6"/>
  <c r="X232" i="6"/>
  <c r="W232" i="6"/>
  <c r="V232" i="6"/>
  <c r="U232" i="6"/>
  <c r="T232" i="6"/>
  <c r="S232" i="6"/>
  <c r="N232" i="6"/>
  <c r="E232" i="6"/>
  <c r="X233" i="6"/>
  <c r="W233" i="6"/>
  <c r="V233" i="6"/>
  <c r="U233" i="6"/>
  <c r="T233" i="6"/>
  <c r="S233" i="6"/>
  <c r="N233" i="6"/>
  <c r="E233" i="6"/>
  <c r="X234" i="6"/>
  <c r="W234" i="6"/>
  <c r="V234" i="6"/>
  <c r="U234" i="6"/>
  <c r="T234" i="6"/>
  <c r="S234" i="6"/>
  <c r="N234" i="6"/>
  <c r="E234" i="6"/>
  <c r="X235" i="6"/>
  <c r="W235" i="6"/>
  <c r="V235" i="6"/>
  <c r="U235" i="6"/>
  <c r="T235" i="6"/>
  <c r="S235" i="6"/>
  <c r="N235" i="6"/>
  <c r="E235" i="6"/>
  <c r="X236" i="6"/>
  <c r="W236" i="6"/>
  <c r="V236" i="6"/>
  <c r="U236" i="6"/>
  <c r="T236" i="6"/>
  <c r="S236" i="6"/>
  <c r="N236" i="6"/>
  <c r="E236" i="6"/>
  <c r="X237" i="6"/>
  <c r="W237" i="6"/>
  <c r="V237" i="6"/>
  <c r="U237" i="6"/>
  <c r="T237" i="6"/>
  <c r="S237" i="6"/>
  <c r="N237" i="6"/>
  <c r="E237" i="6"/>
  <c r="X238" i="6"/>
  <c r="W238" i="6"/>
  <c r="V238" i="6"/>
  <c r="U238" i="6"/>
  <c r="T238" i="6"/>
  <c r="S238" i="6"/>
  <c r="N238" i="6"/>
  <c r="E238" i="6"/>
  <c r="X239" i="6"/>
  <c r="W239" i="6"/>
  <c r="V239" i="6"/>
  <c r="U239" i="6"/>
  <c r="T239" i="6"/>
  <c r="S239" i="6"/>
  <c r="N239" i="6"/>
  <c r="E239" i="6"/>
  <c r="X240" i="6"/>
  <c r="W240" i="6"/>
  <c r="V240" i="6"/>
  <c r="U240" i="6"/>
  <c r="T240" i="6"/>
  <c r="S240" i="6"/>
  <c r="N240" i="6"/>
  <c r="E240" i="6"/>
  <c r="X241" i="6"/>
  <c r="W241" i="6"/>
  <c r="V241" i="6"/>
  <c r="U241" i="6"/>
  <c r="T241" i="6"/>
  <c r="S241" i="6"/>
  <c r="N241" i="6"/>
  <c r="E241" i="6"/>
  <c r="X242" i="6"/>
  <c r="W242" i="6"/>
  <c r="V242" i="6"/>
  <c r="U242" i="6"/>
  <c r="T242" i="6"/>
  <c r="S242" i="6"/>
  <c r="N242" i="6"/>
  <c r="E242" i="6"/>
  <c r="X243" i="6"/>
  <c r="W243" i="6"/>
  <c r="V243" i="6"/>
  <c r="U243" i="6"/>
  <c r="T243" i="6"/>
  <c r="S243" i="6"/>
  <c r="N243" i="6"/>
  <c r="E243" i="6"/>
  <c r="X244" i="6"/>
  <c r="W244" i="6"/>
  <c r="V244" i="6"/>
  <c r="U244" i="6"/>
  <c r="T244" i="6"/>
  <c r="S244" i="6"/>
  <c r="N244" i="6"/>
  <c r="E244" i="6"/>
  <c r="X245" i="6"/>
  <c r="W245" i="6"/>
  <c r="V245" i="6"/>
  <c r="U245" i="6"/>
  <c r="T245" i="6"/>
  <c r="S245" i="6"/>
  <c r="N245" i="6"/>
  <c r="E245" i="6"/>
  <c r="X246" i="6"/>
  <c r="W246" i="6"/>
  <c r="V246" i="6"/>
  <c r="U246" i="6"/>
  <c r="T246" i="6"/>
  <c r="S246" i="6"/>
  <c r="N246" i="6"/>
  <c r="E246" i="6"/>
  <c r="X247" i="6"/>
  <c r="W247" i="6"/>
  <c r="V247" i="6"/>
  <c r="U247" i="6"/>
  <c r="T247" i="6"/>
  <c r="S247" i="6"/>
  <c r="N247" i="6"/>
  <c r="E247" i="6"/>
  <c r="X248" i="6"/>
  <c r="W248" i="6"/>
  <c r="V248" i="6"/>
  <c r="U248" i="6"/>
  <c r="T248" i="6"/>
  <c r="S248" i="6"/>
  <c r="E248" i="6"/>
  <c r="X249" i="6"/>
  <c r="W249" i="6"/>
  <c r="V249" i="6"/>
  <c r="U249" i="6"/>
  <c r="T249" i="6"/>
  <c r="S249" i="6"/>
  <c r="N249" i="6"/>
  <c r="E249" i="6"/>
  <c r="X250" i="6"/>
  <c r="W250" i="6"/>
  <c r="V250" i="6"/>
  <c r="U250" i="6"/>
  <c r="T250" i="6"/>
  <c r="S250" i="6"/>
  <c r="N250" i="6"/>
  <c r="E250" i="6"/>
  <c r="X251" i="6"/>
  <c r="W251" i="6"/>
  <c r="V251" i="6"/>
  <c r="U251" i="6"/>
  <c r="T251" i="6"/>
  <c r="S251" i="6"/>
  <c r="N251" i="6"/>
  <c r="E251" i="6"/>
  <c r="X252" i="6"/>
  <c r="W252" i="6"/>
  <c r="V252" i="6"/>
  <c r="U252" i="6"/>
  <c r="T252" i="6"/>
  <c r="S252" i="6"/>
  <c r="N252" i="6"/>
  <c r="E252" i="6"/>
  <c r="X253" i="6"/>
  <c r="W253" i="6"/>
  <c r="V253" i="6"/>
  <c r="U253" i="6"/>
  <c r="T253" i="6"/>
  <c r="S253" i="6"/>
  <c r="N253" i="6"/>
  <c r="E253" i="6"/>
  <c r="X254" i="6"/>
  <c r="W254" i="6"/>
  <c r="V254" i="6"/>
  <c r="U254" i="6"/>
  <c r="T254" i="6"/>
  <c r="S254" i="6"/>
  <c r="N254" i="6"/>
  <c r="E254" i="6"/>
  <c r="X255" i="6"/>
  <c r="W255" i="6"/>
  <c r="V255" i="6"/>
  <c r="U255" i="6"/>
  <c r="T255" i="6"/>
  <c r="S255" i="6"/>
  <c r="N255" i="6"/>
  <c r="E255" i="6"/>
  <c r="X256" i="6"/>
  <c r="W256" i="6"/>
  <c r="V256" i="6"/>
  <c r="U256" i="6"/>
  <c r="T256" i="6"/>
  <c r="S256" i="6"/>
  <c r="N256" i="6"/>
  <c r="E256" i="6"/>
  <c r="X257" i="6"/>
  <c r="W257" i="6"/>
  <c r="V257" i="6"/>
  <c r="U257" i="6"/>
  <c r="T257" i="6"/>
  <c r="S257" i="6"/>
  <c r="N257" i="6"/>
  <c r="E257" i="6"/>
  <c r="X258" i="6"/>
  <c r="W258" i="6"/>
  <c r="V258" i="6"/>
  <c r="U258" i="6"/>
  <c r="T258" i="6"/>
  <c r="S258" i="6"/>
  <c r="N258" i="6"/>
  <c r="E258" i="6"/>
  <c r="X259" i="6"/>
  <c r="W259" i="6"/>
  <c r="V259" i="6"/>
  <c r="U259" i="6"/>
  <c r="T259" i="6"/>
  <c r="S259" i="6"/>
  <c r="N259" i="6"/>
  <c r="E259" i="6"/>
  <c r="X260" i="6"/>
  <c r="W260" i="6"/>
  <c r="V260" i="6"/>
  <c r="U260" i="6"/>
  <c r="T260" i="6"/>
  <c r="S260" i="6"/>
  <c r="N260" i="6"/>
  <c r="E260" i="6"/>
  <c r="X261" i="6"/>
  <c r="W261" i="6"/>
  <c r="V261" i="6"/>
  <c r="U261" i="6"/>
  <c r="T261" i="6"/>
  <c r="S261" i="6"/>
  <c r="N261" i="6"/>
  <c r="E261" i="6"/>
  <c r="X262" i="6"/>
  <c r="W262" i="6"/>
  <c r="V262" i="6"/>
  <c r="U262" i="6"/>
  <c r="T262" i="6"/>
  <c r="S262" i="6"/>
  <c r="N262" i="6"/>
  <c r="E262" i="6"/>
  <c r="X263" i="6"/>
  <c r="W263" i="6"/>
  <c r="V263" i="6"/>
  <c r="U263" i="6"/>
  <c r="T263" i="6"/>
  <c r="S263" i="6"/>
  <c r="N263" i="6"/>
  <c r="E263" i="6"/>
  <c r="X264" i="6"/>
  <c r="W264" i="6"/>
  <c r="V264" i="6"/>
  <c r="U264" i="6"/>
  <c r="T264" i="6"/>
  <c r="S264" i="6"/>
  <c r="N264" i="6"/>
  <c r="E264" i="6"/>
  <c r="X265" i="6"/>
  <c r="W265" i="6"/>
  <c r="V265" i="6"/>
  <c r="U265" i="6"/>
  <c r="T265" i="6"/>
  <c r="S265" i="6"/>
  <c r="N265" i="6"/>
  <c r="E265" i="6"/>
  <c r="X266" i="6"/>
  <c r="W266" i="6"/>
  <c r="V266" i="6"/>
  <c r="U266" i="6"/>
  <c r="T266" i="6"/>
  <c r="S266" i="6"/>
  <c r="N266" i="6"/>
  <c r="E266" i="6"/>
  <c r="X267" i="6"/>
  <c r="W267" i="6"/>
  <c r="V267" i="6"/>
  <c r="U267" i="6"/>
  <c r="T267" i="6"/>
  <c r="S267" i="6"/>
  <c r="N267" i="6"/>
  <c r="E267" i="6"/>
  <c r="X268" i="6"/>
  <c r="W268" i="6"/>
  <c r="V268" i="6"/>
  <c r="U268" i="6"/>
  <c r="T268" i="6"/>
  <c r="S268" i="6"/>
  <c r="N268" i="6"/>
  <c r="E268" i="6"/>
  <c r="X269" i="6"/>
  <c r="W269" i="6"/>
  <c r="V269" i="6"/>
  <c r="U269" i="6"/>
  <c r="T269" i="6"/>
  <c r="S269" i="6"/>
  <c r="N269" i="6"/>
  <c r="E269" i="6"/>
  <c r="X270" i="6"/>
  <c r="W270" i="6"/>
  <c r="V270" i="6"/>
  <c r="U270" i="6"/>
  <c r="T270" i="6"/>
  <c r="S270" i="6"/>
  <c r="N270" i="6"/>
  <c r="E270" i="6"/>
  <c r="X271" i="6"/>
  <c r="W271" i="6"/>
  <c r="V271" i="6"/>
  <c r="U271" i="6"/>
  <c r="T271" i="6"/>
  <c r="S271" i="6"/>
  <c r="N271" i="6"/>
  <c r="E271" i="6"/>
  <c r="X272" i="6"/>
  <c r="W272" i="6"/>
  <c r="V272" i="6"/>
  <c r="U272" i="6"/>
  <c r="T272" i="6"/>
  <c r="S272" i="6"/>
  <c r="N272" i="6"/>
  <c r="E272" i="6"/>
  <c r="X273" i="6"/>
  <c r="W273" i="6"/>
  <c r="V273" i="6"/>
  <c r="U273" i="6"/>
  <c r="T273" i="6"/>
  <c r="S273" i="6"/>
  <c r="N273" i="6"/>
  <c r="E273" i="6"/>
  <c r="X274" i="6"/>
  <c r="W274" i="6"/>
  <c r="V274" i="6"/>
  <c r="U274" i="6"/>
  <c r="T274" i="6"/>
  <c r="S274" i="6"/>
  <c r="N274" i="6"/>
  <c r="E274" i="6"/>
  <c r="X275" i="6"/>
  <c r="W275" i="6"/>
  <c r="V275" i="6"/>
  <c r="U275" i="6"/>
  <c r="T275" i="6"/>
  <c r="S275" i="6"/>
  <c r="N275" i="6"/>
  <c r="E275" i="6"/>
  <c r="X276" i="6"/>
  <c r="W276" i="6"/>
  <c r="V276" i="6"/>
  <c r="U276" i="6"/>
  <c r="T276" i="6"/>
  <c r="S276" i="6"/>
  <c r="N276" i="6"/>
  <c r="E276" i="6"/>
  <c r="X277" i="6"/>
  <c r="W277" i="6"/>
  <c r="V277" i="6"/>
  <c r="U277" i="6"/>
  <c r="T277" i="6"/>
  <c r="S277" i="6"/>
  <c r="N277" i="6"/>
  <c r="E277" i="6"/>
  <c r="X278" i="6"/>
  <c r="W278" i="6"/>
  <c r="V278" i="6"/>
  <c r="U278" i="6"/>
  <c r="T278" i="6"/>
  <c r="S278" i="6"/>
  <c r="N278" i="6"/>
  <c r="E278" i="6"/>
  <c r="X279" i="6"/>
  <c r="W279" i="6"/>
  <c r="V279" i="6"/>
  <c r="U279" i="6"/>
  <c r="T279" i="6"/>
  <c r="S279" i="6"/>
  <c r="N279" i="6"/>
  <c r="E279" i="6"/>
  <c r="X280" i="6"/>
  <c r="W280" i="6"/>
  <c r="V280" i="6"/>
  <c r="U280" i="6"/>
  <c r="T280" i="6"/>
  <c r="S280" i="6"/>
  <c r="N280" i="6"/>
  <c r="E280" i="6"/>
  <c r="X281" i="6"/>
  <c r="W281" i="6"/>
  <c r="V281" i="6"/>
  <c r="U281" i="6"/>
  <c r="T281" i="6"/>
  <c r="S281" i="6"/>
  <c r="N281" i="6"/>
  <c r="E281" i="6"/>
  <c r="X282" i="6"/>
  <c r="W282" i="6"/>
  <c r="V282" i="6"/>
  <c r="U282" i="6"/>
  <c r="T282" i="6"/>
  <c r="S282" i="6"/>
  <c r="N282" i="6"/>
  <c r="E282" i="6"/>
  <c r="X283" i="6"/>
  <c r="W283" i="6"/>
  <c r="V283" i="6"/>
  <c r="U283" i="6"/>
  <c r="T283" i="6"/>
  <c r="S283" i="6"/>
  <c r="N283" i="6"/>
  <c r="E283" i="6"/>
  <c r="X284" i="6"/>
  <c r="W284" i="6"/>
  <c r="V284" i="6"/>
  <c r="U284" i="6"/>
  <c r="T284" i="6"/>
  <c r="S284" i="6"/>
  <c r="N284" i="6"/>
  <c r="E284" i="6"/>
  <c r="X285" i="6"/>
  <c r="W285" i="6"/>
  <c r="V285" i="6"/>
  <c r="U285" i="6"/>
  <c r="T285" i="6"/>
  <c r="S285" i="6"/>
  <c r="N285" i="6"/>
  <c r="E285" i="6"/>
  <c r="X286" i="6"/>
  <c r="W286" i="6"/>
  <c r="V286" i="6"/>
  <c r="U286" i="6"/>
  <c r="T286" i="6"/>
  <c r="S286" i="6"/>
  <c r="N286" i="6"/>
  <c r="E286" i="6"/>
  <c r="X287" i="6"/>
  <c r="W287" i="6"/>
  <c r="V287" i="6"/>
  <c r="U287" i="6"/>
  <c r="T287" i="6"/>
  <c r="S287" i="6"/>
  <c r="N287" i="6"/>
  <c r="E287" i="6"/>
  <c r="X288" i="6"/>
  <c r="W288" i="6"/>
  <c r="V288" i="6"/>
  <c r="U288" i="6"/>
  <c r="T288" i="6"/>
  <c r="S288" i="6"/>
  <c r="N288" i="6"/>
  <c r="E288" i="6"/>
  <c r="X289" i="6"/>
  <c r="W289" i="6"/>
  <c r="V289" i="6"/>
  <c r="U289" i="6"/>
  <c r="T289" i="6"/>
  <c r="S289" i="6"/>
  <c r="N289" i="6"/>
  <c r="E289" i="6"/>
  <c r="X290" i="6"/>
  <c r="W290" i="6"/>
  <c r="V290" i="6"/>
  <c r="U290" i="6"/>
  <c r="T290" i="6"/>
  <c r="S290" i="6"/>
  <c r="N290" i="6"/>
  <c r="E290" i="6"/>
  <c r="X291" i="6"/>
  <c r="W291" i="6"/>
  <c r="V291" i="6"/>
  <c r="U291" i="6"/>
  <c r="T291" i="6"/>
  <c r="S291" i="6"/>
  <c r="N291" i="6"/>
  <c r="E291" i="6"/>
  <c r="X292" i="6"/>
  <c r="W292" i="6"/>
  <c r="V292" i="6"/>
  <c r="U292" i="6"/>
  <c r="T292" i="6"/>
  <c r="S292" i="6"/>
  <c r="N292" i="6"/>
  <c r="E292" i="6"/>
  <c r="X293" i="6"/>
  <c r="W293" i="6"/>
  <c r="V293" i="6"/>
  <c r="U293" i="6"/>
  <c r="T293" i="6"/>
  <c r="S293" i="6"/>
  <c r="N293" i="6"/>
  <c r="E293" i="6"/>
  <c r="X294" i="6"/>
  <c r="W294" i="6"/>
  <c r="V294" i="6"/>
  <c r="U294" i="6"/>
  <c r="T294" i="6"/>
  <c r="S294" i="6"/>
  <c r="N294" i="6"/>
  <c r="E294" i="6"/>
  <c r="X295" i="6"/>
  <c r="W295" i="6"/>
  <c r="V295" i="6"/>
  <c r="U295" i="6"/>
  <c r="T295" i="6"/>
  <c r="S295" i="6"/>
  <c r="N295" i="6"/>
  <c r="E295" i="6"/>
  <c r="X296" i="6"/>
  <c r="W296" i="6"/>
  <c r="V296" i="6"/>
  <c r="U296" i="6"/>
  <c r="T296" i="6"/>
  <c r="S296" i="6"/>
  <c r="N296" i="6"/>
  <c r="E296" i="6"/>
  <c r="X297" i="6"/>
  <c r="W297" i="6"/>
  <c r="V297" i="6"/>
  <c r="U297" i="6"/>
  <c r="T297" i="6"/>
  <c r="S297" i="6"/>
  <c r="N297" i="6"/>
  <c r="E297" i="6"/>
  <c r="X298" i="6"/>
  <c r="W298" i="6"/>
  <c r="V298" i="6"/>
  <c r="U298" i="6"/>
  <c r="T298" i="6"/>
  <c r="S298" i="6"/>
  <c r="N298" i="6"/>
  <c r="E298" i="6"/>
  <c r="X299" i="6"/>
  <c r="W299" i="6"/>
  <c r="V299" i="6"/>
  <c r="U299" i="6"/>
  <c r="T299" i="6"/>
  <c r="S299" i="6"/>
  <c r="N299" i="6"/>
  <c r="E299" i="6"/>
  <c r="X300" i="6"/>
  <c r="W300" i="6"/>
  <c r="V300" i="6"/>
  <c r="U300" i="6"/>
  <c r="T300" i="6"/>
  <c r="S300" i="6"/>
  <c r="N300" i="6"/>
  <c r="E300" i="6"/>
  <c r="X301" i="6"/>
  <c r="W301" i="6"/>
  <c r="V301" i="6"/>
  <c r="U301" i="6"/>
  <c r="T301" i="6"/>
  <c r="S301" i="6"/>
  <c r="N301" i="6"/>
  <c r="E301" i="6"/>
  <c r="X302" i="6"/>
  <c r="W302" i="6"/>
  <c r="V302" i="6"/>
  <c r="U302" i="6"/>
  <c r="T302" i="6"/>
  <c r="S302" i="6"/>
  <c r="N302" i="6"/>
  <c r="E302" i="6"/>
  <c r="X303" i="6"/>
  <c r="W303" i="6"/>
  <c r="V303" i="6"/>
  <c r="U303" i="6"/>
  <c r="T303" i="6"/>
  <c r="S303" i="6"/>
  <c r="N303" i="6"/>
  <c r="E303" i="6"/>
  <c r="X304" i="6"/>
  <c r="W304" i="6"/>
  <c r="V304" i="6"/>
  <c r="U304" i="6"/>
  <c r="T304" i="6"/>
  <c r="S304" i="6"/>
  <c r="N304" i="6"/>
  <c r="E304" i="6"/>
  <c r="X305" i="6"/>
  <c r="W305" i="6"/>
  <c r="V305" i="6"/>
  <c r="U305" i="6"/>
  <c r="T305" i="6"/>
  <c r="S305" i="6"/>
  <c r="N305" i="6"/>
  <c r="E305" i="6"/>
  <c r="X306" i="6"/>
  <c r="W306" i="6"/>
  <c r="V306" i="6"/>
  <c r="U306" i="6"/>
  <c r="T306" i="6"/>
  <c r="S306" i="6"/>
  <c r="N306" i="6"/>
  <c r="E306" i="6"/>
  <c r="X307" i="6"/>
  <c r="W307" i="6"/>
  <c r="V307" i="6"/>
  <c r="U307" i="6"/>
  <c r="T307" i="6"/>
  <c r="S307" i="6"/>
  <c r="N307" i="6"/>
  <c r="E307" i="6"/>
  <c r="X308" i="6"/>
  <c r="W308" i="6"/>
  <c r="V308" i="6"/>
  <c r="U308" i="6"/>
  <c r="T308" i="6"/>
  <c r="S308" i="6"/>
  <c r="N308" i="6"/>
  <c r="E308" i="6"/>
  <c r="X309" i="6"/>
  <c r="W309" i="6"/>
  <c r="V309" i="6"/>
  <c r="U309" i="6"/>
  <c r="T309" i="6"/>
  <c r="S309" i="6"/>
  <c r="N309" i="6"/>
  <c r="E309" i="6"/>
  <c r="X310" i="6"/>
  <c r="W310" i="6"/>
  <c r="V310" i="6"/>
  <c r="U310" i="6"/>
  <c r="T310" i="6"/>
  <c r="S310" i="6"/>
  <c r="N310" i="6"/>
  <c r="E310" i="6"/>
  <c r="X311" i="6"/>
  <c r="W311" i="6"/>
  <c r="V311" i="6"/>
  <c r="U311" i="6"/>
  <c r="T311" i="6"/>
  <c r="S311" i="6"/>
  <c r="N311" i="6"/>
  <c r="E311" i="6"/>
  <c r="X312" i="6"/>
  <c r="W312" i="6"/>
  <c r="V312" i="6"/>
  <c r="U312" i="6"/>
  <c r="T312" i="6"/>
  <c r="S312" i="6"/>
  <c r="N312" i="6"/>
  <c r="E312" i="6"/>
  <c r="X313" i="6"/>
  <c r="W313" i="6"/>
  <c r="V313" i="6"/>
  <c r="U313" i="6"/>
  <c r="T313" i="6"/>
  <c r="S313" i="6"/>
  <c r="N313" i="6"/>
  <c r="E313" i="6"/>
  <c r="X314" i="6"/>
  <c r="W314" i="6"/>
  <c r="V314" i="6"/>
  <c r="U314" i="6"/>
  <c r="T314" i="6"/>
  <c r="S314" i="6"/>
  <c r="N314" i="6"/>
  <c r="E314" i="6"/>
  <c r="X315" i="6"/>
  <c r="W315" i="6"/>
  <c r="V315" i="6"/>
  <c r="U315" i="6"/>
  <c r="T315" i="6"/>
  <c r="S315" i="6"/>
  <c r="N315" i="6"/>
  <c r="E315" i="6"/>
  <c r="X316" i="6"/>
  <c r="W316" i="6"/>
  <c r="V316" i="6"/>
  <c r="U316" i="6"/>
  <c r="T316" i="6"/>
  <c r="S316" i="6"/>
  <c r="N316" i="6"/>
  <c r="E316" i="6"/>
  <c r="X317" i="6"/>
  <c r="W317" i="6"/>
  <c r="V317" i="6"/>
  <c r="U317" i="6"/>
  <c r="T317" i="6"/>
  <c r="S317" i="6"/>
  <c r="N317" i="6"/>
  <c r="E317" i="6"/>
  <c r="X318" i="6"/>
  <c r="W318" i="6"/>
  <c r="V318" i="6"/>
  <c r="U318" i="6"/>
  <c r="T318" i="6"/>
  <c r="S318" i="6"/>
  <c r="N318" i="6"/>
  <c r="E318" i="6"/>
  <c r="X319" i="6"/>
  <c r="W319" i="6"/>
  <c r="V319" i="6"/>
  <c r="U319" i="6"/>
  <c r="T319" i="6"/>
  <c r="S319" i="6"/>
  <c r="N319" i="6"/>
  <c r="E319" i="6"/>
  <c r="X320" i="6"/>
  <c r="W320" i="6"/>
  <c r="V320" i="6"/>
  <c r="U320" i="6"/>
  <c r="T320" i="6"/>
  <c r="S320" i="6"/>
  <c r="N320" i="6"/>
  <c r="E320" i="6"/>
  <c r="X321" i="6"/>
  <c r="W321" i="6"/>
  <c r="V321" i="6"/>
  <c r="U321" i="6"/>
  <c r="T321" i="6"/>
  <c r="S321" i="6"/>
  <c r="N321" i="6"/>
  <c r="E321" i="6"/>
  <c r="X322" i="6"/>
  <c r="W322" i="6"/>
  <c r="V322" i="6"/>
  <c r="U322" i="6"/>
  <c r="T322" i="6"/>
  <c r="S322" i="6"/>
  <c r="N322" i="6"/>
  <c r="E322" i="6"/>
  <c r="X323" i="6"/>
  <c r="W323" i="6"/>
  <c r="V323" i="6"/>
  <c r="U323" i="6"/>
  <c r="T323" i="6"/>
  <c r="S323" i="6"/>
  <c r="N323" i="6"/>
  <c r="E323" i="6"/>
  <c r="X324" i="6"/>
  <c r="W324" i="6"/>
  <c r="V324" i="6"/>
  <c r="U324" i="6"/>
  <c r="T324" i="6"/>
  <c r="S324" i="6"/>
  <c r="N324" i="6"/>
  <c r="E324" i="6"/>
  <c r="X325" i="6"/>
  <c r="W325" i="6"/>
  <c r="V325" i="6"/>
  <c r="U325" i="6"/>
  <c r="T325" i="6"/>
  <c r="S325" i="6"/>
  <c r="N325" i="6"/>
  <c r="E325" i="6"/>
  <c r="X326" i="6"/>
  <c r="W326" i="6"/>
  <c r="V326" i="6"/>
  <c r="U326" i="6"/>
  <c r="T326" i="6"/>
  <c r="S326" i="6"/>
  <c r="N326" i="6"/>
  <c r="E326" i="6"/>
  <c r="X327" i="6"/>
  <c r="W327" i="6"/>
  <c r="V327" i="6"/>
  <c r="U327" i="6"/>
  <c r="T327" i="6"/>
  <c r="S327" i="6"/>
  <c r="N327" i="6"/>
  <c r="E327" i="6"/>
  <c r="X328" i="6"/>
  <c r="W328" i="6"/>
  <c r="V328" i="6"/>
  <c r="U328" i="6"/>
  <c r="T328" i="6"/>
  <c r="S328" i="6"/>
  <c r="N328" i="6"/>
  <c r="E328" i="6"/>
  <c r="X329" i="6"/>
  <c r="W329" i="6"/>
  <c r="V329" i="6"/>
  <c r="U329" i="6"/>
  <c r="T329" i="6"/>
  <c r="S329" i="6"/>
  <c r="N329" i="6"/>
  <c r="E329" i="6"/>
  <c r="X330" i="6"/>
  <c r="W330" i="6"/>
  <c r="V330" i="6"/>
  <c r="U330" i="6"/>
  <c r="T330" i="6"/>
  <c r="S330" i="6"/>
  <c r="N330" i="6"/>
  <c r="E330" i="6"/>
  <c r="X331" i="6"/>
  <c r="W331" i="6"/>
  <c r="V331" i="6"/>
  <c r="U331" i="6"/>
  <c r="T331" i="6"/>
  <c r="S331" i="6"/>
  <c r="N331" i="6"/>
  <c r="E331" i="6"/>
  <c r="X332" i="6"/>
  <c r="W332" i="6"/>
  <c r="V332" i="6"/>
  <c r="U332" i="6"/>
  <c r="T332" i="6"/>
  <c r="S332" i="6"/>
  <c r="N332" i="6"/>
  <c r="E332" i="6"/>
  <c r="X333" i="6"/>
  <c r="W333" i="6"/>
  <c r="V333" i="6"/>
  <c r="U333" i="6"/>
  <c r="T333" i="6"/>
  <c r="S333" i="6"/>
  <c r="N333" i="6"/>
  <c r="E333" i="6"/>
  <c r="X334" i="6"/>
  <c r="W334" i="6"/>
  <c r="V334" i="6"/>
  <c r="U334" i="6"/>
  <c r="T334" i="6"/>
  <c r="S334" i="6"/>
  <c r="N334" i="6"/>
  <c r="E334" i="6"/>
  <c r="X335" i="6"/>
  <c r="W335" i="6"/>
  <c r="V335" i="6"/>
  <c r="U335" i="6"/>
  <c r="T335" i="6"/>
  <c r="S335" i="6"/>
  <c r="N335" i="6"/>
  <c r="E335" i="6"/>
  <c r="X336" i="6"/>
  <c r="W336" i="6"/>
  <c r="V336" i="6"/>
  <c r="U336" i="6"/>
  <c r="T336" i="6"/>
  <c r="S336" i="6"/>
  <c r="N336" i="6"/>
  <c r="E336" i="6"/>
  <c r="X337" i="6"/>
  <c r="W337" i="6"/>
  <c r="V337" i="6"/>
  <c r="U337" i="6"/>
  <c r="T337" i="6"/>
  <c r="S337" i="6"/>
  <c r="N337" i="6"/>
  <c r="E337" i="6"/>
  <c r="X338" i="6"/>
  <c r="W338" i="6"/>
  <c r="V338" i="6"/>
  <c r="U338" i="6"/>
  <c r="T338" i="6"/>
  <c r="S338" i="6"/>
  <c r="N338" i="6"/>
  <c r="E338" i="6"/>
  <c r="X339" i="6"/>
  <c r="W339" i="6"/>
  <c r="V339" i="6"/>
  <c r="U339" i="6"/>
  <c r="T339" i="6"/>
  <c r="S339" i="6"/>
  <c r="N339" i="6"/>
  <c r="E339" i="6"/>
  <c r="X340" i="6"/>
  <c r="W340" i="6"/>
  <c r="V340" i="6"/>
  <c r="U340" i="6"/>
  <c r="T340" i="6"/>
  <c r="S340" i="6"/>
  <c r="N340" i="6"/>
  <c r="E340" i="6"/>
  <c r="X341" i="6"/>
  <c r="W341" i="6"/>
  <c r="V341" i="6"/>
  <c r="U341" i="6"/>
  <c r="T341" i="6"/>
  <c r="S341" i="6"/>
  <c r="N341" i="6"/>
  <c r="E341" i="6"/>
  <c r="X342" i="6"/>
  <c r="W342" i="6"/>
  <c r="V342" i="6"/>
  <c r="U342" i="6"/>
  <c r="T342" i="6"/>
  <c r="S342" i="6"/>
  <c r="N342" i="6"/>
  <c r="E342" i="6"/>
  <c r="X343" i="6"/>
  <c r="W343" i="6"/>
  <c r="V343" i="6"/>
  <c r="U343" i="6"/>
  <c r="T343" i="6"/>
  <c r="S343" i="6"/>
  <c r="N343" i="6"/>
  <c r="E343" i="6"/>
  <c r="N685" i="6"/>
  <c r="X344" i="6"/>
  <c r="W344" i="6"/>
  <c r="V344" i="6"/>
  <c r="U344" i="6"/>
  <c r="T344" i="6"/>
  <c r="S344" i="6"/>
  <c r="E344" i="6"/>
  <c r="X345" i="6"/>
  <c r="W345" i="6"/>
  <c r="V345" i="6"/>
  <c r="U345" i="6"/>
  <c r="T345" i="6"/>
  <c r="S345" i="6"/>
  <c r="N345" i="6"/>
  <c r="E345" i="6"/>
  <c r="X346" i="6"/>
  <c r="W346" i="6"/>
  <c r="V346" i="6"/>
  <c r="U346" i="6"/>
  <c r="T346" i="6"/>
  <c r="S346" i="6"/>
  <c r="N346" i="6"/>
  <c r="E346" i="6"/>
  <c r="X347" i="6"/>
  <c r="W347" i="6"/>
  <c r="V347" i="6"/>
  <c r="U347" i="6"/>
  <c r="T347" i="6"/>
  <c r="S347" i="6"/>
  <c r="N347" i="6"/>
  <c r="E347" i="6"/>
  <c r="X348" i="6"/>
  <c r="W348" i="6"/>
  <c r="V348" i="6"/>
  <c r="U348" i="6"/>
  <c r="T348" i="6"/>
  <c r="S348" i="6"/>
  <c r="N348" i="6"/>
  <c r="E348" i="6"/>
  <c r="X349" i="6"/>
  <c r="W349" i="6"/>
  <c r="V349" i="6"/>
  <c r="U349" i="6"/>
  <c r="T349" i="6"/>
  <c r="S349" i="6"/>
  <c r="N349" i="6"/>
  <c r="E349" i="6"/>
  <c r="X350" i="6"/>
  <c r="W350" i="6"/>
  <c r="V350" i="6"/>
  <c r="U350" i="6"/>
  <c r="T350" i="6"/>
  <c r="S350" i="6"/>
  <c r="N350" i="6"/>
  <c r="E350" i="6"/>
  <c r="X351" i="6"/>
  <c r="W351" i="6"/>
  <c r="V351" i="6"/>
  <c r="U351" i="6"/>
  <c r="T351" i="6"/>
  <c r="S351" i="6"/>
  <c r="N351" i="6"/>
  <c r="E351" i="6"/>
  <c r="X352" i="6"/>
  <c r="W352" i="6"/>
  <c r="V352" i="6"/>
  <c r="U352" i="6"/>
  <c r="T352" i="6"/>
  <c r="S352" i="6"/>
  <c r="N352" i="6"/>
  <c r="E352" i="6"/>
  <c r="X353" i="6"/>
  <c r="W353" i="6"/>
  <c r="V353" i="6"/>
  <c r="U353" i="6"/>
  <c r="T353" i="6"/>
  <c r="S353" i="6"/>
  <c r="N353" i="6"/>
  <c r="E353" i="6"/>
  <c r="X354" i="6"/>
  <c r="W354" i="6"/>
  <c r="V354" i="6"/>
  <c r="U354" i="6"/>
  <c r="T354" i="6"/>
  <c r="S354" i="6"/>
  <c r="N354" i="6"/>
  <c r="E354" i="6"/>
  <c r="X355" i="6"/>
  <c r="W355" i="6"/>
  <c r="V355" i="6"/>
  <c r="U355" i="6"/>
  <c r="T355" i="6"/>
  <c r="S355" i="6"/>
  <c r="N355" i="6"/>
  <c r="E355" i="6"/>
  <c r="X356" i="6"/>
  <c r="W356" i="6"/>
  <c r="V356" i="6"/>
  <c r="U356" i="6"/>
  <c r="T356" i="6"/>
  <c r="S356" i="6"/>
  <c r="N356" i="6"/>
  <c r="E356" i="6"/>
  <c r="X357" i="6"/>
  <c r="W357" i="6"/>
  <c r="V357" i="6"/>
  <c r="U357" i="6"/>
  <c r="T357" i="6"/>
  <c r="S357" i="6"/>
  <c r="N357" i="6"/>
  <c r="E357" i="6"/>
  <c r="X358" i="6"/>
  <c r="W358" i="6"/>
  <c r="V358" i="6"/>
  <c r="U358" i="6"/>
  <c r="T358" i="6"/>
  <c r="S358" i="6"/>
  <c r="N358" i="6"/>
  <c r="E358" i="6"/>
  <c r="X359" i="6"/>
  <c r="W359" i="6"/>
  <c r="V359" i="6"/>
  <c r="U359" i="6"/>
  <c r="T359" i="6"/>
  <c r="S359" i="6"/>
  <c r="N359" i="6"/>
  <c r="E359" i="6"/>
  <c r="X360" i="6"/>
  <c r="W360" i="6"/>
  <c r="V360" i="6"/>
  <c r="U360" i="6"/>
  <c r="T360" i="6"/>
  <c r="S360" i="6"/>
  <c r="N360" i="6"/>
  <c r="E360" i="6"/>
  <c r="X361" i="6"/>
  <c r="W361" i="6"/>
  <c r="V361" i="6"/>
  <c r="U361" i="6"/>
  <c r="T361" i="6"/>
  <c r="S361" i="6"/>
  <c r="N361" i="6"/>
  <c r="E361" i="6"/>
  <c r="X362" i="6"/>
  <c r="W362" i="6"/>
  <c r="V362" i="6"/>
  <c r="U362" i="6"/>
  <c r="T362" i="6"/>
  <c r="S362" i="6"/>
  <c r="N362" i="6"/>
  <c r="E362" i="6"/>
  <c r="X363" i="6"/>
  <c r="W363" i="6"/>
  <c r="V363" i="6"/>
  <c r="U363" i="6"/>
  <c r="T363" i="6"/>
  <c r="S363" i="6"/>
  <c r="N363" i="6"/>
  <c r="E363" i="6"/>
  <c r="X364" i="6"/>
  <c r="W364" i="6"/>
  <c r="V364" i="6"/>
  <c r="U364" i="6"/>
  <c r="T364" i="6"/>
  <c r="S364" i="6"/>
  <c r="N364" i="6"/>
  <c r="E364" i="6"/>
  <c r="X365" i="6"/>
  <c r="W365" i="6"/>
  <c r="V365" i="6"/>
  <c r="U365" i="6"/>
  <c r="T365" i="6"/>
  <c r="S365" i="6"/>
  <c r="N365" i="6"/>
  <c r="E365" i="6"/>
  <c r="X366" i="6"/>
  <c r="W366" i="6"/>
  <c r="V366" i="6"/>
  <c r="U366" i="6"/>
  <c r="T366" i="6"/>
  <c r="S366" i="6"/>
  <c r="N366" i="6"/>
  <c r="E366" i="6"/>
  <c r="X367" i="6"/>
  <c r="W367" i="6"/>
  <c r="V367" i="6"/>
  <c r="U367" i="6"/>
  <c r="T367" i="6"/>
  <c r="S367" i="6"/>
  <c r="N367" i="6"/>
  <c r="E367" i="6"/>
  <c r="X368" i="6"/>
  <c r="W368" i="6"/>
  <c r="V368" i="6"/>
  <c r="U368" i="6"/>
  <c r="T368" i="6"/>
  <c r="S368" i="6"/>
  <c r="N368" i="6"/>
  <c r="E368" i="6"/>
  <c r="X369" i="6"/>
  <c r="W369" i="6"/>
  <c r="V369" i="6"/>
  <c r="U369" i="6"/>
  <c r="T369" i="6"/>
  <c r="S369" i="6"/>
  <c r="N369" i="6"/>
  <c r="E369" i="6"/>
  <c r="X370" i="6"/>
  <c r="W370" i="6"/>
  <c r="V370" i="6"/>
  <c r="U370" i="6"/>
  <c r="T370" i="6"/>
  <c r="S370" i="6"/>
  <c r="N370" i="6"/>
  <c r="E370" i="6"/>
  <c r="X371" i="6"/>
  <c r="W371" i="6"/>
  <c r="V371" i="6"/>
  <c r="U371" i="6"/>
  <c r="T371" i="6"/>
  <c r="S371" i="6"/>
  <c r="N371" i="6"/>
  <c r="E371" i="6"/>
  <c r="X372" i="6"/>
  <c r="W372" i="6"/>
  <c r="V372" i="6"/>
  <c r="U372" i="6"/>
  <c r="T372" i="6"/>
  <c r="S372" i="6"/>
  <c r="N372" i="6"/>
  <c r="E372" i="6"/>
  <c r="X373" i="6"/>
  <c r="W373" i="6"/>
  <c r="V373" i="6"/>
  <c r="U373" i="6"/>
  <c r="T373" i="6"/>
  <c r="S373" i="6"/>
  <c r="N373" i="6"/>
  <c r="E373" i="6"/>
  <c r="X374" i="6"/>
  <c r="W374" i="6"/>
  <c r="V374" i="6"/>
  <c r="U374" i="6"/>
  <c r="T374" i="6"/>
  <c r="S374" i="6"/>
  <c r="N374" i="6"/>
  <c r="E374" i="6"/>
  <c r="X375" i="6"/>
  <c r="W375" i="6"/>
  <c r="V375" i="6"/>
  <c r="U375" i="6"/>
  <c r="T375" i="6"/>
  <c r="S375" i="6"/>
  <c r="N375" i="6"/>
  <c r="E375" i="6"/>
  <c r="X376" i="6"/>
  <c r="W376" i="6"/>
  <c r="V376" i="6"/>
  <c r="U376" i="6"/>
  <c r="T376" i="6"/>
  <c r="S376" i="6"/>
  <c r="N376" i="6"/>
  <c r="E376" i="6"/>
  <c r="X377" i="6"/>
  <c r="W377" i="6"/>
  <c r="V377" i="6"/>
  <c r="U377" i="6"/>
  <c r="T377" i="6"/>
  <c r="S377" i="6"/>
  <c r="N377" i="6"/>
  <c r="E377" i="6"/>
  <c r="X378" i="6"/>
  <c r="W378" i="6"/>
  <c r="V378" i="6"/>
  <c r="U378" i="6"/>
  <c r="T378" i="6"/>
  <c r="S378" i="6"/>
  <c r="N378" i="6"/>
  <c r="E378" i="6"/>
  <c r="X379" i="6"/>
  <c r="W379" i="6"/>
  <c r="V379" i="6"/>
  <c r="U379" i="6"/>
  <c r="T379" i="6"/>
  <c r="S379" i="6"/>
  <c r="N379" i="6"/>
  <c r="E379" i="6"/>
  <c r="X380" i="6"/>
  <c r="W380" i="6"/>
  <c r="V380" i="6"/>
  <c r="U380" i="6"/>
  <c r="T380" i="6"/>
  <c r="S380" i="6"/>
  <c r="N380" i="6"/>
  <c r="E380" i="6"/>
  <c r="X381" i="6"/>
  <c r="W381" i="6"/>
  <c r="V381" i="6"/>
  <c r="U381" i="6"/>
  <c r="T381" i="6"/>
  <c r="S381" i="6"/>
  <c r="N381" i="6"/>
  <c r="E381" i="6"/>
  <c r="X382" i="6"/>
  <c r="W382" i="6"/>
  <c r="V382" i="6"/>
  <c r="U382" i="6"/>
  <c r="T382" i="6"/>
  <c r="S382" i="6"/>
  <c r="N382" i="6"/>
  <c r="E382" i="6"/>
  <c r="X383" i="6"/>
  <c r="W383" i="6"/>
  <c r="V383" i="6"/>
  <c r="U383" i="6"/>
  <c r="T383" i="6"/>
  <c r="S383" i="6"/>
  <c r="E383" i="6"/>
  <c r="X384" i="6"/>
  <c r="W384" i="6"/>
  <c r="V384" i="6"/>
  <c r="U384" i="6"/>
  <c r="T384" i="6"/>
  <c r="S384" i="6"/>
  <c r="N384" i="6"/>
  <c r="E384" i="6"/>
  <c r="X385" i="6"/>
  <c r="W385" i="6"/>
  <c r="V385" i="6"/>
  <c r="U385" i="6"/>
  <c r="T385" i="6"/>
  <c r="S385" i="6"/>
  <c r="N385" i="6"/>
  <c r="E385" i="6"/>
  <c r="X386" i="6"/>
  <c r="W386" i="6"/>
  <c r="V386" i="6"/>
  <c r="U386" i="6"/>
  <c r="T386" i="6"/>
  <c r="S386" i="6"/>
  <c r="N386" i="6"/>
  <c r="E386" i="6"/>
  <c r="X387" i="6"/>
  <c r="W387" i="6"/>
  <c r="V387" i="6"/>
  <c r="U387" i="6"/>
  <c r="T387" i="6"/>
  <c r="S387" i="6"/>
  <c r="N387" i="6"/>
  <c r="E387" i="6"/>
  <c r="X388" i="6"/>
  <c r="W388" i="6"/>
  <c r="V388" i="6"/>
  <c r="U388" i="6"/>
  <c r="T388" i="6"/>
  <c r="S388" i="6"/>
  <c r="N388" i="6"/>
  <c r="E388" i="6"/>
  <c r="X389" i="6"/>
  <c r="W389" i="6"/>
  <c r="V389" i="6"/>
  <c r="U389" i="6"/>
  <c r="T389" i="6"/>
  <c r="S389" i="6"/>
  <c r="N389" i="6"/>
  <c r="E389" i="6"/>
  <c r="X390" i="6"/>
  <c r="W390" i="6"/>
  <c r="V390" i="6"/>
  <c r="U390" i="6"/>
  <c r="T390" i="6"/>
  <c r="S390" i="6"/>
  <c r="N390" i="6"/>
  <c r="E390" i="6"/>
  <c r="X391" i="6"/>
  <c r="W391" i="6"/>
  <c r="V391" i="6"/>
  <c r="U391" i="6"/>
  <c r="T391" i="6"/>
  <c r="S391" i="6"/>
  <c r="N391" i="6"/>
  <c r="E391" i="6"/>
  <c r="X392" i="6"/>
  <c r="W392" i="6"/>
  <c r="V392" i="6"/>
  <c r="U392" i="6"/>
  <c r="T392" i="6"/>
  <c r="S392" i="6"/>
  <c r="N392" i="6"/>
  <c r="E392" i="6"/>
  <c r="X393" i="6"/>
  <c r="W393" i="6"/>
  <c r="V393" i="6"/>
  <c r="U393" i="6"/>
  <c r="T393" i="6"/>
  <c r="S393" i="6"/>
  <c r="N393" i="6"/>
  <c r="E393" i="6"/>
  <c r="X394" i="6"/>
  <c r="W394" i="6"/>
  <c r="V394" i="6"/>
  <c r="U394" i="6"/>
  <c r="T394" i="6"/>
  <c r="S394" i="6"/>
  <c r="N394" i="6"/>
  <c r="E394" i="6"/>
  <c r="X395" i="6"/>
  <c r="W395" i="6"/>
  <c r="V395" i="6"/>
  <c r="U395" i="6"/>
  <c r="T395" i="6"/>
  <c r="S395" i="6"/>
  <c r="N395" i="6"/>
  <c r="E395" i="6"/>
  <c r="X396" i="6"/>
  <c r="W396" i="6"/>
  <c r="V396" i="6"/>
  <c r="U396" i="6"/>
  <c r="T396" i="6"/>
  <c r="S396" i="6"/>
  <c r="N396" i="6"/>
  <c r="E396" i="6"/>
  <c r="X397" i="6"/>
  <c r="W397" i="6"/>
  <c r="V397" i="6"/>
  <c r="U397" i="6"/>
  <c r="T397" i="6"/>
  <c r="S397" i="6"/>
  <c r="N397" i="6"/>
  <c r="E397" i="6"/>
  <c r="X398" i="6"/>
  <c r="W398" i="6"/>
  <c r="V398" i="6"/>
  <c r="U398" i="6"/>
  <c r="T398" i="6"/>
  <c r="S398" i="6"/>
  <c r="N398" i="6"/>
  <c r="E398" i="6"/>
  <c r="X399" i="6"/>
  <c r="W399" i="6"/>
  <c r="V399" i="6"/>
  <c r="U399" i="6"/>
  <c r="T399" i="6"/>
  <c r="S399" i="6"/>
  <c r="N399" i="6"/>
  <c r="E399" i="6"/>
  <c r="X400" i="6"/>
  <c r="W400" i="6"/>
  <c r="V400" i="6"/>
  <c r="U400" i="6"/>
  <c r="T400" i="6"/>
  <c r="S400" i="6"/>
  <c r="N400" i="6"/>
  <c r="E400" i="6"/>
  <c r="X401" i="6"/>
  <c r="W401" i="6"/>
  <c r="V401" i="6"/>
  <c r="U401" i="6"/>
  <c r="T401" i="6"/>
  <c r="S401" i="6"/>
  <c r="N401" i="6"/>
  <c r="E401" i="6"/>
  <c r="X402" i="6"/>
  <c r="W402" i="6"/>
  <c r="V402" i="6"/>
  <c r="U402" i="6"/>
  <c r="T402" i="6"/>
  <c r="S402" i="6"/>
  <c r="N402" i="6"/>
  <c r="E402" i="6"/>
  <c r="X403" i="6"/>
  <c r="W403" i="6"/>
  <c r="V403" i="6"/>
  <c r="U403" i="6"/>
  <c r="T403" i="6"/>
  <c r="S403" i="6"/>
  <c r="N403" i="6"/>
  <c r="E403" i="6"/>
  <c r="X404" i="6"/>
  <c r="W404" i="6"/>
  <c r="V404" i="6"/>
  <c r="U404" i="6"/>
  <c r="T404" i="6"/>
  <c r="S404" i="6"/>
  <c r="N404" i="6"/>
  <c r="E404" i="6"/>
  <c r="X405" i="6"/>
  <c r="W405" i="6"/>
  <c r="V405" i="6"/>
  <c r="U405" i="6"/>
  <c r="T405" i="6"/>
  <c r="S405" i="6"/>
  <c r="N405" i="6"/>
  <c r="E405" i="6"/>
  <c r="X406" i="6"/>
  <c r="W406" i="6"/>
  <c r="V406" i="6"/>
  <c r="U406" i="6"/>
  <c r="T406" i="6"/>
  <c r="S406" i="6"/>
  <c r="N406" i="6"/>
  <c r="E406" i="6"/>
  <c r="X407" i="6"/>
  <c r="W407" i="6"/>
  <c r="V407" i="6"/>
  <c r="U407" i="6"/>
  <c r="T407" i="6"/>
  <c r="S407" i="6"/>
  <c r="N407" i="6"/>
  <c r="E407" i="6"/>
  <c r="X408" i="6"/>
  <c r="W408" i="6"/>
  <c r="V408" i="6"/>
  <c r="U408" i="6"/>
  <c r="T408" i="6"/>
  <c r="S408" i="6"/>
  <c r="N408" i="6"/>
  <c r="E408" i="6"/>
  <c r="X409" i="6"/>
  <c r="W409" i="6"/>
  <c r="V409" i="6"/>
  <c r="U409" i="6"/>
  <c r="T409" i="6"/>
  <c r="S409" i="6"/>
  <c r="N409" i="6"/>
  <c r="E409" i="6"/>
  <c r="X410" i="6"/>
  <c r="W410" i="6"/>
  <c r="V410" i="6"/>
  <c r="U410" i="6"/>
  <c r="T410" i="6"/>
  <c r="S410" i="6"/>
  <c r="N410" i="6"/>
  <c r="E410" i="6"/>
  <c r="X411" i="6"/>
  <c r="W411" i="6"/>
  <c r="V411" i="6"/>
  <c r="U411" i="6"/>
  <c r="T411" i="6"/>
  <c r="S411" i="6"/>
  <c r="N411" i="6"/>
  <c r="E411" i="6"/>
  <c r="X412" i="6"/>
  <c r="W412" i="6"/>
  <c r="V412" i="6"/>
  <c r="U412" i="6"/>
  <c r="T412" i="6"/>
  <c r="S412" i="6"/>
  <c r="N412" i="6"/>
  <c r="E412" i="6"/>
  <c r="X413" i="6"/>
  <c r="W413" i="6"/>
  <c r="V413" i="6"/>
  <c r="U413" i="6"/>
  <c r="T413" i="6"/>
  <c r="S413" i="6"/>
  <c r="N413" i="6"/>
  <c r="E413" i="6"/>
  <c r="X414" i="6"/>
  <c r="W414" i="6"/>
  <c r="V414" i="6"/>
  <c r="U414" i="6"/>
  <c r="T414" i="6"/>
  <c r="S414" i="6"/>
  <c r="N414" i="6"/>
  <c r="E414" i="6"/>
  <c r="X415" i="6"/>
  <c r="W415" i="6"/>
  <c r="V415" i="6"/>
  <c r="U415" i="6"/>
  <c r="T415" i="6"/>
  <c r="S415" i="6"/>
  <c r="N415" i="6"/>
  <c r="E415" i="6"/>
  <c r="X416" i="6"/>
  <c r="W416" i="6"/>
  <c r="V416" i="6"/>
  <c r="U416" i="6"/>
  <c r="T416" i="6"/>
  <c r="S416" i="6"/>
  <c r="N416" i="6"/>
  <c r="E416" i="6"/>
  <c r="X417" i="6"/>
  <c r="W417" i="6"/>
  <c r="V417" i="6"/>
  <c r="U417" i="6"/>
  <c r="T417" i="6"/>
  <c r="S417" i="6"/>
  <c r="N417" i="6"/>
  <c r="E417" i="6"/>
  <c r="X418" i="6"/>
  <c r="W418" i="6"/>
  <c r="V418" i="6"/>
  <c r="U418" i="6"/>
  <c r="T418" i="6"/>
  <c r="S418" i="6"/>
  <c r="N418" i="6"/>
  <c r="E418" i="6"/>
  <c r="X419" i="6"/>
  <c r="W419" i="6"/>
  <c r="V419" i="6"/>
  <c r="U419" i="6"/>
  <c r="T419" i="6"/>
  <c r="S419" i="6"/>
  <c r="N419" i="6"/>
  <c r="E419" i="6"/>
  <c r="X420" i="6"/>
  <c r="W420" i="6"/>
  <c r="V420" i="6"/>
  <c r="U420" i="6"/>
  <c r="T420" i="6"/>
  <c r="S420" i="6"/>
  <c r="N420" i="6"/>
  <c r="E420" i="6"/>
  <c r="X421" i="6"/>
  <c r="W421" i="6"/>
  <c r="V421" i="6"/>
  <c r="U421" i="6"/>
  <c r="T421" i="6"/>
  <c r="S421" i="6"/>
  <c r="N421" i="6"/>
  <c r="E421" i="6"/>
  <c r="X422" i="6"/>
  <c r="W422" i="6"/>
  <c r="V422" i="6"/>
  <c r="U422" i="6"/>
  <c r="T422" i="6"/>
  <c r="S422" i="6"/>
  <c r="N422" i="6"/>
  <c r="E422" i="6"/>
  <c r="X423" i="6"/>
  <c r="W423" i="6"/>
  <c r="V423" i="6"/>
  <c r="U423" i="6"/>
  <c r="T423" i="6"/>
  <c r="S423" i="6"/>
  <c r="N423" i="6"/>
  <c r="E423" i="6"/>
  <c r="X424" i="6"/>
  <c r="W424" i="6"/>
  <c r="V424" i="6"/>
  <c r="U424" i="6"/>
  <c r="T424" i="6"/>
  <c r="S424" i="6"/>
  <c r="N424" i="6"/>
  <c r="E424" i="6"/>
  <c r="X425" i="6"/>
  <c r="W425" i="6"/>
  <c r="V425" i="6"/>
  <c r="U425" i="6"/>
  <c r="T425" i="6"/>
  <c r="S425" i="6"/>
  <c r="N425" i="6"/>
  <c r="E425" i="6"/>
  <c r="X426" i="6"/>
  <c r="W426" i="6"/>
  <c r="V426" i="6"/>
  <c r="U426" i="6"/>
  <c r="T426" i="6"/>
  <c r="S426" i="6"/>
  <c r="N426" i="6"/>
  <c r="E426" i="6"/>
  <c r="X427" i="6"/>
  <c r="W427" i="6"/>
  <c r="V427" i="6"/>
  <c r="U427" i="6"/>
  <c r="T427" i="6"/>
  <c r="S427" i="6"/>
  <c r="N427" i="6"/>
  <c r="E427" i="6"/>
  <c r="X428" i="6"/>
  <c r="W428" i="6"/>
  <c r="V428" i="6"/>
  <c r="U428" i="6"/>
  <c r="T428" i="6"/>
  <c r="S428" i="6"/>
  <c r="N428" i="6"/>
  <c r="E428" i="6"/>
  <c r="X429" i="6"/>
  <c r="W429" i="6"/>
  <c r="V429" i="6"/>
  <c r="U429" i="6"/>
  <c r="T429" i="6"/>
  <c r="S429" i="6"/>
  <c r="N429" i="6"/>
  <c r="E429" i="6"/>
  <c r="X430" i="6"/>
  <c r="W430" i="6"/>
  <c r="V430" i="6"/>
  <c r="U430" i="6"/>
  <c r="T430" i="6"/>
  <c r="S430" i="6"/>
  <c r="N430" i="6"/>
  <c r="E430" i="6"/>
  <c r="X431" i="6"/>
  <c r="W431" i="6"/>
  <c r="V431" i="6"/>
  <c r="U431" i="6"/>
  <c r="T431" i="6"/>
  <c r="S431" i="6"/>
  <c r="N431" i="6"/>
  <c r="E431" i="6"/>
  <c r="X432" i="6"/>
  <c r="W432" i="6"/>
  <c r="V432" i="6"/>
  <c r="U432" i="6"/>
  <c r="T432" i="6"/>
  <c r="S432" i="6"/>
  <c r="N432" i="6"/>
  <c r="E432" i="6"/>
  <c r="X433" i="6"/>
  <c r="W433" i="6"/>
  <c r="V433" i="6"/>
  <c r="U433" i="6"/>
  <c r="T433" i="6"/>
  <c r="S433" i="6"/>
  <c r="N433" i="6"/>
  <c r="E433" i="6"/>
  <c r="X434" i="6"/>
  <c r="W434" i="6"/>
  <c r="V434" i="6"/>
  <c r="U434" i="6"/>
  <c r="T434" i="6"/>
  <c r="S434" i="6"/>
  <c r="N434" i="6"/>
  <c r="E434" i="6"/>
  <c r="X435" i="6"/>
  <c r="W435" i="6"/>
  <c r="V435" i="6"/>
  <c r="U435" i="6"/>
  <c r="T435" i="6"/>
  <c r="S435" i="6"/>
  <c r="N435" i="6"/>
  <c r="E435" i="6"/>
  <c r="X436" i="6"/>
  <c r="W436" i="6"/>
  <c r="V436" i="6"/>
  <c r="U436" i="6"/>
  <c r="T436" i="6"/>
  <c r="S436" i="6"/>
  <c r="N436" i="6"/>
  <c r="E436" i="6"/>
  <c r="X437" i="6"/>
  <c r="W437" i="6"/>
  <c r="V437" i="6"/>
  <c r="U437" i="6"/>
  <c r="T437" i="6"/>
  <c r="S437" i="6"/>
  <c r="N437" i="6"/>
  <c r="E437" i="6"/>
  <c r="X438" i="6"/>
  <c r="W438" i="6"/>
  <c r="V438" i="6"/>
  <c r="U438" i="6"/>
  <c r="T438" i="6"/>
  <c r="S438" i="6"/>
  <c r="N438" i="6"/>
  <c r="E438" i="6"/>
  <c r="X439" i="6"/>
  <c r="W439" i="6"/>
  <c r="V439" i="6"/>
  <c r="U439" i="6"/>
  <c r="T439" i="6"/>
  <c r="S439" i="6"/>
  <c r="N439" i="6"/>
  <c r="E439" i="6"/>
  <c r="X440" i="6"/>
  <c r="W440" i="6"/>
  <c r="V440" i="6"/>
  <c r="U440" i="6"/>
  <c r="T440" i="6"/>
  <c r="S440" i="6"/>
  <c r="N440" i="6"/>
  <c r="E440" i="6"/>
  <c r="X441" i="6"/>
  <c r="W441" i="6"/>
  <c r="V441" i="6"/>
  <c r="U441" i="6"/>
  <c r="T441" i="6"/>
  <c r="S441" i="6"/>
  <c r="N441" i="6"/>
  <c r="E441" i="6"/>
  <c r="X442" i="6"/>
  <c r="W442" i="6"/>
  <c r="V442" i="6"/>
  <c r="U442" i="6"/>
  <c r="T442" i="6"/>
  <c r="S442" i="6"/>
  <c r="N442" i="6"/>
  <c r="E442" i="6"/>
  <c r="X443" i="6"/>
  <c r="W443" i="6"/>
  <c r="V443" i="6"/>
  <c r="U443" i="6"/>
  <c r="T443" i="6"/>
  <c r="S443" i="6"/>
  <c r="N443" i="6"/>
  <c r="E443" i="6"/>
  <c r="X444" i="6"/>
  <c r="W444" i="6"/>
  <c r="V444" i="6"/>
  <c r="U444" i="6"/>
  <c r="T444" i="6"/>
  <c r="S444" i="6"/>
  <c r="N444" i="6"/>
  <c r="E444" i="6"/>
  <c r="X445" i="6"/>
  <c r="W445" i="6"/>
  <c r="V445" i="6"/>
  <c r="U445" i="6"/>
  <c r="T445" i="6"/>
  <c r="S445" i="6"/>
  <c r="N445" i="6"/>
  <c r="E445" i="6"/>
  <c r="X446" i="6"/>
  <c r="W446" i="6"/>
  <c r="V446" i="6"/>
  <c r="U446" i="6"/>
  <c r="T446" i="6"/>
  <c r="S446" i="6"/>
  <c r="N446" i="6"/>
  <c r="E446" i="6"/>
  <c r="X447" i="6"/>
  <c r="W447" i="6"/>
  <c r="V447" i="6"/>
  <c r="U447" i="6"/>
  <c r="T447" i="6"/>
  <c r="S447" i="6"/>
  <c r="N447" i="6"/>
  <c r="E447" i="6"/>
  <c r="X448" i="6"/>
  <c r="W448" i="6"/>
  <c r="V448" i="6"/>
  <c r="U448" i="6"/>
  <c r="T448" i="6"/>
  <c r="S448" i="6"/>
  <c r="N448" i="6"/>
  <c r="E448" i="6"/>
  <c r="X449" i="6"/>
  <c r="W449" i="6"/>
  <c r="V449" i="6"/>
  <c r="U449" i="6"/>
  <c r="T449" i="6"/>
  <c r="S449" i="6"/>
  <c r="N449" i="6"/>
  <c r="E449" i="6"/>
  <c r="X450" i="6"/>
  <c r="W450" i="6"/>
  <c r="V450" i="6"/>
  <c r="U450" i="6"/>
  <c r="T450" i="6"/>
  <c r="S450" i="6"/>
  <c r="N450" i="6"/>
  <c r="E450" i="6"/>
  <c r="X451" i="6"/>
  <c r="W451" i="6"/>
  <c r="V451" i="6"/>
  <c r="U451" i="6"/>
  <c r="T451" i="6"/>
  <c r="S451" i="6"/>
  <c r="N451" i="6"/>
  <c r="E451" i="6"/>
  <c r="X452" i="6"/>
  <c r="W452" i="6"/>
  <c r="V452" i="6"/>
  <c r="U452" i="6"/>
  <c r="T452" i="6"/>
  <c r="S452" i="6"/>
  <c r="N452" i="6"/>
  <c r="E452" i="6"/>
  <c r="X453" i="6"/>
  <c r="W453" i="6"/>
  <c r="V453" i="6"/>
  <c r="U453" i="6"/>
  <c r="T453" i="6"/>
  <c r="S453" i="6"/>
  <c r="N453" i="6"/>
  <c r="E453" i="6"/>
  <c r="X454" i="6"/>
  <c r="W454" i="6"/>
  <c r="V454" i="6"/>
  <c r="U454" i="6"/>
  <c r="T454" i="6"/>
  <c r="S454" i="6"/>
  <c r="N454" i="6"/>
  <c r="E454" i="6"/>
  <c r="X455" i="6"/>
  <c r="W455" i="6"/>
  <c r="V455" i="6"/>
  <c r="U455" i="6"/>
  <c r="T455" i="6"/>
  <c r="S455" i="6"/>
  <c r="N455" i="6"/>
  <c r="E455" i="6"/>
  <c r="X456" i="6"/>
  <c r="W456" i="6"/>
  <c r="V456" i="6"/>
  <c r="U456" i="6"/>
  <c r="T456" i="6"/>
  <c r="S456" i="6"/>
  <c r="N456" i="6"/>
  <c r="E456" i="6"/>
  <c r="X457" i="6"/>
  <c r="W457" i="6"/>
  <c r="V457" i="6"/>
  <c r="U457" i="6"/>
  <c r="T457" i="6"/>
  <c r="S457" i="6"/>
  <c r="N457" i="6"/>
  <c r="E457" i="6"/>
  <c r="N536" i="6"/>
  <c r="X458" i="6"/>
  <c r="W458" i="6"/>
  <c r="V458" i="6"/>
  <c r="U458" i="6"/>
  <c r="T458" i="6"/>
  <c r="S458" i="6"/>
  <c r="E458" i="6"/>
  <c r="X459" i="6"/>
  <c r="W459" i="6"/>
  <c r="V459" i="6"/>
  <c r="U459" i="6"/>
  <c r="T459" i="6"/>
  <c r="S459" i="6"/>
  <c r="N459" i="6"/>
  <c r="E459" i="6"/>
  <c r="X460" i="6"/>
  <c r="W460" i="6"/>
  <c r="V460" i="6"/>
  <c r="U460" i="6"/>
  <c r="T460" i="6"/>
  <c r="S460" i="6"/>
  <c r="N460" i="6"/>
  <c r="E460" i="6"/>
  <c r="X461" i="6"/>
  <c r="W461" i="6"/>
  <c r="V461" i="6"/>
  <c r="U461" i="6"/>
  <c r="T461" i="6"/>
  <c r="S461" i="6"/>
  <c r="N461" i="6"/>
  <c r="E461" i="6"/>
  <c r="X462" i="6"/>
  <c r="W462" i="6"/>
  <c r="V462" i="6"/>
  <c r="U462" i="6"/>
  <c r="T462" i="6"/>
  <c r="S462" i="6"/>
  <c r="N462" i="6"/>
  <c r="E462" i="6"/>
  <c r="X463" i="6"/>
  <c r="W463" i="6"/>
  <c r="V463" i="6"/>
  <c r="U463" i="6"/>
  <c r="T463" i="6"/>
  <c r="S463" i="6"/>
  <c r="N463" i="6"/>
  <c r="E463" i="6"/>
  <c r="X464" i="6"/>
  <c r="W464" i="6"/>
  <c r="V464" i="6"/>
  <c r="U464" i="6"/>
  <c r="T464" i="6"/>
  <c r="S464" i="6"/>
  <c r="N464" i="6"/>
  <c r="E464" i="6"/>
  <c r="X465" i="6"/>
  <c r="W465" i="6"/>
  <c r="V465" i="6"/>
  <c r="U465" i="6"/>
  <c r="T465" i="6"/>
  <c r="S465" i="6"/>
  <c r="N465" i="6"/>
  <c r="E465" i="6"/>
  <c r="N970" i="6"/>
  <c r="X466" i="6"/>
  <c r="W466" i="6"/>
  <c r="V466" i="6"/>
  <c r="U466" i="6"/>
  <c r="T466" i="6"/>
  <c r="S466" i="6"/>
  <c r="E466" i="6"/>
  <c r="X467" i="6"/>
  <c r="W467" i="6"/>
  <c r="V467" i="6"/>
  <c r="U467" i="6"/>
  <c r="T467" i="6"/>
  <c r="S467" i="6"/>
  <c r="N467" i="6"/>
  <c r="E467" i="6"/>
  <c r="X468" i="6"/>
  <c r="W468" i="6"/>
  <c r="V468" i="6"/>
  <c r="U468" i="6"/>
  <c r="T468" i="6"/>
  <c r="S468" i="6"/>
  <c r="N468" i="6"/>
  <c r="E468" i="6"/>
  <c r="X469" i="6"/>
  <c r="W469" i="6"/>
  <c r="V469" i="6"/>
  <c r="U469" i="6"/>
  <c r="T469" i="6"/>
  <c r="S469" i="6"/>
  <c r="N469" i="6"/>
  <c r="E469" i="6"/>
  <c r="X470" i="6"/>
  <c r="W470" i="6"/>
  <c r="V470" i="6"/>
  <c r="U470" i="6"/>
  <c r="T470" i="6"/>
  <c r="S470" i="6"/>
  <c r="N470" i="6"/>
  <c r="E470" i="6"/>
  <c r="X471" i="6"/>
  <c r="W471" i="6"/>
  <c r="V471" i="6"/>
  <c r="U471" i="6"/>
  <c r="T471" i="6"/>
  <c r="S471" i="6"/>
  <c r="N471" i="6"/>
  <c r="E471" i="6"/>
  <c r="X472" i="6"/>
  <c r="W472" i="6"/>
  <c r="V472" i="6"/>
  <c r="U472" i="6"/>
  <c r="T472" i="6"/>
  <c r="S472" i="6"/>
  <c r="N472" i="6"/>
  <c r="E472" i="6"/>
  <c r="X473" i="6"/>
  <c r="W473" i="6"/>
  <c r="V473" i="6"/>
  <c r="U473" i="6"/>
  <c r="T473" i="6"/>
  <c r="S473" i="6"/>
  <c r="N473" i="6"/>
  <c r="E473" i="6"/>
  <c r="X474" i="6"/>
  <c r="W474" i="6"/>
  <c r="V474" i="6"/>
  <c r="U474" i="6"/>
  <c r="T474" i="6"/>
  <c r="S474" i="6"/>
  <c r="N474" i="6"/>
  <c r="E474" i="6"/>
  <c r="X475" i="6"/>
  <c r="W475" i="6"/>
  <c r="V475" i="6"/>
  <c r="U475" i="6"/>
  <c r="T475" i="6"/>
  <c r="S475" i="6"/>
  <c r="N475" i="6"/>
  <c r="E475" i="6"/>
  <c r="X476" i="6"/>
  <c r="W476" i="6"/>
  <c r="V476" i="6"/>
  <c r="U476" i="6"/>
  <c r="T476" i="6"/>
  <c r="S476" i="6"/>
  <c r="N476" i="6"/>
  <c r="E476" i="6"/>
  <c r="X477" i="6"/>
  <c r="W477" i="6"/>
  <c r="V477" i="6"/>
  <c r="U477" i="6"/>
  <c r="T477" i="6"/>
  <c r="S477" i="6"/>
  <c r="N477" i="6"/>
  <c r="E477" i="6"/>
  <c r="X478" i="6"/>
  <c r="W478" i="6"/>
  <c r="V478" i="6"/>
  <c r="U478" i="6"/>
  <c r="T478" i="6"/>
  <c r="S478" i="6"/>
  <c r="N478" i="6"/>
  <c r="E478" i="6"/>
  <c r="X479" i="6"/>
  <c r="W479" i="6"/>
  <c r="V479" i="6"/>
  <c r="U479" i="6"/>
  <c r="T479" i="6"/>
  <c r="S479" i="6"/>
  <c r="N479" i="6"/>
  <c r="E479" i="6"/>
  <c r="X480" i="6"/>
  <c r="W480" i="6"/>
  <c r="V480" i="6"/>
  <c r="U480" i="6"/>
  <c r="T480" i="6"/>
  <c r="S480" i="6"/>
  <c r="N480" i="6"/>
  <c r="E480" i="6"/>
  <c r="X481" i="6"/>
  <c r="W481" i="6"/>
  <c r="V481" i="6"/>
  <c r="U481" i="6"/>
  <c r="T481" i="6"/>
  <c r="S481" i="6"/>
  <c r="N481" i="6"/>
  <c r="E481" i="6"/>
  <c r="X482" i="6"/>
  <c r="W482" i="6"/>
  <c r="V482" i="6"/>
  <c r="U482" i="6"/>
  <c r="T482" i="6"/>
  <c r="S482" i="6"/>
  <c r="N482" i="6"/>
  <c r="E482" i="6"/>
  <c r="X483" i="6"/>
  <c r="W483" i="6"/>
  <c r="V483" i="6"/>
  <c r="U483" i="6"/>
  <c r="T483" i="6"/>
  <c r="S483" i="6"/>
  <c r="N483" i="6"/>
  <c r="E483" i="6"/>
  <c r="X484" i="6"/>
  <c r="W484" i="6"/>
  <c r="V484" i="6"/>
  <c r="U484" i="6"/>
  <c r="T484" i="6"/>
  <c r="S484" i="6"/>
  <c r="N484" i="6"/>
  <c r="E484" i="6"/>
  <c r="X485" i="6"/>
  <c r="W485" i="6"/>
  <c r="V485" i="6"/>
  <c r="U485" i="6"/>
  <c r="T485" i="6"/>
  <c r="S485" i="6"/>
  <c r="N485" i="6"/>
  <c r="E485" i="6"/>
  <c r="X486" i="6"/>
  <c r="W486" i="6"/>
  <c r="V486" i="6"/>
  <c r="U486" i="6"/>
  <c r="T486" i="6"/>
  <c r="S486" i="6"/>
  <c r="N486" i="6"/>
  <c r="E486" i="6"/>
  <c r="X487" i="6"/>
  <c r="W487" i="6"/>
  <c r="V487" i="6"/>
  <c r="U487" i="6"/>
  <c r="T487" i="6"/>
  <c r="S487" i="6"/>
  <c r="N487" i="6"/>
  <c r="E487" i="6"/>
  <c r="X488" i="6"/>
  <c r="W488" i="6"/>
  <c r="V488" i="6"/>
  <c r="U488" i="6"/>
  <c r="T488" i="6"/>
  <c r="S488" i="6"/>
  <c r="N488" i="6"/>
  <c r="E488" i="6"/>
  <c r="X489" i="6"/>
  <c r="W489" i="6"/>
  <c r="V489" i="6"/>
  <c r="U489" i="6"/>
  <c r="T489" i="6"/>
  <c r="S489" i="6"/>
  <c r="N489" i="6"/>
  <c r="E489" i="6"/>
  <c r="X490" i="6"/>
  <c r="W490" i="6"/>
  <c r="V490" i="6"/>
  <c r="U490" i="6"/>
  <c r="T490" i="6"/>
  <c r="S490" i="6"/>
  <c r="N490" i="6"/>
  <c r="E490" i="6"/>
  <c r="X491" i="6"/>
  <c r="W491" i="6"/>
  <c r="V491" i="6"/>
  <c r="U491" i="6"/>
  <c r="T491" i="6"/>
  <c r="S491" i="6"/>
  <c r="N491" i="6"/>
  <c r="E491" i="6"/>
  <c r="X492" i="6"/>
  <c r="W492" i="6"/>
  <c r="V492" i="6"/>
  <c r="U492" i="6"/>
  <c r="T492" i="6"/>
  <c r="S492" i="6"/>
  <c r="N492" i="6"/>
  <c r="E492" i="6"/>
  <c r="X493" i="6"/>
  <c r="W493" i="6"/>
  <c r="V493" i="6"/>
  <c r="U493" i="6"/>
  <c r="T493" i="6"/>
  <c r="S493" i="6"/>
  <c r="N493" i="6"/>
  <c r="E493" i="6"/>
  <c r="X494" i="6"/>
  <c r="W494" i="6"/>
  <c r="V494" i="6"/>
  <c r="U494" i="6"/>
  <c r="T494" i="6"/>
  <c r="S494" i="6"/>
  <c r="N494" i="6"/>
  <c r="E494" i="6"/>
  <c r="X495" i="6"/>
  <c r="W495" i="6"/>
  <c r="V495" i="6"/>
  <c r="U495" i="6"/>
  <c r="T495" i="6"/>
  <c r="S495" i="6"/>
  <c r="N495" i="6"/>
  <c r="E495" i="6"/>
  <c r="X496" i="6"/>
  <c r="W496" i="6"/>
  <c r="V496" i="6"/>
  <c r="U496" i="6"/>
  <c r="T496" i="6"/>
  <c r="S496" i="6"/>
  <c r="N496" i="6"/>
  <c r="E496" i="6"/>
  <c r="X497" i="6"/>
  <c r="W497" i="6"/>
  <c r="V497" i="6"/>
  <c r="U497" i="6"/>
  <c r="T497" i="6"/>
  <c r="S497" i="6"/>
  <c r="N497" i="6"/>
  <c r="E497" i="6"/>
  <c r="X498" i="6"/>
  <c r="W498" i="6"/>
  <c r="V498" i="6"/>
  <c r="U498" i="6"/>
  <c r="T498" i="6"/>
  <c r="S498" i="6"/>
  <c r="N498" i="6"/>
  <c r="E498" i="6"/>
  <c r="X499" i="6"/>
  <c r="W499" i="6"/>
  <c r="V499" i="6"/>
  <c r="U499" i="6"/>
  <c r="T499" i="6"/>
  <c r="S499" i="6"/>
  <c r="N499" i="6"/>
  <c r="E499" i="6"/>
  <c r="X500" i="6"/>
  <c r="W500" i="6"/>
  <c r="V500" i="6"/>
  <c r="U500" i="6"/>
  <c r="T500" i="6"/>
  <c r="S500" i="6"/>
  <c r="N500" i="6"/>
  <c r="E500" i="6"/>
  <c r="X501" i="6"/>
  <c r="W501" i="6"/>
  <c r="V501" i="6"/>
  <c r="U501" i="6"/>
  <c r="T501" i="6"/>
  <c r="S501" i="6"/>
  <c r="N501" i="6"/>
  <c r="E501" i="6"/>
  <c r="X502" i="6"/>
  <c r="W502" i="6"/>
  <c r="V502" i="6"/>
  <c r="U502" i="6"/>
  <c r="T502" i="6"/>
  <c r="S502" i="6"/>
  <c r="N502" i="6"/>
  <c r="E502" i="6"/>
  <c r="X503" i="6"/>
  <c r="W503" i="6"/>
  <c r="V503" i="6"/>
  <c r="U503" i="6"/>
  <c r="T503" i="6"/>
  <c r="S503" i="6"/>
  <c r="N503" i="6"/>
  <c r="E503" i="6"/>
  <c r="X504" i="6"/>
  <c r="W504" i="6"/>
  <c r="V504" i="6"/>
  <c r="U504" i="6"/>
  <c r="T504" i="6"/>
  <c r="S504" i="6"/>
  <c r="N504" i="6"/>
  <c r="E504" i="6"/>
  <c r="X505" i="6"/>
  <c r="W505" i="6"/>
  <c r="V505" i="6"/>
  <c r="U505" i="6"/>
  <c r="T505" i="6"/>
  <c r="S505" i="6"/>
  <c r="N505" i="6"/>
  <c r="E505" i="6"/>
  <c r="X506" i="6"/>
  <c r="W506" i="6"/>
  <c r="V506" i="6"/>
  <c r="U506" i="6"/>
  <c r="T506" i="6"/>
  <c r="S506" i="6"/>
  <c r="N506" i="6"/>
  <c r="E506" i="6"/>
  <c r="X507" i="6"/>
  <c r="W507" i="6"/>
  <c r="V507" i="6"/>
  <c r="U507" i="6"/>
  <c r="T507" i="6"/>
  <c r="S507" i="6"/>
  <c r="N507" i="6"/>
  <c r="E507" i="6"/>
  <c r="X508" i="6"/>
  <c r="W508" i="6"/>
  <c r="V508" i="6"/>
  <c r="U508" i="6"/>
  <c r="T508" i="6"/>
  <c r="S508" i="6"/>
  <c r="N508" i="6"/>
  <c r="E508" i="6"/>
  <c r="X509" i="6"/>
  <c r="W509" i="6"/>
  <c r="V509" i="6"/>
  <c r="U509" i="6"/>
  <c r="T509" i="6"/>
  <c r="S509" i="6"/>
  <c r="N509" i="6"/>
  <c r="E509" i="6"/>
  <c r="X510" i="6"/>
  <c r="W510" i="6"/>
  <c r="V510" i="6"/>
  <c r="U510" i="6"/>
  <c r="T510" i="6"/>
  <c r="S510" i="6"/>
  <c r="N510" i="6"/>
  <c r="E510" i="6"/>
  <c r="X511" i="6"/>
  <c r="W511" i="6"/>
  <c r="V511" i="6"/>
  <c r="U511" i="6"/>
  <c r="T511" i="6"/>
  <c r="S511" i="6"/>
  <c r="N511" i="6"/>
  <c r="E511" i="6"/>
  <c r="X512" i="6"/>
  <c r="W512" i="6"/>
  <c r="V512" i="6"/>
  <c r="U512" i="6"/>
  <c r="T512" i="6"/>
  <c r="S512" i="6"/>
  <c r="N512" i="6"/>
  <c r="E512" i="6"/>
  <c r="X513" i="6"/>
  <c r="W513" i="6"/>
  <c r="V513" i="6"/>
  <c r="U513" i="6"/>
  <c r="T513" i="6"/>
  <c r="S513" i="6"/>
  <c r="N513" i="6"/>
  <c r="E513" i="6"/>
  <c r="X514" i="6"/>
  <c r="W514" i="6"/>
  <c r="V514" i="6"/>
  <c r="U514" i="6"/>
  <c r="T514" i="6"/>
  <c r="S514" i="6"/>
  <c r="N514" i="6"/>
  <c r="E514" i="6"/>
  <c r="X515" i="6"/>
  <c r="W515" i="6"/>
  <c r="V515" i="6"/>
  <c r="U515" i="6"/>
  <c r="T515" i="6"/>
  <c r="S515" i="6"/>
  <c r="N515" i="6"/>
  <c r="E515" i="6"/>
  <c r="X516" i="6"/>
  <c r="W516" i="6"/>
  <c r="V516" i="6"/>
  <c r="U516" i="6"/>
  <c r="T516" i="6"/>
  <c r="S516" i="6"/>
  <c r="N516" i="6"/>
  <c r="E516" i="6"/>
  <c r="X517" i="6"/>
  <c r="W517" i="6"/>
  <c r="V517" i="6"/>
  <c r="U517" i="6"/>
  <c r="T517" i="6"/>
  <c r="S517" i="6"/>
  <c r="N517" i="6"/>
  <c r="E517" i="6"/>
  <c r="X518" i="6"/>
  <c r="W518" i="6"/>
  <c r="V518" i="6"/>
  <c r="U518" i="6"/>
  <c r="T518" i="6"/>
  <c r="S518" i="6"/>
  <c r="N518" i="6"/>
  <c r="E518" i="6"/>
  <c r="X519" i="6"/>
  <c r="W519" i="6"/>
  <c r="V519" i="6"/>
  <c r="U519" i="6"/>
  <c r="T519" i="6"/>
  <c r="S519" i="6"/>
  <c r="N519" i="6"/>
  <c r="E519" i="6"/>
  <c r="X520" i="6"/>
  <c r="W520" i="6"/>
  <c r="V520" i="6"/>
  <c r="U520" i="6"/>
  <c r="T520" i="6"/>
  <c r="S520" i="6"/>
  <c r="N520" i="6"/>
  <c r="E520" i="6"/>
  <c r="X521" i="6"/>
  <c r="W521" i="6"/>
  <c r="V521" i="6"/>
  <c r="U521" i="6"/>
  <c r="T521" i="6"/>
  <c r="S521" i="6"/>
  <c r="N521" i="6"/>
  <c r="E521" i="6"/>
  <c r="X522" i="6"/>
  <c r="W522" i="6"/>
  <c r="V522" i="6"/>
  <c r="U522" i="6"/>
  <c r="T522" i="6"/>
  <c r="S522" i="6"/>
  <c r="N522" i="6"/>
  <c r="E522" i="6"/>
  <c r="X523" i="6"/>
  <c r="W523" i="6"/>
  <c r="V523" i="6"/>
  <c r="U523" i="6"/>
  <c r="T523" i="6"/>
  <c r="S523" i="6"/>
  <c r="N523" i="6"/>
  <c r="E523" i="6"/>
  <c r="X524" i="6"/>
  <c r="W524" i="6"/>
  <c r="V524" i="6"/>
  <c r="U524" i="6"/>
  <c r="T524" i="6"/>
  <c r="S524" i="6"/>
  <c r="N524" i="6"/>
  <c r="E524" i="6"/>
  <c r="X525" i="6"/>
  <c r="W525" i="6"/>
  <c r="V525" i="6"/>
  <c r="U525" i="6"/>
  <c r="T525" i="6"/>
  <c r="S525" i="6"/>
  <c r="N525" i="6"/>
  <c r="E525" i="6"/>
  <c r="X526" i="6"/>
  <c r="W526" i="6"/>
  <c r="V526" i="6"/>
  <c r="U526" i="6"/>
  <c r="T526" i="6"/>
  <c r="S526" i="6"/>
  <c r="N526" i="6"/>
  <c r="E526" i="6"/>
  <c r="X527" i="6"/>
  <c r="W527" i="6"/>
  <c r="V527" i="6"/>
  <c r="U527" i="6"/>
  <c r="T527" i="6"/>
  <c r="S527" i="6"/>
  <c r="N527" i="6"/>
  <c r="E527" i="6"/>
  <c r="X528" i="6"/>
  <c r="W528" i="6"/>
  <c r="V528" i="6"/>
  <c r="U528" i="6"/>
  <c r="T528" i="6"/>
  <c r="S528" i="6"/>
  <c r="N528" i="6"/>
  <c r="E528" i="6"/>
  <c r="X529" i="6"/>
  <c r="W529" i="6"/>
  <c r="V529" i="6"/>
  <c r="U529" i="6"/>
  <c r="T529" i="6"/>
  <c r="S529" i="6"/>
  <c r="N529" i="6"/>
  <c r="E529" i="6"/>
  <c r="X530" i="6"/>
  <c r="W530" i="6"/>
  <c r="V530" i="6"/>
  <c r="U530" i="6"/>
  <c r="T530" i="6"/>
  <c r="S530" i="6"/>
  <c r="N530" i="6"/>
  <c r="E530" i="6"/>
  <c r="X531" i="6"/>
  <c r="W531" i="6"/>
  <c r="V531" i="6"/>
  <c r="U531" i="6"/>
  <c r="T531" i="6"/>
  <c r="S531" i="6"/>
  <c r="N531" i="6"/>
  <c r="E531" i="6"/>
  <c r="X532" i="6"/>
  <c r="W532" i="6"/>
  <c r="V532" i="6"/>
  <c r="U532" i="6"/>
  <c r="T532" i="6"/>
  <c r="S532" i="6"/>
  <c r="N532" i="6"/>
  <c r="E532" i="6"/>
  <c r="X533" i="6"/>
  <c r="W533" i="6"/>
  <c r="V533" i="6"/>
  <c r="U533" i="6"/>
  <c r="T533" i="6"/>
  <c r="S533" i="6"/>
  <c r="N533" i="6"/>
  <c r="E533" i="6"/>
  <c r="X534" i="6"/>
  <c r="W534" i="6"/>
  <c r="V534" i="6"/>
  <c r="U534" i="6"/>
  <c r="T534" i="6"/>
  <c r="S534" i="6"/>
  <c r="N534" i="6"/>
  <c r="E534" i="6"/>
  <c r="X535" i="6"/>
  <c r="W535" i="6"/>
  <c r="V535" i="6"/>
  <c r="U535" i="6"/>
  <c r="T535" i="6"/>
  <c r="S535" i="6"/>
  <c r="N535" i="6"/>
  <c r="E535" i="6"/>
  <c r="X536" i="6"/>
  <c r="W536" i="6"/>
  <c r="V536" i="6"/>
  <c r="U536" i="6"/>
  <c r="T536" i="6"/>
  <c r="S536" i="6"/>
  <c r="E536" i="6"/>
  <c r="X537" i="6"/>
  <c r="W537" i="6"/>
  <c r="V537" i="6"/>
  <c r="U537" i="6"/>
  <c r="T537" i="6"/>
  <c r="S537" i="6"/>
  <c r="N537" i="6"/>
  <c r="E537" i="6"/>
  <c r="X538" i="6"/>
  <c r="W538" i="6"/>
  <c r="V538" i="6"/>
  <c r="U538" i="6"/>
  <c r="T538" i="6"/>
  <c r="S538" i="6"/>
  <c r="N538" i="6"/>
  <c r="E538" i="6"/>
  <c r="X539" i="6"/>
  <c r="W539" i="6"/>
  <c r="V539" i="6"/>
  <c r="U539" i="6"/>
  <c r="T539" i="6"/>
  <c r="S539" i="6"/>
  <c r="N539" i="6"/>
  <c r="E539" i="6"/>
  <c r="X540" i="6"/>
  <c r="W540" i="6"/>
  <c r="V540" i="6"/>
  <c r="U540" i="6"/>
  <c r="T540" i="6"/>
  <c r="S540" i="6"/>
  <c r="N540" i="6"/>
  <c r="E540" i="6"/>
  <c r="X541" i="6"/>
  <c r="W541" i="6"/>
  <c r="V541" i="6"/>
  <c r="U541" i="6"/>
  <c r="T541" i="6"/>
  <c r="S541" i="6"/>
  <c r="N541" i="6"/>
  <c r="E541" i="6"/>
  <c r="X542" i="6"/>
  <c r="W542" i="6"/>
  <c r="V542" i="6"/>
  <c r="U542" i="6"/>
  <c r="T542" i="6"/>
  <c r="S542" i="6"/>
  <c r="N542" i="6"/>
  <c r="E542" i="6"/>
  <c r="X543" i="6"/>
  <c r="W543" i="6"/>
  <c r="V543" i="6"/>
  <c r="U543" i="6"/>
  <c r="T543" i="6"/>
  <c r="S543" i="6"/>
  <c r="N543" i="6"/>
  <c r="E543" i="6"/>
  <c r="X544" i="6"/>
  <c r="W544" i="6"/>
  <c r="V544" i="6"/>
  <c r="U544" i="6"/>
  <c r="T544" i="6"/>
  <c r="S544" i="6"/>
  <c r="N544" i="6"/>
  <c r="E544" i="6"/>
  <c r="X545" i="6"/>
  <c r="W545" i="6"/>
  <c r="V545" i="6"/>
  <c r="U545" i="6"/>
  <c r="T545" i="6"/>
  <c r="S545" i="6"/>
  <c r="N545" i="6"/>
  <c r="E545" i="6"/>
  <c r="X546" i="6"/>
  <c r="W546" i="6"/>
  <c r="V546" i="6"/>
  <c r="U546" i="6"/>
  <c r="T546" i="6"/>
  <c r="S546" i="6"/>
  <c r="N546" i="6"/>
  <c r="E546" i="6"/>
  <c r="X547" i="6"/>
  <c r="W547" i="6"/>
  <c r="V547" i="6"/>
  <c r="U547" i="6"/>
  <c r="T547" i="6"/>
  <c r="S547" i="6"/>
  <c r="N547" i="6"/>
  <c r="E547" i="6"/>
  <c r="X548" i="6"/>
  <c r="W548" i="6"/>
  <c r="V548" i="6"/>
  <c r="U548" i="6"/>
  <c r="T548" i="6"/>
  <c r="S548" i="6"/>
  <c r="N548" i="6"/>
  <c r="E548" i="6"/>
  <c r="X549" i="6"/>
  <c r="W549" i="6"/>
  <c r="V549" i="6"/>
  <c r="U549" i="6"/>
  <c r="T549" i="6"/>
  <c r="S549" i="6"/>
  <c r="N549" i="6"/>
  <c r="E549" i="6"/>
  <c r="X550" i="6"/>
  <c r="W550" i="6"/>
  <c r="V550" i="6"/>
  <c r="U550" i="6"/>
  <c r="T550" i="6"/>
  <c r="S550" i="6"/>
  <c r="N550" i="6"/>
  <c r="E550" i="6"/>
  <c r="N992" i="6"/>
  <c r="X551" i="6"/>
  <c r="W551" i="6"/>
  <c r="V551" i="6"/>
  <c r="U551" i="6"/>
  <c r="T551" i="6"/>
  <c r="S551" i="6"/>
  <c r="E551" i="6"/>
  <c r="X552" i="6"/>
  <c r="W552" i="6"/>
  <c r="V552" i="6"/>
  <c r="U552" i="6"/>
  <c r="T552" i="6"/>
  <c r="S552" i="6"/>
  <c r="N552" i="6"/>
  <c r="E552" i="6"/>
  <c r="X553" i="6"/>
  <c r="W553" i="6"/>
  <c r="V553" i="6"/>
  <c r="U553" i="6"/>
  <c r="T553" i="6"/>
  <c r="S553" i="6"/>
  <c r="N553" i="6"/>
  <c r="E553" i="6"/>
  <c r="X554" i="6"/>
  <c r="W554" i="6"/>
  <c r="V554" i="6"/>
  <c r="U554" i="6"/>
  <c r="T554" i="6"/>
  <c r="S554" i="6"/>
  <c r="N554" i="6"/>
  <c r="E554" i="6"/>
  <c r="X555" i="6"/>
  <c r="W555" i="6"/>
  <c r="V555" i="6"/>
  <c r="U555" i="6"/>
  <c r="T555" i="6"/>
  <c r="S555" i="6"/>
  <c r="N555" i="6"/>
  <c r="E555" i="6"/>
  <c r="X556" i="6"/>
  <c r="W556" i="6"/>
  <c r="V556" i="6"/>
  <c r="U556" i="6"/>
  <c r="T556" i="6"/>
  <c r="S556" i="6"/>
  <c r="N556" i="6"/>
  <c r="E556" i="6"/>
  <c r="X557" i="6"/>
  <c r="W557" i="6"/>
  <c r="V557" i="6"/>
  <c r="U557" i="6"/>
  <c r="T557" i="6"/>
  <c r="S557" i="6"/>
  <c r="N557" i="6"/>
  <c r="E557" i="6"/>
  <c r="X558" i="6"/>
  <c r="W558" i="6"/>
  <c r="V558" i="6"/>
  <c r="U558" i="6"/>
  <c r="T558" i="6"/>
  <c r="S558" i="6"/>
  <c r="N558" i="6"/>
  <c r="E558" i="6"/>
  <c r="X559" i="6"/>
  <c r="W559" i="6"/>
  <c r="V559" i="6"/>
  <c r="U559" i="6"/>
  <c r="T559" i="6"/>
  <c r="S559" i="6"/>
  <c r="N559" i="6"/>
  <c r="E559" i="6"/>
  <c r="X560" i="6"/>
  <c r="W560" i="6"/>
  <c r="V560" i="6"/>
  <c r="U560" i="6"/>
  <c r="T560" i="6"/>
  <c r="S560" i="6"/>
  <c r="N560" i="6"/>
  <c r="E560" i="6"/>
  <c r="X561" i="6"/>
  <c r="W561" i="6"/>
  <c r="V561" i="6"/>
  <c r="U561" i="6"/>
  <c r="T561" i="6"/>
  <c r="S561" i="6"/>
  <c r="N561" i="6"/>
  <c r="E561" i="6"/>
  <c r="X562" i="6"/>
  <c r="W562" i="6"/>
  <c r="V562" i="6"/>
  <c r="U562" i="6"/>
  <c r="T562" i="6"/>
  <c r="S562" i="6"/>
  <c r="N562" i="6"/>
  <c r="E562" i="6"/>
  <c r="X563" i="6"/>
  <c r="W563" i="6"/>
  <c r="V563" i="6"/>
  <c r="U563" i="6"/>
  <c r="T563" i="6"/>
  <c r="S563" i="6"/>
  <c r="N563" i="6"/>
  <c r="E563" i="6"/>
  <c r="X564" i="6"/>
  <c r="W564" i="6"/>
  <c r="V564" i="6"/>
  <c r="U564" i="6"/>
  <c r="T564" i="6"/>
  <c r="S564" i="6"/>
  <c r="N564" i="6"/>
  <c r="E564" i="6"/>
  <c r="X565" i="6"/>
  <c r="W565" i="6"/>
  <c r="V565" i="6"/>
  <c r="U565" i="6"/>
  <c r="T565" i="6"/>
  <c r="S565" i="6"/>
  <c r="N565" i="6"/>
  <c r="E565" i="6"/>
  <c r="X566" i="6"/>
  <c r="W566" i="6"/>
  <c r="V566" i="6"/>
  <c r="U566" i="6"/>
  <c r="T566" i="6"/>
  <c r="S566" i="6"/>
  <c r="N566" i="6"/>
  <c r="E566" i="6"/>
  <c r="X567" i="6"/>
  <c r="W567" i="6"/>
  <c r="V567" i="6"/>
  <c r="U567" i="6"/>
  <c r="T567" i="6"/>
  <c r="S567" i="6"/>
  <c r="N567" i="6"/>
  <c r="E567" i="6"/>
  <c r="X568" i="6"/>
  <c r="W568" i="6"/>
  <c r="V568" i="6"/>
  <c r="U568" i="6"/>
  <c r="T568" i="6"/>
  <c r="S568" i="6"/>
  <c r="N568" i="6"/>
  <c r="E568" i="6"/>
  <c r="X569" i="6"/>
  <c r="W569" i="6"/>
  <c r="V569" i="6"/>
  <c r="U569" i="6"/>
  <c r="T569" i="6"/>
  <c r="S569" i="6"/>
  <c r="N569" i="6"/>
  <c r="E569" i="6"/>
  <c r="X570" i="6"/>
  <c r="W570" i="6"/>
  <c r="V570" i="6"/>
  <c r="U570" i="6"/>
  <c r="T570" i="6"/>
  <c r="S570" i="6"/>
  <c r="N570" i="6"/>
  <c r="E570" i="6"/>
  <c r="X571" i="6"/>
  <c r="W571" i="6"/>
  <c r="V571" i="6"/>
  <c r="U571" i="6"/>
  <c r="T571" i="6"/>
  <c r="S571" i="6"/>
  <c r="N571" i="6"/>
  <c r="E571" i="6"/>
  <c r="X572" i="6"/>
  <c r="W572" i="6"/>
  <c r="V572" i="6"/>
  <c r="U572" i="6"/>
  <c r="T572" i="6"/>
  <c r="S572" i="6"/>
  <c r="N572" i="6"/>
  <c r="E572" i="6"/>
  <c r="X573" i="6"/>
  <c r="W573" i="6"/>
  <c r="V573" i="6"/>
  <c r="U573" i="6"/>
  <c r="T573" i="6"/>
  <c r="S573" i="6"/>
  <c r="N573" i="6"/>
  <c r="E573" i="6"/>
  <c r="X574" i="6"/>
  <c r="W574" i="6"/>
  <c r="V574" i="6"/>
  <c r="U574" i="6"/>
  <c r="T574" i="6"/>
  <c r="S574" i="6"/>
  <c r="N574" i="6"/>
  <c r="E574" i="6"/>
  <c r="X575" i="6"/>
  <c r="W575" i="6"/>
  <c r="V575" i="6"/>
  <c r="U575" i="6"/>
  <c r="T575" i="6"/>
  <c r="S575" i="6"/>
  <c r="N575" i="6"/>
  <c r="E575" i="6"/>
  <c r="X576" i="6"/>
  <c r="W576" i="6"/>
  <c r="V576" i="6"/>
  <c r="U576" i="6"/>
  <c r="T576" i="6"/>
  <c r="S576" i="6"/>
  <c r="N576" i="6"/>
  <c r="E576" i="6"/>
  <c r="X577" i="6"/>
  <c r="W577" i="6"/>
  <c r="V577" i="6"/>
  <c r="U577" i="6"/>
  <c r="T577" i="6"/>
  <c r="S577" i="6"/>
  <c r="N577" i="6"/>
  <c r="E577" i="6"/>
  <c r="X578" i="6"/>
  <c r="W578" i="6"/>
  <c r="V578" i="6"/>
  <c r="U578" i="6"/>
  <c r="T578" i="6"/>
  <c r="S578" i="6"/>
  <c r="N578" i="6"/>
  <c r="E578" i="6"/>
  <c r="X579" i="6"/>
  <c r="W579" i="6"/>
  <c r="V579" i="6"/>
  <c r="U579" i="6"/>
  <c r="T579" i="6"/>
  <c r="S579" i="6"/>
  <c r="N579" i="6"/>
  <c r="E579" i="6"/>
  <c r="X580" i="6"/>
  <c r="W580" i="6"/>
  <c r="V580" i="6"/>
  <c r="U580" i="6"/>
  <c r="T580" i="6"/>
  <c r="S580" i="6"/>
  <c r="N580" i="6"/>
  <c r="E580" i="6"/>
  <c r="X581" i="6"/>
  <c r="W581" i="6"/>
  <c r="V581" i="6"/>
  <c r="U581" i="6"/>
  <c r="T581" i="6"/>
  <c r="S581" i="6"/>
  <c r="N581" i="6"/>
  <c r="E581" i="6"/>
  <c r="X582" i="6"/>
  <c r="W582" i="6"/>
  <c r="V582" i="6"/>
  <c r="U582" i="6"/>
  <c r="T582" i="6"/>
  <c r="S582" i="6"/>
  <c r="N582" i="6"/>
  <c r="E582" i="6"/>
  <c r="X583" i="6"/>
  <c r="W583" i="6"/>
  <c r="V583" i="6"/>
  <c r="U583" i="6"/>
  <c r="T583" i="6"/>
  <c r="S583" i="6"/>
  <c r="N583" i="6"/>
  <c r="E583" i="6"/>
  <c r="X584" i="6"/>
  <c r="W584" i="6"/>
  <c r="V584" i="6"/>
  <c r="U584" i="6"/>
  <c r="T584" i="6"/>
  <c r="S584" i="6"/>
  <c r="N584" i="6"/>
  <c r="E584" i="6"/>
  <c r="X585" i="6"/>
  <c r="W585" i="6"/>
  <c r="V585" i="6"/>
  <c r="U585" i="6"/>
  <c r="T585" i="6"/>
  <c r="S585" i="6"/>
  <c r="N585" i="6"/>
  <c r="E585" i="6"/>
  <c r="X586" i="6"/>
  <c r="W586" i="6"/>
  <c r="V586" i="6"/>
  <c r="U586" i="6"/>
  <c r="T586" i="6"/>
  <c r="S586" i="6"/>
  <c r="N586" i="6"/>
  <c r="E586" i="6"/>
  <c r="X587" i="6"/>
  <c r="W587" i="6"/>
  <c r="V587" i="6"/>
  <c r="U587" i="6"/>
  <c r="T587" i="6"/>
  <c r="S587" i="6"/>
  <c r="N587" i="6"/>
  <c r="E587" i="6"/>
  <c r="X588" i="6"/>
  <c r="W588" i="6"/>
  <c r="V588" i="6"/>
  <c r="U588" i="6"/>
  <c r="T588" i="6"/>
  <c r="S588" i="6"/>
  <c r="N588" i="6"/>
  <c r="E588" i="6"/>
  <c r="X589" i="6"/>
  <c r="W589" i="6"/>
  <c r="V589" i="6"/>
  <c r="U589" i="6"/>
  <c r="T589" i="6"/>
  <c r="S589" i="6"/>
  <c r="N589" i="6"/>
  <c r="E589" i="6"/>
  <c r="X590" i="6"/>
  <c r="W590" i="6"/>
  <c r="V590" i="6"/>
  <c r="U590" i="6"/>
  <c r="T590" i="6"/>
  <c r="S590" i="6"/>
  <c r="N590" i="6"/>
  <c r="E590" i="6"/>
  <c r="X591" i="6"/>
  <c r="W591" i="6"/>
  <c r="V591" i="6"/>
  <c r="U591" i="6"/>
  <c r="T591" i="6"/>
  <c r="S591" i="6"/>
  <c r="N591" i="6"/>
  <c r="E591" i="6"/>
  <c r="X592" i="6"/>
  <c r="W592" i="6"/>
  <c r="V592" i="6"/>
  <c r="U592" i="6"/>
  <c r="T592" i="6"/>
  <c r="S592" i="6"/>
  <c r="N592" i="6"/>
  <c r="E592" i="6"/>
  <c r="X593" i="6"/>
  <c r="W593" i="6"/>
  <c r="V593" i="6"/>
  <c r="U593" i="6"/>
  <c r="T593" i="6"/>
  <c r="S593" i="6"/>
  <c r="N593" i="6"/>
  <c r="E593" i="6"/>
  <c r="X594" i="6"/>
  <c r="W594" i="6"/>
  <c r="V594" i="6"/>
  <c r="U594" i="6"/>
  <c r="T594" i="6"/>
  <c r="S594" i="6"/>
  <c r="N594" i="6"/>
  <c r="E594" i="6"/>
  <c r="X595" i="6"/>
  <c r="W595" i="6"/>
  <c r="V595" i="6"/>
  <c r="U595" i="6"/>
  <c r="T595" i="6"/>
  <c r="S595" i="6"/>
  <c r="N595" i="6"/>
  <c r="E595" i="6"/>
  <c r="X596" i="6"/>
  <c r="W596" i="6"/>
  <c r="V596" i="6"/>
  <c r="U596" i="6"/>
  <c r="T596" i="6"/>
  <c r="S596" i="6"/>
  <c r="N596" i="6"/>
  <c r="E596" i="6"/>
  <c r="X597" i="6"/>
  <c r="W597" i="6"/>
  <c r="V597" i="6"/>
  <c r="U597" i="6"/>
  <c r="T597" i="6"/>
  <c r="S597" i="6"/>
  <c r="N597" i="6"/>
  <c r="E597" i="6"/>
  <c r="X598" i="6"/>
  <c r="W598" i="6"/>
  <c r="V598" i="6"/>
  <c r="U598" i="6"/>
  <c r="T598" i="6"/>
  <c r="S598" i="6"/>
  <c r="N598" i="6"/>
  <c r="E598" i="6"/>
  <c r="X599" i="6"/>
  <c r="W599" i="6"/>
  <c r="V599" i="6"/>
  <c r="U599" i="6"/>
  <c r="T599" i="6"/>
  <c r="S599" i="6"/>
  <c r="N599" i="6"/>
  <c r="E599" i="6"/>
  <c r="X600" i="6"/>
  <c r="W600" i="6"/>
  <c r="V600" i="6"/>
  <c r="U600" i="6"/>
  <c r="T600" i="6"/>
  <c r="S600" i="6"/>
  <c r="N600" i="6"/>
  <c r="E600" i="6"/>
  <c r="X601" i="6"/>
  <c r="W601" i="6"/>
  <c r="V601" i="6"/>
  <c r="U601" i="6"/>
  <c r="T601" i="6"/>
  <c r="S601" i="6"/>
  <c r="N601" i="6"/>
  <c r="E601" i="6"/>
  <c r="X602" i="6"/>
  <c r="W602" i="6"/>
  <c r="V602" i="6"/>
  <c r="U602" i="6"/>
  <c r="T602" i="6"/>
  <c r="S602" i="6"/>
  <c r="N602" i="6"/>
  <c r="E602" i="6"/>
  <c r="X603" i="6"/>
  <c r="W603" i="6"/>
  <c r="V603" i="6"/>
  <c r="U603" i="6"/>
  <c r="T603" i="6"/>
  <c r="S603" i="6"/>
  <c r="N603" i="6"/>
  <c r="E603" i="6"/>
  <c r="X604" i="6"/>
  <c r="W604" i="6"/>
  <c r="V604" i="6"/>
  <c r="U604" i="6"/>
  <c r="T604" i="6"/>
  <c r="S604" i="6"/>
  <c r="N604" i="6"/>
  <c r="E604" i="6"/>
  <c r="X605" i="6"/>
  <c r="W605" i="6"/>
  <c r="V605" i="6"/>
  <c r="U605" i="6"/>
  <c r="T605" i="6"/>
  <c r="S605" i="6"/>
  <c r="N605" i="6"/>
  <c r="E605" i="6"/>
  <c r="X606" i="6"/>
  <c r="W606" i="6"/>
  <c r="V606" i="6"/>
  <c r="U606" i="6"/>
  <c r="T606" i="6"/>
  <c r="S606" i="6"/>
  <c r="N606" i="6"/>
  <c r="E606" i="6"/>
  <c r="X607" i="6"/>
  <c r="W607" i="6"/>
  <c r="V607" i="6"/>
  <c r="U607" i="6"/>
  <c r="T607" i="6"/>
  <c r="S607" i="6"/>
  <c r="N607" i="6"/>
  <c r="E607" i="6"/>
  <c r="X608" i="6"/>
  <c r="W608" i="6"/>
  <c r="V608" i="6"/>
  <c r="U608" i="6"/>
  <c r="T608" i="6"/>
  <c r="S608" i="6"/>
  <c r="N608" i="6"/>
  <c r="E608" i="6"/>
  <c r="X609" i="6"/>
  <c r="W609" i="6"/>
  <c r="V609" i="6"/>
  <c r="U609" i="6"/>
  <c r="T609" i="6"/>
  <c r="S609" i="6"/>
  <c r="N609" i="6"/>
  <c r="E609" i="6"/>
  <c r="X610" i="6"/>
  <c r="W610" i="6"/>
  <c r="V610" i="6"/>
  <c r="U610" i="6"/>
  <c r="T610" i="6"/>
  <c r="S610" i="6"/>
  <c r="N610" i="6"/>
  <c r="E610" i="6"/>
  <c r="X611" i="6"/>
  <c r="W611" i="6"/>
  <c r="V611" i="6"/>
  <c r="U611" i="6"/>
  <c r="T611" i="6"/>
  <c r="S611" i="6"/>
  <c r="N611" i="6"/>
  <c r="E611" i="6"/>
  <c r="X612" i="6"/>
  <c r="W612" i="6"/>
  <c r="V612" i="6"/>
  <c r="U612" i="6"/>
  <c r="T612" i="6"/>
  <c r="S612" i="6"/>
  <c r="N612" i="6"/>
  <c r="E612" i="6"/>
  <c r="X613" i="6"/>
  <c r="W613" i="6"/>
  <c r="V613" i="6"/>
  <c r="U613" i="6"/>
  <c r="T613" i="6"/>
  <c r="S613" i="6"/>
  <c r="N613" i="6"/>
  <c r="E613" i="6"/>
  <c r="X614" i="6"/>
  <c r="W614" i="6"/>
  <c r="V614" i="6"/>
  <c r="U614" i="6"/>
  <c r="T614" i="6"/>
  <c r="S614" i="6"/>
  <c r="N614" i="6"/>
  <c r="E614" i="6"/>
  <c r="X615" i="6"/>
  <c r="W615" i="6"/>
  <c r="V615" i="6"/>
  <c r="U615" i="6"/>
  <c r="T615" i="6"/>
  <c r="S615" i="6"/>
  <c r="N615" i="6"/>
  <c r="E615" i="6"/>
  <c r="X616" i="6"/>
  <c r="W616" i="6"/>
  <c r="V616" i="6"/>
  <c r="U616" i="6"/>
  <c r="T616" i="6"/>
  <c r="S616" i="6"/>
  <c r="N616" i="6"/>
  <c r="E616" i="6"/>
  <c r="X617" i="6"/>
  <c r="W617" i="6"/>
  <c r="V617" i="6"/>
  <c r="U617" i="6"/>
  <c r="T617" i="6"/>
  <c r="S617" i="6"/>
  <c r="N617" i="6"/>
  <c r="E617" i="6"/>
  <c r="X618" i="6"/>
  <c r="W618" i="6"/>
  <c r="V618" i="6"/>
  <c r="U618" i="6"/>
  <c r="T618" i="6"/>
  <c r="S618" i="6"/>
  <c r="N618" i="6"/>
  <c r="E618" i="6"/>
  <c r="X619" i="6"/>
  <c r="W619" i="6"/>
  <c r="V619" i="6"/>
  <c r="U619" i="6"/>
  <c r="T619" i="6"/>
  <c r="S619" i="6"/>
  <c r="N619" i="6"/>
  <c r="E619" i="6"/>
  <c r="X620" i="6"/>
  <c r="W620" i="6"/>
  <c r="V620" i="6"/>
  <c r="U620" i="6"/>
  <c r="T620" i="6"/>
  <c r="S620" i="6"/>
  <c r="N620" i="6"/>
  <c r="E620" i="6"/>
  <c r="X621" i="6"/>
  <c r="W621" i="6"/>
  <c r="V621" i="6"/>
  <c r="U621" i="6"/>
  <c r="T621" i="6"/>
  <c r="S621" i="6"/>
  <c r="N621" i="6"/>
  <c r="E621" i="6"/>
  <c r="X622" i="6"/>
  <c r="W622" i="6"/>
  <c r="V622" i="6"/>
  <c r="U622" i="6"/>
  <c r="T622" i="6"/>
  <c r="S622" i="6"/>
  <c r="N622" i="6"/>
  <c r="E622" i="6"/>
  <c r="X623" i="6"/>
  <c r="W623" i="6"/>
  <c r="V623" i="6"/>
  <c r="U623" i="6"/>
  <c r="T623" i="6"/>
  <c r="S623" i="6"/>
  <c r="N623" i="6"/>
  <c r="E623" i="6"/>
  <c r="X624" i="6"/>
  <c r="W624" i="6"/>
  <c r="V624" i="6"/>
  <c r="U624" i="6"/>
  <c r="T624" i="6"/>
  <c r="S624" i="6"/>
  <c r="N624" i="6"/>
  <c r="E624" i="6"/>
  <c r="X625" i="6"/>
  <c r="W625" i="6"/>
  <c r="V625" i="6"/>
  <c r="U625" i="6"/>
  <c r="T625" i="6"/>
  <c r="S625" i="6"/>
  <c r="N625" i="6"/>
  <c r="E625" i="6"/>
  <c r="X626" i="6"/>
  <c r="W626" i="6"/>
  <c r="V626" i="6"/>
  <c r="U626" i="6"/>
  <c r="T626" i="6"/>
  <c r="S626" i="6"/>
  <c r="N626" i="6"/>
  <c r="E626" i="6"/>
  <c r="X627" i="6"/>
  <c r="W627" i="6"/>
  <c r="V627" i="6"/>
  <c r="U627" i="6"/>
  <c r="T627" i="6"/>
  <c r="S627" i="6"/>
  <c r="N627" i="6"/>
  <c r="E627" i="6"/>
  <c r="X628" i="6"/>
  <c r="W628" i="6"/>
  <c r="V628" i="6"/>
  <c r="U628" i="6"/>
  <c r="T628" i="6"/>
  <c r="S628" i="6"/>
  <c r="N628" i="6"/>
  <c r="E628" i="6"/>
  <c r="X629" i="6"/>
  <c r="W629" i="6"/>
  <c r="V629" i="6"/>
  <c r="U629" i="6"/>
  <c r="T629" i="6"/>
  <c r="S629" i="6"/>
  <c r="N629" i="6"/>
  <c r="E629" i="6"/>
  <c r="X630" i="6"/>
  <c r="W630" i="6"/>
  <c r="V630" i="6"/>
  <c r="U630" i="6"/>
  <c r="T630" i="6"/>
  <c r="S630" i="6"/>
  <c r="N630" i="6"/>
  <c r="E630" i="6"/>
  <c r="X631" i="6"/>
  <c r="W631" i="6"/>
  <c r="V631" i="6"/>
  <c r="U631" i="6"/>
  <c r="T631" i="6"/>
  <c r="S631" i="6"/>
  <c r="N631" i="6"/>
  <c r="E631" i="6"/>
  <c r="X632" i="6"/>
  <c r="W632" i="6"/>
  <c r="V632" i="6"/>
  <c r="U632" i="6"/>
  <c r="T632" i="6"/>
  <c r="S632" i="6"/>
  <c r="N632" i="6"/>
  <c r="E632" i="6"/>
  <c r="X633" i="6"/>
  <c r="W633" i="6"/>
  <c r="V633" i="6"/>
  <c r="U633" i="6"/>
  <c r="T633" i="6"/>
  <c r="S633" i="6"/>
  <c r="N633" i="6"/>
  <c r="E633" i="6"/>
  <c r="X634" i="6"/>
  <c r="W634" i="6"/>
  <c r="V634" i="6"/>
  <c r="U634" i="6"/>
  <c r="T634" i="6"/>
  <c r="S634" i="6"/>
  <c r="N634" i="6"/>
  <c r="E634" i="6"/>
  <c r="X635" i="6"/>
  <c r="W635" i="6"/>
  <c r="V635" i="6"/>
  <c r="U635" i="6"/>
  <c r="T635" i="6"/>
  <c r="S635" i="6"/>
  <c r="N635" i="6"/>
  <c r="E635" i="6"/>
  <c r="X636" i="6"/>
  <c r="W636" i="6"/>
  <c r="V636" i="6"/>
  <c r="U636" i="6"/>
  <c r="T636" i="6"/>
  <c r="S636" i="6"/>
  <c r="N636" i="6"/>
  <c r="E636" i="6"/>
  <c r="X637" i="6"/>
  <c r="W637" i="6"/>
  <c r="V637" i="6"/>
  <c r="U637" i="6"/>
  <c r="T637" i="6"/>
  <c r="S637" i="6"/>
  <c r="N637" i="6"/>
  <c r="E637" i="6"/>
  <c r="X638" i="6"/>
  <c r="W638" i="6"/>
  <c r="V638" i="6"/>
  <c r="U638" i="6"/>
  <c r="T638" i="6"/>
  <c r="S638" i="6"/>
  <c r="N638" i="6"/>
  <c r="E638" i="6"/>
  <c r="X639" i="6"/>
  <c r="W639" i="6"/>
  <c r="V639" i="6"/>
  <c r="U639" i="6"/>
  <c r="T639" i="6"/>
  <c r="S639" i="6"/>
  <c r="N639" i="6"/>
  <c r="E639" i="6"/>
  <c r="X640" i="6"/>
  <c r="W640" i="6"/>
  <c r="V640" i="6"/>
  <c r="U640" i="6"/>
  <c r="T640" i="6"/>
  <c r="S640" i="6"/>
  <c r="N640" i="6"/>
  <c r="E640" i="6"/>
  <c r="X641" i="6"/>
  <c r="W641" i="6"/>
  <c r="V641" i="6"/>
  <c r="U641" i="6"/>
  <c r="T641" i="6"/>
  <c r="S641" i="6"/>
  <c r="N641" i="6"/>
  <c r="E641" i="6"/>
  <c r="X642" i="6"/>
  <c r="W642" i="6"/>
  <c r="V642" i="6"/>
  <c r="U642" i="6"/>
  <c r="T642" i="6"/>
  <c r="S642" i="6"/>
  <c r="N642" i="6"/>
  <c r="E642" i="6"/>
  <c r="X643" i="6"/>
  <c r="W643" i="6"/>
  <c r="V643" i="6"/>
  <c r="U643" i="6"/>
  <c r="T643" i="6"/>
  <c r="S643" i="6"/>
  <c r="N643" i="6"/>
  <c r="E643" i="6"/>
  <c r="X644" i="6"/>
  <c r="W644" i="6"/>
  <c r="V644" i="6"/>
  <c r="U644" i="6"/>
  <c r="T644" i="6"/>
  <c r="S644" i="6"/>
  <c r="N644" i="6"/>
  <c r="E644" i="6"/>
  <c r="X645" i="6"/>
  <c r="W645" i="6"/>
  <c r="V645" i="6"/>
  <c r="U645" i="6"/>
  <c r="T645" i="6"/>
  <c r="S645" i="6"/>
  <c r="N645" i="6"/>
  <c r="E645" i="6"/>
  <c r="X646" i="6"/>
  <c r="W646" i="6"/>
  <c r="V646" i="6"/>
  <c r="U646" i="6"/>
  <c r="T646" i="6"/>
  <c r="S646" i="6"/>
  <c r="N646" i="6"/>
  <c r="E646" i="6"/>
  <c r="X647" i="6"/>
  <c r="W647" i="6"/>
  <c r="V647" i="6"/>
  <c r="U647" i="6"/>
  <c r="T647" i="6"/>
  <c r="S647" i="6"/>
  <c r="N647" i="6"/>
  <c r="E647" i="6"/>
  <c r="X648" i="6"/>
  <c r="W648" i="6"/>
  <c r="V648" i="6"/>
  <c r="U648" i="6"/>
  <c r="T648" i="6"/>
  <c r="S648" i="6"/>
  <c r="N648" i="6"/>
  <c r="E648" i="6"/>
  <c r="X649" i="6"/>
  <c r="W649" i="6"/>
  <c r="V649" i="6"/>
  <c r="U649" i="6"/>
  <c r="T649" i="6"/>
  <c r="S649" i="6"/>
  <c r="N649" i="6"/>
  <c r="E649" i="6"/>
  <c r="X650" i="6"/>
  <c r="W650" i="6"/>
  <c r="V650" i="6"/>
  <c r="U650" i="6"/>
  <c r="T650" i="6"/>
  <c r="S650" i="6"/>
  <c r="N650" i="6"/>
  <c r="E650" i="6"/>
  <c r="X651" i="6"/>
  <c r="W651" i="6"/>
  <c r="V651" i="6"/>
  <c r="U651" i="6"/>
  <c r="T651" i="6"/>
  <c r="S651" i="6"/>
  <c r="N651" i="6"/>
  <c r="E651" i="6"/>
  <c r="X652" i="6"/>
  <c r="W652" i="6"/>
  <c r="V652" i="6"/>
  <c r="U652" i="6"/>
  <c r="T652" i="6"/>
  <c r="S652" i="6"/>
  <c r="N652" i="6"/>
  <c r="E652" i="6"/>
  <c r="X653" i="6"/>
  <c r="W653" i="6"/>
  <c r="V653" i="6"/>
  <c r="U653" i="6"/>
  <c r="T653" i="6"/>
  <c r="S653" i="6"/>
  <c r="N653" i="6"/>
  <c r="E653" i="6"/>
  <c r="X654" i="6"/>
  <c r="W654" i="6"/>
  <c r="V654" i="6"/>
  <c r="U654" i="6"/>
  <c r="T654" i="6"/>
  <c r="S654" i="6"/>
  <c r="N654" i="6"/>
  <c r="E654" i="6"/>
  <c r="X655" i="6"/>
  <c r="W655" i="6"/>
  <c r="V655" i="6"/>
  <c r="U655" i="6"/>
  <c r="T655" i="6"/>
  <c r="S655" i="6"/>
  <c r="N655" i="6"/>
  <c r="E655" i="6"/>
  <c r="X656" i="6"/>
  <c r="W656" i="6"/>
  <c r="V656" i="6"/>
  <c r="U656" i="6"/>
  <c r="T656" i="6"/>
  <c r="S656" i="6"/>
  <c r="N656" i="6"/>
  <c r="E656" i="6"/>
  <c r="X657" i="6"/>
  <c r="W657" i="6"/>
  <c r="V657" i="6"/>
  <c r="U657" i="6"/>
  <c r="T657" i="6"/>
  <c r="S657" i="6"/>
  <c r="N657" i="6"/>
  <c r="E657" i="6"/>
  <c r="X658" i="6"/>
  <c r="W658" i="6"/>
  <c r="V658" i="6"/>
  <c r="U658" i="6"/>
  <c r="T658" i="6"/>
  <c r="S658" i="6"/>
  <c r="N658" i="6"/>
  <c r="E658" i="6"/>
  <c r="X659" i="6"/>
  <c r="W659" i="6"/>
  <c r="V659" i="6"/>
  <c r="U659" i="6"/>
  <c r="T659" i="6"/>
  <c r="S659" i="6"/>
  <c r="N659" i="6"/>
  <c r="E659" i="6"/>
  <c r="X660" i="6"/>
  <c r="W660" i="6"/>
  <c r="V660" i="6"/>
  <c r="U660" i="6"/>
  <c r="T660" i="6"/>
  <c r="S660" i="6"/>
  <c r="N660" i="6"/>
  <c r="E660" i="6"/>
  <c r="X661" i="6"/>
  <c r="W661" i="6"/>
  <c r="V661" i="6"/>
  <c r="U661" i="6"/>
  <c r="T661" i="6"/>
  <c r="S661" i="6"/>
  <c r="N661" i="6"/>
  <c r="E661" i="6"/>
  <c r="X662" i="6"/>
  <c r="W662" i="6"/>
  <c r="V662" i="6"/>
  <c r="U662" i="6"/>
  <c r="T662" i="6"/>
  <c r="S662" i="6"/>
  <c r="N662" i="6"/>
  <c r="E662" i="6"/>
  <c r="X663" i="6"/>
  <c r="W663" i="6"/>
  <c r="V663" i="6"/>
  <c r="U663" i="6"/>
  <c r="T663" i="6"/>
  <c r="S663" i="6"/>
  <c r="N663" i="6"/>
  <c r="E663" i="6"/>
  <c r="X664" i="6"/>
  <c r="W664" i="6"/>
  <c r="V664" i="6"/>
  <c r="U664" i="6"/>
  <c r="T664" i="6"/>
  <c r="S664" i="6"/>
  <c r="N664" i="6"/>
  <c r="E664" i="6"/>
  <c r="X665" i="6"/>
  <c r="W665" i="6"/>
  <c r="V665" i="6"/>
  <c r="U665" i="6"/>
  <c r="T665" i="6"/>
  <c r="S665" i="6"/>
  <c r="N665" i="6"/>
  <c r="E665" i="6"/>
  <c r="X666" i="6"/>
  <c r="W666" i="6"/>
  <c r="V666" i="6"/>
  <c r="U666" i="6"/>
  <c r="T666" i="6"/>
  <c r="S666" i="6"/>
  <c r="N666" i="6"/>
  <c r="E666" i="6"/>
  <c r="X667" i="6"/>
  <c r="W667" i="6"/>
  <c r="V667" i="6"/>
  <c r="U667" i="6"/>
  <c r="T667" i="6"/>
  <c r="S667" i="6"/>
  <c r="N667" i="6"/>
  <c r="E667" i="6"/>
  <c r="X668" i="6"/>
  <c r="W668" i="6"/>
  <c r="V668" i="6"/>
  <c r="U668" i="6"/>
  <c r="T668" i="6"/>
  <c r="S668" i="6"/>
  <c r="N668" i="6"/>
  <c r="E668" i="6"/>
  <c r="X669" i="6"/>
  <c r="W669" i="6"/>
  <c r="V669" i="6"/>
  <c r="U669" i="6"/>
  <c r="T669" i="6"/>
  <c r="S669" i="6"/>
  <c r="N669" i="6"/>
  <c r="E669" i="6"/>
  <c r="X670" i="6"/>
  <c r="W670" i="6"/>
  <c r="V670" i="6"/>
  <c r="U670" i="6"/>
  <c r="T670" i="6"/>
  <c r="S670" i="6"/>
  <c r="N670" i="6"/>
  <c r="E670" i="6"/>
  <c r="X671" i="6"/>
  <c r="W671" i="6"/>
  <c r="V671" i="6"/>
  <c r="U671" i="6"/>
  <c r="T671" i="6"/>
  <c r="S671" i="6"/>
  <c r="N671" i="6"/>
  <c r="E671" i="6"/>
  <c r="X672" i="6"/>
  <c r="W672" i="6"/>
  <c r="V672" i="6"/>
  <c r="U672" i="6"/>
  <c r="T672" i="6"/>
  <c r="S672" i="6"/>
  <c r="N672" i="6"/>
  <c r="E672" i="6"/>
  <c r="X673" i="6"/>
  <c r="W673" i="6"/>
  <c r="V673" i="6"/>
  <c r="U673" i="6"/>
  <c r="T673" i="6"/>
  <c r="S673" i="6"/>
  <c r="N673" i="6"/>
  <c r="E673" i="6"/>
  <c r="X674" i="6"/>
  <c r="W674" i="6"/>
  <c r="V674" i="6"/>
  <c r="U674" i="6"/>
  <c r="T674" i="6"/>
  <c r="S674" i="6"/>
  <c r="N674" i="6"/>
  <c r="E674" i="6"/>
  <c r="X675" i="6"/>
  <c r="W675" i="6"/>
  <c r="V675" i="6"/>
  <c r="U675" i="6"/>
  <c r="T675" i="6"/>
  <c r="S675" i="6"/>
  <c r="N675" i="6"/>
  <c r="E675" i="6"/>
  <c r="X676" i="6"/>
  <c r="W676" i="6"/>
  <c r="V676" i="6"/>
  <c r="U676" i="6"/>
  <c r="T676" i="6"/>
  <c r="S676" i="6"/>
  <c r="N676" i="6"/>
  <c r="E676" i="6"/>
  <c r="X677" i="6"/>
  <c r="W677" i="6"/>
  <c r="V677" i="6"/>
  <c r="U677" i="6"/>
  <c r="T677" i="6"/>
  <c r="S677" i="6"/>
  <c r="N677" i="6"/>
  <c r="E677" i="6"/>
  <c r="X678" i="6"/>
  <c r="W678" i="6"/>
  <c r="V678" i="6"/>
  <c r="U678" i="6"/>
  <c r="T678" i="6"/>
  <c r="S678" i="6"/>
  <c r="N678" i="6"/>
  <c r="E678" i="6"/>
  <c r="X679" i="6"/>
  <c r="W679" i="6"/>
  <c r="V679" i="6"/>
  <c r="U679" i="6"/>
  <c r="T679" i="6"/>
  <c r="S679" i="6"/>
  <c r="N679" i="6"/>
  <c r="E679" i="6"/>
  <c r="X680" i="6"/>
  <c r="W680" i="6"/>
  <c r="V680" i="6"/>
  <c r="U680" i="6"/>
  <c r="T680" i="6"/>
  <c r="S680" i="6"/>
  <c r="N680" i="6"/>
  <c r="E680" i="6"/>
  <c r="X681" i="6"/>
  <c r="W681" i="6"/>
  <c r="V681" i="6"/>
  <c r="U681" i="6"/>
  <c r="T681" i="6"/>
  <c r="S681" i="6"/>
  <c r="N681" i="6"/>
  <c r="E681" i="6"/>
  <c r="X682" i="6"/>
  <c r="W682" i="6"/>
  <c r="V682" i="6"/>
  <c r="U682" i="6"/>
  <c r="T682" i="6"/>
  <c r="S682" i="6"/>
  <c r="N682" i="6"/>
  <c r="E682" i="6"/>
  <c r="X683" i="6"/>
  <c r="W683" i="6"/>
  <c r="V683" i="6"/>
  <c r="U683" i="6"/>
  <c r="T683" i="6"/>
  <c r="S683" i="6"/>
  <c r="N683" i="6"/>
  <c r="E683" i="6"/>
  <c r="X684" i="6"/>
  <c r="W684" i="6"/>
  <c r="V684" i="6"/>
  <c r="U684" i="6"/>
  <c r="T684" i="6"/>
  <c r="S684" i="6"/>
  <c r="N684" i="6"/>
  <c r="E684" i="6"/>
  <c r="X685" i="6"/>
  <c r="W685" i="6"/>
  <c r="V685" i="6"/>
  <c r="U685" i="6"/>
  <c r="T685" i="6"/>
  <c r="S685" i="6"/>
  <c r="E685" i="6"/>
  <c r="X686" i="6"/>
  <c r="W686" i="6"/>
  <c r="V686" i="6"/>
  <c r="U686" i="6"/>
  <c r="T686" i="6"/>
  <c r="S686" i="6"/>
  <c r="N686" i="6"/>
  <c r="E686" i="6"/>
  <c r="X687" i="6"/>
  <c r="W687" i="6"/>
  <c r="V687" i="6"/>
  <c r="U687" i="6"/>
  <c r="T687" i="6"/>
  <c r="S687" i="6"/>
  <c r="N687" i="6"/>
  <c r="E687" i="6"/>
  <c r="X688" i="6"/>
  <c r="W688" i="6"/>
  <c r="V688" i="6"/>
  <c r="U688" i="6"/>
  <c r="T688" i="6"/>
  <c r="S688" i="6"/>
  <c r="N688" i="6"/>
  <c r="E688" i="6"/>
  <c r="X689" i="6"/>
  <c r="W689" i="6"/>
  <c r="V689" i="6"/>
  <c r="U689" i="6"/>
  <c r="T689" i="6"/>
  <c r="S689" i="6"/>
  <c r="N689" i="6"/>
  <c r="E689" i="6"/>
  <c r="X690" i="6"/>
  <c r="W690" i="6"/>
  <c r="V690" i="6"/>
  <c r="U690" i="6"/>
  <c r="T690" i="6"/>
  <c r="S690" i="6"/>
  <c r="N690" i="6"/>
  <c r="E690" i="6"/>
  <c r="X691" i="6"/>
  <c r="W691" i="6"/>
  <c r="V691" i="6"/>
  <c r="U691" i="6"/>
  <c r="T691" i="6"/>
  <c r="S691" i="6"/>
  <c r="N691" i="6"/>
  <c r="E691" i="6"/>
  <c r="X692" i="6"/>
  <c r="W692" i="6"/>
  <c r="V692" i="6"/>
  <c r="U692" i="6"/>
  <c r="T692" i="6"/>
  <c r="S692" i="6"/>
  <c r="N692" i="6"/>
  <c r="E692" i="6"/>
  <c r="X693" i="6"/>
  <c r="W693" i="6"/>
  <c r="V693" i="6"/>
  <c r="U693" i="6"/>
  <c r="T693" i="6"/>
  <c r="S693" i="6"/>
  <c r="N693" i="6"/>
  <c r="E693" i="6"/>
  <c r="X694" i="6"/>
  <c r="W694" i="6"/>
  <c r="V694" i="6"/>
  <c r="U694" i="6"/>
  <c r="T694" i="6"/>
  <c r="S694" i="6"/>
  <c r="N694" i="6"/>
  <c r="E694" i="6"/>
  <c r="X695" i="6"/>
  <c r="W695" i="6"/>
  <c r="V695" i="6"/>
  <c r="U695" i="6"/>
  <c r="T695" i="6"/>
  <c r="S695" i="6"/>
  <c r="E695" i="6"/>
  <c r="X696" i="6"/>
  <c r="W696" i="6"/>
  <c r="V696" i="6"/>
  <c r="U696" i="6"/>
  <c r="T696" i="6"/>
  <c r="S696" i="6"/>
  <c r="N696" i="6"/>
  <c r="E696" i="6"/>
  <c r="X697" i="6"/>
  <c r="W697" i="6"/>
  <c r="V697" i="6"/>
  <c r="U697" i="6"/>
  <c r="T697" i="6"/>
  <c r="S697" i="6"/>
  <c r="N697" i="6"/>
  <c r="E697" i="6"/>
  <c r="X698" i="6"/>
  <c r="W698" i="6"/>
  <c r="V698" i="6"/>
  <c r="U698" i="6"/>
  <c r="T698" i="6"/>
  <c r="S698" i="6"/>
  <c r="N698" i="6"/>
  <c r="E698" i="6"/>
  <c r="X699" i="6"/>
  <c r="W699" i="6"/>
  <c r="V699" i="6"/>
  <c r="U699" i="6"/>
  <c r="T699" i="6"/>
  <c r="S699" i="6"/>
  <c r="N699" i="6"/>
  <c r="E699" i="6"/>
  <c r="X700" i="6"/>
  <c r="W700" i="6"/>
  <c r="V700" i="6"/>
  <c r="U700" i="6"/>
  <c r="T700" i="6"/>
  <c r="S700" i="6"/>
  <c r="N700" i="6"/>
  <c r="E700" i="6"/>
  <c r="X701" i="6"/>
  <c r="W701" i="6"/>
  <c r="V701" i="6"/>
  <c r="U701" i="6"/>
  <c r="T701" i="6"/>
  <c r="S701" i="6"/>
  <c r="N701" i="6"/>
  <c r="E701" i="6"/>
  <c r="X702" i="6"/>
  <c r="W702" i="6"/>
  <c r="V702" i="6"/>
  <c r="U702" i="6"/>
  <c r="T702" i="6"/>
  <c r="S702" i="6"/>
  <c r="N702" i="6"/>
  <c r="E702" i="6"/>
  <c r="X703" i="6"/>
  <c r="W703" i="6"/>
  <c r="V703" i="6"/>
  <c r="U703" i="6"/>
  <c r="T703" i="6"/>
  <c r="S703" i="6"/>
  <c r="N703" i="6"/>
  <c r="E703" i="6"/>
  <c r="X704" i="6"/>
  <c r="W704" i="6"/>
  <c r="V704" i="6"/>
  <c r="U704" i="6"/>
  <c r="T704" i="6"/>
  <c r="S704" i="6"/>
  <c r="N704" i="6"/>
  <c r="E704" i="6"/>
  <c r="X705" i="6"/>
  <c r="W705" i="6"/>
  <c r="V705" i="6"/>
  <c r="U705" i="6"/>
  <c r="T705" i="6"/>
  <c r="S705" i="6"/>
  <c r="N705" i="6"/>
  <c r="E705" i="6"/>
  <c r="X706" i="6"/>
  <c r="W706" i="6"/>
  <c r="V706" i="6"/>
  <c r="U706" i="6"/>
  <c r="T706" i="6"/>
  <c r="S706" i="6"/>
  <c r="N706" i="6"/>
  <c r="E706" i="6"/>
  <c r="X707" i="6"/>
  <c r="W707" i="6"/>
  <c r="V707" i="6"/>
  <c r="U707" i="6"/>
  <c r="T707" i="6"/>
  <c r="S707" i="6"/>
  <c r="N707" i="6"/>
  <c r="E707" i="6"/>
  <c r="X708" i="6"/>
  <c r="W708" i="6"/>
  <c r="V708" i="6"/>
  <c r="U708" i="6"/>
  <c r="T708" i="6"/>
  <c r="S708" i="6"/>
  <c r="N708" i="6"/>
  <c r="E708" i="6"/>
  <c r="X709" i="6"/>
  <c r="W709" i="6"/>
  <c r="V709" i="6"/>
  <c r="U709" i="6"/>
  <c r="T709" i="6"/>
  <c r="S709" i="6"/>
  <c r="N709" i="6"/>
  <c r="E709" i="6"/>
  <c r="X710" i="6"/>
  <c r="W710" i="6"/>
  <c r="V710" i="6"/>
  <c r="U710" i="6"/>
  <c r="T710" i="6"/>
  <c r="S710" i="6"/>
  <c r="N710" i="6"/>
  <c r="E710" i="6"/>
  <c r="X711" i="6"/>
  <c r="W711" i="6"/>
  <c r="V711" i="6"/>
  <c r="U711" i="6"/>
  <c r="T711" i="6"/>
  <c r="S711" i="6"/>
  <c r="N711" i="6"/>
  <c r="E711" i="6"/>
  <c r="X712" i="6"/>
  <c r="W712" i="6"/>
  <c r="V712" i="6"/>
  <c r="U712" i="6"/>
  <c r="T712" i="6"/>
  <c r="S712" i="6"/>
  <c r="N712" i="6"/>
  <c r="E712" i="6"/>
  <c r="X713" i="6"/>
  <c r="W713" i="6"/>
  <c r="V713" i="6"/>
  <c r="U713" i="6"/>
  <c r="T713" i="6"/>
  <c r="S713" i="6"/>
  <c r="N713" i="6"/>
  <c r="E713" i="6"/>
  <c r="X714" i="6"/>
  <c r="W714" i="6"/>
  <c r="V714" i="6"/>
  <c r="U714" i="6"/>
  <c r="T714" i="6"/>
  <c r="S714" i="6"/>
  <c r="N714" i="6"/>
  <c r="E714" i="6"/>
  <c r="X715" i="6"/>
  <c r="W715" i="6"/>
  <c r="V715" i="6"/>
  <c r="U715" i="6"/>
  <c r="T715" i="6"/>
  <c r="S715" i="6"/>
  <c r="N715" i="6"/>
  <c r="E715" i="6"/>
  <c r="X716" i="6"/>
  <c r="W716" i="6"/>
  <c r="V716" i="6"/>
  <c r="U716" i="6"/>
  <c r="T716" i="6"/>
  <c r="S716" i="6"/>
  <c r="N716" i="6"/>
  <c r="E716" i="6"/>
  <c r="X717" i="6"/>
  <c r="W717" i="6"/>
  <c r="V717" i="6"/>
  <c r="U717" i="6"/>
  <c r="T717" i="6"/>
  <c r="S717" i="6"/>
  <c r="N717" i="6"/>
  <c r="E717" i="6"/>
  <c r="X718" i="6"/>
  <c r="W718" i="6"/>
  <c r="V718" i="6"/>
  <c r="U718" i="6"/>
  <c r="T718" i="6"/>
  <c r="S718" i="6"/>
  <c r="N718" i="6"/>
  <c r="E718" i="6"/>
  <c r="X719" i="6"/>
  <c r="W719" i="6"/>
  <c r="V719" i="6"/>
  <c r="U719" i="6"/>
  <c r="T719" i="6"/>
  <c r="S719" i="6"/>
  <c r="N719" i="6"/>
  <c r="E719" i="6"/>
  <c r="X720" i="6"/>
  <c r="W720" i="6"/>
  <c r="V720" i="6"/>
  <c r="U720" i="6"/>
  <c r="T720" i="6"/>
  <c r="S720" i="6"/>
  <c r="N720" i="6"/>
  <c r="E720" i="6"/>
  <c r="X721" i="6"/>
  <c r="W721" i="6"/>
  <c r="V721" i="6"/>
  <c r="U721" i="6"/>
  <c r="T721" i="6"/>
  <c r="S721" i="6"/>
  <c r="N721" i="6"/>
  <c r="E721" i="6"/>
  <c r="X722" i="6"/>
  <c r="W722" i="6"/>
  <c r="V722" i="6"/>
  <c r="U722" i="6"/>
  <c r="T722" i="6"/>
  <c r="S722" i="6"/>
  <c r="N722" i="6"/>
  <c r="E722" i="6"/>
  <c r="X723" i="6"/>
  <c r="W723" i="6"/>
  <c r="V723" i="6"/>
  <c r="U723" i="6"/>
  <c r="T723" i="6"/>
  <c r="S723" i="6"/>
  <c r="N723" i="6"/>
  <c r="E723" i="6"/>
  <c r="X724" i="6"/>
  <c r="W724" i="6"/>
  <c r="V724" i="6"/>
  <c r="U724" i="6"/>
  <c r="T724" i="6"/>
  <c r="S724" i="6"/>
  <c r="N724" i="6"/>
  <c r="E724" i="6"/>
  <c r="X725" i="6"/>
  <c r="W725" i="6"/>
  <c r="V725" i="6"/>
  <c r="U725" i="6"/>
  <c r="T725" i="6"/>
  <c r="S725" i="6"/>
  <c r="N725" i="6"/>
  <c r="E725" i="6"/>
  <c r="X726" i="6"/>
  <c r="W726" i="6"/>
  <c r="V726" i="6"/>
  <c r="U726" i="6"/>
  <c r="T726" i="6"/>
  <c r="S726" i="6"/>
  <c r="N726" i="6"/>
  <c r="E726" i="6"/>
  <c r="X727" i="6"/>
  <c r="W727" i="6"/>
  <c r="V727" i="6"/>
  <c r="U727" i="6"/>
  <c r="T727" i="6"/>
  <c r="S727" i="6"/>
  <c r="N727" i="6"/>
  <c r="E727" i="6"/>
  <c r="X728" i="6"/>
  <c r="W728" i="6"/>
  <c r="V728" i="6"/>
  <c r="U728" i="6"/>
  <c r="T728" i="6"/>
  <c r="S728" i="6"/>
  <c r="N728" i="6"/>
  <c r="E728" i="6"/>
  <c r="X729" i="6"/>
  <c r="W729" i="6"/>
  <c r="V729" i="6"/>
  <c r="U729" i="6"/>
  <c r="T729" i="6"/>
  <c r="S729" i="6"/>
  <c r="N729" i="6"/>
  <c r="E729" i="6"/>
  <c r="X730" i="6"/>
  <c r="W730" i="6"/>
  <c r="V730" i="6"/>
  <c r="U730" i="6"/>
  <c r="T730" i="6"/>
  <c r="S730" i="6"/>
  <c r="N730" i="6"/>
  <c r="E730" i="6"/>
  <c r="X731" i="6"/>
  <c r="W731" i="6"/>
  <c r="V731" i="6"/>
  <c r="U731" i="6"/>
  <c r="T731" i="6"/>
  <c r="S731" i="6"/>
  <c r="N731" i="6"/>
  <c r="E731" i="6"/>
  <c r="X732" i="6"/>
  <c r="W732" i="6"/>
  <c r="V732" i="6"/>
  <c r="U732" i="6"/>
  <c r="T732" i="6"/>
  <c r="S732" i="6"/>
  <c r="N732" i="6"/>
  <c r="E732" i="6"/>
  <c r="X733" i="6"/>
  <c r="W733" i="6"/>
  <c r="V733" i="6"/>
  <c r="U733" i="6"/>
  <c r="T733" i="6"/>
  <c r="S733" i="6"/>
  <c r="N733" i="6"/>
  <c r="E733" i="6"/>
  <c r="X734" i="6"/>
  <c r="W734" i="6"/>
  <c r="V734" i="6"/>
  <c r="U734" i="6"/>
  <c r="T734" i="6"/>
  <c r="S734" i="6"/>
  <c r="N734" i="6"/>
  <c r="E734" i="6"/>
  <c r="X735" i="6"/>
  <c r="W735" i="6"/>
  <c r="V735" i="6"/>
  <c r="U735" i="6"/>
  <c r="T735" i="6"/>
  <c r="S735" i="6"/>
  <c r="N735" i="6"/>
  <c r="E735" i="6"/>
  <c r="X736" i="6"/>
  <c r="W736" i="6"/>
  <c r="V736" i="6"/>
  <c r="U736" i="6"/>
  <c r="T736" i="6"/>
  <c r="S736" i="6"/>
  <c r="N736" i="6"/>
  <c r="E736" i="6"/>
  <c r="X737" i="6"/>
  <c r="W737" i="6"/>
  <c r="V737" i="6"/>
  <c r="U737" i="6"/>
  <c r="T737" i="6"/>
  <c r="S737" i="6"/>
  <c r="N737" i="6"/>
  <c r="E737" i="6"/>
  <c r="X738" i="6"/>
  <c r="W738" i="6"/>
  <c r="V738" i="6"/>
  <c r="U738" i="6"/>
  <c r="T738" i="6"/>
  <c r="S738" i="6"/>
  <c r="N738" i="6"/>
  <c r="E738" i="6"/>
  <c r="X739" i="6"/>
  <c r="W739" i="6"/>
  <c r="V739" i="6"/>
  <c r="U739" i="6"/>
  <c r="T739" i="6"/>
  <c r="S739" i="6"/>
  <c r="N739" i="6"/>
  <c r="E739" i="6"/>
  <c r="X740" i="6"/>
  <c r="W740" i="6"/>
  <c r="V740" i="6"/>
  <c r="U740" i="6"/>
  <c r="T740" i="6"/>
  <c r="S740" i="6"/>
  <c r="N740" i="6"/>
  <c r="E740" i="6"/>
  <c r="X741" i="6"/>
  <c r="W741" i="6"/>
  <c r="V741" i="6"/>
  <c r="U741" i="6"/>
  <c r="T741" i="6"/>
  <c r="S741" i="6"/>
  <c r="N741" i="6"/>
  <c r="E741" i="6"/>
  <c r="X742" i="6"/>
  <c r="W742" i="6"/>
  <c r="V742" i="6"/>
  <c r="U742" i="6"/>
  <c r="T742" i="6"/>
  <c r="S742" i="6"/>
  <c r="N742" i="6"/>
  <c r="E742" i="6"/>
  <c r="X743" i="6"/>
  <c r="W743" i="6"/>
  <c r="V743" i="6"/>
  <c r="U743" i="6"/>
  <c r="T743" i="6"/>
  <c r="S743" i="6"/>
  <c r="N743" i="6"/>
  <c r="E743" i="6"/>
  <c r="X744" i="6"/>
  <c r="W744" i="6"/>
  <c r="V744" i="6"/>
  <c r="U744" i="6"/>
  <c r="T744" i="6"/>
  <c r="S744" i="6"/>
  <c r="N744" i="6"/>
  <c r="E744" i="6"/>
  <c r="X745" i="6"/>
  <c r="W745" i="6"/>
  <c r="V745" i="6"/>
  <c r="U745" i="6"/>
  <c r="T745" i="6"/>
  <c r="S745" i="6"/>
  <c r="N745" i="6"/>
  <c r="E745" i="6"/>
  <c r="X746" i="6"/>
  <c r="W746" i="6"/>
  <c r="V746" i="6"/>
  <c r="U746" i="6"/>
  <c r="T746" i="6"/>
  <c r="S746" i="6"/>
  <c r="N746" i="6"/>
  <c r="E746" i="6"/>
  <c r="X747" i="6"/>
  <c r="W747" i="6"/>
  <c r="V747" i="6"/>
  <c r="U747" i="6"/>
  <c r="T747" i="6"/>
  <c r="S747" i="6"/>
  <c r="N747" i="6"/>
  <c r="E747" i="6"/>
  <c r="X748" i="6"/>
  <c r="W748" i="6"/>
  <c r="V748" i="6"/>
  <c r="U748" i="6"/>
  <c r="T748" i="6"/>
  <c r="S748" i="6"/>
  <c r="N748" i="6"/>
  <c r="E748" i="6"/>
  <c r="X749" i="6"/>
  <c r="W749" i="6"/>
  <c r="V749" i="6"/>
  <c r="U749" i="6"/>
  <c r="T749" i="6"/>
  <c r="S749" i="6"/>
  <c r="N749" i="6"/>
  <c r="E749" i="6"/>
  <c r="X750" i="6"/>
  <c r="W750" i="6"/>
  <c r="V750" i="6"/>
  <c r="U750" i="6"/>
  <c r="T750" i="6"/>
  <c r="S750" i="6"/>
  <c r="N750" i="6"/>
  <c r="E750" i="6"/>
  <c r="X751" i="6"/>
  <c r="W751" i="6"/>
  <c r="V751" i="6"/>
  <c r="U751" i="6"/>
  <c r="T751" i="6"/>
  <c r="S751" i="6"/>
  <c r="N751" i="6"/>
  <c r="E751" i="6"/>
  <c r="X752" i="6"/>
  <c r="W752" i="6"/>
  <c r="V752" i="6"/>
  <c r="U752" i="6"/>
  <c r="T752" i="6"/>
  <c r="S752" i="6"/>
  <c r="N752" i="6"/>
  <c r="E752" i="6"/>
  <c r="X753" i="6"/>
  <c r="W753" i="6"/>
  <c r="V753" i="6"/>
  <c r="U753" i="6"/>
  <c r="T753" i="6"/>
  <c r="S753" i="6"/>
  <c r="N753" i="6"/>
  <c r="E753" i="6"/>
  <c r="X754" i="6"/>
  <c r="W754" i="6"/>
  <c r="V754" i="6"/>
  <c r="U754" i="6"/>
  <c r="T754" i="6"/>
  <c r="S754" i="6"/>
  <c r="N754" i="6"/>
  <c r="E754" i="6"/>
  <c r="N893" i="6"/>
  <c r="X755" i="6"/>
  <c r="W755" i="6"/>
  <c r="V755" i="6"/>
  <c r="U755" i="6"/>
  <c r="T755" i="6"/>
  <c r="S755" i="6"/>
  <c r="E755" i="6"/>
  <c r="X756" i="6"/>
  <c r="W756" i="6"/>
  <c r="V756" i="6"/>
  <c r="U756" i="6"/>
  <c r="T756" i="6"/>
  <c r="S756" i="6"/>
  <c r="N756" i="6"/>
  <c r="E756" i="6"/>
  <c r="X757" i="6"/>
  <c r="W757" i="6"/>
  <c r="V757" i="6"/>
  <c r="U757" i="6"/>
  <c r="T757" i="6"/>
  <c r="S757" i="6"/>
  <c r="N757" i="6"/>
  <c r="E757" i="6"/>
  <c r="X758" i="6"/>
  <c r="W758" i="6"/>
  <c r="V758" i="6"/>
  <c r="U758" i="6"/>
  <c r="T758" i="6"/>
  <c r="S758" i="6"/>
  <c r="N758" i="6"/>
  <c r="E758" i="6"/>
  <c r="X759" i="6"/>
  <c r="W759" i="6"/>
  <c r="V759" i="6"/>
  <c r="U759" i="6"/>
  <c r="T759" i="6"/>
  <c r="S759" i="6"/>
  <c r="N759" i="6"/>
  <c r="E759" i="6"/>
  <c r="X760" i="6"/>
  <c r="W760" i="6"/>
  <c r="V760" i="6"/>
  <c r="U760" i="6"/>
  <c r="T760" i="6"/>
  <c r="S760" i="6"/>
  <c r="N760" i="6"/>
  <c r="E760" i="6"/>
  <c r="X761" i="6"/>
  <c r="W761" i="6"/>
  <c r="V761" i="6"/>
  <c r="U761" i="6"/>
  <c r="T761" i="6"/>
  <c r="S761" i="6"/>
  <c r="N761" i="6"/>
  <c r="E761" i="6"/>
  <c r="X762" i="6"/>
  <c r="W762" i="6"/>
  <c r="V762" i="6"/>
  <c r="U762" i="6"/>
  <c r="T762" i="6"/>
  <c r="S762" i="6"/>
  <c r="N762" i="6"/>
  <c r="E762" i="6"/>
  <c r="X763" i="6"/>
  <c r="W763" i="6"/>
  <c r="V763" i="6"/>
  <c r="U763" i="6"/>
  <c r="T763" i="6"/>
  <c r="S763" i="6"/>
  <c r="N763" i="6"/>
  <c r="E763" i="6"/>
  <c r="X764" i="6"/>
  <c r="W764" i="6"/>
  <c r="V764" i="6"/>
  <c r="U764" i="6"/>
  <c r="T764" i="6"/>
  <c r="S764" i="6"/>
  <c r="N764" i="6"/>
  <c r="E764" i="6"/>
  <c r="X765" i="6"/>
  <c r="W765" i="6"/>
  <c r="V765" i="6"/>
  <c r="U765" i="6"/>
  <c r="T765" i="6"/>
  <c r="S765" i="6"/>
  <c r="N765" i="6"/>
  <c r="E765" i="6"/>
  <c r="X766" i="6"/>
  <c r="W766" i="6"/>
  <c r="V766" i="6"/>
  <c r="U766" i="6"/>
  <c r="T766" i="6"/>
  <c r="S766" i="6"/>
  <c r="N766" i="6"/>
  <c r="E766" i="6"/>
  <c r="X767" i="6"/>
  <c r="W767" i="6"/>
  <c r="V767" i="6"/>
  <c r="U767" i="6"/>
  <c r="T767" i="6"/>
  <c r="S767" i="6"/>
  <c r="N767" i="6"/>
  <c r="E767" i="6"/>
  <c r="X768" i="6"/>
  <c r="W768" i="6"/>
  <c r="V768" i="6"/>
  <c r="U768" i="6"/>
  <c r="T768" i="6"/>
  <c r="S768" i="6"/>
  <c r="N768" i="6"/>
  <c r="E768" i="6"/>
  <c r="X769" i="6"/>
  <c r="W769" i="6"/>
  <c r="V769" i="6"/>
  <c r="U769" i="6"/>
  <c r="T769" i="6"/>
  <c r="S769" i="6"/>
  <c r="N769" i="6"/>
  <c r="E769" i="6"/>
  <c r="X770" i="6"/>
  <c r="W770" i="6"/>
  <c r="V770" i="6"/>
  <c r="U770" i="6"/>
  <c r="T770" i="6"/>
  <c r="S770" i="6"/>
  <c r="N770" i="6"/>
  <c r="E770" i="6"/>
  <c r="X771" i="6"/>
  <c r="W771" i="6"/>
  <c r="V771" i="6"/>
  <c r="U771" i="6"/>
  <c r="T771" i="6"/>
  <c r="S771" i="6"/>
  <c r="N771" i="6"/>
  <c r="E771" i="6"/>
  <c r="X772" i="6"/>
  <c r="W772" i="6"/>
  <c r="V772" i="6"/>
  <c r="U772" i="6"/>
  <c r="T772" i="6"/>
  <c r="S772" i="6"/>
  <c r="N772" i="6"/>
  <c r="E772" i="6"/>
  <c r="X773" i="6"/>
  <c r="W773" i="6"/>
  <c r="V773" i="6"/>
  <c r="U773" i="6"/>
  <c r="T773" i="6"/>
  <c r="S773" i="6"/>
  <c r="N773" i="6"/>
  <c r="E773" i="6"/>
  <c r="X774" i="6"/>
  <c r="W774" i="6"/>
  <c r="V774" i="6"/>
  <c r="U774" i="6"/>
  <c r="T774" i="6"/>
  <c r="S774" i="6"/>
  <c r="N774" i="6"/>
  <c r="E774" i="6"/>
  <c r="X775" i="6"/>
  <c r="W775" i="6"/>
  <c r="V775" i="6"/>
  <c r="U775" i="6"/>
  <c r="T775" i="6"/>
  <c r="S775" i="6"/>
  <c r="N775" i="6"/>
  <c r="E775" i="6"/>
  <c r="X776" i="6"/>
  <c r="W776" i="6"/>
  <c r="V776" i="6"/>
  <c r="U776" i="6"/>
  <c r="T776" i="6"/>
  <c r="S776" i="6"/>
  <c r="N776" i="6"/>
  <c r="E776" i="6"/>
  <c r="X777" i="6"/>
  <c r="W777" i="6"/>
  <c r="V777" i="6"/>
  <c r="U777" i="6"/>
  <c r="T777" i="6"/>
  <c r="S777" i="6"/>
  <c r="N777" i="6"/>
  <c r="E777" i="6"/>
  <c r="X778" i="6"/>
  <c r="W778" i="6"/>
  <c r="V778" i="6"/>
  <c r="U778" i="6"/>
  <c r="T778" i="6"/>
  <c r="S778" i="6"/>
  <c r="N778" i="6"/>
  <c r="E778" i="6"/>
  <c r="X779" i="6"/>
  <c r="W779" i="6"/>
  <c r="V779" i="6"/>
  <c r="U779" i="6"/>
  <c r="T779" i="6"/>
  <c r="S779" i="6"/>
  <c r="N779" i="6"/>
  <c r="E779" i="6"/>
  <c r="X780" i="6"/>
  <c r="W780" i="6"/>
  <c r="V780" i="6"/>
  <c r="U780" i="6"/>
  <c r="T780" i="6"/>
  <c r="S780" i="6"/>
  <c r="N780" i="6"/>
  <c r="E780" i="6"/>
  <c r="X781" i="6"/>
  <c r="W781" i="6"/>
  <c r="V781" i="6"/>
  <c r="U781" i="6"/>
  <c r="T781" i="6"/>
  <c r="S781" i="6"/>
  <c r="N781" i="6"/>
  <c r="E781" i="6"/>
  <c r="X782" i="6"/>
  <c r="W782" i="6"/>
  <c r="V782" i="6"/>
  <c r="U782" i="6"/>
  <c r="T782" i="6"/>
  <c r="S782" i="6"/>
  <c r="N782" i="6"/>
  <c r="E782" i="6"/>
  <c r="X783" i="6"/>
  <c r="W783" i="6"/>
  <c r="V783" i="6"/>
  <c r="U783" i="6"/>
  <c r="T783" i="6"/>
  <c r="S783" i="6"/>
  <c r="N783" i="6"/>
  <c r="E783" i="6"/>
  <c r="X784" i="6"/>
  <c r="W784" i="6"/>
  <c r="V784" i="6"/>
  <c r="U784" i="6"/>
  <c r="T784" i="6"/>
  <c r="S784" i="6"/>
  <c r="N784" i="6"/>
  <c r="E784" i="6"/>
  <c r="X785" i="6"/>
  <c r="W785" i="6"/>
  <c r="V785" i="6"/>
  <c r="U785" i="6"/>
  <c r="T785" i="6"/>
  <c r="S785" i="6"/>
  <c r="N785" i="6"/>
  <c r="E785" i="6"/>
  <c r="X786" i="6"/>
  <c r="W786" i="6"/>
  <c r="V786" i="6"/>
  <c r="U786" i="6"/>
  <c r="T786" i="6"/>
  <c r="S786" i="6"/>
  <c r="N786" i="6"/>
  <c r="E786" i="6"/>
  <c r="X787" i="6"/>
  <c r="W787" i="6"/>
  <c r="V787" i="6"/>
  <c r="U787" i="6"/>
  <c r="T787" i="6"/>
  <c r="S787" i="6"/>
  <c r="N787" i="6"/>
  <c r="E787" i="6"/>
  <c r="X788" i="6"/>
  <c r="W788" i="6"/>
  <c r="V788" i="6"/>
  <c r="U788" i="6"/>
  <c r="T788" i="6"/>
  <c r="S788" i="6"/>
  <c r="N788" i="6"/>
  <c r="E788" i="6"/>
  <c r="X789" i="6"/>
  <c r="W789" i="6"/>
  <c r="V789" i="6"/>
  <c r="U789" i="6"/>
  <c r="T789" i="6"/>
  <c r="S789" i="6"/>
  <c r="N789" i="6"/>
  <c r="E789" i="6"/>
  <c r="X790" i="6"/>
  <c r="W790" i="6"/>
  <c r="V790" i="6"/>
  <c r="U790" i="6"/>
  <c r="T790" i="6"/>
  <c r="S790" i="6"/>
  <c r="N790" i="6"/>
  <c r="E790" i="6"/>
  <c r="X791" i="6"/>
  <c r="W791" i="6"/>
  <c r="V791" i="6"/>
  <c r="U791" i="6"/>
  <c r="T791" i="6"/>
  <c r="S791" i="6"/>
  <c r="N791" i="6"/>
  <c r="E791" i="6"/>
  <c r="X792" i="6"/>
  <c r="W792" i="6"/>
  <c r="V792" i="6"/>
  <c r="U792" i="6"/>
  <c r="T792" i="6"/>
  <c r="S792" i="6"/>
  <c r="N792" i="6"/>
  <c r="E792" i="6"/>
  <c r="X793" i="6"/>
  <c r="W793" i="6"/>
  <c r="V793" i="6"/>
  <c r="U793" i="6"/>
  <c r="T793" i="6"/>
  <c r="S793" i="6"/>
  <c r="N793" i="6"/>
  <c r="E793" i="6"/>
  <c r="X794" i="6"/>
  <c r="W794" i="6"/>
  <c r="V794" i="6"/>
  <c r="U794" i="6"/>
  <c r="T794" i="6"/>
  <c r="S794" i="6"/>
  <c r="N794" i="6"/>
  <c r="E794" i="6"/>
  <c r="X795" i="6"/>
  <c r="W795" i="6"/>
  <c r="V795" i="6"/>
  <c r="U795" i="6"/>
  <c r="T795" i="6"/>
  <c r="S795" i="6"/>
  <c r="N795" i="6"/>
  <c r="E795" i="6"/>
  <c r="X796" i="6"/>
  <c r="W796" i="6"/>
  <c r="V796" i="6"/>
  <c r="U796" i="6"/>
  <c r="T796" i="6"/>
  <c r="S796" i="6"/>
  <c r="N796" i="6"/>
  <c r="E796" i="6"/>
  <c r="X797" i="6"/>
  <c r="W797" i="6"/>
  <c r="V797" i="6"/>
  <c r="U797" i="6"/>
  <c r="T797" i="6"/>
  <c r="S797" i="6"/>
  <c r="N797" i="6"/>
  <c r="E797" i="6"/>
  <c r="X798" i="6"/>
  <c r="W798" i="6"/>
  <c r="V798" i="6"/>
  <c r="U798" i="6"/>
  <c r="T798" i="6"/>
  <c r="S798" i="6"/>
  <c r="N798" i="6"/>
  <c r="E798" i="6"/>
  <c r="X799" i="6"/>
  <c r="W799" i="6"/>
  <c r="V799" i="6"/>
  <c r="U799" i="6"/>
  <c r="T799" i="6"/>
  <c r="S799" i="6"/>
  <c r="N799" i="6"/>
  <c r="E799" i="6"/>
  <c r="X800" i="6"/>
  <c r="W800" i="6"/>
  <c r="V800" i="6"/>
  <c r="U800" i="6"/>
  <c r="T800" i="6"/>
  <c r="S800" i="6"/>
  <c r="N800" i="6"/>
  <c r="E800" i="6"/>
  <c r="X801" i="6"/>
  <c r="W801" i="6"/>
  <c r="V801" i="6"/>
  <c r="U801" i="6"/>
  <c r="T801" i="6"/>
  <c r="S801" i="6"/>
  <c r="N801" i="6"/>
  <c r="E801" i="6"/>
  <c r="X802" i="6"/>
  <c r="W802" i="6"/>
  <c r="V802" i="6"/>
  <c r="U802" i="6"/>
  <c r="T802" i="6"/>
  <c r="S802" i="6"/>
  <c r="N802" i="6"/>
  <c r="E802" i="6"/>
  <c r="X803" i="6"/>
  <c r="W803" i="6"/>
  <c r="V803" i="6"/>
  <c r="U803" i="6"/>
  <c r="T803" i="6"/>
  <c r="S803" i="6"/>
  <c r="N803" i="6"/>
  <c r="E803" i="6"/>
  <c r="X804" i="6"/>
  <c r="W804" i="6"/>
  <c r="V804" i="6"/>
  <c r="U804" i="6"/>
  <c r="T804" i="6"/>
  <c r="S804" i="6"/>
  <c r="N804" i="6"/>
  <c r="E804" i="6"/>
  <c r="X805" i="6"/>
  <c r="W805" i="6"/>
  <c r="V805" i="6"/>
  <c r="U805" i="6"/>
  <c r="T805" i="6"/>
  <c r="S805" i="6"/>
  <c r="N805" i="6"/>
  <c r="E805" i="6"/>
  <c r="X806" i="6"/>
  <c r="W806" i="6"/>
  <c r="V806" i="6"/>
  <c r="U806" i="6"/>
  <c r="T806" i="6"/>
  <c r="S806" i="6"/>
  <c r="N806" i="6"/>
  <c r="E806" i="6"/>
  <c r="X807" i="6"/>
  <c r="W807" i="6"/>
  <c r="V807" i="6"/>
  <c r="U807" i="6"/>
  <c r="T807" i="6"/>
  <c r="S807" i="6"/>
  <c r="N807" i="6"/>
  <c r="E807" i="6"/>
  <c r="X808" i="6"/>
  <c r="W808" i="6"/>
  <c r="V808" i="6"/>
  <c r="U808" i="6"/>
  <c r="T808" i="6"/>
  <c r="S808" i="6"/>
  <c r="N808" i="6"/>
  <c r="E808" i="6"/>
  <c r="X809" i="6"/>
  <c r="W809" i="6"/>
  <c r="V809" i="6"/>
  <c r="U809" i="6"/>
  <c r="T809" i="6"/>
  <c r="S809" i="6"/>
  <c r="N809" i="6"/>
  <c r="E809" i="6"/>
  <c r="X810" i="6"/>
  <c r="W810" i="6"/>
  <c r="V810" i="6"/>
  <c r="U810" i="6"/>
  <c r="T810" i="6"/>
  <c r="S810" i="6"/>
  <c r="N810" i="6"/>
  <c r="E810" i="6"/>
  <c r="X811" i="6"/>
  <c r="W811" i="6"/>
  <c r="V811" i="6"/>
  <c r="U811" i="6"/>
  <c r="T811" i="6"/>
  <c r="S811" i="6"/>
  <c r="N811" i="6"/>
  <c r="E811" i="6"/>
  <c r="X812" i="6"/>
  <c r="W812" i="6"/>
  <c r="V812" i="6"/>
  <c r="U812" i="6"/>
  <c r="T812" i="6"/>
  <c r="S812" i="6"/>
  <c r="N812" i="6"/>
  <c r="E812" i="6"/>
  <c r="X813" i="6"/>
  <c r="W813" i="6"/>
  <c r="V813" i="6"/>
  <c r="U813" i="6"/>
  <c r="T813" i="6"/>
  <c r="S813" i="6"/>
  <c r="N813" i="6"/>
  <c r="E813" i="6"/>
  <c r="X814" i="6"/>
  <c r="W814" i="6"/>
  <c r="V814" i="6"/>
  <c r="U814" i="6"/>
  <c r="T814" i="6"/>
  <c r="S814" i="6"/>
  <c r="N814" i="6"/>
  <c r="E814" i="6"/>
  <c r="X815" i="6"/>
  <c r="W815" i="6"/>
  <c r="V815" i="6"/>
  <c r="U815" i="6"/>
  <c r="T815" i="6"/>
  <c r="S815" i="6"/>
  <c r="N815" i="6"/>
  <c r="E815" i="6"/>
  <c r="X816" i="6"/>
  <c r="W816" i="6"/>
  <c r="V816" i="6"/>
  <c r="U816" i="6"/>
  <c r="T816" i="6"/>
  <c r="S816" i="6"/>
  <c r="N816" i="6"/>
  <c r="E816" i="6"/>
  <c r="X817" i="6"/>
  <c r="W817" i="6"/>
  <c r="V817" i="6"/>
  <c r="U817" i="6"/>
  <c r="T817" i="6"/>
  <c r="S817" i="6"/>
  <c r="N817" i="6"/>
  <c r="E817" i="6"/>
  <c r="X818" i="6"/>
  <c r="W818" i="6"/>
  <c r="V818" i="6"/>
  <c r="U818" i="6"/>
  <c r="T818" i="6"/>
  <c r="S818" i="6"/>
  <c r="N818" i="6"/>
  <c r="E818" i="6"/>
  <c r="X819" i="6"/>
  <c r="W819" i="6"/>
  <c r="V819" i="6"/>
  <c r="U819" i="6"/>
  <c r="T819" i="6"/>
  <c r="S819" i="6"/>
  <c r="N819" i="6"/>
  <c r="E819" i="6"/>
  <c r="X820" i="6"/>
  <c r="W820" i="6"/>
  <c r="V820" i="6"/>
  <c r="U820" i="6"/>
  <c r="T820" i="6"/>
  <c r="S820" i="6"/>
  <c r="N820" i="6"/>
  <c r="E820" i="6"/>
  <c r="X821" i="6"/>
  <c r="W821" i="6"/>
  <c r="V821" i="6"/>
  <c r="U821" i="6"/>
  <c r="T821" i="6"/>
  <c r="S821" i="6"/>
  <c r="N821" i="6"/>
  <c r="E821" i="6"/>
  <c r="X822" i="6"/>
  <c r="W822" i="6"/>
  <c r="V822" i="6"/>
  <c r="U822" i="6"/>
  <c r="T822" i="6"/>
  <c r="S822" i="6"/>
  <c r="N822" i="6"/>
  <c r="E822" i="6"/>
  <c r="X823" i="6"/>
  <c r="W823" i="6"/>
  <c r="V823" i="6"/>
  <c r="U823" i="6"/>
  <c r="T823" i="6"/>
  <c r="S823" i="6"/>
  <c r="N823" i="6"/>
  <c r="E823" i="6"/>
  <c r="X824" i="6"/>
  <c r="W824" i="6"/>
  <c r="V824" i="6"/>
  <c r="U824" i="6"/>
  <c r="T824" i="6"/>
  <c r="S824" i="6"/>
  <c r="N824" i="6"/>
  <c r="E824" i="6"/>
  <c r="X825" i="6"/>
  <c r="W825" i="6"/>
  <c r="V825" i="6"/>
  <c r="U825" i="6"/>
  <c r="T825" i="6"/>
  <c r="S825" i="6"/>
  <c r="E825" i="6"/>
  <c r="X826" i="6"/>
  <c r="W826" i="6"/>
  <c r="V826" i="6"/>
  <c r="U826" i="6"/>
  <c r="T826" i="6"/>
  <c r="S826" i="6"/>
  <c r="N826" i="6"/>
  <c r="E826" i="6"/>
  <c r="X827" i="6"/>
  <c r="W827" i="6"/>
  <c r="V827" i="6"/>
  <c r="U827" i="6"/>
  <c r="T827" i="6"/>
  <c r="S827" i="6"/>
  <c r="N827" i="6"/>
  <c r="E827" i="6"/>
  <c r="X828" i="6"/>
  <c r="W828" i="6"/>
  <c r="V828" i="6"/>
  <c r="U828" i="6"/>
  <c r="T828" i="6"/>
  <c r="S828" i="6"/>
  <c r="N828" i="6"/>
  <c r="E828" i="6"/>
  <c r="X829" i="6"/>
  <c r="W829" i="6"/>
  <c r="V829" i="6"/>
  <c r="U829" i="6"/>
  <c r="T829" i="6"/>
  <c r="S829" i="6"/>
  <c r="N829" i="6"/>
  <c r="E829" i="6"/>
  <c r="X830" i="6"/>
  <c r="W830" i="6"/>
  <c r="V830" i="6"/>
  <c r="U830" i="6"/>
  <c r="T830" i="6"/>
  <c r="S830" i="6"/>
  <c r="N830" i="6"/>
  <c r="E830" i="6"/>
  <c r="X831" i="6"/>
  <c r="W831" i="6"/>
  <c r="V831" i="6"/>
  <c r="U831" i="6"/>
  <c r="T831" i="6"/>
  <c r="S831" i="6"/>
  <c r="N831" i="6"/>
  <c r="E831" i="6"/>
  <c r="X832" i="6"/>
  <c r="W832" i="6"/>
  <c r="V832" i="6"/>
  <c r="U832" i="6"/>
  <c r="T832" i="6"/>
  <c r="S832" i="6"/>
  <c r="N832" i="6"/>
  <c r="E832" i="6"/>
  <c r="X833" i="6"/>
  <c r="W833" i="6"/>
  <c r="V833" i="6"/>
  <c r="U833" i="6"/>
  <c r="T833" i="6"/>
  <c r="S833" i="6"/>
  <c r="N833" i="6"/>
  <c r="E833" i="6"/>
  <c r="X834" i="6"/>
  <c r="W834" i="6"/>
  <c r="V834" i="6"/>
  <c r="U834" i="6"/>
  <c r="T834" i="6"/>
  <c r="S834" i="6"/>
  <c r="N834" i="6"/>
  <c r="E834" i="6"/>
  <c r="X835" i="6"/>
  <c r="W835" i="6"/>
  <c r="V835" i="6"/>
  <c r="U835" i="6"/>
  <c r="T835" i="6"/>
  <c r="S835" i="6"/>
  <c r="N835" i="6"/>
  <c r="E835" i="6"/>
  <c r="X836" i="6"/>
  <c r="W836" i="6"/>
  <c r="V836" i="6"/>
  <c r="U836" i="6"/>
  <c r="T836" i="6"/>
  <c r="S836" i="6"/>
  <c r="N836" i="6"/>
  <c r="E836" i="6"/>
  <c r="X837" i="6"/>
  <c r="W837" i="6"/>
  <c r="V837" i="6"/>
  <c r="U837" i="6"/>
  <c r="T837" i="6"/>
  <c r="S837" i="6"/>
  <c r="N837" i="6"/>
  <c r="E837" i="6"/>
  <c r="X838" i="6"/>
  <c r="W838" i="6"/>
  <c r="V838" i="6"/>
  <c r="U838" i="6"/>
  <c r="T838" i="6"/>
  <c r="S838" i="6"/>
  <c r="N838" i="6"/>
  <c r="E838" i="6"/>
  <c r="X839" i="6"/>
  <c r="W839" i="6"/>
  <c r="V839" i="6"/>
  <c r="U839" i="6"/>
  <c r="T839" i="6"/>
  <c r="S839" i="6"/>
  <c r="N839" i="6"/>
  <c r="E839" i="6"/>
  <c r="X840" i="6"/>
  <c r="W840" i="6"/>
  <c r="V840" i="6"/>
  <c r="U840" i="6"/>
  <c r="T840" i="6"/>
  <c r="S840" i="6"/>
  <c r="N840" i="6"/>
  <c r="E840" i="6"/>
  <c r="X841" i="6"/>
  <c r="W841" i="6"/>
  <c r="V841" i="6"/>
  <c r="U841" i="6"/>
  <c r="T841" i="6"/>
  <c r="S841" i="6"/>
  <c r="N841" i="6"/>
  <c r="E841" i="6"/>
  <c r="X842" i="6"/>
  <c r="W842" i="6"/>
  <c r="V842" i="6"/>
  <c r="U842" i="6"/>
  <c r="T842" i="6"/>
  <c r="S842" i="6"/>
  <c r="N842" i="6"/>
  <c r="E842" i="6"/>
  <c r="X843" i="6"/>
  <c r="W843" i="6"/>
  <c r="V843" i="6"/>
  <c r="U843" i="6"/>
  <c r="T843" i="6"/>
  <c r="S843" i="6"/>
  <c r="N843" i="6"/>
  <c r="E843" i="6"/>
  <c r="X844" i="6"/>
  <c r="W844" i="6"/>
  <c r="V844" i="6"/>
  <c r="U844" i="6"/>
  <c r="T844" i="6"/>
  <c r="S844" i="6"/>
  <c r="N844" i="6"/>
  <c r="E844" i="6"/>
  <c r="X845" i="6"/>
  <c r="W845" i="6"/>
  <c r="V845" i="6"/>
  <c r="U845" i="6"/>
  <c r="T845" i="6"/>
  <c r="S845" i="6"/>
  <c r="N845" i="6"/>
  <c r="E845" i="6"/>
  <c r="X846" i="6"/>
  <c r="W846" i="6"/>
  <c r="V846" i="6"/>
  <c r="U846" i="6"/>
  <c r="T846" i="6"/>
  <c r="S846" i="6"/>
  <c r="N846" i="6"/>
  <c r="E846" i="6"/>
  <c r="X847" i="6"/>
  <c r="W847" i="6"/>
  <c r="V847" i="6"/>
  <c r="U847" i="6"/>
  <c r="T847" i="6"/>
  <c r="S847" i="6"/>
  <c r="N847" i="6"/>
  <c r="E847" i="6"/>
  <c r="X848" i="6"/>
  <c r="W848" i="6"/>
  <c r="V848" i="6"/>
  <c r="U848" i="6"/>
  <c r="T848" i="6"/>
  <c r="S848" i="6"/>
  <c r="N848" i="6"/>
  <c r="E848" i="6"/>
  <c r="X849" i="6"/>
  <c r="W849" i="6"/>
  <c r="V849" i="6"/>
  <c r="U849" i="6"/>
  <c r="T849" i="6"/>
  <c r="S849" i="6"/>
  <c r="N849" i="6"/>
  <c r="E849" i="6"/>
  <c r="X850" i="6"/>
  <c r="W850" i="6"/>
  <c r="V850" i="6"/>
  <c r="U850" i="6"/>
  <c r="T850" i="6"/>
  <c r="S850" i="6"/>
  <c r="N850" i="6"/>
  <c r="E850" i="6"/>
  <c r="X851" i="6"/>
  <c r="W851" i="6"/>
  <c r="V851" i="6"/>
  <c r="U851" i="6"/>
  <c r="T851" i="6"/>
  <c r="S851" i="6"/>
  <c r="N851" i="6"/>
  <c r="E851" i="6"/>
  <c r="X852" i="6"/>
  <c r="W852" i="6"/>
  <c r="V852" i="6"/>
  <c r="U852" i="6"/>
  <c r="T852" i="6"/>
  <c r="S852" i="6"/>
  <c r="N852" i="6"/>
  <c r="E852" i="6"/>
  <c r="X853" i="6"/>
  <c r="W853" i="6"/>
  <c r="V853" i="6"/>
  <c r="U853" i="6"/>
  <c r="T853" i="6"/>
  <c r="S853" i="6"/>
  <c r="N853" i="6"/>
  <c r="E853" i="6"/>
  <c r="X854" i="6"/>
  <c r="W854" i="6"/>
  <c r="V854" i="6"/>
  <c r="U854" i="6"/>
  <c r="T854" i="6"/>
  <c r="S854" i="6"/>
  <c r="N854" i="6"/>
  <c r="E854" i="6"/>
  <c r="X855" i="6"/>
  <c r="W855" i="6"/>
  <c r="V855" i="6"/>
  <c r="U855" i="6"/>
  <c r="T855" i="6"/>
  <c r="S855" i="6"/>
  <c r="N855" i="6"/>
  <c r="E855" i="6"/>
  <c r="X856" i="6"/>
  <c r="W856" i="6"/>
  <c r="V856" i="6"/>
  <c r="U856" i="6"/>
  <c r="T856" i="6"/>
  <c r="S856" i="6"/>
  <c r="N856" i="6"/>
  <c r="E856" i="6"/>
  <c r="X857" i="6"/>
  <c r="W857" i="6"/>
  <c r="V857" i="6"/>
  <c r="U857" i="6"/>
  <c r="T857" i="6"/>
  <c r="S857" i="6"/>
  <c r="N857" i="6"/>
  <c r="E857" i="6"/>
  <c r="X858" i="6"/>
  <c r="W858" i="6"/>
  <c r="V858" i="6"/>
  <c r="U858" i="6"/>
  <c r="T858" i="6"/>
  <c r="S858" i="6"/>
  <c r="N858" i="6"/>
  <c r="E858" i="6"/>
  <c r="X859" i="6"/>
  <c r="W859" i="6"/>
  <c r="V859" i="6"/>
  <c r="U859" i="6"/>
  <c r="T859" i="6"/>
  <c r="S859" i="6"/>
  <c r="N859" i="6"/>
  <c r="E859" i="6"/>
  <c r="X860" i="6"/>
  <c r="W860" i="6"/>
  <c r="V860" i="6"/>
  <c r="U860" i="6"/>
  <c r="T860" i="6"/>
  <c r="S860" i="6"/>
  <c r="N860" i="6"/>
  <c r="E860" i="6"/>
  <c r="X861" i="6"/>
  <c r="W861" i="6"/>
  <c r="V861" i="6"/>
  <c r="U861" i="6"/>
  <c r="T861" i="6"/>
  <c r="S861" i="6"/>
  <c r="N861" i="6"/>
  <c r="E861" i="6"/>
  <c r="X862" i="6"/>
  <c r="W862" i="6"/>
  <c r="V862" i="6"/>
  <c r="U862" i="6"/>
  <c r="T862" i="6"/>
  <c r="S862" i="6"/>
  <c r="N862" i="6"/>
  <c r="E862" i="6"/>
  <c r="X863" i="6"/>
  <c r="W863" i="6"/>
  <c r="V863" i="6"/>
  <c r="U863" i="6"/>
  <c r="T863" i="6"/>
  <c r="S863" i="6"/>
  <c r="N863" i="6"/>
  <c r="E863" i="6"/>
  <c r="X864" i="6"/>
  <c r="W864" i="6"/>
  <c r="V864" i="6"/>
  <c r="U864" i="6"/>
  <c r="T864" i="6"/>
  <c r="S864" i="6"/>
  <c r="N864" i="6"/>
  <c r="E864" i="6"/>
  <c r="X865" i="6"/>
  <c r="W865" i="6"/>
  <c r="V865" i="6"/>
  <c r="U865" i="6"/>
  <c r="T865" i="6"/>
  <c r="S865" i="6"/>
  <c r="N865" i="6"/>
  <c r="E865" i="6"/>
  <c r="X866" i="6"/>
  <c r="W866" i="6"/>
  <c r="V866" i="6"/>
  <c r="U866" i="6"/>
  <c r="T866" i="6"/>
  <c r="S866" i="6"/>
  <c r="N866" i="6"/>
  <c r="E866" i="6"/>
  <c r="X867" i="6"/>
  <c r="W867" i="6"/>
  <c r="V867" i="6"/>
  <c r="U867" i="6"/>
  <c r="T867" i="6"/>
  <c r="S867" i="6"/>
  <c r="N867" i="6"/>
  <c r="E867" i="6"/>
  <c r="X868" i="6"/>
  <c r="W868" i="6"/>
  <c r="V868" i="6"/>
  <c r="U868" i="6"/>
  <c r="T868" i="6"/>
  <c r="S868" i="6"/>
  <c r="N868" i="6"/>
  <c r="E868" i="6"/>
  <c r="X869" i="6"/>
  <c r="W869" i="6"/>
  <c r="V869" i="6"/>
  <c r="U869" i="6"/>
  <c r="T869" i="6"/>
  <c r="S869" i="6"/>
  <c r="N869" i="6"/>
  <c r="E869" i="6"/>
  <c r="X870" i="6"/>
  <c r="W870" i="6"/>
  <c r="V870" i="6"/>
  <c r="U870" i="6"/>
  <c r="T870" i="6"/>
  <c r="S870" i="6"/>
  <c r="N870" i="6"/>
  <c r="E870" i="6"/>
  <c r="X871" i="6"/>
  <c r="W871" i="6"/>
  <c r="V871" i="6"/>
  <c r="U871" i="6"/>
  <c r="T871" i="6"/>
  <c r="S871" i="6"/>
  <c r="N871" i="6"/>
  <c r="E871" i="6"/>
  <c r="X872" i="6"/>
  <c r="W872" i="6"/>
  <c r="V872" i="6"/>
  <c r="U872" i="6"/>
  <c r="T872" i="6"/>
  <c r="S872" i="6"/>
  <c r="N872" i="6"/>
  <c r="E872" i="6"/>
  <c r="X873" i="6"/>
  <c r="W873" i="6"/>
  <c r="V873" i="6"/>
  <c r="U873" i="6"/>
  <c r="T873" i="6"/>
  <c r="S873" i="6"/>
  <c r="N873" i="6"/>
  <c r="E873" i="6"/>
  <c r="X874" i="6"/>
  <c r="W874" i="6"/>
  <c r="V874" i="6"/>
  <c r="U874" i="6"/>
  <c r="T874" i="6"/>
  <c r="S874" i="6"/>
  <c r="N874" i="6"/>
  <c r="E874" i="6"/>
  <c r="X875" i="6"/>
  <c r="W875" i="6"/>
  <c r="V875" i="6"/>
  <c r="U875" i="6"/>
  <c r="T875" i="6"/>
  <c r="S875" i="6"/>
  <c r="N875" i="6"/>
  <c r="E875" i="6"/>
  <c r="X876" i="6"/>
  <c r="W876" i="6"/>
  <c r="V876" i="6"/>
  <c r="U876" i="6"/>
  <c r="T876" i="6"/>
  <c r="S876" i="6"/>
  <c r="N876" i="6"/>
  <c r="E876" i="6"/>
  <c r="X877" i="6"/>
  <c r="W877" i="6"/>
  <c r="V877" i="6"/>
  <c r="U877" i="6"/>
  <c r="T877" i="6"/>
  <c r="S877" i="6"/>
  <c r="N877" i="6"/>
  <c r="E877" i="6"/>
  <c r="X878" i="6"/>
  <c r="W878" i="6"/>
  <c r="V878" i="6"/>
  <c r="U878" i="6"/>
  <c r="T878" i="6"/>
  <c r="S878" i="6"/>
  <c r="N878" i="6"/>
  <c r="E878" i="6"/>
  <c r="X879" i="6"/>
  <c r="W879" i="6"/>
  <c r="V879" i="6"/>
  <c r="U879" i="6"/>
  <c r="T879" i="6"/>
  <c r="S879" i="6"/>
  <c r="N879" i="6"/>
  <c r="E879" i="6"/>
  <c r="X880" i="6"/>
  <c r="W880" i="6"/>
  <c r="V880" i="6"/>
  <c r="U880" i="6"/>
  <c r="T880" i="6"/>
  <c r="S880" i="6"/>
  <c r="N880" i="6"/>
  <c r="E880" i="6"/>
  <c r="X881" i="6"/>
  <c r="W881" i="6"/>
  <c r="V881" i="6"/>
  <c r="U881" i="6"/>
  <c r="T881" i="6"/>
  <c r="S881" i="6"/>
  <c r="N881" i="6"/>
  <c r="E881" i="6"/>
  <c r="X882" i="6"/>
  <c r="W882" i="6"/>
  <c r="V882" i="6"/>
  <c r="U882" i="6"/>
  <c r="T882" i="6"/>
  <c r="S882" i="6"/>
  <c r="N882" i="6"/>
  <c r="E882" i="6"/>
  <c r="X883" i="6"/>
  <c r="W883" i="6"/>
  <c r="V883" i="6"/>
  <c r="U883" i="6"/>
  <c r="T883" i="6"/>
  <c r="S883" i="6"/>
  <c r="N883" i="6"/>
  <c r="E883" i="6"/>
  <c r="X884" i="6"/>
  <c r="W884" i="6"/>
  <c r="V884" i="6"/>
  <c r="U884" i="6"/>
  <c r="T884" i="6"/>
  <c r="S884" i="6"/>
  <c r="N884" i="6"/>
  <c r="E884" i="6"/>
  <c r="X885" i="6"/>
  <c r="W885" i="6"/>
  <c r="V885" i="6"/>
  <c r="U885" i="6"/>
  <c r="T885" i="6"/>
  <c r="S885" i="6"/>
  <c r="N885" i="6"/>
  <c r="E885" i="6"/>
  <c r="X886" i="6"/>
  <c r="W886" i="6"/>
  <c r="V886" i="6"/>
  <c r="U886" i="6"/>
  <c r="T886" i="6"/>
  <c r="S886" i="6"/>
  <c r="N886" i="6"/>
  <c r="E886" i="6"/>
  <c r="X887" i="6"/>
  <c r="W887" i="6"/>
  <c r="V887" i="6"/>
  <c r="U887" i="6"/>
  <c r="T887" i="6"/>
  <c r="S887" i="6"/>
  <c r="N887" i="6"/>
  <c r="E887" i="6"/>
  <c r="X888" i="6"/>
  <c r="W888" i="6"/>
  <c r="V888" i="6"/>
  <c r="U888" i="6"/>
  <c r="T888" i="6"/>
  <c r="S888" i="6"/>
  <c r="N888" i="6"/>
  <c r="E888" i="6"/>
  <c r="X889" i="6"/>
  <c r="W889" i="6"/>
  <c r="V889" i="6"/>
  <c r="U889" i="6"/>
  <c r="T889" i="6"/>
  <c r="S889" i="6"/>
  <c r="N889" i="6"/>
  <c r="E889" i="6"/>
  <c r="X890" i="6"/>
  <c r="W890" i="6"/>
  <c r="V890" i="6"/>
  <c r="U890" i="6"/>
  <c r="T890" i="6"/>
  <c r="S890" i="6"/>
  <c r="N890" i="6"/>
  <c r="E890" i="6"/>
  <c r="X891" i="6"/>
  <c r="W891" i="6"/>
  <c r="V891" i="6"/>
  <c r="U891" i="6"/>
  <c r="T891" i="6"/>
  <c r="S891" i="6"/>
  <c r="N891" i="6"/>
  <c r="E891" i="6"/>
  <c r="X892" i="6"/>
  <c r="W892" i="6"/>
  <c r="V892" i="6"/>
  <c r="U892" i="6"/>
  <c r="T892" i="6"/>
  <c r="S892" i="6"/>
  <c r="N892" i="6"/>
  <c r="E892" i="6"/>
  <c r="X893" i="6"/>
  <c r="W893" i="6"/>
  <c r="V893" i="6"/>
  <c r="U893" i="6"/>
  <c r="T893" i="6"/>
  <c r="S893" i="6"/>
  <c r="E893" i="6"/>
  <c r="X894" i="6"/>
  <c r="W894" i="6"/>
  <c r="V894" i="6"/>
  <c r="U894" i="6"/>
  <c r="T894" i="6"/>
  <c r="S894" i="6"/>
  <c r="N894" i="6"/>
  <c r="E894" i="6"/>
  <c r="X895" i="6"/>
  <c r="W895" i="6"/>
  <c r="V895" i="6"/>
  <c r="U895" i="6"/>
  <c r="T895" i="6"/>
  <c r="S895" i="6"/>
  <c r="N895" i="6"/>
  <c r="E895" i="6"/>
  <c r="X896" i="6"/>
  <c r="W896" i="6"/>
  <c r="V896" i="6"/>
  <c r="U896" i="6"/>
  <c r="T896" i="6"/>
  <c r="S896" i="6"/>
  <c r="N896" i="6"/>
  <c r="E896" i="6"/>
  <c r="X897" i="6"/>
  <c r="W897" i="6"/>
  <c r="V897" i="6"/>
  <c r="U897" i="6"/>
  <c r="T897" i="6"/>
  <c r="S897" i="6"/>
  <c r="N897" i="6"/>
  <c r="E897" i="6"/>
  <c r="X898" i="6"/>
  <c r="W898" i="6"/>
  <c r="V898" i="6"/>
  <c r="U898" i="6"/>
  <c r="T898" i="6"/>
  <c r="S898" i="6"/>
  <c r="N898" i="6"/>
  <c r="E898" i="6"/>
  <c r="X899" i="6"/>
  <c r="W899" i="6"/>
  <c r="V899" i="6"/>
  <c r="U899" i="6"/>
  <c r="T899" i="6"/>
  <c r="S899" i="6"/>
  <c r="N899" i="6"/>
  <c r="E899" i="6"/>
  <c r="X900" i="6"/>
  <c r="W900" i="6"/>
  <c r="V900" i="6"/>
  <c r="U900" i="6"/>
  <c r="T900" i="6"/>
  <c r="S900" i="6"/>
  <c r="N900" i="6"/>
  <c r="E900" i="6"/>
  <c r="X901" i="6"/>
  <c r="W901" i="6"/>
  <c r="V901" i="6"/>
  <c r="U901" i="6"/>
  <c r="T901" i="6"/>
  <c r="S901" i="6"/>
  <c r="N901" i="6"/>
  <c r="E901" i="6"/>
  <c r="X902" i="6"/>
  <c r="W902" i="6"/>
  <c r="V902" i="6"/>
  <c r="U902" i="6"/>
  <c r="T902" i="6"/>
  <c r="S902" i="6"/>
  <c r="N902" i="6"/>
  <c r="E902" i="6"/>
  <c r="X903" i="6"/>
  <c r="W903" i="6"/>
  <c r="V903" i="6"/>
  <c r="U903" i="6"/>
  <c r="T903" i="6"/>
  <c r="S903" i="6"/>
  <c r="N903" i="6"/>
  <c r="E903" i="6"/>
  <c r="X904" i="6"/>
  <c r="W904" i="6"/>
  <c r="V904" i="6"/>
  <c r="U904" i="6"/>
  <c r="T904" i="6"/>
  <c r="S904" i="6"/>
  <c r="N904" i="6"/>
  <c r="E904" i="6"/>
  <c r="X905" i="6"/>
  <c r="W905" i="6"/>
  <c r="V905" i="6"/>
  <c r="U905" i="6"/>
  <c r="T905" i="6"/>
  <c r="S905" i="6"/>
  <c r="N905" i="6"/>
  <c r="E905" i="6"/>
  <c r="X906" i="6"/>
  <c r="W906" i="6"/>
  <c r="V906" i="6"/>
  <c r="U906" i="6"/>
  <c r="T906" i="6"/>
  <c r="S906" i="6"/>
  <c r="N906" i="6"/>
  <c r="E906" i="6"/>
  <c r="X907" i="6"/>
  <c r="W907" i="6"/>
  <c r="V907" i="6"/>
  <c r="U907" i="6"/>
  <c r="T907" i="6"/>
  <c r="S907" i="6"/>
  <c r="N907" i="6"/>
  <c r="E907" i="6"/>
  <c r="X908" i="6"/>
  <c r="W908" i="6"/>
  <c r="V908" i="6"/>
  <c r="U908" i="6"/>
  <c r="T908" i="6"/>
  <c r="S908" i="6"/>
  <c r="N908" i="6"/>
  <c r="E908" i="6"/>
  <c r="X909" i="6"/>
  <c r="W909" i="6"/>
  <c r="V909" i="6"/>
  <c r="U909" i="6"/>
  <c r="T909" i="6"/>
  <c r="S909" i="6"/>
  <c r="N909" i="6"/>
  <c r="E909" i="6"/>
  <c r="X910" i="6"/>
  <c r="W910" i="6"/>
  <c r="V910" i="6"/>
  <c r="U910" i="6"/>
  <c r="T910" i="6"/>
  <c r="S910" i="6"/>
  <c r="N910" i="6"/>
  <c r="E910" i="6"/>
  <c r="X911" i="6"/>
  <c r="W911" i="6"/>
  <c r="V911" i="6"/>
  <c r="U911" i="6"/>
  <c r="T911" i="6"/>
  <c r="S911" i="6"/>
  <c r="N911" i="6"/>
  <c r="E911" i="6"/>
  <c r="X912" i="6"/>
  <c r="W912" i="6"/>
  <c r="V912" i="6"/>
  <c r="U912" i="6"/>
  <c r="T912" i="6"/>
  <c r="S912" i="6"/>
  <c r="N912" i="6"/>
  <c r="E912" i="6"/>
  <c r="X913" i="6"/>
  <c r="W913" i="6"/>
  <c r="V913" i="6"/>
  <c r="U913" i="6"/>
  <c r="T913" i="6"/>
  <c r="S913" i="6"/>
  <c r="N913" i="6"/>
  <c r="E913" i="6"/>
  <c r="X914" i="6"/>
  <c r="W914" i="6"/>
  <c r="V914" i="6"/>
  <c r="U914" i="6"/>
  <c r="T914" i="6"/>
  <c r="S914" i="6"/>
  <c r="N914" i="6"/>
  <c r="E914" i="6"/>
  <c r="X915" i="6"/>
  <c r="W915" i="6"/>
  <c r="V915" i="6"/>
  <c r="U915" i="6"/>
  <c r="T915" i="6"/>
  <c r="S915" i="6"/>
  <c r="N915" i="6"/>
  <c r="E915" i="6"/>
  <c r="X916" i="6"/>
  <c r="W916" i="6"/>
  <c r="V916" i="6"/>
  <c r="U916" i="6"/>
  <c r="T916" i="6"/>
  <c r="S916" i="6"/>
  <c r="N916" i="6"/>
  <c r="E916" i="6"/>
  <c r="X917" i="6"/>
  <c r="W917" i="6"/>
  <c r="V917" i="6"/>
  <c r="U917" i="6"/>
  <c r="T917" i="6"/>
  <c r="S917" i="6"/>
  <c r="N917" i="6"/>
  <c r="E917" i="6"/>
  <c r="X918" i="6"/>
  <c r="W918" i="6"/>
  <c r="V918" i="6"/>
  <c r="U918" i="6"/>
  <c r="T918" i="6"/>
  <c r="S918" i="6"/>
  <c r="N918" i="6"/>
  <c r="E918" i="6"/>
  <c r="X919" i="6"/>
  <c r="W919" i="6"/>
  <c r="V919" i="6"/>
  <c r="U919" i="6"/>
  <c r="T919" i="6"/>
  <c r="S919" i="6"/>
  <c r="N919" i="6"/>
  <c r="E919" i="6"/>
  <c r="X920" i="6"/>
  <c r="W920" i="6"/>
  <c r="V920" i="6"/>
  <c r="U920" i="6"/>
  <c r="T920" i="6"/>
  <c r="S920" i="6"/>
  <c r="N920" i="6"/>
  <c r="E920" i="6"/>
  <c r="X921" i="6"/>
  <c r="W921" i="6"/>
  <c r="V921" i="6"/>
  <c r="U921" i="6"/>
  <c r="T921" i="6"/>
  <c r="S921" i="6"/>
  <c r="N921" i="6"/>
  <c r="E921" i="6"/>
  <c r="X922" i="6"/>
  <c r="W922" i="6"/>
  <c r="V922" i="6"/>
  <c r="U922" i="6"/>
  <c r="T922" i="6"/>
  <c r="S922" i="6"/>
  <c r="N922" i="6"/>
  <c r="E922" i="6"/>
  <c r="X923" i="6"/>
  <c r="W923" i="6"/>
  <c r="V923" i="6"/>
  <c r="U923" i="6"/>
  <c r="T923" i="6"/>
  <c r="S923" i="6"/>
  <c r="N923" i="6"/>
  <c r="E923" i="6"/>
  <c r="X924" i="6"/>
  <c r="W924" i="6"/>
  <c r="V924" i="6"/>
  <c r="U924" i="6"/>
  <c r="T924" i="6"/>
  <c r="S924" i="6"/>
  <c r="N924" i="6"/>
  <c r="E924" i="6"/>
  <c r="X925" i="6"/>
  <c r="W925" i="6"/>
  <c r="V925" i="6"/>
  <c r="U925" i="6"/>
  <c r="T925" i="6"/>
  <c r="S925" i="6"/>
  <c r="N925" i="6"/>
  <c r="E925" i="6"/>
  <c r="X926" i="6"/>
  <c r="W926" i="6"/>
  <c r="V926" i="6"/>
  <c r="U926" i="6"/>
  <c r="T926" i="6"/>
  <c r="S926" i="6"/>
  <c r="N926" i="6"/>
  <c r="E926" i="6"/>
  <c r="X927" i="6"/>
  <c r="W927" i="6"/>
  <c r="V927" i="6"/>
  <c r="U927" i="6"/>
  <c r="T927" i="6"/>
  <c r="S927" i="6"/>
  <c r="N927" i="6"/>
  <c r="E927" i="6"/>
  <c r="X928" i="6"/>
  <c r="W928" i="6"/>
  <c r="V928" i="6"/>
  <c r="U928" i="6"/>
  <c r="T928" i="6"/>
  <c r="S928" i="6"/>
  <c r="N928" i="6"/>
  <c r="E928" i="6"/>
  <c r="X929" i="6"/>
  <c r="W929" i="6"/>
  <c r="V929" i="6"/>
  <c r="U929" i="6"/>
  <c r="T929" i="6"/>
  <c r="S929" i="6"/>
  <c r="N929" i="6"/>
  <c r="E929" i="6"/>
  <c r="X930" i="6"/>
  <c r="W930" i="6"/>
  <c r="V930" i="6"/>
  <c r="U930" i="6"/>
  <c r="T930" i="6"/>
  <c r="S930" i="6"/>
  <c r="N930" i="6"/>
  <c r="E930" i="6"/>
  <c r="X931" i="6"/>
  <c r="W931" i="6"/>
  <c r="V931" i="6"/>
  <c r="U931" i="6"/>
  <c r="T931" i="6"/>
  <c r="S931" i="6"/>
  <c r="N931" i="6"/>
  <c r="E931" i="6"/>
  <c r="X932" i="6"/>
  <c r="W932" i="6"/>
  <c r="V932" i="6"/>
  <c r="U932" i="6"/>
  <c r="T932" i="6"/>
  <c r="S932" i="6"/>
  <c r="N932" i="6"/>
  <c r="E932" i="6"/>
  <c r="X933" i="6"/>
  <c r="W933" i="6"/>
  <c r="V933" i="6"/>
  <c r="U933" i="6"/>
  <c r="T933" i="6"/>
  <c r="S933" i="6"/>
  <c r="N933" i="6"/>
  <c r="E933" i="6"/>
  <c r="X934" i="6"/>
  <c r="W934" i="6"/>
  <c r="V934" i="6"/>
  <c r="U934" i="6"/>
  <c r="T934" i="6"/>
  <c r="S934" i="6"/>
  <c r="N934" i="6"/>
  <c r="E934" i="6"/>
  <c r="X935" i="6"/>
  <c r="W935" i="6"/>
  <c r="V935" i="6"/>
  <c r="U935" i="6"/>
  <c r="T935" i="6"/>
  <c r="S935" i="6"/>
  <c r="N935" i="6"/>
  <c r="E935" i="6"/>
  <c r="X936" i="6"/>
  <c r="W936" i="6"/>
  <c r="V936" i="6"/>
  <c r="U936" i="6"/>
  <c r="T936" i="6"/>
  <c r="S936" i="6"/>
  <c r="N936" i="6"/>
  <c r="E936" i="6"/>
  <c r="X937" i="6"/>
  <c r="W937" i="6"/>
  <c r="V937" i="6"/>
  <c r="U937" i="6"/>
  <c r="T937" i="6"/>
  <c r="S937" i="6"/>
  <c r="N937" i="6"/>
  <c r="E937" i="6"/>
  <c r="X938" i="6"/>
  <c r="W938" i="6"/>
  <c r="V938" i="6"/>
  <c r="U938" i="6"/>
  <c r="T938" i="6"/>
  <c r="S938" i="6"/>
  <c r="N938" i="6"/>
  <c r="E938" i="6"/>
  <c r="X939" i="6"/>
  <c r="W939" i="6"/>
  <c r="V939" i="6"/>
  <c r="U939" i="6"/>
  <c r="T939" i="6"/>
  <c r="S939" i="6"/>
  <c r="N939" i="6"/>
  <c r="E939" i="6"/>
  <c r="X940" i="6"/>
  <c r="W940" i="6"/>
  <c r="V940" i="6"/>
  <c r="U940" i="6"/>
  <c r="T940" i="6"/>
  <c r="S940" i="6"/>
  <c r="N940" i="6"/>
  <c r="E940" i="6"/>
  <c r="X941" i="6"/>
  <c r="W941" i="6"/>
  <c r="V941" i="6"/>
  <c r="U941" i="6"/>
  <c r="T941" i="6"/>
  <c r="S941" i="6"/>
  <c r="N941" i="6"/>
  <c r="E941" i="6"/>
  <c r="X942" i="6"/>
  <c r="W942" i="6"/>
  <c r="V942" i="6"/>
  <c r="U942" i="6"/>
  <c r="T942" i="6"/>
  <c r="S942" i="6"/>
  <c r="N942" i="6"/>
  <c r="E942" i="6"/>
  <c r="X943" i="6"/>
  <c r="W943" i="6"/>
  <c r="V943" i="6"/>
  <c r="U943" i="6"/>
  <c r="T943" i="6"/>
  <c r="S943" i="6"/>
  <c r="N943" i="6"/>
  <c r="E943" i="6"/>
  <c r="X944" i="6"/>
  <c r="W944" i="6"/>
  <c r="V944" i="6"/>
  <c r="U944" i="6"/>
  <c r="T944" i="6"/>
  <c r="S944" i="6"/>
  <c r="N944" i="6"/>
  <c r="E944" i="6"/>
  <c r="X945" i="6"/>
  <c r="W945" i="6"/>
  <c r="V945" i="6"/>
  <c r="U945" i="6"/>
  <c r="T945" i="6"/>
  <c r="S945" i="6"/>
  <c r="N945" i="6"/>
  <c r="E945" i="6"/>
  <c r="X946" i="6"/>
  <c r="W946" i="6"/>
  <c r="V946" i="6"/>
  <c r="U946" i="6"/>
  <c r="T946" i="6"/>
  <c r="S946" i="6"/>
  <c r="N946" i="6"/>
  <c r="E946" i="6"/>
  <c r="X947" i="6"/>
  <c r="W947" i="6"/>
  <c r="V947" i="6"/>
  <c r="U947" i="6"/>
  <c r="T947" i="6"/>
  <c r="S947" i="6"/>
  <c r="N947" i="6"/>
  <c r="E947" i="6"/>
  <c r="X948" i="6"/>
  <c r="W948" i="6"/>
  <c r="V948" i="6"/>
  <c r="U948" i="6"/>
  <c r="T948" i="6"/>
  <c r="S948" i="6"/>
  <c r="N948" i="6"/>
  <c r="E948" i="6"/>
  <c r="X949" i="6"/>
  <c r="W949" i="6"/>
  <c r="V949" i="6"/>
  <c r="U949" i="6"/>
  <c r="T949" i="6"/>
  <c r="S949" i="6"/>
  <c r="N949" i="6"/>
  <c r="E949" i="6"/>
  <c r="X950" i="6"/>
  <c r="W950" i="6"/>
  <c r="V950" i="6"/>
  <c r="U950" i="6"/>
  <c r="T950" i="6"/>
  <c r="S950" i="6"/>
  <c r="N950" i="6"/>
  <c r="E950" i="6"/>
  <c r="X951" i="6"/>
  <c r="W951" i="6"/>
  <c r="V951" i="6"/>
  <c r="U951" i="6"/>
  <c r="T951" i="6"/>
  <c r="S951" i="6"/>
  <c r="N951" i="6"/>
  <c r="E951" i="6"/>
  <c r="X952" i="6"/>
  <c r="W952" i="6"/>
  <c r="V952" i="6"/>
  <c r="U952" i="6"/>
  <c r="T952" i="6"/>
  <c r="S952" i="6"/>
  <c r="N952" i="6"/>
  <c r="E952" i="6"/>
  <c r="X953" i="6"/>
  <c r="W953" i="6"/>
  <c r="V953" i="6"/>
  <c r="U953" i="6"/>
  <c r="T953" i="6"/>
  <c r="S953" i="6"/>
  <c r="N953" i="6"/>
  <c r="E953" i="6"/>
  <c r="X954" i="6"/>
  <c r="W954" i="6"/>
  <c r="V954" i="6"/>
  <c r="U954" i="6"/>
  <c r="T954" i="6"/>
  <c r="S954" i="6"/>
  <c r="N954" i="6"/>
  <c r="E954" i="6"/>
  <c r="X955" i="6"/>
  <c r="W955" i="6"/>
  <c r="V955" i="6"/>
  <c r="U955" i="6"/>
  <c r="T955" i="6"/>
  <c r="S955" i="6"/>
  <c r="N955" i="6"/>
  <c r="E955" i="6"/>
  <c r="X956" i="6"/>
  <c r="W956" i="6"/>
  <c r="V956" i="6"/>
  <c r="U956" i="6"/>
  <c r="T956" i="6"/>
  <c r="S956" i="6"/>
  <c r="N956" i="6"/>
  <c r="E956" i="6"/>
  <c r="X957" i="6"/>
  <c r="W957" i="6"/>
  <c r="V957" i="6"/>
  <c r="U957" i="6"/>
  <c r="T957" i="6"/>
  <c r="S957" i="6"/>
  <c r="N957" i="6"/>
  <c r="E957" i="6"/>
  <c r="X958" i="6"/>
  <c r="W958" i="6"/>
  <c r="V958" i="6"/>
  <c r="U958" i="6"/>
  <c r="T958" i="6"/>
  <c r="S958" i="6"/>
  <c r="N958" i="6"/>
  <c r="E958" i="6"/>
  <c r="X959" i="6"/>
  <c r="W959" i="6"/>
  <c r="V959" i="6"/>
  <c r="U959" i="6"/>
  <c r="T959" i="6"/>
  <c r="S959" i="6"/>
  <c r="N959" i="6"/>
  <c r="E959" i="6"/>
  <c r="X960" i="6"/>
  <c r="W960" i="6"/>
  <c r="V960" i="6"/>
  <c r="U960" i="6"/>
  <c r="T960" i="6"/>
  <c r="S960" i="6"/>
  <c r="N960" i="6"/>
  <c r="E960" i="6"/>
  <c r="X961" i="6"/>
  <c r="W961" i="6"/>
  <c r="V961" i="6"/>
  <c r="U961" i="6"/>
  <c r="T961" i="6"/>
  <c r="S961" i="6"/>
  <c r="N961" i="6"/>
  <c r="E961" i="6"/>
  <c r="X962" i="6"/>
  <c r="W962" i="6"/>
  <c r="V962" i="6"/>
  <c r="U962" i="6"/>
  <c r="T962" i="6"/>
  <c r="S962" i="6"/>
  <c r="N962" i="6"/>
  <c r="E962" i="6"/>
  <c r="X963" i="6"/>
  <c r="W963" i="6"/>
  <c r="V963" i="6"/>
  <c r="U963" i="6"/>
  <c r="T963" i="6"/>
  <c r="S963" i="6"/>
  <c r="N963" i="6"/>
  <c r="E963" i="6"/>
  <c r="X964" i="6"/>
  <c r="W964" i="6"/>
  <c r="V964" i="6"/>
  <c r="U964" i="6"/>
  <c r="T964" i="6"/>
  <c r="S964" i="6"/>
  <c r="N964" i="6"/>
  <c r="E964" i="6"/>
  <c r="X965" i="6"/>
  <c r="W965" i="6"/>
  <c r="V965" i="6"/>
  <c r="U965" i="6"/>
  <c r="T965" i="6"/>
  <c r="S965" i="6"/>
  <c r="N965" i="6"/>
  <c r="E965" i="6"/>
  <c r="X966" i="6"/>
  <c r="W966" i="6"/>
  <c r="V966" i="6"/>
  <c r="U966" i="6"/>
  <c r="T966" i="6"/>
  <c r="S966" i="6"/>
  <c r="N966" i="6"/>
  <c r="E966" i="6"/>
  <c r="X967" i="6"/>
  <c r="W967" i="6"/>
  <c r="V967" i="6"/>
  <c r="U967" i="6"/>
  <c r="T967" i="6"/>
  <c r="S967" i="6"/>
  <c r="N967" i="6"/>
  <c r="E967" i="6"/>
  <c r="X968" i="6"/>
  <c r="W968" i="6"/>
  <c r="V968" i="6"/>
  <c r="U968" i="6"/>
  <c r="T968" i="6"/>
  <c r="S968" i="6"/>
  <c r="N968" i="6"/>
  <c r="E968" i="6"/>
  <c r="X969" i="6"/>
  <c r="W969" i="6"/>
  <c r="V969" i="6"/>
  <c r="U969" i="6"/>
  <c r="T969" i="6"/>
  <c r="S969" i="6"/>
  <c r="N969" i="6"/>
  <c r="E969" i="6"/>
  <c r="N983" i="6"/>
  <c r="X970" i="6"/>
  <c r="W970" i="6"/>
  <c r="V970" i="6"/>
  <c r="U970" i="6"/>
  <c r="T970" i="6"/>
  <c r="S970" i="6"/>
  <c r="E970" i="6"/>
  <c r="X971" i="6"/>
  <c r="W971" i="6"/>
  <c r="V971" i="6"/>
  <c r="U971" i="6"/>
  <c r="T971" i="6"/>
  <c r="S971" i="6"/>
  <c r="N971" i="6"/>
  <c r="E971" i="6"/>
  <c r="X972" i="6"/>
  <c r="W972" i="6"/>
  <c r="V972" i="6"/>
  <c r="U972" i="6"/>
  <c r="T972" i="6"/>
  <c r="S972" i="6"/>
  <c r="N972" i="6"/>
  <c r="E972" i="6"/>
  <c r="X973" i="6"/>
  <c r="W973" i="6"/>
  <c r="V973" i="6"/>
  <c r="U973" i="6"/>
  <c r="T973" i="6"/>
  <c r="S973" i="6"/>
  <c r="N973" i="6"/>
  <c r="E973" i="6"/>
  <c r="X974" i="6"/>
  <c r="W974" i="6"/>
  <c r="V974" i="6"/>
  <c r="U974" i="6"/>
  <c r="T974" i="6"/>
  <c r="S974" i="6"/>
  <c r="N974" i="6"/>
  <c r="E974" i="6"/>
  <c r="X975" i="6"/>
  <c r="W975" i="6"/>
  <c r="V975" i="6"/>
  <c r="U975" i="6"/>
  <c r="T975" i="6"/>
  <c r="S975" i="6"/>
  <c r="N975" i="6"/>
  <c r="E975" i="6"/>
  <c r="X976" i="6"/>
  <c r="W976" i="6"/>
  <c r="V976" i="6"/>
  <c r="U976" i="6"/>
  <c r="T976" i="6"/>
  <c r="S976" i="6"/>
  <c r="N976" i="6"/>
  <c r="E976" i="6"/>
  <c r="X977" i="6"/>
  <c r="W977" i="6"/>
  <c r="V977" i="6"/>
  <c r="U977" i="6"/>
  <c r="T977" i="6"/>
  <c r="S977" i="6"/>
  <c r="N977" i="6"/>
  <c r="E977" i="6"/>
  <c r="X978" i="6"/>
  <c r="W978" i="6"/>
  <c r="V978" i="6"/>
  <c r="U978" i="6"/>
  <c r="T978" i="6"/>
  <c r="S978" i="6"/>
  <c r="N978" i="6"/>
  <c r="E978" i="6"/>
  <c r="X979" i="6"/>
  <c r="W979" i="6"/>
  <c r="V979" i="6"/>
  <c r="U979" i="6"/>
  <c r="T979" i="6"/>
  <c r="S979" i="6"/>
  <c r="N979" i="6"/>
  <c r="E979" i="6"/>
  <c r="X980" i="6"/>
  <c r="W980" i="6"/>
  <c r="V980" i="6"/>
  <c r="U980" i="6"/>
  <c r="T980" i="6"/>
  <c r="S980" i="6"/>
  <c r="N980" i="6"/>
  <c r="E980" i="6"/>
  <c r="X981" i="6"/>
  <c r="W981" i="6"/>
  <c r="V981" i="6"/>
  <c r="U981" i="6"/>
  <c r="T981" i="6"/>
  <c r="S981" i="6"/>
  <c r="N981" i="6"/>
  <c r="E981" i="6"/>
  <c r="X982" i="6"/>
  <c r="W982" i="6"/>
  <c r="V982" i="6"/>
  <c r="U982" i="6"/>
  <c r="T982" i="6"/>
  <c r="S982" i="6"/>
  <c r="N982" i="6"/>
  <c r="E982" i="6"/>
  <c r="X983" i="6"/>
  <c r="W983" i="6"/>
  <c r="V983" i="6"/>
  <c r="U983" i="6"/>
  <c r="T983" i="6"/>
  <c r="S983" i="6"/>
  <c r="E983" i="6"/>
  <c r="X984" i="6"/>
  <c r="W984" i="6"/>
  <c r="V984" i="6"/>
  <c r="U984" i="6"/>
  <c r="T984" i="6"/>
  <c r="S984" i="6"/>
  <c r="N984" i="6"/>
  <c r="E984" i="6"/>
  <c r="X985" i="6"/>
  <c r="W985" i="6"/>
  <c r="V985" i="6"/>
  <c r="U985" i="6"/>
  <c r="T985" i="6"/>
  <c r="S985" i="6"/>
  <c r="N985" i="6"/>
  <c r="E985" i="6"/>
  <c r="X986" i="6"/>
  <c r="W986" i="6"/>
  <c r="V986" i="6"/>
  <c r="U986" i="6"/>
  <c r="T986" i="6"/>
  <c r="S986" i="6"/>
  <c r="N986" i="6"/>
  <c r="E986" i="6"/>
  <c r="X987" i="6"/>
  <c r="W987" i="6"/>
  <c r="V987" i="6"/>
  <c r="U987" i="6"/>
  <c r="T987" i="6"/>
  <c r="S987" i="6"/>
  <c r="N987" i="6"/>
  <c r="E987" i="6"/>
  <c r="X988" i="6"/>
  <c r="W988" i="6"/>
  <c r="V988" i="6"/>
  <c r="U988" i="6"/>
  <c r="T988" i="6"/>
  <c r="S988" i="6"/>
  <c r="N988" i="6"/>
  <c r="E988" i="6"/>
  <c r="X989" i="6"/>
  <c r="W989" i="6"/>
  <c r="V989" i="6"/>
  <c r="U989" i="6"/>
  <c r="T989" i="6"/>
  <c r="S989" i="6"/>
  <c r="N989" i="6"/>
  <c r="E989" i="6"/>
  <c r="X990" i="6"/>
  <c r="W990" i="6"/>
  <c r="V990" i="6"/>
  <c r="U990" i="6"/>
  <c r="T990" i="6"/>
  <c r="S990" i="6"/>
  <c r="N990" i="6"/>
  <c r="E990" i="6"/>
  <c r="X991" i="6"/>
  <c r="W991" i="6"/>
  <c r="V991" i="6"/>
  <c r="U991" i="6"/>
  <c r="T991" i="6"/>
  <c r="S991" i="6"/>
  <c r="N991" i="6"/>
  <c r="E991" i="6"/>
  <c r="X992" i="6"/>
  <c r="W992" i="6"/>
  <c r="V992" i="6"/>
  <c r="U992" i="6"/>
  <c r="T992" i="6"/>
  <c r="S992" i="6"/>
  <c r="E992" i="6"/>
  <c r="X993" i="6"/>
  <c r="W993" i="6"/>
  <c r="V993" i="6"/>
  <c r="U993" i="6"/>
  <c r="T993" i="6"/>
  <c r="S993" i="6"/>
  <c r="N993" i="6"/>
  <c r="E993" i="6"/>
  <c r="X994" i="6"/>
  <c r="W994" i="6"/>
  <c r="V994" i="6"/>
  <c r="U994" i="6"/>
  <c r="T994" i="6"/>
  <c r="S994" i="6"/>
  <c r="N994" i="6"/>
  <c r="E994" i="6"/>
  <c r="X995" i="6"/>
  <c r="W995" i="6"/>
  <c r="V995" i="6"/>
  <c r="U995" i="6"/>
  <c r="T995" i="6"/>
  <c r="S995" i="6"/>
  <c r="N995" i="6"/>
  <c r="E995" i="6"/>
  <c r="X996" i="6"/>
  <c r="W996" i="6"/>
  <c r="V996" i="6"/>
  <c r="U996" i="6"/>
  <c r="T996" i="6"/>
  <c r="S996" i="6"/>
  <c r="N996" i="6"/>
  <c r="E996" i="6"/>
  <c r="X997" i="6"/>
  <c r="W997" i="6"/>
  <c r="V997" i="6"/>
  <c r="U997" i="6"/>
  <c r="T997" i="6"/>
  <c r="S997" i="6"/>
  <c r="N997" i="6"/>
  <c r="E997" i="6"/>
  <c r="X998" i="6"/>
  <c r="W998" i="6"/>
  <c r="V998" i="6"/>
  <c r="U998" i="6"/>
  <c r="T998" i="6"/>
  <c r="S998" i="6"/>
  <c r="N998" i="6"/>
  <c r="E998" i="6"/>
  <c r="X999" i="6"/>
  <c r="W999" i="6"/>
  <c r="V999" i="6"/>
  <c r="U999" i="6"/>
  <c r="T999" i="6"/>
  <c r="S999" i="6"/>
  <c r="N999" i="6"/>
  <c r="E999" i="6"/>
  <c r="X1000" i="6"/>
  <c r="W1000" i="6"/>
  <c r="V1000" i="6"/>
  <c r="U1000" i="6"/>
  <c r="T1000" i="6"/>
  <c r="S1000" i="6"/>
  <c r="N1000" i="6"/>
  <c r="E1000" i="6"/>
  <c r="X1001" i="6"/>
  <c r="W1001" i="6"/>
  <c r="V1001" i="6"/>
  <c r="U1001" i="6"/>
  <c r="T1001" i="6"/>
  <c r="S1001" i="6"/>
  <c r="N1001" i="6"/>
  <c r="E1001" i="6"/>
  <c r="P1001" i="6" l="1"/>
  <c r="Q1001" i="6" s="1"/>
  <c r="R1001" i="6" s="1"/>
  <c r="O1001" i="6"/>
  <c r="P1000" i="6"/>
  <c r="Q1000" i="6" s="1"/>
  <c r="R1000" i="6" s="1"/>
  <c r="O1000" i="6"/>
  <c r="P999" i="6"/>
  <c r="Q999" i="6" s="1"/>
  <c r="R999" i="6" s="1"/>
  <c r="O999" i="6"/>
  <c r="P998" i="6"/>
  <c r="Q998" i="6" s="1"/>
  <c r="R998" i="6" s="1"/>
  <c r="O998" i="6"/>
  <c r="P997" i="6"/>
  <c r="Q997" i="6" s="1"/>
  <c r="R997" i="6" s="1"/>
  <c r="O997" i="6"/>
  <c r="P996" i="6"/>
  <c r="Q996" i="6" s="1"/>
  <c r="R996" i="6" s="1"/>
  <c r="O996" i="6"/>
  <c r="P995" i="6"/>
  <c r="Q995" i="6" s="1"/>
  <c r="R995" i="6" s="1"/>
  <c r="O995" i="6"/>
  <c r="P994" i="6"/>
  <c r="Q994" i="6" s="1"/>
  <c r="R994" i="6" s="1"/>
  <c r="O994" i="6"/>
  <c r="P993" i="6"/>
  <c r="Q993" i="6" s="1"/>
  <c r="O993" i="6"/>
  <c r="P991" i="6"/>
  <c r="Q991" i="6" s="1"/>
  <c r="R991" i="6" s="1"/>
  <c r="O991" i="6"/>
  <c r="P990" i="6"/>
  <c r="Q990" i="6" s="1"/>
  <c r="R990" i="6" s="1"/>
  <c r="O990" i="6"/>
  <c r="P989" i="6"/>
  <c r="Q989" i="6" s="1"/>
  <c r="R989" i="6" s="1"/>
  <c r="O989" i="6"/>
  <c r="P988" i="6"/>
  <c r="Q988" i="6" s="1"/>
  <c r="R988" i="6" s="1"/>
  <c r="O988" i="6"/>
  <c r="P987" i="6"/>
  <c r="Q987" i="6" s="1"/>
  <c r="R987" i="6" s="1"/>
  <c r="O987" i="6"/>
  <c r="P986" i="6"/>
  <c r="Q986" i="6" s="1"/>
  <c r="R986" i="6" s="1"/>
  <c r="O986" i="6"/>
  <c r="P985" i="6"/>
  <c r="Q985" i="6" s="1"/>
  <c r="R985" i="6" s="1"/>
  <c r="O985" i="6"/>
  <c r="P984" i="6"/>
  <c r="Q984" i="6" s="1"/>
  <c r="R984" i="6" s="1"/>
  <c r="O984" i="6"/>
  <c r="P982" i="6"/>
  <c r="Q982" i="6" s="1"/>
  <c r="R982" i="6" s="1"/>
  <c r="O982" i="6"/>
  <c r="P981" i="6"/>
  <c r="Q981" i="6" s="1"/>
  <c r="R981" i="6" s="1"/>
  <c r="O981" i="6"/>
  <c r="P980" i="6"/>
  <c r="Q980" i="6" s="1"/>
  <c r="R980" i="6" s="1"/>
  <c r="O980" i="6"/>
  <c r="P979" i="6"/>
  <c r="Q979" i="6" s="1"/>
  <c r="R979" i="6" s="1"/>
  <c r="O979" i="6"/>
  <c r="P978" i="6"/>
  <c r="Q978" i="6" s="1"/>
  <c r="R978" i="6" s="1"/>
  <c r="O978" i="6"/>
  <c r="P977" i="6"/>
  <c r="Q977" i="6" s="1"/>
  <c r="R977" i="6" s="1"/>
  <c r="O977" i="6"/>
  <c r="P976" i="6"/>
  <c r="Q976" i="6" s="1"/>
  <c r="R976" i="6" s="1"/>
  <c r="O976" i="6"/>
  <c r="P975" i="6"/>
  <c r="Q975" i="6" s="1"/>
  <c r="R975" i="6" s="1"/>
  <c r="O975" i="6"/>
  <c r="P974" i="6"/>
  <c r="Q974" i="6" s="1"/>
  <c r="R974" i="6" s="1"/>
  <c r="O974" i="6"/>
  <c r="P973" i="6"/>
  <c r="Q973" i="6" s="1"/>
  <c r="R973" i="6" s="1"/>
  <c r="O973" i="6"/>
  <c r="P972" i="6"/>
  <c r="Q972" i="6" s="1"/>
  <c r="R972" i="6" s="1"/>
  <c r="O972" i="6"/>
  <c r="P971" i="6"/>
  <c r="Q971" i="6" s="1"/>
  <c r="R971" i="6" s="1"/>
  <c r="O971" i="6"/>
  <c r="P983" i="6"/>
  <c r="Q983" i="6" s="1"/>
  <c r="R383" i="6" s="1"/>
  <c r="O983" i="6"/>
  <c r="P969" i="6"/>
  <c r="Q969" i="6" s="1"/>
  <c r="R969" i="6" s="1"/>
  <c r="O969" i="6"/>
  <c r="P968" i="6"/>
  <c r="Q968" i="6" s="1"/>
  <c r="R968" i="6" s="1"/>
  <c r="O968" i="6"/>
  <c r="P967" i="6"/>
  <c r="Q967" i="6" s="1"/>
  <c r="R967" i="6" s="1"/>
  <c r="O967" i="6"/>
  <c r="P966" i="6"/>
  <c r="Q966" i="6" s="1"/>
  <c r="R966" i="6" s="1"/>
  <c r="O966" i="6"/>
  <c r="P965" i="6"/>
  <c r="Q965" i="6" s="1"/>
  <c r="R965" i="6" s="1"/>
  <c r="O965" i="6"/>
  <c r="P964" i="6"/>
  <c r="Q964" i="6" s="1"/>
  <c r="R964" i="6" s="1"/>
  <c r="O964" i="6"/>
  <c r="P963" i="6"/>
  <c r="Q963" i="6" s="1"/>
  <c r="R963" i="6" s="1"/>
  <c r="O963" i="6"/>
  <c r="P962" i="6"/>
  <c r="Q962" i="6" s="1"/>
  <c r="R962" i="6" s="1"/>
  <c r="O962" i="6"/>
  <c r="P961" i="6"/>
  <c r="Q961" i="6" s="1"/>
  <c r="R961" i="6" s="1"/>
  <c r="O961" i="6"/>
  <c r="P960" i="6"/>
  <c r="Q960" i="6" s="1"/>
  <c r="R960" i="6" s="1"/>
  <c r="O960" i="6"/>
  <c r="P959" i="6"/>
  <c r="Q959" i="6" s="1"/>
  <c r="R959" i="6" s="1"/>
  <c r="O959" i="6"/>
  <c r="P958" i="6"/>
  <c r="Q958" i="6" s="1"/>
  <c r="R958" i="6" s="1"/>
  <c r="O958" i="6"/>
  <c r="P957" i="6"/>
  <c r="Q957" i="6" s="1"/>
  <c r="R957" i="6" s="1"/>
  <c r="O957" i="6"/>
  <c r="P956" i="6"/>
  <c r="Q956" i="6" s="1"/>
  <c r="R956" i="6" s="1"/>
  <c r="O956" i="6"/>
  <c r="P955" i="6"/>
  <c r="Q955" i="6" s="1"/>
  <c r="R955" i="6" s="1"/>
  <c r="O955" i="6"/>
  <c r="P954" i="6"/>
  <c r="Q954" i="6" s="1"/>
  <c r="R954" i="6" s="1"/>
  <c r="O954" i="6"/>
  <c r="P953" i="6"/>
  <c r="Q953" i="6" s="1"/>
  <c r="R953" i="6" s="1"/>
  <c r="O953" i="6"/>
  <c r="P952" i="6"/>
  <c r="Q952" i="6" s="1"/>
  <c r="R952" i="6" s="1"/>
  <c r="O952" i="6"/>
  <c r="P951" i="6"/>
  <c r="Q951" i="6" s="1"/>
  <c r="R951" i="6" s="1"/>
  <c r="O951" i="6"/>
  <c r="P950" i="6"/>
  <c r="Q950" i="6" s="1"/>
  <c r="R950" i="6" s="1"/>
  <c r="O950" i="6"/>
  <c r="P949" i="6"/>
  <c r="Q949" i="6" s="1"/>
  <c r="R949" i="6" s="1"/>
  <c r="O949" i="6"/>
  <c r="P948" i="6"/>
  <c r="Q948" i="6" s="1"/>
  <c r="R948" i="6" s="1"/>
  <c r="O948" i="6"/>
  <c r="P947" i="6"/>
  <c r="Q947" i="6" s="1"/>
  <c r="R947" i="6" s="1"/>
  <c r="O947" i="6"/>
  <c r="P946" i="6"/>
  <c r="Q946" i="6" s="1"/>
  <c r="R946" i="6" s="1"/>
  <c r="O946" i="6"/>
  <c r="P945" i="6"/>
  <c r="Q945" i="6" s="1"/>
  <c r="R945" i="6" s="1"/>
  <c r="O945" i="6"/>
  <c r="P944" i="6"/>
  <c r="Q944" i="6" s="1"/>
  <c r="R944" i="6" s="1"/>
  <c r="O944" i="6"/>
  <c r="P943" i="6"/>
  <c r="Q943" i="6" s="1"/>
  <c r="R943" i="6" s="1"/>
  <c r="O943" i="6"/>
  <c r="P942" i="6"/>
  <c r="Q942" i="6" s="1"/>
  <c r="R942" i="6" s="1"/>
  <c r="O942" i="6"/>
  <c r="P941" i="6"/>
  <c r="Q941" i="6" s="1"/>
  <c r="R941" i="6" s="1"/>
  <c r="O941" i="6"/>
  <c r="P940" i="6"/>
  <c r="Q940" i="6" s="1"/>
  <c r="R940" i="6" s="1"/>
  <c r="O940" i="6"/>
  <c r="P939" i="6"/>
  <c r="Q939" i="6" s="1"/>
  <c r="R939" i="6" s="1"/>
  <c r="O939" i="6"/>
  <c r="P938" i="6"/>
  <c r="Q938" i="6" s="1"/>
  <c r="R938" i="6" s="1"/>
  <c r="O938" i="6"/>
  <c r="P937" i="6"/>
  <c r="Q937" i="6" s="1"/>
  <c r="R937" i="6" s="1"/>
  <c r="O937" i="6"/>
  <c r="P936" i="6"/>
  <c r="Q936" i="6" s="1"/>
  <c r="R936" i="6" s="1"/>
  <c r="O936" i="6"/>
  <c r="P935" i="6"/>
  <c r="Q935" i="6" s="1"/>
  <c r="R935" i="6" s="1"/>
  <c r="O935" i="6"/>
  <c r="P934" i="6"/>
  <c r="Q934" i="6" s="1"/>
  <c r="R934" i="6" s="1"/>
  <c r="O934" i="6"/>
  <c r="P933" i="6"/>
  <c r="Q933" i="6" s="1"/>
  <c r="R933" i="6" s="1"/>
  <c r="O933" i="6"/>
  <c r="P932" i="6"/>
  <c r="Q932" i="6" s="1"/>
  <c r="R932" i="6" s="1"/>
  <c r="O932" i="6"/>
  <c r="P931" i="6"/>
  <c r="Q931" i="6" s="1"/>
  <c r="R931" i="6" s="1"/>
  <c r="O931" i="6"/>
  <c r="P930" i="6"/>
  <c r="Q930" i="6" s="1"/>
  <c r="R930" i="6" s="1"/>
  <c r="O930" i="6"/>
  <c r="P929" i="6"/>
  <c r="Q929" i="6" s="1"/>
  <c r="R929" i="6" s="1"/>
  <c r="O929" i="6"/>
  <c r="P928" i="6"/>
  <c r="Q928" i="6" s="1"/>
  <c r="R928" i="6" s="1"/>
  <c r="O928" i="6"/>
  <c r="P927" i="6"/>
  <c r="Q927" i="6" s="1"/>
  <c r="R927" i="6" s="1"/>
  <c r="O927" i="6"/>
  <c r="P926" i="6"/>
  <c r="Q926" i="6" s="1"/>
  <c r="R926" i="6" s="1"/>
  <c r="O926" i="6"/>
  <c r="P925" i="6"/>
  <c r="Q925" i="6" s="1"/>
  <c r="R925" i="6" s="1"/>
  <c r="O925" i="6"/>
  <c r="P924" i="6"/>
  <c r="Q924" i="6" s="1"/>
  <c r="R924" i="6" s="1"/>
  <c r="O924" i="6"/>
  <c r="P923" i="6"/>
  <c r="Q923" i="6" s="1"/>
  <c r="R923" i="6" s="1"/>
  <c r="O923" i="6"/>
  <c r="P922" i="6"/>
  <c r="Q922" i="6" s="1"/>
  <c r="R922" i="6" s="1"/>
  <c r="O922" i="6"/>
  <c r="P921" i="6"/>
  <c r="Q921" i="6" s="1"/>
  <c r="R921" i="6" s="1"/>
  <c r="O921" i="6"/>
  <c r="P920" i="6"/>
  <c r="Q920" i="6" s="1"/>
  <c r="R920" i="6" s="1"/>
  <c r="O920" i="6"/>
  <c r="P919" i="6"/>
  <c r="Q919" i="6" s="1"/>
  <c r="R919" i="6" s="1"/>
  <c r="O919" i="6"/>
  <c r="P918" i="6"/>
  <c r="Q918" i="6" s="1"/>
  <c r="R918" i="6" s="1"/>
  <c r="O918" i="6"/>
  <c r="P917" i="6"/>
  <c r="Q917" i="6" s="1"/>
  <c r="R917" i="6" s="1"/>
  <c r="O917" i="6"/>
  <c r="P916" i="6"/>
  <c r="Q916" i="6" s="1"/>
  <c r="R916" i="6" s="1"/>
  <c r="O916" i="6"/>
  <c r="P915" i="6"/>
  <c r="Q915" i="6" s="1"/>
  <c r="R915" i="6" s="1"/>
  <c r="O915" i="6"/>
  <c r="P914" i="6"/>
  <c r="Q914" i="6" s="1"/>
  <c r="R914" i="6" s="1"/>
  <c r="O914" i="6"/>
  <c r="P913" i="6"/>
  <c r="Q913" i="6" s="1"/>
  <c r="R913" i="6" s="1"/>
  <c r="O913" i="6"/>
  <c r="P912" i="6"/>
  <c r="Q912" i="6" s="1"/>
  <c r="R912" i="6" s="1"/>
  <c r="O912" i="6"/>
  <c r="P911" i="6"/>
  <c r="Q911" i="6" s="1"/>
  <c r="R911" i="6" s="1"/>
  <c r="O911" i="6"/>
  <c r="P910" i="6"/>
  <c r="Q910" i="6" s="1"/>
  <c r="R910" i="6" s="1"/>
  <c r="O910" i="6"/>
  <c r="P909" i="6"/>
  <c r="Q909" i="6" s="1"/>
  <c r="R909" i="6" s="1"/>
  <c r="O909" i="6"/>
  <c r="P908" i="6"/>
  <c r="Q908" i="6" s="1"/>
  <c r="R908" i="6" s="1"/>
  <c r="O908" i="6"/>
  <c r="P907" i="6"/>
  <c r="Q907" i="6" s="1"/>
  <c r="R907" i="6" s="1"/>
  <c r="O907" i="6"/>
  <c r="P906" i="6"/>
  <c r="Q906" i="6" s="1"/>
  <c r="R906" i="6" s="1"/>
  <c r="O906" i="6"/>
  <c r="P905" i="6"/>
  <c r="Q905" i="6" s="1"/>
  <c r="R905" i="6" s="1"/>
  <c r="O905" i="6"/>
  <c r="P904" i="6"/>
  <c r="Q904" i="6" s="1"/>
  <c r="R904" i="6" s="1"/>
  <c r="O904" i="6"/>
  <c r="P903" i="6"/>
  <c r="Q903" i="6" s="1"/>
  <c r="R903" i="6" s="1"/>
  <c r="O903" i="6"/>
  <c r="P902" i="6"/>
  <c r="Q902" i="6" s="1"/>
  <c r="R902" i="6" s="1"/>
  <c r="O902" i="6"/>
  <c r="P901" i="6"/>
  <c r="Q901" i="6" s="1"/>
  <c r="R901" i="6" s="1"/>
  <c r="O901" i="6"/>
  <c r="P900" i="6"/>
  <c r="Q900" i="6" s="1"/>
  <c r="R900" i="6" s="1"/>
  <c r="O900" i="6"/>
  <c r="P899" i="6"/>
  <c r="Q899" i="6" s="1"/>
  <c r="R899" i="6" s="1"/>
  <c r="O899" i="6"/>
  <c r="P898" i="6"/>
  <c r="Q898" i="6" s="1"/>
  <c r="R898" i="6" s="1"/>
  <c r="O898" i="6"/>
  <c r="P897" i="6"/>
  <c r="Q897" i="6" s="1"/>
  <c r="R897" i="6" s="1"/>
  <c r="O897" i="6"/>
  <c r="P896" i="6"/>
  <c r="Q896" i="6" s="1"/>
  <c r="R896" i="6" s="1"/>
  <c r="O896" i="6"/>
  <c r="P895" i="6"/>
  <c r="Q895" i="6" s="1"/>
  <c r="R895" i="6" s="1"/>
  <c r="O895" i="6"/>
  <c r="P894" i="6"/>
  <c r="Q894" i="6" s="1"/>
  <c r="R894" i="6" s="1"/>
  <c r="O894" i="6"/>
  <c r="P892" i="6"/>
  <c r="Q892" i="6" s="1"/>
  <c r="R892" i="6" s="1"/>
  <c r="O892" i="6"/>
  <c r="P891" i="6"/>
  <c r="Q891" i="6" s="1"/>
  <c r="R891" i="6" s="1"/>
  <c r="O891" i="6"/>
  <c r="P890" i="6"/>
  <c r="Q890" i="6" s="1"/>
  <c r="R890" i="6" s="1"/>
  <c r="O890" i="6"/>
  <c r="P889" i="6"/>
  <c r="Q889" i="6" s="1"/>
  <c r="R889" i="6" s="1"/>
  <c r="O889" i="6"/>
  <c r="P888" i="6"/>
  <c r="Q888" i="6" s="1"/>
  <c r="R888" i="6" s="1"/>
  <c r="O888" i="6"/>
  <c r="P887" i="6"/>
  <c r="Q887" i="6" s="1"/>
  <c r="R887" i="6" s="1"/>
  <c r="O887" i="6"/>
  <c r="P886" i="6"/>
  <c r="Q886" i="6" s="1"/>
  <c r="R886" i="6" s="1"/>
  <c r="O886" i="6"/>
  <c r="P885" i="6"/>
  <c r="Q885" i="6" s="1"/>
  <c r="R885" i="6" s="1"/>
  <c r="O885" i="6"/>
  <c r="P884" i="6"/>
  <c r="Q884" i="6" s="1"/>
  <c r="R884" i="6" s="1"/>
  <c r="O884" i="6"/>
  <c r="P883" i="6"/>
  <c r="Q883" i="6" s="1"/>
  <c r="R883" i="6" s="1"/>
  <c r="O883" i="6"/>
  <c r="P882" i="6"/>
  <c r="Q882" i="6" s="1"/>
  <c r="R882" i="6" s="1"/>
  <c r="O882" i="6"/>
  <c r="P881" i="6"/>
  <c r="Q881" i="6" s="1"/>
  <c r="R881" i="6" s="1"/>
  <c r="O881" i="6"/>
  <c r="P880" i="6"/>
  <c r="Q880" i="6" s="1"/>
  <c r="R880" i="6" s="1"/>
  <c r="O880" i="6"/>
  <c r="P879" i="6"/>
  <c r="Q879" i="6" s="1"/>
  <c r="R879" i="6" s="1"/>
  <c r="O879" i="6"/>
  <c r="P878" i="6"/>
  <c r="Q878" i="6" s="1"/>
  <c r="R878" i="6" s="1"/>
  <c r="O878" i="6"/>
  <c r="P877" i="6"/>
  <c r="Q877" i="6" s="1"/>
  <c r="R877" i="6" s="1"/>
  <c r="O877" i="6"/>
  <c r="P876" i="6"/>
  <c r="Q876" i="6" s="1"/>
  <c r="R876" i="6" s="1"/>
  <c r="O876" i="6"/>
  <c r="P875" i="6"/>
  <c r="Q875" i="6" s="1"/>
  <c r="R875" i="6" s="1"/>
  <c r="O875" i="6"/>
  <c r="P874" i="6"/>
  <c r="Q874" i="6" s="1"/>
  <c r="R874" i="6" s="1"/>
  <c r="O874" i="6"/>
  <c r="P873" i="6"/>
  <c r="Q873" i="6" s="1"/>
  <c r="R873" i="6" s="1"/>
  <c r="O873" i="6"/>
  <c r="P872" i="6"/>
  <c r="Q872" i="6" s="1"/>
  <c r="R872" i="6" s="1"/>
  <c r="O872" i="6"/>
  <c r="P871" i="6"/>
  <c r="Q871" i="6" s="1"/>
  <c r="R871" i="6" s="1"/>
  <c r="O871" i="6"/>
  <c r="P870" i="6"/>
  <c r="Q870" i="6" s="1"/>
  <c r="R870" i="6" s="1"/>
  <c r="O870" i="6"/>
  <c r="P869" i="6"/>
  <c r="Q869" i="6" s="1"/>
  <c r="R869" i="6" s="1"/>
  <c r="O869" i="6"/>
  <c r="P868" i="6"/>
  <c r="Q868" i="6" s="1"/>
  <c r="R868" i="6" s="1"/>
  <c r="O868" i="6"/>
  <c r="P867" i="6"/>
  <c r="Q867" i="6" s="1"/>
  <c r="R867" i="6" s="1"/>
  <c r="O867" i="6"/>
  <c r="P866" i="6"/>
  <c r="Q866" i="6" s="1"/>
  <c r="R866" i="6" s="1"/>
  <c r="O866" i="6"/>
  <c r="P865" i="6"/>
  <c r="Q865" i="6" s="1"/>
  <c r="R865" i="6" s="1"/>
  <c r="O865" i="6"/>
  <c r="P864" i="6"/>
  <c r="Q864" i="6" s="1"/>
  <c r="R864" i="6" s="1"/>
  <c r="O864" i="6"/>
  <c r="P863" i="6"/>
  <c r="Q863" i="6" s="1"/>
  <c r="R863" i="6" s="1"/>
  <c r="O863" i="6"/>
  <c r="P862" i="6"/>
  <c r="Q862" i="6" s="1"/>
  <c r="R862" i="6" s="1"/>
  <c r="O862" i="6"/>
  <c r="P861" i="6"/>
  <c r="Q861" i="6" s="1"/>
  <c r="R861" i="6" s="1"/>
  <c r="O861" i="6"/>
  <c r="P860" i="6"/>
  <c r="Q860" i="6" s="1"/>
  <c r="R860" i="6" s="1"/>
  <c r="O860" i="6"/>
  <c r="P859" i="6"/>
  <c r="Q859" i="6" s="1"/>
  <c r="R859" i="6" s="1"/>
  <c r="O859" i="6"/>
  <c r="P858" i="6"/>
  <c r="Q858" i="6" s="1"/>
  <c r="R858" i="6" s="1"/>
  <c r="O858" i="6"/>
  <c r="P857" i="6"/>
  <c r="Q857" i="6" s="1"/>
  <c r="R857" i="6" s="1"/>
  <c r="O857" i="6"/>
  <c r="P856" i="6"/>
  <c r="Q856" i="6" s="1"/>
  <c r="R856" i="6" s="1"/>
  <c r="O856" i="6"/>
  <c r="P855" i="6"/>
  <c r="Q855" i="6" s="1"/>
  <c r="R855" i="6" s="1"/>
  <c r="O855" i="6"/>
  <c r="P854" i="6"/>
  <c r="Q854" i="6" s="1"/>
  <c r="R854" i="6" s="1"/>
  <c r="O854" i="6"/>
  <c r="P853" i="6"/>
  <c r="Q853" i="6" s="1"/>
  <c r="R853" i="6" s="1"/>
  <c r="O853" i="6"/>
  <c r="P852" i="6"/>
  <c r="Q852" i="6" s="1"/>
  <c r="R852" i="6" s="1"/>
  <c r="O852" i="6"/>
  <c r="P851" i="6"/>
  <c r="Q851" i="6" s="1"/>
  <c r="R851" i="6" s="1"/>
  <c r="O851" i="6"/>
  <c r="P850" i="6"/>
  <c r="Q850" i="6" s="1"/>
  <c r="R850" i="6" s="1"/>
  <c r="O850" i="6"/>
  <c r="P849" i="6"/>
  <c r="Q849" i="6" s="1"/>
  <c r="R849" i="6" s="1"/>
  <c r="O849" i="6"/>
  <c r="P848" i="6"/>
  <c r="Q848" i="6" s="1"/>
  <c r="R848" i="6" s="1"/>
  <c r="O848" i="6"/>
  <c r="P847" i="6"/>
  <c r="Q847" i="6" s="1"/>
  <c r="R847" i="6" s="1"/>
  <c r="O847" i="6"/>
  <c r="P846" i="6"/>
  <c r="Q846" i="6" s="1"/>
  <c r="R846" i="6" s="1"/>
  <c r="O846" i="6"/>
  <c r="P845" i="6"/>
  <c r="Q845" i="6" s="1"/>
  <c r="R845" i="6" s="1"/>
  <c r="O845" i="6"/>
  <c r="P844" i="6"/>
  <c r="Q844" i="6" s="1"/>
  <c r="R844" i="6" s="1"/>
  <c r="O844" i="6"/>
  <c r="P843" i="6"/>
  <c r="Q843" i="6" s="1"/>
  <c r="R843" i="6" s="1"/>
  <c r="O843" i="6"/>
  <c r="P842" i="6"/>
  <c r="Q842" i="6" s="1"/>
  <c r="R842" i="6" s="1"/>
  <c r="O842" i="6"/>
  <c r="P841" i="6"/>
  <c r="Q841" i="6" s="1"/>
  <c r="R841" i="6" s="1"/>
  <c r="O841" i="6"/>
  <c r="P840" i="6"/>
  <c r="Q840" i="6" s="1"/>
  <c r="R840" i="6" s="1"/>
  <c r="O840" i="6"/>
  <c r="P839" i="6"/>
  <c r="Q839" i="6" s="1"/>
  <c r="R839" i="6" s="1"/>
  <c r="O839" i="6"/>
  <c r="P838" i="6"/>
  <c r="Q838" i="6" s="1"/>
  <c r="R838" i="6" s="1"/>
  <c r="O838" i="6"/>
  <c r="P837" i="6"/>
  <c r="Q837" i="6" s="1"/>
  <c r="R837" i="6" s="1"/>
  <c r="O837" i="6"/>
  <c r="P836" i="6"/>
  <c r="Q836" i="6" s="1"/>
  <c r="R836" i="6" s="1"/>
  <c r="O836" i="6"/>
  <c r="P835" i="6"/>
  <c r="Q835" i="6" s="1"/>
  <c r="R835" i="6" s="1"/>
  <c r="O835" i="6"/>
  <c r="P834" i="6"/>
  <c r="Q834" i="6" s="1"/>
  <c r="R834" i="6" s="1"/>
  <c r="O834" i="6"/>
  <c r="P833" i="6"/>
  <c r="Q833" i="6" s="1"/>
  <c r="R833" i="6" s="1"/>
  <c r="O833" i="6"/>
  <c r="P832" i="6"/>
  <c r="Q832" i="6" s="1"/>
  <c r="R832" i="6" s="1"/>
  <c r="O832" i="6"/>
  <c r="P831" i="6"/>
  <c r="Q831" i="6" s="1"/>
  <c r="R831" i="6" s="1"/>
  <c r="O831" i="6"/>
  <c r="P830" i="6"/>
  <c r="Q830" i="6" s="1"/>
  <c r="R830" i="6" s="1"/>
  <c r="O830" i="6"/>
  <c r="P829" i="6"/>
  <c r="Q829" i="6" s="1"/>
  <c r="R829" i="6" s="1"/>
  <c r="O829" i="6"/>
  <c r="P828" i="6"/>
  <c r="Q828" i="6" s="1"/>
  <c r="R828" i="6" s="1"/>
  <c r="O828" i="6"/>
  <c r="P827" i="6"/>
  <c r="Q827" i="6" s="1"/>
  <c r="R827" i="6" s="1"/>
  <c r="O827" i="6"/>
  <c r="P826" i="6"/>
  <c r="Q826" i="6" s="1"/>
  <c r="R826" i="6" s="1"/>
  <c r="O826" i="6"/>
  <c r="P824" i="6"/>
  <c r="Q824" i="6" s="1"/>
  <c r="R824" i="6" s="1"/>
  <c r="O824" i="6"/>
  <c r="P823" i="6"/>
  <c r="Q823" i="6" s="1"/>
  <c r="R823" i="6" s="1"/>
  <c r="O823" i="6"/>
  <c r="P822" i="6"/>
  <c r="Q822" i="6" s="1"/>
  <c r="R822" i="6" s="1"/>
  <c r="O822" i="6"/>
  <c r="P821" i="6"/>
  <c r="Q821" i="6" s="1"/>
  <c r="R821" i="6" s="1"/>
  <c r="O821" i="6"/>
  <c r="P820" i="6"/>
  <c r="Q820" i="6" s="1"/>
  <c r="R820" i="6" s="1"/>
  <c r="O820" i="6"/>
  <c r="P819" i="6"/>
  <c r="Q819" i="6" s="1"/>
  <c r="R819" i="6" s="1"/>
  <c r="O819" i="6"/>
  <c r="P818" i="6"/>
  <c r="Q818" i="6" s="1"/>
  <c r="R818" i="6" s="1"/>
  <c r="O818" i="6"/>
  <c r="P817" i="6"/>
  <c r="Q817" i="6" s="1"/>
  <c r="R817" i="6" s="1"/>
  <c r="O817" i="6"/>
  <c r="P816" i="6"/>
  <c r="Q816" i="6" s="1"/>
  <c r="R816" i="6" s="1"/>
  <c r="O816" i="6"/>
  <c r="P815" i="6"/>
  <c r="Q815" i="6" s="1"/>
  <c r="R815" i="6" s="1"/>
  <c r="O815" i="6"/>
  <c r="P814" i="6"/>
  <c r="Q814" i="6" s="1"/>
  <c r="R814" i="6" s="1"/>
  <c r="O814" i="6"/>
  <c r="P813" i="6"/>
  <c r="Q813" i="6" s="1"/>
  <c r="R813" i="6" s="1"/>
  <c r="O813" i="6"/>
  <c r="P812" i="6"/>
  <c r="Q812" i="6" s="1"/>
  <c r="R812" i="6" s="1"/>
  <c r="O812" i="6"/>
  <c r="P811" i="6"/>
  <c r="Q811" i="6" s="1"/>
  <c r="R811" i="6" s="1"/>
  <c r="O811" i="6"/>
  <c r="P810" i="6"/>
  <c r="Q810" i="6" s="1"/>
  <c r="R810" i="6" s="1"/>
  <c r="O810" i="6"/>
  <c r="P809" i="6"/>
  <c r="Q809" i="6" s="1"/>
  <c r="R809" i="6" s="1"/>
  <c r="O809" i="6"/>
  <c r="P808" i="6"/>
  <c r="Q808" i="6" s="1"/>
  <c r="R808" i="6" s="1"/>
  <c r="O808" i="6"/>
  <c r="P807" i="6"/>
  <c r="Q807" i="6" s="1"/>
  <c r="R807" i="6" s="1"/>
  <c r="O807" i="6"/>
  <c r="P806" i="6"/>
  <c r="Q806" i="6" s="1"/>
  <c r="R806" i="6" s="1"/>
  <c r="O806" i="6"/>
  <c r="P805" i="6"/>
  <c r="Q805" i="6" s="1"/>
  <c r="R805" i="6" s="1"/>
  <c r="O805" i="6"/>
  <c r="P804" i="6"/>
  <c r="Q804" i="6" s="1"/>
  <c r="R804" i="6" s="1"/>
  <c r="O804" i="6"/>
  <c r="P803" i="6"/>
  <c r="Q803" i="6" s="1"/>
  <c r="R803" i="6" s="1"/>
  <c r="O803" i="6"/>
  <c r="P802" i="6"/>
  <c r="Q802" i="6" s="1"/>
  <c r="R802" i="6" s="1"/>
  <c r="O802" i="6"/>
  <c r="P801" i="6"/>
  <c r="Q801" i="6" s="1"/>
  <c r="R801" i="6" s="1"/>
  <c r="O801" i="6"/>
  <c r="P800" i="6"/>
  <c r="Q800" i="6" s="1"/>
  <c r="R800" i="6" s="1"/>
  <c r="O800" i="6"/>
  <c r="P799" i="6"/>
  <c r="Q799" i="6" s="1"/>
  <c r="R799" i="6" s="1"/>
  <c r="O799" i="6"/>
  <c r="P798" i="6"/>
  <c r="Q798" i="6" s="1"/>
  <c r="R798" i="6" s="1"/>
  <c r="O798" i="6"/>
  <c r="P797" i="6"/>
  <c r="Q797" i="6" s="1"/>
  <c r="R797" i="6" s="1"/>
  <c r="O797" i="6"/>
  <c r="P796" i="6"/>
  <c r="Q796" i="6" s="1"/>
  <c r="R796" i="6" s="1"/>
  <c r="O796" i="6"/>
  <c r="P795" i="6"/>
  <c r="Q795" i="6" s="1"/>
  <c r="R795" i="6" s="1"/>
  <c r="O795" i="6"/>
  <c r="P794" i="6"/>
  <c r="Q794" i="6" s="1"/>
  <c r="R794" i="6" s="1"/>
  <c r="O794" i="6"/>
  <c r="P793" i="6"/>
  <c r="Q793" i="6" s="1"/>
  <c r="R793" i="6" s="1"/>
  <c r="O793" i="6"/>
  <c r="P792" i="6"/>
  <c r="Q792" i="6" s="1"/>
  <c r="R792" i="6" s="1"/>
  <c r="O792" i="6"/>
  <c r="P791" i="6"/>
  <c r="Q791" i="6" s="1"/>
  <c r="R791" i="6" s="1"/>
  <c r="O791" i="6"/>
  <c r="P790" i="6"/>
  <c r="Q790" i="6" s="1"/>
  <c r="R790" i="6" s="1"/>
  <c r="O790" i="6"/>
  <c r="P789" i="6"/>
  <c r="Q789" i="6" s="1"/>
  <c r="R789" i="6" s="1"/>
  <c r="O789" i="6"/>
  <c r="P788" i="6"/>
  <c r="Q788" i="6" s="1"/>
  <c r="R788" i="6" s="1"/>
  <c r="O788" i="6"/>
  <c r="P787" i="6"/>
  <c r="Q787" i="6" s="1"/>
  <c r="R787" i="6" s="1"/>
  <c r="O787" i="6"/>
  <c r="P786" i="6"/>
  <c r="Q786" i="6" s="1"/>
  <c r="R786" i="6" s="1"/>
  <c r="O786" i="6"/>
  <c r="P785" i="6"/>
  <c r="Q785" i="6" s="1"/>
  <c r="R785" i="6" s="1"/>
  <c r="O785" i="6"/>
  <c r="P784" i="6"/>
  <c r="Q784" i="6" s="1"/>
  <c r="R784" i="6" s="1"/>
  <c r="O784" i="6"/>
  <c r="P783" i="6"/>
  <c r="Q783" i="6" s="1"/>
  <c r="R783" i="6" s="1"/>
  <c r="O783" i="6"/>
  <c r="P782" i="6"/>
  <c r="Q782" i="6" s="1"/>
  <c r="R782" i="6" s="1"/>
  <c r="O782" i="6"/>
  <c r="P781" i="6"/>
  <c r="Q781" i="6" s="1"/>
  <c r="R781" i="6" s="1"/>
  <c r="O781" i="6"/>
  <c r="P780" i="6"/>
  <c r="Q780" i="6" s="1"/>
  <c r="R780" i="6" s="1"/>
  <c r="O780" i="6"/>
  <c r="P779" i="6"/>
  <c r="Q779" i="6" s="1"/>
  <c r="R779" i="6" s="1"/>
  <c r="O779" i="6"/>
  <c r="P778" i="6"/>
  <c r="Q778" i="6" s="1"/>
  <c r="R778" i="6" s="1"/>
  <c r="O778" i="6"/>
  <c r="P777" i="6"/>
  <c r="Q777" i="6" s="1"/>
  <c r="R777" i="6" s="1"/>
  <c r="O777" i="6"/>
  <c r="P776" i="6"/>
  <c r="Q776" i="6" s="1"/>
  <c r="R776" i="6" s="1"/>
  <c r="O776" i="6"/>
  <c r="P775" i="6"/>
  <c r="Q775" i="6" s="1"/>
  <c r="R775" i="6" s="1"/>
  <c r="O775" i="6"/>
  <c r="P774" i="6"/>
  <c r="Q774" i="6" s="1"/>
  <c r="R774" i="6" s="1"/>
  <c r="O774" i="6"/>
  <c r="P773" i="6"/>
  <c r="Q773" i="6" s="1"/>
  <c r="R773" i="6" s="1"/>
  <c r="O773" i="6"/>
  <c r="P772" i="6"/>
  <c r="Q772" i="6" s="1"/>
  <c r="R772" i="6" s="1"/>
  <c r="O772" i="6"/>
  <c r="P771" i="6"/>
  <c r="Q771" i="6" s="1"/>
  <c r="R771" i="6" s="1"/>
  <c r="O771" i="6"/>
  <c r="P770" i="6"/>
  <c r="Q770" i="6" s="1"/>
  <c r="R770" i="6" s="1"/>
  <c r="O770" i="6"/>
  <c r="P769" i="6"/>
  <c r="Q769" i="6" s="1"/>
  <c r="R769" i="6" s="1"/>
  <c r="O769" i="6"/>
  <c r="P768" i="6"/>
  <c r="Q768" i="6" s="1"/>
  <c r="R768" i="6" s="1"/>
  <c r="O768" i="6"/>
  <c r="P767" i="6"/>
  <c r="Q767" i="6" s="1"/>
  <c r="R767" i="6" s="1"/>
  <c r="O767" i="6"/>
  <c r="P766" i="6"/>
  <c r="Q766" i="6" s="1"/>
  <c r="R766" i="6" s="1"/>
  <c r="O766" i="6"/>
  <c r="P765" i="6"/>
  <c r="Q765" i="6" s="1"/>
  <c r="R765" i="6" s="1"/>
  <c r="O765" i="6"/>
  <c r="P764" i="6"/>
  <c r="Q764" i="6" s="1"/>
  <c r="R764" i="6" s="1"/>
  <c r="O764" i="6"/>
  <c r="P763" i="6"/>
  <c r="Q763" i="6" s="1"/>
  <c r="R763" i="6" s="1"/>
  <c r="O763" i="6"/>
  <c r="P762" i="6"/>
  <c r="Q762" i="6" s="1"/>
  <c r="R762" i="6" s="1"/>
  <c r="O762" i="6"/>
  <c r="P761" i="6"/>
  <c r="Q761" i="6" s="1"/>
  <c r="R761" i="6" s="1"/>
  <c r="O761" i="6"/>
  <c r="P760" i="6"/>
  <c r="Q760" i="6" s="1"/>
  <c r="R760" i="6" s="1"/>
  <c r="O760" i="6"/>
  <c r="P759" i="6"/>
  <c r="Q759" i="6" s="1"/>
  <c r="R759" i="6" s="1"/>
  <c r="O759" i="6"/>
  <c r="P758" i="6"/>
  <c r="Q758" i="6" s="1"/>
  <c r="R758" i="6" s="1"/>
  <c r="O758" i="6"/>
  <c r="P757" i="6"/>
  <c r="Q757" i="6" s="1"/>
  <c r="R757" i="6" s="1"/>
  <c r="O757" i="6"/>
  <c r="P756" i="6"/>
  <c r="Q756" i="6" s="1"/>
  <c r="R756" i="6" s="1"/>
  <c r="O756" i="6"/>
  <c r="P893" i="6"/>
  <c r="Q893" i="6" s="1"/>
  <c r="O893" i="6"/>
  <c r="P754" i="6"/>
  <c r="Q754" i="6" s="1"/>
  <c r="R754" i="6" s="1"/>
  <c r="O754" i="6"/>
  <c r="P753" i="6"/>
  <c r="Q753" i="6" s="1"/>
  <c r="R753" i="6" s="1"/>
  <c r="O753" i="6"/>
  <c r="P752" i="6"/>
  <c r="Q752" i="6" s="1"/>
  <c r="R752" i="6" s="1"/>
  <c r="O752" i="6"/>
  <c r="P751" i="6"/>
  <c r="Q751" i="6" s="1"/>
  <c r="R751" i="6" s="1"/>
  <c r="O751" i="6"/>
  <c r="P750" i="6"/>
  <c r="Q750" i="6" s="1"/>
  <c r="R750" i="6" s="1"/>
  <c r="O750" i="6"/>
  <c r="P749" i="6"/>
  <c r="Q749" i="6" s="1"/>
  <c r="R749" i="6" s="1"/>
  <c r="O749" i="6"/>
  <c r="P748" i="6"/>
  <c r="Q748" i="6" s="1"/>
  <c r="R748" i="6" s="1"/>
  <c r="O748" i="6"/>
  <c r="P747" i="6"/>
  <c r="Q747" i="6" s="1"/>
  <c r="R747" i="6" s="1"/>
  <c r="O747" i="6"/>
  <c r="P746" i="6"/>
  <c r="Q746" i="6" s="1"/>
  <c r="R746" i="6" s="1"/>
  <c r="O746" i="6"/>
  <c r="P745" i="6"/>
  <c r="Q745" i="6" s="1"/>
  <c r="R745" i="6" s="1"/>
  <c r="O745" i="6"/>
  <c r="P744" i="6"/>
  <c r="Q744" i="6" s="1"/>
  <c r="R744" i="6" s="1"/>
  <c r="O744" i="6"/>
  <c r="P743" i="6"/>
  <c r="Q743" i="6" s="1"/>
  <c r="R743" i="6" s="1"/>
  <c r="O743" i="6"/>
  <c r="P742" i="6"/>
  <c r="Q742" i="6" s="1"/>
  <c r="R742" i="6" s="1"/>
  <c r="O742" i="6"/>
  <c r="P741" i="6"/>
  <c r="Q741" i="6" s="1"/>
  <c r="R741" i="6" s="1"/>
  <c r="O741" i="6"/>
  <c r="P740" i="6"/>
  <c r="Q740" i="6" s="1"/>
  <c r="R740" i="6" s="1"/>
  <c r="O740" i="6"/>
  <c r="P739" i="6"/>
  <c r="Q739" i="6" s="1"/>
  <c r="R739" i="6" s="1"/>
  <c r="O739" i="6"/>
  <c r="P738" i="6"/>
  <c r="Q738" i="6" s="1"/>
  <c r="R738" i="6" s="1"/>
  <c r="O738" i="6"/>
  <c r="P737" i="6"/>
  <c r="Q737" i="6" s="1"/>
  <c r="R737" i="6" s="1"/>
  <c r="O737" i="6"/>
  <c r="P736" i="6"/>
  <c r="Q736" i="6" s="1"/>
  <c r="R736" i="6" s="1"/>
  <c r="O736" i="6"/>
  <c r="P735" i="6"/>
  <c r="Q735" i="6" s="1"/>
  <c r="R735" i="6" s="1"/>
  <c r="O735" i="6"/>
  <c r="P734" i="6"/>
  <c r="Q734" i="6" s="1"/>
  <c r="R734" i="6" s="1"/>
  <c r="O734" i="6"/>
  <c r="P733" i="6"/>
  <c r="Q733" i="6" s="1"/>
  <c r="R733" i="6" s="1"/>
  <c r="O733" i="6"/>
  <c r="P732" i="6"/>
  <c r="Q732" i="6" s="1"/>
  <c r="R732" i="6" s="1"/>
  <c r="O732" i="6"/>
  <c r="P731" i="6"/>
  <c r="Q731" i="6" s="1"/>
  <c r="R731" i="6" s="1"/>
  <c r="O731" i="6"/>
  <c r="P730" i="6"/>
  <c r="Q730" i="6" s="1"/>
  <c r="R730" i="6" s="1"/>
  <c r="O730" i="6"/>
  <c r="P729" i="6"/>
  <c r="Q729" i="6" s="1"/>
  <c r="R729" i="6" s="1"/>
  <c r="O729" i="6"/>
  <c r="P728" i="6"/>
  <c r="Q728" i="6" s="1"/>
  <c r="R728" i="6" s="1"/>
  <c r="O728" i="6"/>
  <c r="P727" i="6"/>
  <c r="Q727" i="6" s="1"/>
  <c r="R727" i="6" s="1"/>
  <c r="O727" i="6"/>
  <c r="P726" i="6"/>
  <c r="Q726" i="6" s="1"/>
  <c r="R726" i="6" s="1"/>
  <c r="O726" i="6"/>
  <c r="P725" i="6"/>
  <c r="Q725" i="6" s="1"/>
  <c r="R725" i="6" s="1"/>
  <c r="O725" i="6"/>
  <c r="P724" i="6"/>
  <c r="Q724" i="6" s="1"/>
  <c r="R724" i="6" s="1"/>
  <c r="O724" i="6"/>
  <c r="P723" i="6"/>
  <c r="Q723" i="6" s="1"/>
  <c r="R723" i="6" s="1"/>
  <c r="O723" i="6"/>
  <c r="P722" i="6"/>
  <c r="Q722" i="6" s="1"/>
  <c r="R722" i="6" s="1"/>
  <c r="O722" i="6"/>
  <c r="P721" i="6"/>
  <c r="Q721" i="6" s="1"/>
  <c r="R721" i="6" s="1"/>
  <c r="O721" i="6"/>
  <c r="P720" i="6"/>
  <c r="Q720" i="6" s="1"/>
  <c r="R720" i="6" s="1"/>
  <c r="O720" i="6"/>
  <c r="P719" i="6"/>
  <c r="Q719" i="6" s="1"/>
  <c r="R719" i="6" s="1"/>
  <c r="O719" i="6"/>
  <c r="P718" i="6"/>
  <c r="Q718" i="6" s="1"/>
  <c r="R718" i="6" s="1"/>
  <c r="O718" i="6"/>
  <c r="P717" i="6"/>
  <c r="Q717" i="6" s="1"/>
  <c r="R717" i="6" s="1"/>
  <c r="O717" i="6"/>
  <c r="P716" i="6"/>
  <c r="Q716" i="6" s="1"/>
  <c r="R716" i="6" s="1"/>
  <c r="O716" i="6"/>
  <c r="P715" i="6"/>
  <c r="Q715" i="6" s="1"/>
  <c r="R715" i="6" s="1"/>
  <c r="O715" i="6"/>
  <c r="P714" i="6"/>
  <c r="Q714" i="6" s="1"/>
  <c r="R714" i="6" s="1"/>
  <c r="O714" i="6"/>
  <c r="P713" i="6"/>
  <c r="Q713" i="6" s="1"/>
  <c r="R713" i="6" s="1"/>
  <c r="O713" i="6"/>
  <c r="P712" i="6"/>
  <c r="Q712" i="6" s="1"/>
  <c r="R712" i="6" s="1"/>
  <c r="O712" i="6"/>
  <c r="P711" i="6"/>
  <c r="Q711" i="6" s="1"/>
  <c r="R711" i="6" s="1"/>
  <c r="O711" i="6"/>
  <c r="P710" i="6"/>
  <c r="Q710" i="6" s="1"/>
  <c r="R710" i="6" s="1"/>
  <c r="O710" i="6"/>
  <c r="P709" i="6"/>
  <c r="Q709" i="6" s="1"/>
  <c r="R709" i="6" s="1"/>
  <c r="O709" i="6"/>
  <c r="P708" i="6"/>
  <c r="Q708" i="6" s="1"/>
  <c r="R708" i="6" s="1"/>
  <c r="O708" i="6"/>
  <c r="P707" i="6"/>
  <c r="Q707" i="6" s="1"/>
  <c r="R707" i="6" s="1"/>
  <c r="O707" i="6"/>
  <c r="P706" i="6"/>
  <c r="Q706" i="6" s="1"/>
  <c r="R706" i="6" s="1"/>
  <c r="O706" i="6"/>
  <c r="P705" i="6"/>
  <c r="Q705" i="6" s="1"/>
  <c r="R705" i="6" s="1"/>
  <c r="O705" i="6"/>
  <c r="P704" i="6"/>
  <c r="Q704" i="6" s="1"/>
  <c r="R704" i="6" s="1"/>
  <c r="O704" i="6"/>
  <c r="P703" i="6"/>
  <c r="Q703" i="6" s="1"/>
  <c r="R703" i="6" s="1"/>
  <c r="O703" i="6"/>
  <c r="P702" i="6"/>
  <c r="Q702" i="6" s="1"/>
  <c r="R702" i="6" s="1"/>
  <c r="O702" i="6"/>
  <c r="P701" i="6"/>
  <c r="Q701" i="6" s="1"/>
  <c r="R701" i="6" s="1"/>
  <c r="O701" i="6"/>
  <c r="P700" i="6"/>
  <c r="Q700" i="6" s="1"/>
  <c r="R700" i="6" s="1"/>
  <c r="O700" i="6"/>
  <c r="P699" i="6"/>
  <c r="Q699" i="6" s="1"/>
  <c r="R699" i="6" s="1"/>
  <c r="O699" i="6"/>
  <c r="P698" i="6"/>
  <c r="Q698" i="6" s="1"/>
  <c r="R698" i="6" s="1"/>
  <c r="O698" i="6"/>
  <c r="P697" i="6"/>
  <c r="Q697" i="6" s="1"/>
  <c r="R697" i="6" s="1"/>
  <c r="O697" i="6"/>
  <c r="P696" i="6"/>
  <c r="Q696" i="6" s="1"/>
  <c r="R696" i="6" s="1"/>
  <c r="O696" i="6"/>
  <c r="P694" i="6"/>
  <c r="Q694" i="6" s="1"/>
  <c r="R694" i="6" s="1"/>
  <c r="O694" i="6"/>
  <c r="P693" i="6"/>
  <c r="Q693" i="6" s="1"/>
  <c r="R693" i="6" s="1"/>
  <c r="O693" i="6"/>
  <c r="P692" i="6"/>
  <c r="Q692" i="6" s="1"/>
  <c r="R692" i="6" s="1"/>
  <c r="O692" i="6"/>
  <c r="P691" i="6"/>
  <c r="Q691" i="6" s="1"/>
  <c r="R691" i="6" s="1"/>
  <c r="O691" i="6"/>
  <c r="P690" i="6"/>
  <c r="Q690" i="6" s="1"/>
  <c r="R690" i="6" s="1"/>
  <c r="O690" i="6"/>
  <c r="P689" i="6"/>
  <c r="Q689" i="6" s="1"/>
  <c r="R689" i="6" s="1"/>
  <c r="O689" i="6"/>
  <c r="P688" i="6"/>
  <c r="Q688" i="6" s="1"/>
  <c r="R688" i="6" s="1"/>
  <c r="O688" i="6"/>
  <c r="P687" i="6"/>
  <c r="Q687" i="6" s="1"/>
  <c r="R687" i="6" s="1"/>
  <c r="O687" i="6"/>
  <c r="P686" i="6"/>
  <c r="Q686" i="6" s="1"/>
  <c r="R686" i="6" s="1"/>
  <c r="O686" i="6"/>
  <c r="P684" i="6"/>
  <c r="Q684" i="6" s="1"/>
  <c r="R684" i="6" s="1"/>
  <c r="O684" i="6"/>
  <c r="P683" i="6"/>
  <c r="Q683" i="6" s="1"/>
  <c r="R683" i="6" s="1"/>
  <c r="O683" i="6"/>
  <c r="P682" i="6"/>
  <c r="Q682" i="6" s="1"/>
  <c r="R682" i="6" s="1"/>
  <c r="O682" i="6"/>
  <c r="P681" i="6"/>
  <c r="Q681" i="6" s="1"/>
  <c r="R681" i="6" s="1"/>
  <c r="O681" i="6"/>
  <c r="P680" i="6"/>
  <c r="Q680" i="6" s="1"/>
  <c r="R680" i="6" s="1"/>
  <c r="O680" i="6"/>
  <c r="P679" i="6"/>
  <c r="Q679" i="6" s="1"/>
  <c r="R679" i="6" s="1"/>
  <c r="O679" i="6"/>
  <c r="P678" i="6"/>
  <c r="Q678" i="6" s="1"/>
  <c r="R678" i="6" s="1"/>
  <c r="O678" i="6"/>
  <c r="P677" i="6"/>
  <c r="Q677" i="6" s="1"/>
  <c r="R677" i="6" s="1"/>
  <c r="O677" i="6"/>
  <c r="P676" i="6"/>
  <c r="Q676" i="6" s="1"/>
  <c r="R676" i="6" s="1"/>
  <c r="O676" i="6"/>
  <c r="P675" i="6"/>
  <c r="Q675" i="6" s="1"/>
  <c r="R675" i="6" s="1"/>
  <c r="O675" i="6"/>
  <c r="P674" i="6"/>
  <c r="Q674" i="6" s="1"/>
  <c r="R674" i="6" s="1"/>
  <c r="O674" i="6"/>
  <c r="P673" i="6"/>
  <c r="Q673" i="6" s="1"/>
  <c r="R673" i="6" s="1"/>
  <c r="O673" i="6"/>
  <c r="P672" i="6"/>
  <c r="Q672" i="6" s="1"/>
  <c r="R672" i="6" s="1"/>
  <c r="O672" i="6"/>
  <c r="P671" i="6"/>
  <c r="Q671" i="6" s="1"/>
  <c r="R671" i="6" s="1"/>
  <c r="O671" i="6"/>
  <c r="P670" i="6"/>
  <c r="Q670" i="6" s="1"/>
  <c r="R670" i="6" s="1"/>
  <c r="O670" i="6"/>
  <c r="P669" i="6"/>
  <c r="Q669" i="6" s="1"/>
  <c r="R669" i="6" s="1"/>
  <c r="O669" i="6"/>
  <c r="P668" i="6"/>
  <c r="Q668" i="6" s="1"/>
  <c r="R668" i="6" s="1"/>
  <c r="O668" i="6"/>
  <c r="P667" i="6"/>
  <c r="Q667" i="6" s="1"/>
  <c r="R667" i="6" s="1"/>
  <c r="O667" i="6"/>
  <c r="P666" i="6"/>
  <c r="Q666" i="6" s="1"/>
  <c r="R666" i="6" s="1"/>
  <c r="O666" i="6"/>
  <c r="P665" i="6"/>
  <c r="Q665" i="6" s="1"/>
  <c r="R665" i="6" s="1"/>
  <c r="O665" i="6"/>
  <c r="P664" i="6"/>
  <c r="Q664" i="6" s="1"/>
  <c r="R664" i="6" s="1"/>
  <c r="O664" i="6"/>
  <c r="P663" i="6"/>
  <c r="Q663" i="6" s="1"/>
  <c r="R663" i="6" s="1"/>
  <c r="O663" i="6"/>
  <c r="P662" i="6"/>
  <c r="Q662" i="6" s="1"/>
  <c r="R662" i="6" s="1"/>
  <c r="O662" i="6"/>
  <c r="P661" i="6"/>
  <c r="Q661" i="6" s="1"/>
  <c r="R661" i="6" s="1"/>
  <c r="O661" i="6"/>
  <c r="P660" i="6"/>
  <c r="Q660" i="6" s="1"/>
  <c r="R660" i="6" s="1"/>
  <c r="O660" i="6"/>
  <c r="P659" i="6"/>
  <c r="Q659" i="6" s="1"/>
  <c r="R659" i="6" s="1"/>
  <c r="O659" i="6"/>
  <c r="P658" i="6"/>
  <c r="Q658" i="6" s="1"/>
  <c r="R658" i="6" s="1"/>
  <c r="O658" i="6"/>
  <c r="P657" i="6"/>
  <c r="Q657" i="6" s="1"/>
  <c r="R657" i="6" s="1"/>
  <c r="O657" i="6"/>
  <c r="P656" i="6"/>
  <c r="Q656" i="6" s="1"/>
  <c r="R656" i="6" s="1"/>
  <c r="O656" i="6"/>
  <c r="P655" i="6"/>
  <c r="Q655" i="6" s="1"/>
  <c r="R655" i="6" s="1"/>
  <c r="O655" i="6"/>
  <c r="P654" i="6"/>
  <c r="Q654" i="6" s="1"/>
  <c r="R654" i="6" s="1"/>
  <c r="O654" i="6"/>
  <c r="P653" i="6"/>
  <c r="Q653" i="6" s="1"/>
  <c r="R653" i="6" s="1"/>
  <c r="O653" i="6"/>
  <c r="P652" i="6"/>
  <c r="Q652" i="6" s="1"/>
  <c r="R652" i="6" s="1"/>
  <c r="O652" i="6"/>
  <c r="P651" i="6"/>
  <c r="Q651" i="6" s="1"/>
  <c r="R651" i="6" s="1"/>
  <c r="O651" i="6"/>
  <c r="P650" i="6"/>
  <c r="Q650" i="6" s="1"/>
  <c r="R650" i="6" s="1"/>
  <c r="O650" i="6"/>
  <c r="P649" i="6"/>
  <c r="Q649" i="6" s="1"/>
  <c r="R649" i="6" s="1"/>
  <c r="O649" i="6"/>
  <c r="P648" i="6"/>
  <c r="Q648" i="6" s="1"/>
  <c r="R648" i="6" s="1"/>
  <c r="O648" i="6"/>
  <c r="P647" i="6"/>
  <c r="Q647" i="6" s="1"/>
  <c r="R647" i="6" s="1"/>
  <c r="O647" i="6"/>
  <c r="P646" i="6"/>
  <c r="Q646" i="6" s="1"/>
  <c r="R646" i="6" s="1"/>
  <c r="O646" i="6"/>
  <c r="P645" i="6"/>
  <c r="Q645" i="6" s="1"/>
  <c r="R645" i="6" s="1"/>
  <c r="O645" i="6"/>
  <c r="P644" i="6"/>
  <c r="Q644" i="6" s="1"/>
  <c r="R644" i="6" s="1"/>
  <c r="O644" i="6"/>
  <c r="P643" i="6"/>
  <c r="Q643" i="6" s="1"/>
  <c r="R643" i="6" s="1"/>
  <c r="O643" i="6"/>
  <c r="P642" i="6"/>
  <c r="Q642" i="6" s="1"/>
  <c r="R642" i="6" s="1"/>
  <c r="O642" i="6"/>
  <c r="P641" i="6"/>
  <c r="Q641" i="6" s="1"/>
  <c r="R641" i="6" s="1"/>
  <c r="O641" i="6"/>
  <c r="P640" i="6"/>
  <c r="Q640" i="6" s="1"/>
  <c r="R640" i="6" s="1"/>
  <c r="O640" i="6"/>
  <c r="P639" i="6"/>
  <c r="Q639" i="6" s="1"/>
  <c r="R639" i="6" s="1"/>
  <c r="O639" i="6"/>
  <c r="P638" i="6"/>
  <c r="Q638" i="6" s="1"/>
  <c r="R638" i="6" s="1"/>
  <c r="O638" i="6"/>
  <c r="P637" i="6"/>
  <c r="Q637" i="6" s="1"/>
  <c r="R637" i="6" s="1"/>
  <c r="O637" i="6"/>
  <c r="P636" i="6"/>
  <c r="Q636" i="6" s="1"/>
  <c r="R636" i="6" s="1"/>
  <c r="O636" i="6"/>
  <c r="P635" i="6"/>
  <c r="Q635" i="6" s="1"/>
  <c r="R635" i="6" s="1"/>
  <c r="O635" i="6"/>
  <c r="P634" i="6"/>
  <c r="Q634" i="6" s="1"/>
  <c r="R634" i="6" s="1"/>
  <c r="O634" i="6"/>
  <c r="P633" i="6"/>
  <c r="Q633" i="6" s="1"/>
  <c r="R633" i="6" s="1"/>
  <c r="O633" i="6"/>
  <c r="P632" i="6"/>
  <c r="Q632" i="6" s="1"/>
  <c r="R632" i="6" s="1"/>
  <c r="O632" i="6"/>
  <c r="P631" i="6"/>
  <c r="Q631" i="6" s="1"/>
  <c r="R631" i="6" s="1"/>
  <c r="O631" i="6"/>
  <c r="P630" i="6"/>
  <c r="Q630" i="6" s="1"/>
  <c r="R630" i="6" s="1"/>
  <c r="O630" i="6"/>
  <c r="P629" i="6"/>
  <c r="Q629" i="6" s="1"/>
  <c r="R629" i="6" s="1"/>
  <c r="O629" i="6"/>
  <c r="P628" i="6"/>
  <c r="Q628" i="6" s="1"/>
  <c r="R628" i="6" s="1"/>
  <c r="O628" i="6"/>
  <c r="P627" i="6"/>
  <c r="Q627" i="6" s="1"/>
  <c r="R627" i="6" s="1"/>
  <c r="O627" i="6"/>
  <c r="P626" i="6"/>
  <c r="Q626" i="6" s="1"/>
  <c r="R626" i="6" s="1"/>
  <c r="O626" i="6"/>
  <c r="P625" i="6"/>
  <c r="Q625" i="6" s="1"/>
  <c r="R625" i="6" s="1"/>
  <c r="O625" i="6"/>
  <c r="P624" i="6"/>
  <c r="Q624" i="6" s="1"/>
  <c r="R624" i="6" s="1"/>
  <c r="O624" i="6"/>
  <c r="P623" i="6"/>
  <c r="Q623" i="6" s="1"/>
  <c r="R623" i="6" s="1"/>
  <c r="O623" i="6"/>
  <c r="P622" i="6"/>
  <c r="Q622" i="6" s="1"/>
  <c r="R622" i="6" s="1"/>
  <c r="O622" i="6"/>
  <c r="P621" i="6"/>
  <c r="Q621" i="6" s="1"/>
  <c r="R621" i="6" s="1"/>
  <c r="O621" i="6"/>
  <c r="P620" i="6"/>
  <c r="Q620" i="6" s="1"/>
  <c r="R620" i="6" s="1"/>
  <c r="O620" i="6"/>
  <c r="P619" i="6"/>
  <c r="Q619" i="6" s="1"/>
  <c r="R619" i="6" s="1"/>
  <c r="O619" i="6"/>
  <c r="P618" i="6"/>
  <c r="Q618" i="6" s="1"/>
  <c r="R618" i="6" s="1"/>
  <c r="O618" i="6"/>
  <c r="P617" i="6"/>
  <c r="Q617" i="6" s="1"/>
  <c r="R617" i="6" s="1"/>
  <c r="O617" i="6"/>
  <c r="P616" i="6"/>
  <c r="Q616" i="6" s="1"/>
  <c r="R616" i="6" s="1"/>
  <c r="O616" i="6"/>
  <c r="P615" i="6"/>
  <c r="Q615" i="6" s="1"/>
  <c r="R615" i="6" s="1"/>
  <c r="O615" i="6"/>
  <c r="P614" i="6"/>
  <c r="Q614" i="6" s="1"/>
  <c r="R614" i="6" s="1"/>
  <c r="O614" i="6"/>
  <c r="P613" i="6"/>
  <c r="Q613" i="6" s="1"/>
  <c r="R613" i="6" s="1"/>
  <c r="O613" i="6"/>
  <c r="P612" i="6"/>
  <c r="Q612" i="6" s="1"/>
  <c r="R612" i="6" s="1"/>
  <c r="O612" i="6"/>
  <c r="P611" i="6"/>
  <c r="Q611" i="6" s="1"/>
  <c r="R611" i="6" s="1"/>
  <c r="O611" i="6"/>
  <c r="P610" i="6"/>
  <c r="Q610" i="6" s="1"/>
  <c r="R610" i="6" s="1"/>
  <c r="O610" i="6"/>
  <c r="P609" i="6"/>
  <c r="Q609" i="6" s="1"/>
  <c r="R609" i="6" s="1"/>
  <c r="O609" i="6"/>
  <c r="P608" i="6"/>
  <c r="Q608" i="6" s="1"/>
  <c r="R608" i="6" s="1"/>
  <c r="O608" i="6"/>
  <c r="P607" i="6"/>
  <c r="Q607" i="6" s="1"/>
  <c r="R607" i="6" s="1"/>
  <c r="O607" i="6"/>
  <c r="P606" i="6"/>
  <c r="Q606" i="6" s="1"/>
  <c r="R606" i="6" s="1"/>
  <c r="O606" i="6"/>
  <c r="P605" i="6"/>
  <c r="Q605" i="6" s="1"/>
  <c r="R605" i="6" s="1"/>
  <c r="O605" i="6"/>
  <c r="P604" i="6"/>
  <c r="Q604" i="6" s="1"/>
  <c r="R604" i="6" s="1"/>
  <c r="O604" i="6"/>
  <c r="P603" i="6"/>
  <c r="Q603" i="6" s="1"/>
  <c r="R603" i="6" s="1"/>
  <c r="O603" i="6"/>
  <c r="P602" i="6"/>
  <c r="Q602" i="6" s="1"/>
  <c r="R602" i="6" s="1"/>
  <c r="O602" i="6"/>
  <c r="P601" i="6"/>
  <c r="Q601" i="6" s="1"/>
  <c r="R601" i="6" s="1"/>
  <c r="O601" i="6"/>
  <c r="P600" i="6"/>
  <c r="Q600" i="6" s="1"/>
  <c r="R600" i="6" s="1"/>
  <c r="O600" i="6"/>
  <c r="P599" i="6"/>
  <c r="Q599" i="6" s="1"/>
  <c r="R599" i="6" s="1"/>
  <c r="O599" i="6"/>
  <c r="P598" i="6"/>
  <c r="Q598" i="6" s="1"/>
  <c r="R598" i="6" s="1"/>
  <c r="O598" i="6"/>
  <c r="P597" i="6"/>
  <c r="Q597" i="6" s="1"/>
  <c r="R597" i="6" s="1"/>
  <c r="O597" i="6"/>
  <c r="P596" i="6"/>
  <c r="Q596" i="6" s="1"/>
  <c r="R596" i="6" s="1"/>
  <c r="O596" i="6"/>
  <c r="P595" i="6"/>
  <c r="Q595" i="6" s="1"/>
  <c r="R595" i="6" s="1"/>
  <c r="O595" i="6"/>
  <c r="P594" i="6"/>
  <c r="Q594" i="6" s="1"/>
  <c r="R594" i="6" s="1"/>
  <c r="O594" i="6"/>
  <c r="P593" i="6"/>
  <c r="Q593" i="6" s="1"/>
  <c r="R593" i="6" s="1"/>
  <c r="O593" i="6"/>
  <c r="P592" i="6"/>
  <c r="Q592" i="6" s="1"/>
  <c r="R592" i="6" s="1"/>
  <c r="O592" i="6"/>
  <c r="P591" i="6"/>
  <c r="Q591" i="6" s="1"/>
  <c r="R591" i="6" s="1"/>
  <c r="O591" i="6"/>
  <c r="P590" i="6"/>
  <c r="Q590" i="6" s="1"/>
  <c r="R590" i="6" s="1"/>
  <c r="O590" i="6"/>
  <c r="P589" i="6"/>
  <c r="Q589" i="6" s="1"/>
  <c r="R589" i="6" s="1"/>
  <c r="O589" i="6"/>
  <c r="P588" i="6"/>
  <c r="Q588" i="6" s="1"/>
  <c r="R588" i="6" s="1"/>
  <c r="O588" i="6"/>
  <c r="P587" i="6"/>
  <c r="Q587" i="6" s="1"/>
  <c r="R587" i="6" s="1"/>
  <c r="O587" i="6"/>
  <c r="P586" i="6"/>
  <c r="Q586" i="6" s="1"/>
  <c r="R586" i="6" s="1"/>
  <c r="O586" i="6"/>
  <c r="P585" i="6"/>
  <c r="Q585" i="6" s="1"/>
  <c r="R585" i="6" s="1"/>
  <c r="O585" i="6"/>
  <c r="P584" i="6"/>
  <c r="Q584" i="6" s="1"/>
  <c r="R584" i="6" s="1"/>
  <c r="O584" i="6"/>
  <c r="P583" i="6"/>
  <c r="Q583" i="6" s="1"/>
  <c r="R583" i="6" s="1"/>
  <c r="O583" i="6"/>
  <c r="P582" i="6"/>
  <c r="Q582" i="6" s="1"/>
  <c r="R582" i="6" s="1"/>
  <c r="O582" i="6"/>
  <c r="P581" i="6"/>
  <c r="Q581" i="6" s="1"/>
  <c r="R581" i="6" s="1"/>
  <c r="O581" i="6"/>
  <c r="P580" i="6"/>
  <c r="Q580" i="6" s="1"/>
  <c r="R580" i="6" s="1"/>
  <c r="O580" i="6"/>
  <c r="P579" i="6"/>
  <c r="Q579" i="6" s="1"/>
  <c r="R579" i="6" s="1"/>
  <c r="O579" i="6"/>
  <c r="P578" i="6"/>
  <c r="Q578" i="6" s="1"/>
  <c r="R578" i="6" s="1"/>
  <c r="O578" i="6"/>
  <c r="P577" i="6"/>
  <c r="Q577" i="6" s="1"/>
  <c r="R577" i="6" s="1"/>
  <c r="O577" i="6"/>
  <c r="P576" i="6"/>
  <c r="Q576" i="6" s="1"/>
  <c r="R576" i="6" s="1"/>
  <c r="O576" i="6"/>
  <c r="P575" i="6"/>
  <c r="Q575" i="6" s="1"/>
  <c r="R575" i="6" s="1"/>
  <c r="O575" i="6"/>
  <c r="P574" i="6"/>
  <c r="Q574" i="6" s="1"/>
  <c r="R574" i="6" s="1"/>
  <c r="O574" i="6"/>
  <c r="P573" i="6"/>
  <c r="Q573" i="6" s="1"/>
  <c r="R573" i="6" s="1"/>
  <c r="O573" i="6"/>
  <c r="P572" i="6"/>
  <c r="Q572" i="6" s="1"/>
  <c r="R572" i="6" s="1"/>
  <c r="O572" i="6"/>
  <c r="P571" i="6"/>
  <c r="Q571" i="6" s="1"/>
  <c r="R571" i="6" s="1"/>
  <c r="O571" i="6"/>
  <c r="P570" i="6"/>
  <c r="Q570" i="6" s="1"/>
  <c r="R570" i="6" s="1"/>
  <c r="O570" i="6"/>
  <c r="P569" i="6"/>
  <c r="Q569" i="6" s="1"/>
  <c r="R569" i="6" s="1"/>
  <c r="O569" i="6"/>
  <c r="P568" i="6"/>
  <c r="Q568" i="6" s="1"/>
  <c r="R568" i="6" s="1"/>
  <c r="O568" i="6"/>
  <c r="P567" i="6"/>
  <c r="Q567" i="6" s="1"/>
  <c r="R567" i="6" s="1"/>
  <c r="O567" i="6"/>
  <c r="P566" i="6"/>
  <c r="Q566" i="6" s="1"/>
  <c r="R566" i="6" s="1"/>
  <c r="O566" i="6"/>
  <c r="P565" i="6"/>
  <c r="Q565" i="6" s="1"/>
  <c r="R565" i="6" s="1"/>
  <c r="O565" i="6"/>
  <c r="P564" i="6"/>
  <c r="Q564" i="6" s="1"/>
  <c r="R564" i="6" s="1"/>
  <c r="O564" i="6"/>
  <c r="P563" i="6"/>
  <c r="Q563" i="6" s="1"/>
  <c r="R563" i="6" s="1"/>
  <c r="O563" i="6"/>
  <c r="P562" i="6"/>
  <c r="Q562" i="6" s="1"/>
  <c r="R562" i="6" s="1"/>
  <c r="O562" i="6"/>
  <c r="P561" i="6"/>
  <c r="Q561" i="6" s="1"/>
  <c r="R561" i="6" s="1"/>
  <c r="O561" i="6"/>
  <c r="P560" i="6"/>
  <c r="Q560" i="6" s="1"/>
  <c r="R560" i="6" s="1"/>
  <c r="O560" i="6"/>
  <c r="P559" i="6"/>
  <c r="Q559" i="6" s="1"/>
  <c r="R559" i="6" s="1"/>
  <c r="O559" i="6"/>
  <c r="P558" i="6"/>
  <c r="Q558" i="6" s="1"/>
  <c r="R558" i="6" s="1"/>
  <c r="O558" i="6"/>
  <c r="P557" i="6"/>
  <c r="Q557" i="6" s="1"/>
  <c r="R557" i="6" s="1"/>
  <c r="O557" i="6"/>
  <c r="P556" i="6"/>
  <c r="Q556" i="6" s="1"/>
  <c r="R556" i="6" s="1"/>
  <c r="O556" i="6"/>
  <c r="P555" i="6"/>
  <c r="Q555" i="6" s="1"/>
  <c r="R555" i="6" s="1"/>
  <c r="O555" i="6"/>
  <c r="P554" i="6"/>
  <c r="Q554" i="6" s="1"/>
  <c r="R554" i="6" s="1"/>
  <c r="O554" i="6"/>
  <c r="P553" i="6"/>
  <c r="Q553" i="6" s="1"/>
  <c r="R553" i="6" s="1"/>
  <c r="O553" i="6"/>
  <c r="P552" i="6"/>
  <c r="Q552" i="6" s="1"/>
  <c r="R552" i="6" s="1"/>
  <c r="O552" i="6"/>
  <c r="P992" i="6"/>
  <c r="Q992" i="6" s="1"/>
  <c r="O992" i="6"/>
  <c r="P550" i="6"/>
  <c r="Q550" i="6" s="1"/>
  <c r="R550" i="6" s="1"/>
  <c r="O550" i="6"/>
  <c r="P549" i="6"/>
  <c r="Q549" i="6" s="1"/>
  <c r="R549" i="6" s="1"/>
  <c r="O549" i="6"/>
  <c r="P548" i="6"/>
  <c r="Q548" i="6" s="1"/>
  <c r="R548" i="6" s="1"/>
  <c r="O548" i="6"/>
  <c r="P547" i="6"/>
  <c r="Q547" i="6" s="1"/>
  <c r="R547" i="6" s="1"/>
  <c r="O547" i="6"/>
  <c r="P546" i="6"/>
  <c r="Q546" i="6" s="1"/>
  <c r="R546" i="6" s="1"/>
  <c r="O546" i="6"/>
  <c r="P545" i="6"/>
  <c r="Q545" i="6" s="1"/>
  <c r="R545" i="6" s="1"/>
  <c r="O545" i="6"/>
  <c r="P544" i="6"/>
  <c r="Q544" i="6" s="1"/>
  <c r="R544" i="6" s="1"/>
  <c r="O544" i="6"/>
  <c r="P543" i="6"/>
  <c r="Q543" i="6" s="1"/>
  <c r="R543" i="6" s="1"/>
  <c r="O543" i="6"/>
  <c r="P542" i="6"/>
  <c r="Q542" i="6" s="1"/>
  <c r="R542" i="6" s="1"/>
  <c r="O542" i="6"/>
  <c r="P541" i="6"/>
  <c r="Q541" i="6" s="1"/>
  <c r="R541" i="6" s="1"/>
  <c r="O541" i="6"/>
  <c r="P540" i="6"/>
  <c r="Q540" i="6" s="1"/>
  <c r="R540" i="6" s="1"/>
  <c r="O540" i="6"/>
  <c r="P539" i="6"/>
  <c r="Q539" i="6" s="1"/>
  <c r="R539" i="6" s="1"/>
  <c r="O539" i="6"/>
  <c r="P538" i="6"/>
  <c r="Q538" i="6" s="1"/>
  <c r="R538" i="6" s="1"/>
  <c r="O538" i="6"/>
  <c r="P537" i="6"/>
  <c r="Q537" i="6" s="1"/>
  <c r="R537" i="6" s="1"/>
  <c r="O537" i="6"/>
  <c r="P535" i="6"/>
  <c r="Q535" i="6" s="1"/>
  <c r="R535" i="6" s="1"/>
  <c r="O535" i="6"/>
  <c r="P534" i="6"/>
  <c r="Q534" i="6" s="1"/>
  <c r="R534" i="6" s="1"/>
  <c r="O534" i="6"/>
  <c r="P533" i="6"/>
  <c r="Q533" i="6" s="1"/>
  <c r="R533" i="6" s="1"/>
  <c r="O533" i="6"/>
  <c r="P532" i="6"/>
  <c r="Q532" i="6" s="1"/>
  <c r="R532" i="6" s="1"/>
  <c r="O532" i="6"/>
  <c r="P531" i="6"/>
  <c r="Q531" i="6" s="1"/>
  <c r="R531" i="6" s="1"/>
  <c r="O531" i="6"/>
  <c r="P530" i="6"/>
  <c r="Q530" i="6" s="1"/>
  <c r="R530" i="6" s="1"/>
  <c r="O530" i="6"/>
  <c r="P529" i="6"/>
  <c r="Q529" i="6" s="1"/>
  <c r="R529" i="6" s="1"/>
  <c r="O529" i="6"/>
  <c r="P528" i="6"/>
  <c r="Q528" i="6" s="1"/>
  <c r="R528" i="6" s="1"/>
  <c r="O528" i="6"/>
  <c r="P527" i="6"/>
  <c r="Q527" i="6" s="1"/>
  <c r="R527" i="6" s="1"/>
  <c r="O527" i="6"/>
  <c r="P526" i="6"/>
  <c r="Q526" i="6" s="1"/>
  <c r="R526" i="6" s="1"/>
  <c r="O526" i="6"/>
  <c r="P525" i="6"/>
  <c r="Q525" i="6" s="1"/>
  <c r="R525" i="6" s="1"/>
  <c r="O525" i="6"/>
  <c r="P524" i="6"/>
  <c r="Q524" i="6" s="1"/>
  <c r="R524" i="6" s="1"/>
  <c r="O524" i="6"/>
  <c r="P523" i="6"/>
  <c r="Q523" i="6" s="1"/>
  <c r="R523" i="6" s="1"/>
  <c r="O523" i="6"/>
  <c r="P522" i="6"/>
  <c r="Q522" i="6" s="1"/>
  <c r="R522" i="6" s="1"/>
  <c r="O522" i="6"/>
  <c r="P521" i="6"/>
  <c r="Q521" i="6" s="1"/>
  <c r="R521" i="6" s="1"/>
  <c r="O521" i="6"/>
  <c r="P520" i="6"/>
  <c r="Q520" i="6" s="1"/>
  <c r="R520" i="6" s="1"/>
  <c r="O520" i="6"/>
  <c r="P519" i="6"/>
  <c r="Q519" i="6" s="1"/>
  <c r="R519" i="6" s="1"/>
  <c r="O519" i="6"/>
  <c r="P518" i="6"/>
  <c r="Q518" i="6" s="1"/>
  <c r="R518" i="6" s="1"/>
  <c r="O518" i="6"/>
  <c r="P517" i="6"/>
  <c r="Q517" i="6" s="1"/>
  <c r="R517" i="6" s="1"/>
  <c r="O517" i="6"/>
  <c r="P516" i="6"/>
  <c r="Q516" i="6" s="1"/>
  <c r="R516" i="6" s="1"/>
  <c r="O516" i="6"/>
  <c r="P515" i="6"/>
  <c r="Q515" i="6" s="1"/>
  <c r="R515" i="6" s="1"/>
  <c r="O515" i="6"/>
  <c r="P514" i="6"/>
  <c r="Q514" i="6" s="1"/>
  <c r="R514" i="6" s="1"/>
  <c r="O514" i="6"/>
  <c r="P513" i="6"/>
  <c r="Q513" i="6" s="1"/>
  <c r="R513" i="6" s="1"/>
  <c r="O513" i="6"/>
  <c r="P512" i="6"/>
  <c r="Q512" i="6" s="1"/>
  <c r="R512" i="6" s="1"/>
  <c r="O512" i="6"/>
  <c r="P511" i="6"/>
  <c r="Q511" i="6" s="1"/>
  <c r="R511" i="6" s="1"/>
  <c r="O511" i="6"/>
  <c r="P510" i="6"/>
  <c r="Q510" i="6" s="1"/>
  <c r="R510" i="6" s="1"/>
  <c r="O510" i="6"/>
  <c r="P509" i="6"/>
  <c r="Q509" i="6" s="1"/>
  <c r="R509" i="6" s="1"/>
  <c r="O509" i="6"/>
  <c r="P508" i="6"/>
  <c r="Q508" i="6" s="1"/>
  <c r="R508" i="6" s="1"/>
  <c r="O508" i="6"/>
  <c r="P507" i="6"/>
  <c r="Q507" i="6" s="1"/>
  <c r="R507" i="6" s="1"/>
  <c r="O507" i="6"/>
  <c r="P506" i="6"/>
  <c r="Q506" i="6" s="1"/>
  <c r="R506" i="6" s="1"/>
  <c r="O506" i="6"/>
  <c r="P505" i="6"/>
  <c r="Q505" i="6" s="1"/>
  <c r="R505" i="6" s="1"/>
  <c r="O505" i="6"/>
  <c r="P504" i="6"/>
  <c r="Q504" i="6" s="1"/>
  <c r="R504" i="6" s="1"/>
  <c r="O504" i="6"/>
  <c r="P503" i="6"/>
  <c r="Q503" i="6" s="1"/>
  <c r="R503" i="6" s="1"/>
  <c r="O503" i="6"/>
  <c r="P502" i="6"/>
  <c r="Q502" i="6" s="1"/>
  <c r="R502" i="6" s="1"/>
  <c r="O502" i="6"/>
  <c r="P501" i="6"/>
  <c r="Q501" i="6" s="1"/>
  <c r="R501" i="6" s="1"/>
  <c r="O501" i="6"/>
  <c r="P500" i="6"/>
  <c r="Q500" i="6" s="1"/>
  <c r="R500" i="6" s="1"/>
  <c r="O500" i="6"/>
  <c r="P499" i="6"/>
  <c r="Q499" i="6" s="1"/>
  <c r="R499" i="6" s="1"/>
  <c r="O499" i="6"/>
  <c r="P498" i="6"/>
  <c r="Q498" i="6" s="1"/>
  <c r="R498" i="6" s="1"/>
  <c r="O498" i="6"/>
  <c r="P497" i="6"/>
  <c r="Q497" i="6" s="1"/>
  <c r="R497" i="6" s="1"/>
  <c r="O497" i="6"/>
  <c r="P496" i="6"/>
  <c r="Q496" i="6" s="1"/>
  <c r="R496" i="6" s="1"/>
  <c r="O496" i="6"/>
  <c r="P495" i="6"/>
  <c r="Q495" i="6" s="1"/>
  <c r="R495" i="6" s="1"/>
  <c r="O495" i="6"/>
  <c r="P494" i="6"/>
  <c r="Q494" i="6" s="1"/>
  <c r="R494" i="6" s="1"/>
  <c r="O494" i="6"/>
  <c r="P493" i="6"/>
  <c r="Q493" i="6" s="1"/>
  <c r="R493" i="6" s="1"/>
  <c r="O493" i="6"/>
  <c r="P492" i="6"/>
  <c r="Q492" i="6" s="1"/>
  <c r="R492" i="6" s="1"/>
  <c r="O492" i="6"/>
  <c r="P491" i="6"/>
  <c r="Q491" i="6" s="1"/>
  <c r="R491" i="6" s="1"/>
  <c r="O491" i="6"/>
  <c r="P490" i="6"/>
  <c r="Q490" i="6" s="1"/>
  <c r="R490" i="6" s="1"/>
  <c r="O490" i="6"/>
  <c r="P489" i="6"/>
  <c r="Q489" i="6" s="1"/>
  <c r="R489" i="6" s="1"/>
  <c r="O489" i="6"/>
  <c r="P488" i="6"/>
  <c r="Q488" i="6" s="1"/>
  <c r="R488" i="6" s="1"/>
  <c r="O488" i="6"/>
  <c r="P487" i="6"/>
  <c r="Q487" i="6" s="1"/>
  <c r="R487" i="6" s="1"/>
  <c r="O487" i="6"/>
  <c r="P486" i="6"/>
  <c r="Q486" i="6" s="1"/>
  <c r="R486" i="6" s="1"/>
  <c r="O486" i="6"/>
  <c r="P485" i="6"/>
  <c r="Q485" i="6" s="1"/>
  <c r="R485" i="6" s="1"/>
  <c r="O485" i="6"/>
  <c r="P484" i="6"/>
  <c r="Q484" i="6" s="1"/>
  <c r="R484" i="6" s="1"/>
  <c r="O484" i="6"/>
  <c r="P483" i="6"/>
  <c r="Q483" i="6" s="1"/>
  <c r="R483" i="6" s="1"/>
  <c r="O483" i="6"/>
  <c r="P482" i="6"/>
  <c r="Q482" i="6" s="1"/>
  <c r="R482" i="6" s="1"/>
  <c r="O482" i="6"/>
  <c r="P481" i="6"/>
  <c r="Q481" i="6" s="1"/>
  <c r="R481" i="6" s="1"/>
  <c r="O481" i="6"/>
  <c r="P480" i="6"/>
  <c r="Q480" i="6" s="1"/>
  <c r="R480" i="6" s="1"/>
  <c r="O480" i="6"/>
  <c r="P479" i="6"/>
  <c r="Q479" i="6" s="1"/>
  <c r="R479" i="6" s="1"/>
  <c r="O479" i="6"/>
  <c r="P478" i="6"/>
  <c r="Q478" i="6" s="1"/>
  <c r="R478" i="6" s="1"/>
  <c r="O478" i="6"/>
  <c r="P477" i="6"/>
  <c r="Q477" i="6" s="1"/>
  <c r="R477" i="6" s="1"/>
  <c r="O477" i="6"/>
  <c r="P476" i="6"/>
  <c r="Q476" i="6" s="1"/>
  <c r="R476" i="6" s="1"/>
  <c r="O476" i="6"/>
  <c r="P475" i="6"/>
  <c r="Q475" i="6" s="1"/>
  <c r="R475" i="6" s="1"/>
  <c r="O475" i="6"/>
  <c r="P474" i="6"/>
  <c r="Q474" i="6" s="1"/>
  <c r="R474" i="6" s="1"/>
  <c r="O474" i="6"/>
  <c r="P473" i="6"/>
  <c r="Q473" i="6" s="1"/>
  <c r="R473" i="6" s="1"/>
  <c r="O473" i="6"/>
  <c r="P472" i="6"/>
  <c r="Q472" i="6" s="1"/>
  <c r="R472" i="6" s="1"/>
  <c r="O472" i="6"/>
  <c r="P471" i="6"/>
  <c r="Q471" i="6" s="1"/>
  <c r="R471" i="6" s="1"/>
  <c r="O471" i="6"/>
  <c r="P470" i="6"/>
  <c r="Q470" i="6" s="1"/>
  <c r="R470" i="6" s="1"/>
  <c r="O470" i="6"/>
  <c r="P469" i="6"/>
  <c r="Q469" i="6" s="1"/>
  <c r="R469" i="6" s="1"/>
  <c r="O469" i="6"/>
  <c r="P468" i="6"/>
  <c r="Q468" i="6" s="1"/>
  <c r="R468" i="6" s="1"/>
  <c r="O468" i="6"/>
  <c r="P467" i="6"/>
  <c r="Q467" i="6" s="1"/>
  <c r="R467" i="6" s="1"/>
  <c r="O467" i="6"/>
  <c r="P970" i="6"/>
  <c r="Q970" i="6" s="1"/>
  <c r="R983" i="6" s="1"/>
  <c r="O970" i="6"/>
  <c r="P465" i="6"/>
  <c r="Q465" i="6" s="1"/>
  <c r="R465" i="6" s="1"/>
  <c r="O465" i="6"/>
  <c r="P464" i="6"/>
  <c r="Q464" i="6" s="1"/>
  <c r="R464" i="6" s="1"/>
  <c r="O464" i="6"/>
  <c r="P463" i="6"/>
  <c r="Q463" i="6" s="1"/>
  <c r="R463" i="6" s="1"/>
  <c r="O463" i="6"/>
  <c r="P462" i="6"/>
  <c r="Q462" i="6" s="1"/>
  <c r="R462" i="6" s="1"/>
  <c r="O462" i="6"/>
  <c r="P461" i="6"/>
  <c r="Q461" i="6" s="1"/>
  <c r="R461" i="6" s="1"/>
  <c r="O461" i="6"/>
  <c r="P460" i="6"/>
  <c r="Q460" i="6" s="1"/>
  <c r="R460" i="6" s="1"/>
  <c r="O460" i="6"/>
  <c r="P459" i="6"/>
  <c r="Q459" i="6" s="1"/>
  <c r="R459" i="6" s="1"/>
  <c r="O459" i="6"/>
  <c r="P536" i="6"/>
  <c r="Q536" i="6" s="1"/>
  <c r="R151" i="6" s="1"/>
  <c r="O536" i="6"/>
  <c r="P457" i="6"/>
  <c r="Q457" i="6" s="1"/>
  <c r="R457" i="6" s="1"/>
  <c r="O457" i="6"/>
  <c r="P456" i="6"/>
  <c r="Q456" i="6" s="1"/>
  <c r="R456" i="6" s="1"/>
  <c r="O456" i="6"/>
  <c r="P455" i="6"/>
  <c r="Q455" i="6" s="1"/>
  <c r="R455" i="6" s="1"/>
  <c r="O455" i="6"/>
  <c r="P454" i="6"/>
  <c r="Q454" i="6" s="1"/>
  <c r="R454" i="6" s="1"/>
  <c r="O454" i="6"/>
  <c r="P453" i="6"/>
  <c r="Q453" i="6" s="1"/>
  <c r="R453" i="6" s="1"/>
  <c r="O453" i="6"/>
  <c r="P452" i="6"/>
  <c r="Q452" i="6" s="1"/>
  <c r="R452" i="6" s="1"/>
  <c r="O452" i="6"/>
  <c r="P451" i="6"/>
  <c r="Q451" i="6" s="1"/>
  <c r="R451" i="6" s="1"/>
  <c r="O451" i="6"/>
  <c r="P450" i="6"/>
  <c r="Q450" i="6" s="1"/>
  <c r="R450" i="6" s="1"/>
  <c r="O450" i="6"/>
  <c r="P449" i="6"/>
  <c r="Q449" i="6" s="1"/>
  <c r="R449" i="6" s="1"/>
  <c r="O449" i="6"/>
  <c r="P448" i="6"/>
  <c r="Q448" i="6" s="1"/>
  <c r="R448" i="6" s="1"/>
  <c r="O448" i="6"/>
  <c r="P447" i="6"/>
  <c r="Q447" i="6" s="1"/>
  <c r="R447" i="6" s="1"/>
  <c r="O447" i="6"/>
  <c r="P446" i="6"/>
  <c r="Q446" i="6" s="1"/>
  <c r="R446" i="6" s="1"/>
  <c r="O446" i="6"/>
  <c r="P445" i="6"/>
  <c r="Q445" i="6" s="1"/>
  <c r="R445" i="6" s="1"/>
  <c r="O445" i="6"/>
  <c r="P444" i="6"/>
  <c r="Q444" i="6" s="1"/>
  <c r="R444" i="6" s="1"/>
  <c r="O444" i="6"/>
  <c r="P443" i="6"/>
  <c r="Q443" i="6" s="1"/>
  <c r="R443" i="6" s="1"/>
  <c r="O443" i="6"/>
  <c r="P442" i="6"/>
  <c r="Q442" i="6" s="1"/>
  <c r="R442" i="6" s="1"/>
  <c r="O442" i="6"/>
  <c r="P441" i="6"/>
  <c r="Q441" i="6" s="1"/>
  <c r="R441" i="6" s="1"/>
  <c r="O441" i="6"/>
  <c r="P440" i="6"/>
  <c r="Q440" i="6" s="1"/>
  <c r="R440" i="6" s="1"/>
  <c r="O440" i="6"/>
  <c r="P439" i="6"/>
  <c r="Q439" i="6" s="1"/>
  <c r="R439" i="6" s="1"/>
  <c r="O439" i="6"/>
  <c r="P438" i="6"/>
  <c r="Q438" i="6" s="1"/>
  <c r="R438" i="6" s="1"/>
  <c r="O438" i="6"/>
  <c r="P437" i="6"/>
  <c r="Q437" i="6" s="1"/>
  <c r="R437" i="6" s="1"/>
  <c r="O437" i="6"/>
  <c r="P436" i="6"/>
  <c r="Q436" i="6" s="1"/>
  <c r="R436" i="6" s="1"/>
  <c r="O436" i="6"/>
  <c r="P435" i="6"/>
  <c r="Q435" i="6" s="1"/>
  <c r="R435" i="6" s="1"/>
  <c r="O435" i="6"/>
  <c r="P434" i="6"/>
  <c r="Q434" i="6" s="1"/>
  <c r="R434" i="6" s="1"/>
  <c r="O434" i="6"/>
  <c r="P433" i="6"/>
  <c r="Q433" i="6" s="1"/>
  <c r="R433" i="6" s="1"/>
  <c r="O433" i="6"/>
  <c r="P432" i="6"/>
  <c r="Q432" i="6" s="1"/>
  <c r="R432" i="6" s="1"/>
  <c r="O432" i="6"/>
  <c r="P431" i="6"/>
  <c r="Q431" i="6" s="1"/>
  <c r="R431" i="6" s="1"/>
  <c r="O431" i="6"/>
  <c r="P430" i="6"/>
  <c r="Q430" i="6" s="1"/>
  <c r="R430" i="6" s="1"/>
  <c r="O430" i="6"/>
  <c r="P429" i="6"/>
  <c r="Q429" i="6" s="1"/>
  <c r="R429" i="6" s="1"/>
  <c r="O429" i="6"/>
  <c r="P428" i="6"/>
  <c r="Q428" i="6" s="1"/>
  <c r="R428" i="6" s="1"/>
  <c r="O428" i="6"/>
  <c r="P427" i="6"/>
  <c r="Q427" i="6" s="1"/>
  <c r="R427" i="6" s="1"/>
  <c r="O427" i="6"/>
  <c r="P426" i="6"/>
  <c r="Q426" i="6" s="1"/>
  <c r="R426" i="6" s="1"/>
  <c r="O426" i="6"/>
  <c r="P425" i="6"/>
  <c r="Q425" i="6" s="1"/>
  <c r="R425" i="6" s="1"/>
  <c r="O425" i="6"/>
  <c r="P424" i="6"/>
  <c r="Q424" i="6" s="1"/>
  <c r="R424" i="6" s="1"/>
  <c r="O424" i="6"/>
  <c r="P423" i="6"/>
  <c r="Q423" i="6" s="1"/>
  <c r="R423" i="6" s="1"/>
  <c r="O423" i="6"/>
  <c r="P422" i="6"/>
  <c r="Q422" i="6" s="1"/>
  <c r="R422" i="6" s="1"/>
  <c r="O422" i="6"/>
  <c r="P421" i="6"/>
  <c r="Q421" i="6" s="1"/>
  <c r="R421" i="6" s="1"/>
  <c r="O421" i="6"/>
  <c r="P420" i="6"/>
  <c r="Q420" i="6" s="1"/>
  <c r="R420" i="6" s="1"/>
  <c r="O420" i="6"/>
  <c r="P419" i="6"/>
  <c r="Q419" i="6" s="1"/>
  <c r="R419" i="6" s="1"/>
  <c r="O419" i="6"/>
  <c r="P418" i="6"/>
  <c r="Q418" i="6" s="1"/>
  <c r="R418" i="6" s="1"/>
  <c r="O418" i="6"/>
  <c r="P417" i="6"/>
  <c r="Q417" i="6" s="1"/>
  <c r="R417" i="6" s="1"/>
  <c r="O417" i="6"/>
  <c r="P416" i="6"/>
  <c r="Q416" i="6" s="1"/>
  <c r="R416" i="6" s="1"/>
  <c r="O416" i="6"/>
  <c r="P415" i="6"/>
  <c r="Q415" i="6" s="1"/>
  <c r="R415" i="6" s="1"/>
  <c r="O415" i="6"/>
  <c r="P414" i="6"/>
  <c r="Q414" i="6" s="1"/>
  <c r="R414" i="6" s="1"/>
  <c r="O414" i="6"/>
  <c r="P413" i="6"/>
  <c r="Q413" i="6" s="1"/>
  <c r="R413" i="6" s="1"/>
  <c r="O413" i="6"/>
  <c r="P412" i="6"/>
  <c r="Q412" i="6" s="1"/>
  <c r="R412" i="6" s="1"/>
  <c r="O412" i="6"/>
  <c r="P411" i="6"/>
  <c r="Q411" i="6" s="1"/>
  <c r="R411" i="6" s="1"/>
  <c r="O411" i="6"/>
  <c r="P410" i="6"/>
  <c r="Q410" i="6" s="1"/>
  <c r="R410" i="6" s="1"/>
  <c r="O410" i="6"/>
  <c r="P409" i="6"/>
  <c r="Q409" i="6" s="1"/>
  <c r="R409" i="6" s="1"/>
  <c r="O409" i="6"/>
  <c r="P408" i="6"/>
  <c r="Q408" i="6" s="1"/>
  <c r="R408" i="6" s="1"/>
  <c r="O408" i="6"/>
  <c r="P407" i="6"/>
  <c r="Q407" i="6" s="1"/>
  <c r="R407" i="6" s="1"/>
  <c r="O407" i="6"/>
  <c r="P406" i="6"/>
  <c r="Q406" i="6" s="1"/>
  <c r="R406" i="6" s="1"/>
  <c r="O406" i="6"/>
  <c r="P405" i="6"/>
  <c r="Q405" i="6" s="1"/>
  <c r="R405" i="6" s="1"/>
  <c r="O405" i="6"/>
  <c r="P404" i="6"/>
  <c r="Q404" i="6" s="1"/>
  <c r="R404" i="6" s="1"/>
  <c r="O404" i="6"/>
  <c r="P403" i="6"/>
  <c r="Q403" i="6" s="1"/>
  <c r="R403" i="6" s="1"/>
  <c r="O403" i="6"/>
  <c r="P402" i="6"/>
  <c r="Q402" i="6" s="1"/>
  <c r="R402" i="6" s="1"/>
  <c r="O402" i="6"/>
  <c r="P401" i="6"/>
  <c r="Q401" i="6" s="1"/>
  <c r="R401" i="6" s="1"/>
  <c r="O401" i="6"/>
  <c r="P400" i="6"/>
  <c r="Q400" i="6" s="1"/>
  <c r="R400" i="6" s="1"/>
  <c r="O400" i="6"/>
  <c r="P399" i="6"/>
  <c r="Q399" i="6" s="1"/>
  <c r="R399" i="6" s="1"/>
  <c r="O399" i="6"/>
  <c r="P398" i="6"/>
  <c r="Q398" i="6" s="1"/>
  <c r="R398" i="6" s="1"/>
  <c r="O398" i="6"/>
  <c r="P397" i="6"/>
  <c r="Q397" i="6" s="1"/>
  <c r="R397" i="6" s="1"/>
  <c r="O397" i="6"/>
  <c r="P396" i="6"/>
  <c r="Q396" i="6" s="1"/>
  <c r="R396" i="6" s="1"/>
  <c r="O396" i="6"/>
  <c r="P395" i="6"/>
  <c r="Q395" i="6" s="1"/>
  <c r="R395" i="6" s="1"/>
  <c r="O395" i="6"/>
  <c r="P394" i="6"/>
  <c r="Q394" i="6" s="1"/>
  <c r="R394" i="6" s="1"/>
  <c r="O394" i="6"/>
  <c r="P393" i="6"/>
  <c r="Q393" i="6" s="1"/>
  <c r="R393" i="6" s="1"/>
  <c r="O393" i="6"/>
  <c r="P392" i="6"/>
  <c r="Q392" i="6" s="1"/>
  <c r="R392" i="6" s="1"/>
  <c r="O392" i="6"/>
  <c r="P391" i="6"/>
  <c r="Q391" i="6" s="1"/>
  <c r="R391" i="6" s="1"/>
  <c r="O391" i="6"/>
  <c r="P390" i="6"/>
  <c r="Q390" i="6" s="1"/>
  <c r="R390" i="6" s="1"/>
  <c r="O390" i="6"/>
  <c r="P389" i="6"/>
  <c r="Q389" i="6" s="1"/>
  <c r="R389" i="6" s="1"/>
  <c r="O389" i="6"/>
  <c r="P388" i="6"/>
  <c r="Q388" i="6" s="1"/>
  <c r="R388" i="6" s="1"/>
  <c r="O388" i="6"/>
  <c r="P387" i="6"/>
  <c r="Q387" i="6" s="1"/>
  <c r="R387" i="6" s="1"/>
  <c r="O387" i="6"/>
  <c r="P386" i="6"/>
  <c r="Q386" i="6" s="1"/>
  <c r="R386" i="6" s="1"/>
  <c r="O386" i="6"/>
  <c r="P385" i="6"/>
  <c r="Q385" i="6" s="1"/>
  <c r="R385" i="6" s="1"/>
  <c r="O385" i="6"/>
  <c r="P384" i="6"/>
  <c r="Q384" i="6" s="1"/>
  <c r="R384" i="6" s="1"/>
  <c r="O384" i="6"/>
  <c r="P382" i="6"/>
  <c r="Q382" i="6" s="1"/>
  <c r="R382" i="6" s="1"/>
  <c r="O382" i="6"/>
  <c r="P381" i="6"/>
  <c r="Q381" i="6" s="1"/>
  <c r="R381" i="6" s="1"/>
  <c r="O381" i="6"/>
  <c r="P380" i="6"/>
  <c r="Q380" i="6" s="1"/>
  <c r="R380" i="6" s="1"/>
  <c r="O380" i="6"/>
  <c r="P379" i="6"/>
  <c r="Q379" i="6" s="1"/>
  <c r="R379" i="6" s="1"/>
  <c r="O379" i="6"/>
  <c r="P378" i="6"/>
  <c r="Q378" i="6" s="1"/>
  <c r="R378" i="6" s="1"/>
  <c r="O378" i="6"/>
  <c r="P377" i="6"/>
  <c r="Q377" i="6" s="1"/>
  <c r="R377" i="6" s="1"/>
  <c r="O377" i="6"/>
  <c r="P376" i="6"/>
  <c r="Q376" i="6" s="1"/>
  <c r="R376" i="6" s="1"/>
  <c r="O376" i="6"/>
  <c r="P375" i="6"/>
  <c r="Q375" i="6" s="1"/>
  <c r="R375" i="6" s="1"/>
  <c r="O375" i="6"/>
  <c r="P374" i="6"/>
  <c r="Q374" i="6" s="1"/>
  <c r="R374" i="6" s="1"/>
  <c r="O374" i="6"/>
  <c r="P373" i="6"/>
  <c r="Q373" i="6" s="1"/>
  <c r="R373" i="6" s="1"/>
  <c r="O373" i="6"/>
  <c r="P372" i="6"/>
  <c r="Q372" i="6" s="1"/>
  <c r="R372" i="6" s="1"/>
  <c r="O372" i="6"/>
  <c r="P371" i="6"/>
  <c r="Q371" i="6" s="1"/>
  <c r="R371" i="6" s="1"/>
  <c r="O371" i="6"/>
  <c r="P370" i="6"/>
  <c r="Q370" i="6" s="1"/>
  <c r="R370" i="6" s="1"/>
  <c r="O370" i="6"/>
  <c r="P369" i="6"/>
  <c r="Q369" i="6" s="1"/>
  <c r="R369" i="6" s="1"/>
  <c r="O369" i="6"/>
  <c r="P368" i="6"/>
  <c r="Q368" i="6" s="1"/>
  <c r="R368" i="6" s="1"/>
  <c r="O368" i="6"/>
  <c r="P367" i="6"/>
  <c r="Q367" i="6" s="1"/>
  <c r="R367" i="6" s="1"/>
  <c r="O367" i="6"/>
  <c r="P366" i="6"/>
  <c r="Q366" i="6" s="1"/>
  <c r="R366" i="6" s="1"/>
  <c r="O366" i="6"/>
  <c r="P365" i="6"/>
  <c r="Q365" i="6" s="1"/>
  <c r="R365" i="6" s="1"/>
  <c r="O365" i="6"/>
  <c r="P364" i="6"/>
  <c r="Q364" i="6" s="1"/>
  <c r="R364" i="6" s="1"/>
  <c r="O364" i="6"/>
  <c r="P363" i="6"/>
  <c r="Q363" i="6" s="1"/>
  <c r="R363" i="6" s="1"/>
  <c r="O363" i="6"/>
  <c r="P362" i="6"/>
  <c r="Q362" i="6" s="1"/>
  <c r="R362" i="6" s="1"/>
  <c r="O362" i="6"/>
  <c r="P361" i="6"/>
  <c r="Q361" i="6" s="1"/>
  <c r="R361" i="6" s="1"/>
  <c r="O361" i="6"/>
  <c r="P360" i="6"/>
  <c r="Q360" i="6" s="1"/>
  <c r="R360" i="6" s="1"/>
  <c r="O360" i="6"/>
  <c r="P359" i="6"/>
  <c r="Q359" i="6" s="1"/>
  <c r="R359" i="6" s="1"/>
  <c r="O359" i="6"/>
  <c r="P358" i="6"/>
  <c r="Q358" i="6" s="1"/>
  <c r="R358" i="6" s="1"/>
  <c r="O358" i="6"/>
  <c r="P357" i="6"/>
  <c r="Q357" i="6" s="1"/>
  <c r="R357" i="6" s="1"/>
  <c r="O357" i="6"/>
  <c r="P356" i="6"/>
  <c r="Q356" i="6" s="1"/>
  <c r="R356" i="6" s="1"/>
  <c r="O356" i="6"/>
  <c r="P355" i="6"/>
  <c r="Q355" i="6" s="1"/>
  <c r="R355" i="6" s="1"/>
  <c r="O355" i="6"/>
  <c r="P354" i="6"/>
  <c r="Q354" i="6" s="1"/>
  <c r="R354" i="6" s="1"/>
  <c r="O354" i="6"/>
  <c r="P353" i="6"/>
  <c r="Q353" i="6" s="1"/>
  <c r="R353" i="6" s="1"/>
  <c r="O353" i="6"/>
  <c r="P352" i="6"/>
  <c r="Q352" i="6" s="1"/>
  <c r="R352" i="6" s="1"/>
  <c r="O352" i="6"/>
  <c r="P351" i="6"/>
  <c r="Q351" i="6" s="1"/>
  <c r="R351" i="6" s="1"/>
  <c r="O351" i="6"/>
  <c r="P350" i="6"/>
  <c r="Q350" i="6" s="1"/>
  <c r="R350" i="6" s="1"/>
  <c r="O350" i="6"/>
  <c r="P349" i="6"/>
  <c r="Q349" i="6" s="1"/>
  <c r="R349" i="6" s="1"/>
  <c r="O349" i="6"/>
  <c r="P348" i="6"/>
  <c r="Q348" i="6" s="1"/>
  <c r="R348" i="6" s="1"/>
  <c r="O348" i="6"/>
  <c r="P347" i="6"/>
  <c r="Q347" i="6" s="1"/>
  <c r="R347" i="6" s="1"/>
  <c r="O347" i="6"/>
  <c r="P346" i="6"/>
  <c r="Q346" i="6" s="1"/>
  <c r="R346" i="6" s="1"/>
  <c r="O346" i="6"/>
  <c r="P345" i="6"/>
  <c r="Q345" i="6" s="1"/>
  <c r="R345" i="6" s="1"/>
  <c r="O345" i="6"/>
  <c r="P685" i="6"/>
  <c r="Q685" i="6" s="1"/>
  <c r="O685" i="6"/>
  <c r="P343" i="6"/>
  <c r="Q343" i="6" s="1"/>
  <c r="R343" i="6" s="1"/>
  <c r="O343" i="6"/>
  <c r="P342" i="6"/>
  <c r="Q342" i="6" s="1"/>
  <c r="R342" i="6" s="1"/>
  <c r="O342" i="6"/>
  <c r="P341" i="6"/>
  <c r="Q341" i="6" s="1"/>
  <c r="R341" i="6" s="1"/>
  <c r="O341" i="6"/>
  <c r="P340" i="6"/>
  <c r="Q340" i="6" s="1"/>
  <c r="R340" i="6" s="1"/>
  <c r="O340" i="6"/>
  <c r="P339" i="6"/>
  <c r="Q339" i="6" s="1"/>
  <c r="R339" i="6" s="1"/>
  <c r="O339" i="6"/>
  <c r="P338" i="6"/>
  <c r="Q338" i="6" s="1"/>
  <c r="R338" i="6" s="1"/>
  <c r="O338" i="6"/>
  <c r="P337" i="6"/>
  <c r="Q337" i="6" s="1"/>
  <c r="R337" i="6" s="1"/>
  <c r="O337" i="6"/>
  <c r="P336" i="6"/>
  <c r="Q336" i="6" s="1"/>
  <c r="R336" i="6" s="1"/>
  <c r="O336" i="6"/>
  <c r="P335" i="6"/>
  <c r="Q335" i="6" s="1"/>
  <c r="R335" i="6" s="1"/>
  <c r="O335" i="6"/>
  <c r="P334" i="6"/>
  <c r="Q334" i="6" s="1"/>
  <c r="R334" i="6" s="1"/>
  <c r="O334" i="6"/>
  <c r="P333" i="6"/>
  <c r="Q333" i="6" s="1"/>
  <c r="R333" i="6" s="1"/>
  <c r="O333" i="6"/>
  <c r="P332" i="6"/>
  <c r="Q332" i="6" s="1"/>
  <c r="R332" i="6" s="1"/>
  <c r="O332" i="6"/>
  <c r="P331" i="6"/>
  <c r="Q331" i="6" s="1"/>
  <c r="R331" i="6" s="1"/>
  <c r="O331" i="6"/>
  <c r="P330" i="6"/>
  <c r="Q330" i="6" s="1"/>
  <c r="R330" i="6" s="1"/>
  <c r="O330" i="6"/>
  <c r="P329" i="6"/>
  <c r="Q329" i="6" s="1"/>
  <c r="R329" i="6" s="1"/>
  <c r="O329" i="6"/>
  <c r="P328" i="6"/>
  <c r="Q328" i="6" s="1"/>
  <c r="R328" i="6" s="1"/>
  <c r="O328" i="6"/>
  <c r="P327" i="6"/>
  <c r="Q327" i="6" s="1"/>
  <c r="R327" i="6" s="1"/>
  <c r="O327" i="6"/>
  <c r="P326" i="6"/>
  <c r="Q326" i="6" s="1"/>
  <c r="R326" i="6" s="1"/>
  <c r="O326" i="6"/>
  <c r="P325" i="6"/>
  <c r="Q325" i="6" s="1"/>
  <c r="R325" i="6" s="1"/>
  <c r="O325" i="6"/>
  <c r="P324" i="6"/>
  <c r="Q324" i="6" s="1"/>
  <c r="R324" i="6" s="1"/>
  <c r="O324" i="6"/>
  <c r="P323" i="6"/>
  <c r="Q323" i="6" s="1"/>
  <c r="R323" i="6" s="1"/>
  <c r="O323" i="6"/>
  <c r="P322" i="6"/>
  <c r="Q322" i="6" s="1"/>
  <c r="R322" i="6" s="1"/>
  <c r="O322" i="6"/>
  <c r="P321" i="6"/>
  <c r="Q321" i="6" s="1"/>
  <c r="R321" i="6" s="1"/>
  <c r="O321" i="6"/>
  <c r="P320" i="6"/>
  <c r="Q320" i="6" s="1"/>
  <c r="R320" i="6" s="1"/>
  <c r="O320" i="6"/>
  <c r="P319" i="6"/>
  <c r="Q319" i="6" s="1"/>
  <c r="R319" i="6" s="1"/>
  <c r="O319" i="6"/>
  <c r="P318" i="6"/>
  <c r="Q318" i="6" s="1"/>
  <c r="R318" i="6" s="1"/>
  <c r="O318" i="6"/>
  <c r="P317" i="6"/>
  <c r="Q317" i="6" s="1"/>
  <c r="R317" i="6" s="1"/>
  <c r="O317" i="6"/>
  <c r="P316" i="6"/>
  <c r="Q316" i="6" s="1"/>
  <c r="R316" i="6" s="1"/>
  <c r="O316" i="6"/>
  <c r="P315" i="6"/>
  <c r="Q315" i="6" s="1"/>
  <c r="R315" i="6" s="1"/>
  <c r="O315" i="6"/>
  <c r="P314" i="6"/>
  <c r="Q314" i="6" s="1"/>
  <c r="R314" i="6" s="1"/>
  <c r="O314" i="6"/>
  <c r="P313" i="6"/>
  <c r="Q313" i="6" s="1"/>
  <c r="R313" i="6" s="1"/>
  <c r="O313" i="6"/>
  <c r="P312" i="6"/>
  <c r="Q312" i="6" s="1"/>
  <c r="R312" i="6" s="1"/>
  <c r="O312" i="6"/>
  <c r="P311" i="6"/>
  <c r="Q311" i="6" s="1"/>
  <c r="R311" i="6" s="1"/>
  <c r="O311" i="6"/>
  <c r="P310" i="6"/>
  <c r="Q310" i="6" s="1"/>
  <c r="R310" i="6" s="1"/>
  <c r="O310" i="6"/>
  <c r="P309" i="6"/>
  <c r="Q309" i="6" s="1"/>
  <c r="R309" i="6" s="1"/>
  <c r="O309" i="6"/>
  <c r="P308" i="6"/>
  <c r="Q308" i="6" s="1"/>
  <c r="R308" i="6" s="1"/>
  <c r="O308" i="6"/>
  <c r="P307" i="6"/>
  <c r="Q307" i="6" s="1"/>
  <c r="R307" i="6" s="1"/>
  <c r="O307" i="6"/>
  <c r="P306" i="6"/>
  <c r="Q306" i="6" s="1"/>
  <c r="R306" i="6" s="1"/>
  <c r="O306" i="6"/>
  <c r="P305" i="6"/>
  <c r="Q305" i="6" s="1"/>
  <c r="R305" i="6" s="1"/>
  <c r="O305" i="6"/>
  <c r="P304" i="6"/>
  <c r="Q304" i="6" s="1"/>
  <c r="R304" i="6" s="1"/>
  <c r="O304" i="6"/>
  <c r="P303" i="6"/>
  <c r="Q303" i="6" s="1"/>
  <c r="R303" i="6" s="1"/>
  <c r="O303" i="6"/>
  <c r="P302" i="6"/>
  <c r="Q302" i="6" s="1"/>
  <c r="R302" i="6" s="1"/>
  <c r="O302" i="6"/>
  <c r="P301" i="6"/>
  <c r="Q301" i="6" s="1"/>
  <c r="R301" i="6" s="1"/>
  <c r="O301" i="6"/>
  <c r="P300" i="6"/>
  <c r="Q300" i="6" s="1"/>
  <c r="R300" i="6" s="1"/>
  <c r="O300" i="6"/>
  <c r="P299" i="6"/>
  <c r="Q299" i="6" s="1"/>
  <c r="R299" i="6" s="1"/>
  <c r="O299" i="6"/>
  <c r="P298" i="6"/>
  <c r="Q298" i="6" s="1"/>
  <c r="R298" i="6" s="1"/>
  <c r="O298" i="6"/>
  <c r="P297" i="6"/>
  <c r="Q297" i="6" s="1"/>
  <c r="R297" i="6" s="1"/>
  <c r="O297" i="6"/>
  <c r="P296" i="6"/>
  <c r="Q296" i="6" s="1"/>
  <c r="R296" i="6" s="1"/>
  <c r="O296" i="6"/>
  <c r="P295" i="6"/>
  <c r="Q295" i="6" s="1"/>
  <c r="R295" i="6" s="1"/>
  <c r="O295" i="6"/>
  <c r="P294" i="6"/>
  <c r="Q294" i="6" s="1"/>
  <c r="R294" i="6" s="1"/>
  <c r="O294" i="6"/>
  <c r="P293" i="6"/>
  <c r="Q293" i="6" s="1"/>
  <c r="R293" i="6" s="1"/>
  <c r="O293" i="6"/>
  <c r="P292" i="6"/>
  <c r="Q292" i="6" s="1"/>
  <c r="R292" i="6" s="1"/>
  <c r="O292" i="6"/>
  <c r="P291" i="6"/>
  <c r="Q291" i="6" s="1"/>
  <c r="R291" i="6" s="1"/>
  <c r="O291" i="6"/>
  <c r="P290" i="6"/>
  <c r="Q290" i="6" s="1"/>
  <c r="R290" i="6" s="1"/>
  <c r="O290" i="6"/>
  <c r="P289" i="6"/>
  <c r="Q289" i="6" s="1"/>
  <c r="R289" i="6" s="1"/>
  <c r="O289" i="6"/>
  <c r="P288" i="6"/>
  <c r="Q288" i="6" s="1"/>
  <c r="R288" i="6" s="1"/>
  <c r="O288" i="6"/>
  <c r="P287" i="6"/>
  <c r="Q287" i="6" s="1"/>
  <c r="R287" i="6" s="1"/>
  <c r="O287" i="6"/>
  <c r="P286" i="6"/>
  <c r="Q286" i="6" s="1"/>
  <c r="R286" i="6" s="1"/>
  <c r="O286" i="6"/>
  <c r="P285" i="6"/>
  <c r="Q285" i="6" s="1"/>
  <c r="R285" i="6" s="1"/>
  <c r="O285" i="6"/>
  <c r="P284" i="6"/>
  <c r="Q284" i="6" s="1"/>
  <c r="R284" i="6" s="1"/>
  <c r="O284" i="6"/>
  <c r="P283" i="6"/>
  <c r="Q283" i="6" s="1"/>
  <c r="R283" i="6" s="1"/>
  <c r="O283" i="6"/>
  <c r="P282" i="6"/>
  <c r="Q282" i="6" s="1"/>
  <c r="R282" i="6" s="1"/>
  <c r="O282" i="6"/>
  <c r="P281" i="6"/>
  <c r="Q281" i="6" s="1"/>
  <c r="R281" i="6" s="1"/>
  <c r="O281" i="6"/>
  <c r="P280" i="6"/>
  <c r="Q280" i="6" s="1"/>
  <c r="R280" i="6" s="1"/>
  <c r="O280" i="6"/>
  <c r="P279" i="6"/>
  <c r="Q279" i="6" s="1"/>
  <c r="R279" i="6" s="1"/>
  <c r="O279" i="6"/>
  <c r="P278" i="6"/>
  <c r="Q278" i="6" s="1"/>
  <c r="R278" i="6" s="1"/>
  <c r="O278" i="6"/>
  <c r="P277" i="6"/>
  <c r="Q277" i="6" s="1"/>
  <c r="R277" i="6" s="1"/>
  <c r="O277" i="6"/>
  <c r="P276" i="6"/>
  <c r="Q276" i="6" s="1"/>
  <c r="R276" i="6" s="1"/>
  <c r="O276" i="6"/>
  <c r="P275" i="6"/>
  <c r="Q275" i="6" s="1"/>
  <c r="R275" i="6" s="1"/>
  <c r="O275" i="6"/>
  <c r="P274" i="6"/>
  <c r="Q274" i="6" s="1"/>
  <c r="R274" i="6" s="1"/>
  <c r="O274" i="6"/>
  <c r="P273" i="6"/>
  <c r="Q273" i="6" s="1"/>
  <c r="R273" i="6" s="1"/>
  <c r="O273" i="6"/>
  <c r="P272" i="6"/>
  <c r="Q272" i="6" s="1"/>
  <c r="R272" i="6" s="1"/>
  <c r="O272" i="6"/>
  <c r="P271" i="6"/>
  <c r="Q271" i="6" s="1"/>
  <c r="R271" i="6" s="1"/>
  <c r="O271" i="6"/>
  <c r="P270" i="6"/>
  <c r="Q270" i="6" s="1"/>
  <c r="R270" i="6" s="1"/>
  <c r="O270" i="6"/>
  <c r="P269" i="6"/>
  <c r="Q269" i="6" s="1"/>
  <c r="R269" i="6" s="1"/>
  <c r="O269" i="6"/>
  <c r="P268" i="6"/>
  <c r="Q268" i="6" s="1"/>
  <c r="R268" i="6" s="1"/>
  <c r="O268" i="6"/>
  <c r="P267" i="6"/>
  <c r="Q267" i="6" s="1"/>
  <c r="R267" i="6" s="1"/>
  <c r="O267" i="6"/>
  <c r="P266" i="6"/>
  <c r="Q266" i="6" s="1"/>
  <c r="R266" i="6" s="1"/>
  <c r="O266" i="6"/>
  <c r="P265" i="6"/>
  <c r="Q265" i="6" s="1"/>
  <c r="R265" i="6" s="1"/>
  <c r="O265" i="6"/>
  <c r="P264" i="6"/>
  <c r="Q264" i="6" s="1"/>
  <c r="R264" i="6" s="1"/>
  <c r="O264" i="6"/>
  <c r="P263" i="6"/>
  <c r="Q263" i="6" s="1"/>
  <c r="R263" i="6" s="1"/>
  <c r="O263" i="6"/>
  <c r="P262" i="6"/>
  <c r="Q262" i="6" s="1"/>
  <c r="R262" i="6" s="1"/>
  <c r="O262" i="6"/>
  <c r="P261" i="6"/>
  <c r="Q261" i="6" s="1"/>
  <c r="R261" i="6" s="1"/>
  <c r="O261" i="6"/>
  <c r="P260" i="6"/>
  <c r="Q260" i="6" s="1"/>
  <c r="R260" i="6" s="1"/>
  <c r="O260" i="6"/>
  <c r="P259" i="6"/>
  <c r="Q259" i="6" s="1"/>
  <c r="R259" i="6" s="1"/>
  <c r="O259" i="6"/>
  <c r="P258" i="6"/>
  <c r="Q258" i="6" s="1"/>
  <c r="R258" i="6" s="1"/>
  <c r="O258" i="6"/>
  <c r="P257" i="6"/>
  <c r="Q257" i="6" s="1"/>
  <c r="R257" i="6" s="1"/>
  <c r="O257" i="6"/>
  <c r="P256" i="6"/>
  <c r="Q256" i="6" s="1"/>
  <c r="R256" i="6" s="1"/>
  <c r="O256" i="6"/>
  <c r="P255" i="6"/>
  <c r="Q255" i="6" s="1"/>
  <c r="R255" i="6" s="1"/>
  <c r="O255" i="6"/>
  <c r="P254" i="6"/>
  <c r="Q254" i="6" s="1"/>
  <c r="R254" i="6" s="1"/>
  <c r="O254" i="6"/>
  <c r="P253" i="6"/>
  <c r="Q253" i="6" s="1"/>
  <c r="R253" i="6" s="1"/>
  <c r="O253" i="6"/>
  <c r="P252" i="6"/>
  <c r="Q252" i="6" s="1"/>
  <c r="R252" i="6" s="1"/>
  <c r="O252" i="6"/>
  <c r="P251" i="6"/>
  <c r="Q251" i="6" s="1"/>
  <c r="R251" i="6" s="1"/>
  <c r="O251" i="6"/>
  <c r="P250" i="6"/>
  <c r="Q250" i="6" s="1"/>
  <c r="R250" i="6" s="1"/>
  <c r="O250" i="6"/>
  <c r="P249" i="6"/>
  <c r="Q249" i="6" s="1"/>
  <c r="R249" i="6" s="1"/>
  <c r="O249" i="6"/>
  <c r="P247" i="6"/>
  <c r="Q247" i="6" s="1"/>
  <c r="R247" i="6" s="1"/>
  <c r="O247" i="6"/>
  <c r="P246" i="6"/>
  <c r="Q246" i="6" s="1"/>
  <c r="R246" i="6" s="1"/>
  <c r="O246" i="6"/>
  <c r="P245" i="6"/>
  <c r="Q245" i="6" s="1"/>
  <c r="R245" i="6" s="1"/>
  <c r="O245" i="6"/>
  <c r="P244" i="6"/>
  <c r="Q244" i="6" s="1"/>
  <c r="R244" i="6" s="1"/>
  <c r="O244" i="6"/>
  <c r="P243" i="6"/>
  <c r="Q243" i="6" s="1"/>
  <c r="R243" i="6" s="1"/>
  <c r="O243" i="6"/>
  <c r="P242" i="6"/>
  <c r="Q242" i="6" s="1"/>
  <c r="R242" i="6" s="1"/>
  <c r="O242" i="6"/>
  <c r="P241" i="6"/>
  <c r="Q241" i="6" s="1"/>
  <c r="R241" i="6" s="1"/>
  <c r="O241" i="6"/>
  <c r="P240" i="6"/>
  <c r="Q240" i="6" s="1"/>
  <c r="R240" i="6" s="1"/>
  <c r="O240" i="6"/>
  <c r="P239" i="6"/>
  <c r="Q239" i="6" s="1"/>
  <c r="R239" i="6" s="1"/>
  <c r="O239" i="6"/>
  <c r="P238" i="6"/>
  <c r="Q238" i="6" s="1"/>
  <c r="R238" i="6" s="1"/>
  <c r="O238" i="6"/>
  <c r="P237" i="6"/>
  <c r="Q237" i="6" s="1"/>
  <c r="R237" i="6" s="1"/>
  <c r="O237" i="6"/>
  <c r="P236" i="6"/>
  <c r="Q236" i="6" s="1"/>
  <c r="R236" i="6" s="1"/>
  <c r="O236" i="6"/>
  <c r="P235" i="6"/>
  <c r="Q235" i="6" s="1"/>
  <c r="R235" i="6" s="1"/>
  <c r="O235" i="6"/>
  <c r="P234" i="6"/>
  <c r="Q234" i="6" s="1"/>
  <c r="R234" i="6" s="1"/>
  <c r="O234" i="6"/>
  <c r="P233" i="6"/>
  <c r="Q233" i="6" s="1"/>
  <c r="R233" i="6" s="1"/>
  <c r="O233" i="6"/>
  <c r="P232" i="6"/>
  <c r="Q232" i="6" s="1"/>
  <c r="R232" i="6" s="1"/>
  <c r="O232" i="6"/>
  <c r="P231" i="6"/>
  <c r="Q231" i="6" s="1"/>
  <c r="R231" i="6" s="1"/>
  <c r="O231" i="6"/>
  <c r="P230" i="6"/>
  <c r="Q230" i="6" s="1"/>
  <c r="R230" i="6" s="1"/>
  <c r="O230" i="6"/>
  <c r="P229" i="6"/>
  <c r="Q229" i="6" s="1"/>
  <c r="R229" i="6" s="1"/>
  <c r="O229" i="6"/>
  <c r="P228" i="6"/>
  <c r="Q228" i="6" s="1"/>
  <c r="R228" i="6" s="1"/>
  <c r="O228" i="6"/>
  <c r="P227" i="6"/>
  <c r="Q227" i="6" s="1"/>
  <c r="R227" i="6" s="1"/>
  <c r="O227" i="6"/>
  <c r="P226" i="6"/>
  <c r="Q226" i="6" s="1"/>
  <c r="R226" i="6" s="1"/>
  <c r="O226" i="6"/>
  <c r="P225" i="6"/>
  <c r="Q225" i="6" s="1"/>
  <c r="R225" i="6" s="1"/>
  <c r="O225" i="6"/>
  <c r="P224" i="6"/>
  <c r="Q224" i="6" s="1"/>
  <c r="R224" i="6" s="1"/>
  <c r="O224" i="6"/>
  <c r="P223" i="6"/>
  <c r="Q223" i="6" s="1"/>
  <c r="R223" i="6" s="1"/>
  <c r="O223" i="6"/>
  <c r="P222" i="6"/>
  <c r="Q222" i="6" s="1"/>
  <c r="R222" i="6" s="1"/>
  <c r="O222" i="6"/>
  <c r="P221" i="6"/>
  <c r="Q221" i="6" s="1"/>
  <c r="R221" i="6" s="1"/>
  <c r="O221" i="6"/>
  <c r="P220" i="6"/>
  <c r="Q220" i="6" s="1"/>
  <c r="R220" i="6" s="1"/>
  <c r="O220" i="6"/>
  <c r="P219" i="6"/>
  <c r="Q219" i="6" s="1"/>
  <c r="R219" i="6" s="1"/>
  <c r="O219" i="6"/>
  <c r="P218" i="6"/>
  <c r="Q218" i="6" s="1"/>
  <c r="R218" i="6" s="1"/>
  <c r="O218" i="6"/>
  <c r="P217" i="6"/>
  <c r="Q217" i="6" s="1"/>
  <c r="R217" i="6" s="1"/>
  <c r="O217" i="6"/>
  <c r="P216" i="6"/>
  <c r="Q216" i="6" s="1"/>
  <c r="R216" i="6" s="1"/>
  <c r="O216" i="6"/>
  <c r="P215" i="6"/>
  <c r="Q215" i="6" s="1"/>
  <c r="R215" i="6" s="1"/>
  <c r="O215" i="6"/>
  <c r="P214" i="6"/>
  <c r="Q214" i="6" s="1"/>
  <c r="R214" i="6" s="1"/>
  <c r="O214" i="6"/>
  <c r="P213" i="6"/>
  <c r="Q213" i="6" s="1"/>
  <c r="R213" i="6" s="1"/>
  <c r="O213" i="6"/>
  <c r="P212" i="6"/>
  <c r="Q212" i="6" s="1"/>
  <c r="R212" i="6" s="1"/>
  <c r="O212" i="6"/>
  <c r="P211" i="6"/>
  <c r="Q211" i="6" s="1"/>
  <c r="R211" i="6" s="1"/>
  <c r="O211" i="6"/>
  <c r="P210" i="6"/>
  <c r="Q210" i="6" s="1"/>
  <c r="R210" i="6" s="1"/>
  <c r="O210" i="6"/>
  <c r="P209" i="6"/>
  <c r="Q209" i="6" s="1"/>
  <c r="R209" i="6" s="1"/>
  <c r="O209" i="6"/>
  <c r="P208" i="6"/>
  <c r="Q208" i="6" s="1"/>
  <c r="R208" i="6" s="1"/>
  <c r="O208" i="6"/>
  <c r="P207" i="6"/>
  <c r="Q207" i="6" s="1"/>
  <c r="R207" i="6" s="1"/>
  <c r="O207" i="6"/>
  <c r="P206" i="6"/>
  <c r="Q206" i="6" s="1"/>
  <c r="R206" i="6" s="1"/>
  <c r="O206" i="6"/>
  <c r="P205" i="6"/>
  <c r="Q205" i="6" s="1"/>
  <c r="R205" i="6" s="1"/>
  <c r="O205" i="6"/>
  <c r="P204" i="6"/>
  <c r="Q204" i="6" s="1"/>
  <c r="R204" i="6" s="1"/>
  <c r="O204" i="6"/>
  <c r="P203" i="6"/>
  <c r="Q203" i="6" s="1"/>
  <c r="R203" i="6" s="1"/>
  <c r="O203" i="6"/>
  <c r="P202" i="6"/>
  <c r="Q202" i="6" s="1"/>
  <c r="R202" i="6" s="1"/>
  <c r="O202" i="6"/>
  <c r="P201" i="6"/>
  <c r="Q201" i="6" s="1"/>
  <c r="R201" i="6" s="1"/>
  <c r="O201" i="6"/>
  <c r="P200" i="6"/>
  <c r="Q200" i="6" s="1"/>
  <c r="R200" i="6" s="1"/>
  <c r="O200" i="6"/>
  <c r="P199" i="6"/>
  <c r="Q199" i="6" s="1"/>
  <c r="R199" i="6" s="1"/>
  <c r="O199" i="6"/>
  <c r="P198" i="6"/>
  <c r="Q198" i="6" s="1"/>
  <c r="R198" i="6" s="1"/>
  <c r="O198" i="6"/>
  <c r="P197" i="6"/>
  <c r="Q197" i="6" s="1"/>
  <c r="R197" i="6" s="1"/>
  <c r="O197" i="6"/>
  <c r="P196" i="6"/>
  <c r="Q196" i="6" s="1"/>
  <c r="R196" i="6" s="1"/>
  <c r="O196" i="6"/>
  <c r="P195" i="6"/>
  <c r="Q195" i="6" s="1"/>
  <c r="R195" i="6" s="1"/>
  <c r="O195" i="6"/>
  <c r="P194" i="6"/>
  <c r="Q194" i="6" s="1"/>
  <c r="R194" i="6" s="1"/>
  <c r="O194" i="6"/>
  <c r="P193" i="6"/>
  <c r="Q193" i="6" s="1"/>
  <c r="R193" i="6" s="1"/>
  <c r="O193" i="6"/>
  <c r="P192" i="6"/>
  <c r="Q192" i="6" s="1"/>
  <c r="R192" i="6" s="1"/>
  <c r="O192" i="6"/>
  <c r="P191" i="6"/>
  <c r="Q191" i="6" s="1"/>
  <c r="R191" i="6" s="1"/>
  <c r="O191" i="6"/>
  <c r="P190" i="6"/>
  <c r="Q190" i="6" s="1"/>
  <c r="R190" i="6" s="1"/>
  <c r="O190" i="6"/>
  <c r="P189" i="6"/>
  <c r="Q189" i="6" s="1"/>
  <c r="R189" i="6" s="1"/>
  <c r="O189" i="6"/>
  <c r="P188" i="6"/>
  <c r="Q188" i="6" s="1"/>
  <c r="R188" i="6" s="1"/>
  <c r="O188" i="6"/>
  <c r="P187" i="6"/>
  <c r="Q187" i="6" s="1"/>
  <c r="R187" i="6" s="1"/>
  <c r="O187" i="6"/>
  <c r="P186" i="6"/>
  <c r="Q186" i="6" s="1"/>
  <c r="R186" i="6" s="1"/>
  <c r="O186" i="6"/>
  <c r="P185" i="6"/>
  <c r="Q185" i="6" s="1"/>
  <c r="R185" i="6" s="1"/>
  <c r="O185" i="6"/>
  <c r="P184" i="6"/>
  <c r="Q184" i="6" s="1"/>
  <c r="R184" i="6" s="1"/>
  <c r="O184" i="6"/>
  <c r="P183" i="6"/>
  <c r="Q183" i="6" s="1"/>
  <c r="R183" i="6" s="1"/>
  <c r="O183" i="6"/>
  <c r="P182" i="6"/>
  <c r="Q182" i="6" s="1"/>
  <c r="R182" i="6" s="1"/>
  <c r="O182" i="6"/>
  <c r="P181" i="6"/>
  <c r="Q181" i="6" s="1"/>
  <c r="R181" i="6" s="1"/>
  <c r="O181" i="6"/>
  <c r="P180" i="6"/>
  <c r="Q180" i="6" s="1"/>
  <c r="R180" i="6" s="1"/>
  <c r="O180" i="6"/>
  <c r="P179" i="6"/>
  <c r="Q179" i="6" s="1"/>
  <c r="R179" i="6" s="1"/>
  <c r="O179" i="6"/>
  <c r="P178" i="6"/>
  <c r="Q178" i="6" s="1"/>
  <c r="R178" i="6" s="1"/>
  <c r="O178" i="6"/>
  <c r="P177" i="6"/>
  <c r="Q177" i="6" s="1"/>
  <c r="R177" i="6" s="1"/>
  <c r="O177" i="6"/>
  <c r="P176" i="6"/>
  <c r="Q176" i="6" s="1"/>
  <c r="R176" i="6" s="1"/>
  <c r="O176" i="6"/>
  <c r="P175" i="6"/>
  <c r="Q175" i="6" s="1"/>
  <c r="R175" i="6" s="1"/>
  <c r="O175" i="6"/>
  <c r="P174" i="6"/>
  <c r="Q174" i="6" s="1"/>
  <c r="R174" i="6" s="1"/>
  <c r="O174" i="6"/>
  <c r="P173" i="6"/>
  <c r="Q173" i="6" s="1"/>
  <c r="R173" i="6" s="1"/>
  <c r="O173" i="6"/>
  <c r="P172" i="6"/>
  <c r="Q172" i="6" s="1"/>
  <c r="R172" i="6" s="1"/>
  <c r="O172" i="6"/>
  <c r="P171" i="6"/>
  <c r="Q171" i="6" s="1"/>
  <c r="R171" i="6" s="1"/>
  <c r="O171" i="6"/>
  <c r="P170" i="6"/>
  <c r="Q170" i="6" s="1"/>
  <c r="R170" i="6" s="1"/>
  <c r="O170" i="6"/>
  <c r="P169" i="6"/>
  <c r="Q169" i="6" s="1"/>
  <c r="R169" i="6" s="1"/>
  <c r="O169" i="6"/>
  <c r="P168" i="6"/>
  <c r="Q168" i="6" s="1"/>
  <c r="R168" i="6" s="1"/>
  <c r="O168" i="6"/>
  <c r="P167" i="6"/>
  <c r="Q167" i="6" s="1"/>
  <c r="R167" i="6" s="1"/>
  <c r="O167" i="6"/>
  <c r="P166" i="6"/>
  <c r="Q166" i="6" s="1"/>
  <c r="R166" i="6" s="1"/>
  <c r="O166" i="6"/>
  <c r="P165" i="6"/>
  <c r="Q165" i="6" s="1"/>
  <c r="R165" i="6" s="1"/>
  <c r="O165" i="6"/>
  <c r="P164" i="6"/>
  <c r="Q164" i="6" s="1"/>
  <c r="R164" i="6" s="1"/>
  <c r="O164" i="6"/>
  <c r="P163" i="6"/>
  <c r="Q163" i="6" s="1"/>
  <c r="R163" i="6" s="1"/>
  <c r="O163" i="6"/>
  <c r="P162" i="6"/>
  <c r="Q162" i="6" s="1"/>
  <c r="R162" i="6" s="1"/>
  <c r="O162" i="6"/>
  <c r="P161" i="6"/>
  <c r="Q161" i="6" s="1"/>
  <c r="R161" i="6" s="1"/>
  <c r="O161" i="6"/>
  <c r="P160" i="6"/>
  <c r="Q160" i="6" s="1"/>
  <c r="R160" i="6" s="1"/>
  <c r="O160" i="6"/>
  <c r="P159" i="6"/>
  <c r="Q159" i="6" s="1"/>
  <c r="R159" i="6" s="1"/>
  <c r="O159" i="6"/>
  <c r="P158" i="6"/>
  <c r="Q158" i="6" s="1"/>
  <c r="R158" i="6" s="1"/>
  <c r="O158" i="6"/>
  <c r="P157" i="6"/>
  <c r="Q157" i="6" s="1"/>
  <c r="R157" i="6" s="1"/>
  <c r="O157" i="6"/>
  <c r="P156" i="6"/>
  <c r="Q156" i="6" s="1"/>
  <c r="R156" i="6" s="1"/>
  <c r="O156" i="6"/>
  <c r="P155" i="6"/>
  <c r="Q155" i="6" s="1"/>
  <c r="R155" i="6" s="1"/>
  <c r="O155" i="6"/>
  <c r="P154" i="6"/>
  <c r="Q154" i="6" s="1"/>
  <c r="R154" i="6" s="1"/>
  <c r="O154" i="6"/>
  <c r="P153" i="6"/>
  <c r="Q153" i="6" s="1"/>
  <c r="R153" i="6" s="1"/>
  <c r="O153" i="6"/>
  <c r="P152" i="6"/>
  <c r="Q152" i="6" s="1"/>
  <c r="R152" i="6" s="1"/>
  <c r="O152" i="6"/>
  <c r="P755" i="6"/>
  <c r="Q755" i="6" s="1"/>
  <c r="R893" i="6" s="1"/>
  <c r="O755" i="6"/>
  <c r="P150" i="6"/>
  <c r="Q150" i="6" s="1"/>
  <c r="R150" i="6" s="1"/>
  <c r="O150" i="6"/>
  <c r="P149" i="6"/>
  <c r="Q149" i="6" s="1"/>
  <c r="R149" i="6" s="1"/>
  <c r="O149" i="6"/>
  <c r="P148" i="6"/>
  <c r="Q148" i="6" s="1"/>
  <c r="R148" i="6" s="1"/>
  <c r="O148" i="6"/>
  <c r="P147" i="6"/>
  <c r="Q147" i="6" s="1"/>
  <c r="R147" i="6" s="1"/>
  <c r="O147" i="6"/>
  <c r="P146" i="6"/>
  <c r="Q146" i="6" s="1"/>
  <c r="R146" i="6" s="1"/>
  <c r="O146" i="6"/>
  <c r="P145" i="6"/>
  <c r="Q145" i="6" s="1"/>
  <c r="R145" i="6" s="1"/>
  <c r="O145" i="6"/>
  <c r="P144" i="6"/>
  <c r="Q144" i="6" s="1"/>
  <c r="R144" i="6" s="1"/>
  <c r="O144" i="6"/>
  <c r="P143" i="6"/>
  <c r="Q143" i="6" s="1"/>
  <c r="R143" i="6" s="1"/>
  <c r="O143" i="6"/>
  <c r="P142" i="6"/>
  <c r="Q142" i="6" s="1"/>
  <c r="R142" i="6" s="1"/>
  <c r="O142" i="6"/>
  <c r="P141" i="6"/>
  <c r="Q141" i="6" s="1"/>
  <c r="R141" i="6" s="1"/>
  <c r="O141" i="6"/>
  <c r="P140" i="6"/>
  <c r="Q140" i="6" s="1"/>
  <c r="R140" i="6" s="1"/>
  <c r="O140" i="6"/>
  <c r="P139" i="6"/>
  <c r="Q139" i="6" s="1"/>
  <c r="R139" i="6" s="1"/>
  <c r="O139" i="6"/>
  <c r="P138" i="6"/>
  <c r="Q138" i="6" s="1"/>
  <c r="R138" i="6" s="1"/>
  <c r="O138" i="6"/>
  <c r="P137" i="6"/>
  <c r="Q137" i="6" s="1"/>
  <c r="R137" i="6" s="1"/>
  <c r="O137" i="6"/>
  <c r="P136" i="6"/>
  <c r="Q136" i="6" s="1"/>
  <c r="R136" i="6" s="1"/>
  <c r="O136" i="6"/>
  <c r="P135" i="6"/>
  <c r="Q135" i="6" s="1"/>
  <c r="R135" i="6" s="1"/>
  <c r="O135" i="6"/>
  <c r="P134" i="6"/>
  <c r="Q134" i="6" s="1"/>
  <c r="R134" i="6" s="1"/>
  <c r="O134" i="6"/>
  <c r="P133" i="6"/>
  <c r="Q133" i="6" s="1"/>
  <c r="R133" i="6" s="1"/>
  <c r="O133" i="6"/>
  <c r="P132" i="6"/>
  <c r="Q132" i="6" s="1"/>
  <c r="R132" i="6" s="1"/>
  <c r="O132" i="6"/>
  <c r="P131" i="6"/>
  <c r="Q131" i="6" s="1"/>
  <c r="R131" i="6" s="1"/>
  <c r="O131" i="6"/>
  <c r="P130" i="6"/>
  <c r="Q130" i="6" s="1"/>
  <c r="R130" i="6" s="1"/>
  <c r="O130" i="6"/>
  <c r="P129" i="6"/>
  <c r="Q129" i="6" s="1"/>
  <c r="R129" i="6" s="1"/>
  <c r="O129" i="6"/>
  <c r="P128" i="6"/>
  <c r="Q128" i="6" s="1"/>
  <c r="R128" i="6" s="1"/>
  <c r="O128" i="6"/>
  <c r="P127" i="6"/>
  <c r="Q127" i="6" s="1"/>
  <c r="R127" i="6" s="1"/>
  <c r="O127" i="6"/>
  <c r="P126" i="6"/>
  <c r="Q126" i="6" s="1"/>
  <c r="R126" i="6" s="1"/>
  <c r="O126" i="6"/>
  <c r="P125" i="6"/>
  <c r="Q125" i="6" s="1"/>
  <c r="R125" i="6" s="1"/>
  <c r="O125" i="6"/>
  <c r="P124" i="6"/>
  <c r="Q124" i="6" s="1"/>
  <c r="R124" i="6" s="1"/>
  <c r="O124" i="6"/>
  <c r="P123" i="6"/>
  <c r="Q123" i="6" s="1"/>
  <c r="R123" i="6" s="1"/>
  <c r="O123" i="6"/>
  <c r="P122" i="6"/>
  <c r="Q122" i="6" s="1"/>
  <c r="R122" i="6" s="1"/>
  <c r="O122" i="6"/>
  <c r="P121" i="6"/>
  <c r="Q121" i="6" s="1"/>
  <c r="R121" i="6" s="1"/>
  <c r="O121" i="6"/>
  <c r="P120" i="6"/>
  <c r="Q120" i="6" s="1"/>
  <c r="R120" i="6" s="1"/>
  <c r="O120" i="6"/>
  <c r="P119" i="6"/>
  <c r="Q119" i="6" s="1"/>
  <c r="R119" i="6" s="1"/>
  <c r="O119" i="6"/>
  <c r="P118" i="6"/>
  <c r="Q118" i="6" s="1"/>
  <c r="R118" i="6" s="1"/>
  <c r="O118" i="6"/>
  <c r="P117" i="6"/>
  <c r="Q117" i="6" s="1"/>
  <c r="R117" i="6" s="1"/>
  <c r="O117" i="6"/>
  <c r="P116" i="6"/>
  <c r="Q116" i="6" s="1"/>
  <c r="R116" i="6" s="1"/>
  <c r="O116" i="6"/>
  <c r="P115" i="6"/>
  <c r="Q115" i="6" s="1"/>
  <c r="R115" i="6" s="1"/>
  <c r="O115" i="6"/>
  <c r="P114" i="6"/>
  <c r="Q114" i="6" s="1"/>
  <c r="R114" i="6" s="1"/>
  <c r="O114" i="6"/>
  <c r="P113" i="6"/>
  <c r="Q113" i="6" s="1"/>
  <c r="R113" i="6" s="1"/>
  <c r="O113" i="6"/>
  <c r="P112" i="6"/>
  <c r="Q112" i="6" s="1"/>
  <c r="R112" i="6" s="1"/>
  <c r="O112" i="6"/>
  <c r="P111" i="6"/>
  <c r="Q111" i="6" s="1"/>
  <c r="R111" i="6" s="1"/>
  <c r="O111" i="6"/>
  <c r="P110" i="6"/>
  <c r="Q110" i="6" s="1"/>
  <c r="R110" i="6" s="1"/>
  <c r="O110" i="6"/>
  <c r="P109" i="6"/>
  <c r="Q109" i="6" s="1"/>
  <c r="R109" i="6" s="1"/>
  <c r="O109" i="6"/>
  <c r="P108" i="6"/>
  <c r="Q108" i="6" s="1"/>
  <c r="R108" i="6" s="1"/>
  <c r="O108" i="6"/>
  <c r="P107" i="6"/>
  <c r="Q107" i="6" s="1"/>
  <c r="R107" i="6" s="1"/>
  <c r="O107" i="6"/>
  <c r="P106" i="6"/>
  <c r="Q106" i="6" s="1"/>
  <c r="R106" i="6" s="1"/>
  <c r="O106" i="6"/>
  <c r="P105" i="6"/>
  <c r="Q105" i="6" s="1"/>
  <c r="R105" i="6" s="1"/>
  <c r="O105" i="6"/>
  <c r="P104" i="6"/>
  <c r="Q104" i="6" s="1"/>
  <c r="R104" i="6" s="1"/>
  <c r="O104" i="6"/>
  <c r="P103" i="6"/>
  <c r="Q103" i="6" s="1"/>
  <c r="R103" i="6" s="1"/>
  <c r="O103" i="6"/>
  <c r="P102" i="6"/>
  <c r="Q102" i="6" s="1"/>
  <c r="R102" i="6" s="1"/>
  <c r="O102" i="6"/>
  <c r="P101" i="6"/>
  <c r="Q101" i="6" s="1"/>
  <c r="R101" i="6" s="1"/>
  <c r="O101" i="6"/>
  <c r="P100" i="6"/>
  <c r="Q100" i="6" s="1"/>
  <c r="R100" i="6" s="1"/>
  <c r="O100" i="6"/>
  <c r="P99" i="6"/>
  <c r="Q99" i="6" s="1"/>
  <c r="R99" i="6" s="1"/>
  <c r="O99" i="6"/>
  <c r="P98" i="6"/>
  <c r="Q98" i="6" s="1"/>
  <c r="R98" i="6" s="1"/>
  <c r="O98" i="6"/>
  <c r="P97" i="6"/>
  <c r="Q97" i="6" s="1"/>
  <c r="R97" i="6" s="1"/>
  <c r="O97" i="6"/>
  <c r="P96" i="6"/>
  <c r="Q96" i="6" s="1"/>
  <c r="R96" i="6" s="1"/>
  <c r="O96" i="6"/>
  <c r="P95" i="6"/>
  <c r="Q95" i="6" s="1"/>
  <c r="R95" i="6" s="1"/>
  <c r="O95" i="6"/>
  <c r="P94" i="6"/>
  <c r="Q94" i="6" s="1"/>
  <c r="R94" i="6" s="1"/>
  <c r="O94" i="6"/>
  <c r="P93" i="6"/>
  <c r="Q93" i="6" s="1"/>
  <c r="R93" i="6" s="1"/>
  <c r="O93" i="6"/>
  <c r="P92" i="6"/>
  <c r="Q92" i="6" s="1"/>
  <c r="R92" i="6" s="1"/>
  <c r="O92" i="6"/>
  <c r="P91" i="6"/>
  <c r="Q91" i="6" s="1"/>
  <c r="R91" i="6" s="1"/>
  <c r="O91" i="6"/>
  <c r="P90" i="6"/>
  <c r="Q90" i="6" s="1"/>
  <c r="R90" i="6" s="1"/>
  <c r="O90" i="6"/>
  <c r="P89" i="6"/>
  <c r="Q89" i="6" s="1"/>
  <c r="R89" i="6" s="1"/>
  <c r="O89" i="6"/>
  <c r="P88" i="6"/>
  <c r="Q88" i="6" s="1"/>
  <c r="R88" i="6" s="1"/>
  <c r="O88" i="6"/>
  <c r="P87" i="6"/>
  <c r="Q87" i="6" s="1"/>
  <c r="R87" i="6" s="1"/>
  <c r="O87" i="6"/>
  <c r="P86" i="6"/>
  <c r="Q86" i="6" s="1"/>
  <c r="R86" i="6" s="1"/>
  <c r="O86" i="6"/>
  <c r="P85" i="6"/>
  <c r="Q85" i="6" s="1"/>
  <c r="R85" i="6" s="1"/>
  <c r="O85" i="6"/>
  <c r="P84" i="6"/>
  <c r="Q84" i="6" s="1"/>
  <c r="R84" i="6" s="1"/>
  <c r="O84" i="6"/>
  <c r="P83" i="6"/>
  <c r="Q83" i="6" s="1"/>
  <c r="R83" i="6" s="1"/>
  <c r="O83" i="6"/>
  <c r="P82" i="6"/>
  <c r="Q82" i="6" s="1"/>
  <c r="R82" i="6" s="1"/>
  <c r="O82" i="6"/>
  <c r="P81" i="6"/>
  <c r="Q81" i="6" s="1"/>
  <c r="R81" i="6" s="1"/>
  <c r="O81" i="6"/>
  <c r="P80" i="6"/>
  <c r="Q80" i="6" s="1"/>
  <c r="R80" i="6" s="1"/>
  <c r="O80" i="6"/>
  <c r="P825" i="6"/>
  <c r="Q825" i="6" s="1"/>
  <c r="O825" i="6"/>
  <c r="P78" i="6"/>
  <c r="Q78" i="6" s="1"/>
  <c r="R78" i="6" s="1"/>
  <c r="O78" i="6"/>
  <c r="P77" i="6"/>
  <c r="Q77" i="6" s="1"/>
  <c r="R77" i="6" s="1"/>
  <c r="O77" i="6"/>
  <c r="P76" i="6"/>
  <c r="Q76" i="6" s="1"/>
  <c r="R76" i="6" s="1"/>
  <c r="O76" i="6"/>
  <c r="P75" i="6"/>
  <c r="Q75" i="6" s="1"/>
  <c r="R75" i="6" s="1"/>
  <c r="O75" i="6"/>
  <c r="P74" i="6"/>
  <c r="Q74" i="6" s="1"/>
  <c r="R74" i="6" s="1"/>
  <c r="O74" i="6"/>
  <c r="P73" i="6"/>
  <c r="Q73" i="6" s="1"/>
  <c r="R73" i="6" s="1"/>
  <c r="O73" i="6"/>
  <c r="P72" i="6"/>
  <c r="Q72" i="6" s="1"/>
  <c r="R72" i="6" s="1"/>
  <c r="O72" i="6"/>
  <c r="P71" i="6"/>
  <c r="Q71" i="6" s="1"/>
  <c r="R71" i="6" s="1"/>
  <c r="O71" i="6"/>
  <c r="P70" i="6"/>
  <c r="Q70" i="6" s="1"/>
  <c r="R70" i="6" s="1"/>
  <c r="O70" i="6"/>
  <c r="P69" i="6"/>
  <c r="Q69" i="6" s="1"/>
  <c r="R69" i="6" s="1"/>
  <c r="O69" i="6"/>
  <c r="P68" i="6"/>
  <c r="Q68" i="6" s="1"/>
  <c r="R68" i="6" s="1"/>
  <c r="O68" i="6"/>
  <c r="P67" i="6"/>
  <c r="Q67" i="6" s="1"/>
  <c r="R67" i="6" s="1"/>
  <c r="O67" i="6"/>
  <c r="P66" i="6"/>
  <c r="Q66" i="6" s="1"/>
  <c r="R66" i="6" s="1"/>
  <c r="O66" i="6"/>
  <c r="P65" i="6"/>
  <c r="Q65" i="6" s="1"/>
  <c r="R65" i="6" s="1"/>
  <c r="O65" i="6"/>
  <c r="P64" i="6"/>
  <c r="Q64" i="6" s="1"/>
  <c r="R64" i="6" s="1"/>
  <c r="O64" i="6"/>
  <c r="P63" i="6"/>
  <c r="Q63" i="6" s="1"/>
  <c r="R63" i="6" s="1"/>
  <c r="O63" i="6"/>
  <c r="P62" i="6"/>
  <c r="Q62" i="6" s="1"/>
  <c r="R62" i="6" s="1"/>
  <c r="O62" i="6"/>
  <c r="P61" i="6"/>
  <c r="Q61" i="6" s="1"/>
  <c r="R61" i="6" s="1"/>
  <c r="O61" i="6"/>
  <c r="P60" i="6"/>
  <c r="Q60" i="6" s="1"/>
  <c r="R60" i="6" s="1"/>
  <c r="O60" i="6"/>
  <c r="P59" i="6"/>
  <c r="Q59" i="6" s="1"/>
  <c r="R59" i="6" s="1"/>
  <c r="O59" i="6"/>
  <c r="P58" i="6"/>
  <c r="Q58" i="6" s="1"/>
  <c r="R58" i="6" s="1"/>
  <c r="O58" i="6"/>
  <c r="P57" i="6"/>
  <c r="Q57" i="6" s="1"/>
  <c r="R57" i="6" s="1"/>
  <c r="O57" i="6"/>
  <c r="P56" i="6"/>
  <c r="Q56" i="6" s="1"/>
  <c r="R56" i="6" s="1"/>
  <c r="O56" i="6"/>
  <c r="P55" i="6"/>
  <c r="Q55" i="6" s="1"/>
  <c r="R55" i="6" s="1"/>
  <c r="O55" i="6"/>
  <c r="P54" i="6"/>
  <c r="Q54" i="6" s="1"/>
  <c r="R54" i="6" s="1"/>
  <c r="O54" i="6"/>
  <c r="P53" i="6"/>
  <c r="Q53" i="6" s="1"/>
  <c r="R53" i="6" s="1"/>
  <c r="O53" i="6"/>
  <c r="P52" i="6"/>
  <c r="Q52" i="6" s="1"/>
  <c r="R52" i="6" s="1"/>
  <c r="O52" i="6"/>
  <c r="P51" i="6"/>
  <c r="Q51" i="6" s="1"/>
  <c r="R51" i="6" s="1"/>
  <c r="O51" i="6"/>
  <c r="P50" i="6"/>
  <c r="Q50" i="6" s="1"/>
  <c r="R50" i="6" s="1"/>
  <c r="O50" i="6"/>
  <c r="P49" i="6"/>
  <c r="Q49" i="6" s="1"/>
  <c r="R49" i="6" s="1"/>
  <c r="O49" i="6"/>
  <c r="P48" i="6"/>
  <c r="Q48" i="6" s="1"/>
  <c r="R48" i="6" s="1"/>
  <c r="O48" i="6"/>
  <c r="P47" i="6"/>
  <c r="Q47" i="6" s="1"/>
  <c r="R47" i="6" s="1"/>
  <c r="O47" i="6"/>
  <c r="P46" i="6"/>
  <c r="Q46" i="6" s="1"/>
  <c r="R46" i="6" s="1"/>
  <c r="O46" i="6"/>
  <c r="P45" i="6"/>
  <c r="Q45" i="6" s="1"/>
  <c r="R45" i="6" s="1"/>
  <c r="O45" i="6"/>
  <c r="P44" i="6"/>
  <c r="Q44" i="6" s="1"/>
  <c r="R44" i="6" s="1"/>
  <c r="O44" i="6"/>
  <c r="P43" i="6"/>
  <c r="Q43" i="6" s="1"/>
  <c r="R43" i="6" s="1"/>
  <c r="O43" i="6"/>
  <c r="P42" i="6"/>
  <c r="Q42" i="6" s="1"/>
  <c r="R42" i="6" s="1"/>
  <c r="O42" i="6"/>
  <c r="P41" i="6"/>
  <c r="Q41" i="6" s="1"/>
  <c r="R41" i="6" s="1"/>
  <c r="O41" i="6"/>
  <c r="P40" i="6"/>
  <c r="Q40" i="6" s="1"/>
  <c r="R40" i="6" s="1"/>
  <c r="O40" i="6"/>
  <c r="P39" i="6"/>
  <c r="Q39" i="6" s="1"/>
  <c r="R39" i="6" s="1"/>
  <c r="O39" i="6"/>
  <c r="P38" i="6"/>
  <c r="Q38" i="6" s="1"/>
  <c r="R38" i="6" s="1"/>
  <c r="O38" i="6"/>
  <c r="P37" i="6"/>
  <c r="Q37" i="6" s="1"/>
  <c r="R37" i="6" s="1"/>
  <c r="O37" i="6"/>
  <c r="P36" i="6"/>
  <c r="Q36" i="6" s="1"/>
  <c r="R36" i="6" s="1"/>
  <c r="O36" i="6"/>
  <c r="P35" i="6"/>
  <c r="Q35" i="6" s="1"/>
  <c r="R35" i="6" s="1"/>
  <c r="O35" i="6"/>
  <c r="P34" i="6"/>
  <c r="Q34" i="6" s="1"/>
  <c r="R34" i="6" s="1"/>
  <c r="O34" i="6"/>
  <c r="P33" i="6"/>
  <c r="Q33" i="6" s="1"/>
  <c r="R33" i="6" s="1"/>
  <c r="O33" i="6"/>
  <c r="P32" i="6"/>
  <c r="Q32" i="6" s="1"/>
  <c r="R32" i="6" s="1"/>
  <c r="O32" i="6"/>
  <c r="P31" i="6"/>
  <c r="Q31" i="6" s="1"/>
  <c r="R31" i="6" s="1"/>
  <c r="O31" i="6"/>
  <c r="P30" i="6"/>
  <c r="Q30" i="6" s="1"/>
  <c r="R30" i="6" s="1"/>
  <c r="O30" i="6"/>
  <c r="P29" i="6"/>
  <c r="Q29" i="6" s="1"/>
  <c r="R29" i="6" s="1"/>
  <c r="O29" i="6"/>
  <c r="P28" i="6"/>
  <c r="Q28" i="6" s="1"/>
  <c r="R28" i="6" s="1"/>
  <c r="O28" i="6"/>
  <c r="P27" i="6"/>
  <c r="Q27" i="6" s="1"/>
  <c r="R27" i="6" s="1"/>
  <c r="O27" i="6"/>
  <c r="P26" i="6"/>
  <c r="Q26" i="6" s="1"/>
  <c r="R26" i="6" s="1"/>
  <c r="O26" i="6"/>
  <c r="P25" i="6"/>
  <c r="Q25" i="6" s="1"/>
  <c r="R25" i="6" s="1"/>
  <c r="O25" i="6"/>
  <c r="P24" i="6"/>
  <c r="Q24" i="6" s="1"/>
  <c r="R24" i="6" s="1"/>
  <c r="O24" i="6"/>
  <c r="P23" i="6"/>
  <c r="Q23" i="6" s="1"/>
  <c r="R23" i="6" s="1"/>
  <c r="O23" i="6"/>
  <c r="P22" i="6"/>
  <c r="Q22" i="6" s="1"/>
  <c r="R22" i="6" s="1"/>
  <c r="O22" i="6"/>
  <c r="P21" i="6"/>
  <c r="Q21" i="6" s="1"/>
  <c r="R21" i="6" s="1"/>
  <c r="O21" i="6"/>
  <c r="P20" i="6"/>
  <c r="Q20" i="6" s="1"/>
  <c r="R20" i="6" s="1"/>
  <c r="O20" i="6"/>
  <c r="P19" i="6"/>
  <c r="Q19" i="6" s="1"/>
  <c r="R19" i="6" s="1"/>
  <c r="O19" i="6"/>
  <c r="P18" i="6"/>
  <c r="Q18" i="6" s="1"/>
  <c r="R18" i="6" s="1"/>
  <c r="O18" i="6"/>
  <c r="P17" i="6"/>
  <c r="Q17" i="6" s="1"/>
  <c r="R17" i="6" s="1"/>
  <c r="O17" i="6"/>
  <c r="P16" i="6"/>
  <c r="Q16" i="6" s="1"/>
  <c r="R16" i="6" s="1"/>
  <c r="O16" i="6"/>
  <c r="P15" i="6"/>
  <c r="Q15" i="6" s="1"/>
  <c r="R15" i="6" s="1"/>
  <c r="O15" i="6"/>
  <c r="P14" i="6"/>
  <c r="Q14" i="6" s="1"/>
  <c r="R14" i="6" s="1"/>
  <c r="O14" i="6"/>
  <c r="P13" i="6"/>
  <c r="Q13" i="6" s="1"/>
  <c r="R13" i="6" s="1"/>
  <c r="O13" i="6"/>
  <c r="P12" i="6"/>
  <c r="Q12" i="6" s="1"/>
  <c r="R12" i="6" s="1"/>
  <c r="O12" i="6"/>
  <c r="P11" i="6"/>
  <c r="Q11" i="6" s="1"/>
  <c r="R11" i="6" s="1"/>
  <c r="O11" i="6"/>
  <c r="P10" i="6"/>
  <c r="Q10" i="6" s="1"/>
  <c r="R10" i="6" s="1"/>
  <c r="O10" i="6"/>
  <c r="P9" i="6"/>
  <c r="Q9" i="6" s="1"/>
  <c r="R9" i="6" s="1"/>
  <c r="O9" i="6"/>
  <c r="P8" i="6"/>
  <c r="Q8" i="6" s="1"/>
  <c r="R8" i="6" s="1"/>
  <c r="O8" i="6"/>
  <c r="P7" i="6"/>
  <c r="Q7" i="6" s="1"/>
  <c r="R7" i="6" s="1"/>
  <c r="O7" i="6"/>
  <c r="P6" i="6"/>
  <c r="Q6" i="6" s="1"/>
  <c r="R6" i="6" s="1"/>
  <c r="O6" i="6"/>
  <c r="P5" i="6"/>
  <c r="Q5" i="6" s="1"/>
  <c r="R5" i="6" s="1"/>
  <c r="O5" i="6"/>
  <c r="P4" i="6"/>
  <c r="Q4" i="6" s="1"/>
  <c r="R4" i="6" s="1"/>
  <c r="O4" i="6"/>
  <c r="P3" i="6"/>
  <c r="Q3" i="6" s="1"/>
  <c r="R3" i="6" s="1"/>
  <c r="O3" i="6"/>
  <c r="H4" i="14"/>
  <c r="H3" i="14"/>
  <c r="H7" i="14"/>
  <c r="H5" i="14"/>
  <c r="H2" i="14"/>
  <c r="H6" i="14"/>
  <c r="P2" i="6"/>
  <c r="Q2" i="6" s="1"/>
  <c r="R2" i="6" s="1"/>
  <c r="O2" i="6"/>
  <c r="R344" i="6" l="1"/>
  <c r="R825" i="6"/>
  <c r="R466" i="6"/>
  <c r="R536" i="6"/>
  <c r="R695" i="6"/>
  <c r="R685" i="6"/>
  <c r="R551" i="6"/>
  <c r="R248" i="6"/>
  <c r="R993" i="6"/>
  <c r="C11" i="7"/>
  <c r="D11" i="7" s="1"/>
</calcChain>
</file>

<file path=xl/sharedStrings.xml><?xml version="1.0" encoding="utf-8"?>
<sst xmlns="http://schemas.openxmlformats.org/spreadsheetml/2006/main" count="6709" uniqueCount="3214">
  <si>
    <t>O+</t>
  </si>
  <si>
    <t>A+</t>
  </si>
  <si>
    <t>AB+</t>
  </si>
  <si>
    <t>AB-</t>
  </si>
  <si>
    <t>B-</t>
  </si>
  <si>
    <t>A-</t>
  </si>
  <si>
    <t>O-</t>
  </si>
  <si>
    <t>B+</t>
  </si>
  <si>
    <t>Ratna Mulyani</t>
  </si>
  <si>
    <t>Ilsa Hakim</t>
  </si>
  <si>
    <t>Gandi Wibisono</t>
  </si>
  <si>
    <t>Salwa Wasita</t>
  </si>
  <si>
    <t>Humaira Marpaung</t>
  </si>
  <si>
    <t>Tina Rahimah</t>
  </si>
  <si>
    <t>Lanjar Napitupulu</t>
  </si>
  <si>
    <t>Salsabila Utama</t>
  </si>
  <si>
    <t>Salimah Wijaya</t>
  </si>
  <si>
    <t>Gandi Nugroho</t>
  </si>
  <si>
    <t>Abyasa Hastuti</t>
  </si>
  <si>
    <t>Ade Astuti</t>
  </si>
  <si>
    <t>Ade Mustofa</t>
  </si>
  <si>
    <t>Ade Rajasa</t>
  </si>
  <si>
    <t>Ade Simbolon</t>
  </si>
  <si>
    <t>Adhiarja Hartati</t>
  </si>
  <si>
    <t>Adhiarja Prasasta</t>
  </si>
  <si>
    <t>Adiarja Nasyiah</t>
  </si>
  <si>
    <t>Adiarja Sihotang</t>
  </si>
  <si>
    <t>Adiarja Zulaika</t>
  </si>
  <si>
    <t>Adika Prastuti</t>
  </si>
  <si>
    <t>Adikara Wahyudin</t>
  </si>
  <si>
    <t>Adinata Permata</t>
  </si>
  <si>
    <t>Adinata Saefullah</t>
  </si>
  <si>
    <t>Adinata Samosir</t>
  </si>
  <si>
    <t>Aditya Nugroho</t>
  </si>
  <si>
    <t>Aditya Pangestu</t>
  </si>
  <si>
    <t>Agnes Siregar</t>
  </si>
  <si>
    <t>Agus Halim</t>
  </si>
  <si>
    <t>Agus Jailani</t>
  </si>
  <si>
    <t>Aisyah Nashiruddin</t>
  </si>
  <si>
    <t>Ajeng Setiawan</t>
  </si>
  <si>
    <t>Ajiman Ardianto</t>
  </si>
  <si>
    <t>Ajiman Hakim</t>
  </si>
  <si>
    <t>Ajiman Mulyani</t>
  </si>
  <si>
    <t>Ajiman Puspasari</t>
  </si>
  <si>
    <t>Ajimat Dabukke</t>
  </si>
  <si>
    <t>Akarsana Firgantoro</t>
  </si>
  <si>
    <t>Akarsana Lestari</t>
  </si>
  <si>
    <t>Akarsana Nasyidah</t>
  </si>
  <si>
    <t>Akarsana Permata</t>
  </si>
  <si>
    <t>Alambana Purwanti</t>
  </si>
  <si>
    <t>Alambana Uyainah</t>
  </si>
  <si>
    <t>Almira Hassanah</t>
  </si>
  <si>
    <t>Almira Wahyuni</t>
  </si>
  <si>
    <t>Amalia Pratiwi</t>
  </si>
  <si>
    <t>Amalia Putra</t>
  </si>
  <si>
    <t>Amelia Lailasari</t>
  </si>
  <si>
    <t>Amelia Manullang</t>
  </si>
  <si>
    <t>Amelia Nasyiah</t>
  </si>
  <si>
    <t>Ami Prasetya</t>
  </si>
  <si>
    <t>Among Padmasari</t>
  </si>
  <si>
    <t>Ana Nugroho</t>
  </si>
  <si>
    <t>Anita Suryatmi</t>
  </si>
  <si>
    <t>Anita Tamba</t>
  </si>
  <si>
    <t>Anom Pratama</t>
  </si>
  <si>
    <t>Argono Padmasari</t>
  </si>
  <si>
    <t>Argono Wastuti</t>
  </si>
  <si>
    <t>Aris Anggraini</t>
  </si>
  <si>
    <t>Aris Purnawati</t>
  </si>
  <si>
    <t>Aris Sinaga</t>
  </si>
  <si>
    <t>Arsipatra Lailasari</t>
  </si>
  <si>
    <t>Arsipatra Prasetya</t>
  </si>
  <si>
    <t>Arta Ardianto</t>
  </si>
  <si>
    <t>Artanto Sitorus</t>
  </si>
  <si>
    <t>Artawan Lazuardi</t>
  </si>
  <si>
    <t>Artawan Sitorus</t>
  </si>
  <si>
    <t>Artawan Zulaika</t>
  </si>
  <si>
    <t>Asirwada Suartini</t>
  </si>
  <si>
    <t>Asirwanda Natsir</t>
  </si>
  <si>
    <t>Asmadi Prabowo</t>
  </si>
  <si>
    <t>Asmianto Farida</t>
  </si>
  <si>
    <t>Asmianto Winarsih</t>
  </si>
  <si>
    <t>Asmuni Anggriawan</t>
  </si>
  <si>
    <t>Asmuni Nainggolan</t>
  </si>
  <si>
    <t>Aswani Maryati</t>
  </si>
  <si>
    <t>Atmaja Nainggolan</t>
  </si>
  <si>
    <t>Aurora Siregar</t>
  </si>
  <si>
    <t>Azalea Mardhiyah</t>
  </si>
  <si>
    <t>Bagas Laksmiwati</t>
  </si>
  <si>
    <t>Bagiya Damanik</t>
  </si>
  <si>
    <t>Bagus Namaga</t>
  </si>
  <si>
    <t>Bahuraksa Nuraini</t>
  </si>
  <si>
    <t>Bahuwirya Halim</t>
  </si>
  <si>
    <t>Bahuwirya Novitasari</t>
  </si>
  <si>
    <t>Bahuwirya Rajasa</t>
  </si>
  <si>
    <t>Bajragin Aryani</t>
  </si>
  <si>
    <t>Bajragin Halimah</t>
  </si>
  <si>
    <t>Bajragin Najmudin</t>
  </si>
  <si>
    <t>Bajragin Pudjiastuti</t>
  </si>
  <si>
    <t>Bajragin Riyanti</t>
  </si>
  <si>
    <t>Bakda Handayani</t>
  </si>
  <si>
    <t>Bakda Kusmawati</t>
  </si>
  <si>
    <t>Bakda Sihotang</t>
  </si>
  <si>
    <t>Bakianto Marpaung</t>
  </si>
  <si>
    <t>Bakianto Tarihoran</t>
  </si>
  <si>
    <t>Bakidin Hasanah</t>
  </si>
  <si>
    <t>Bakidin Maryadi</t>
  </si>
  <si>
    <t>Bakiman Lailasari</t>
  </si>
  <si>
    <t>Bakiman Rahimah</t>
  </si>
  <si>
    <t>Bakiman Uwais</t>
  </si>
  <si>
    <t>Bakiono Mustofa</t>
  </si>
  <si>
    <t>Bakiono Suartini</t>
  </si>
  <si>
    <t>Bakti Sirait</t>
  </si>
  <si>
    <t>Bakti Winarno</t>
  </si>
  <si>
    <t>Baktiadi Purnawati</t>
  </si>
  <si>
    <t>Baktiono Firgantoro</t>
  </si>
  <si>
    <t>Baktiono Kurniawan</t>
  </si>
  <si>
    <t>Baktiono Mandasari</t>
  </si>
  <si>
    <t>Bala Sihotang</t>
  </si>
  <si>
    <t>Bala Sitorus</t>
  </si>
  <si>
    <t>Bala Wibowo</t>
  </si>
  <si>
    <t>Balamantri Kuswandari</t>
  </si>
  <si>
    <t>Balamantri Usamah</t>
  </si>
  <si>
    <t>Balangga Prasetyo</t>
  </si>
  <si>
    <t>Balapati Tamba</t>
  </si>
  <si>
    <t>Balijan Winarsih</t>
  </si>
  <si>
    <t>Bambang Gunarto</t>
  </si>
  <si>
    <t>Bambang Haryanto</t>
  </si>
  <si>
    <t>Bambang Nasyiah</t>
  </si>
  <si>
    <t>Bambang Yuniar</t>
  </si>
  <si>
    <t>Banara Ardianto</t>
  </si>
  <si>
    <t>Banara Suartini</t>
  </si>
  <si>
    <t>Banara Utama</t>
  </si>
  <si>
    <t>Banara Wijayanti</t>
  </si>
  <si>
    <t>Banawa Prasetyo</t>
  </si>
  <si>
    <t>Banawa Saputra</t>
  </si>
  <si>
    <t>Banawi Laksita</t>
  </si>
  <si>
    <t>Bancar Siregar</t>
  </si>
  <si>
    <t>Belinda Widiastuti</t>
  </si>
  <si>
    <t>Betania Fujiati</t>
  </si>
  <si>
    <t>Betania Namaga</t>
  </si>
  <si>
    <t>Budi Sihotang</t>
  </si>
  <si>
    <t>Cagak Hassanah</t>
  </si>
  <si>
    <t>Cahya Halimah</t>
  </si>
  <si>
    <t>Cahyadi Pradana</t>
  </si>
  <si>
    <t>Cahyo Mustofa</t>
  </si>
  <si>
    <t>Cahyono Hartati</t>
  </si>
  <si>
    <t>Cakrabirawa Sitompul</t>
  </si>
  <si>
    <t>Cakrabuana Pranowo</t>
  </si>
  <si>
    <t>Cakrawala Namaga</t>
  </si>
  <si>
    <t>Cakrawangsa Adriansyah</t>
  </si>
  <si>
    <t>Calista Hutasoit</t>
  </si>
  <si>
    <t>Candrakanta Wijayanti</t>
  </si>
  <si>
    <t>Capa Prakasa</t>
  </si>
  <si>
    <t>Capa Usada</t>
  </si>
  <si>
    <t>Carla Hasanah</t>
  </si>
  <si>
    <t>Carla Padmasari</t>
  </si>
  <si>
    <t>Carub Mansur</t>
  </si>
  <si>
    <t>Carub Rahmawati</t>
  </si>
  <si>
    <t>Carub Ramadan</t>
  </si>
  <si>
    <t>Cawisadi Laksita</t>
  </si>
  <si>
    <t>Cawisadi Suartini</t>
  </si>
  <si>
    <t>Cawuk Sihotang</t>
  </si>
  <si>
    <t>Cayadi Aryani</t>
  </si>
  <si>
    <t>Cayadi Halimah</t>
  </si>
  <si>
    <t>Cayadi Hidayanto</t>
  </si>
  <si>
    <t>Cayadi Maryati</t>
  </si>
  <si>
    <t>Cecep Mansur</t>
  </si>
  <si>
    <t>Cemplunk Maryadi</t>
  </si>
  <si>
    <t>Cemplunk Rajata</t>
  </si>
  <si>
    <t>Cengkal Anggraini</t>
  </si>
  <si>
    <t>Cengkal Rahayu</t>
  </si>
  <si>
    <t>Cengkal Wastuti</t>
  </si>
  <si>
    <t>Cengkir Dongoran</t>
  </si>
  <si>
    <t>Cengkir Hutapea</t>
  </si>
  <si>
    <t>Chandra Latupono</t>
  </si>
  <si>
    <t>Chandra Mangunsong</t>
  </si>
  <si>
    <t>Chelsea Adriansyah</t>
  </si>
  <si>
    <t>Chelsea Kusumo</t>
  </si>
  <si>
    <t>Chelsea Purnawati</t>
  </si>
  <si>
    <t>Ciaobella Wibisono</t>
  </si>
  <si>
    <t>Cindy Anggriawan</t>
  </si>
  <si>
    <t>Cindy Januar</t>
  </si>
  <si>
    <t>Cindy Simanjuntak</t>
  </si>
  <si>
    <t>Cindy Sitompul</t>
  </si>
  <si>
    <t>Cinthia Zulkarnain</t>
  </si>
  <si>
    <t>Citra Sitorus</t>
  </si>
  <si>
    <t>Citra Sudiati</t>
  </si>
  <si>
    <t>Citra Zulkarnain</t>
  </si>
  <si>
    <t>Clara Kusmawati</t>
  </si>
  <si>
    <t>Cornelia Andriani</t>
  </si>
  <si>
    <t>Dacin Sinaga</t>
  </si>
  <si>
    <t>Dacin Yulianti</t>
  </si>
  <si>
    <t>Dadap Farida</t>
  </si>
  <si>
    <t>Dadap Manullang</t>
  </si>
  <si>
    <t>Dadap Winarsih</t>
  </si>
  <si>
    <t>Dadi Manullang</t>
  </si>
  <si>
    <t>Dalima Widodo</t>
  </si>
  <si>
    <t>Daliman Sitorus</t>
  </si>
  <si>
    <t>Daliman Thamrin</t>
  </si>
  <si>
    <t>Dalimin Natsir</t>
  </si>
  <si>
    <t>Dalimin Padmasari</t>
  </si>
  <si>
    <t>Dalimin Pranowo</t>
  </si>
  <si>
    <t>Dalimin Situmorang</t>
  </si>
  <si>
    <t>Daliono Sudiati</t>
  </si>
  <si>
    <t>Daliono Wasita</t>
  </si>
  <si>
    <t>Damu Pradana</t>
  </si>
  <si>
    <t>Damu Suwarno</t>
  </si>
  <si>
    <t>Danang Pratiwi</t>
  </si>
  <si>
    <t>Daniswara Damanik</t>
  </si>
  <si>
    <t>Daniswara Manullang</t>
  </si>
  <si>
    <t>Danu Maulana</t>
  </si>
  <si>
    <t>Danu Mulyani</t>
  </si>
  <si>
    <t>Danu Nasyiah</t>
  </si>
  <si>
    <t>Danu Prastuti</t>
  </si>
  <si>
    <t>Danuja Utama</t>
  </si>
  <si>
    <t>Dariati Samosir</t>
  </si>
  <si>
    <t>Dariati Wastuti</t>
  </si>
  <si>
    <t>Darijan Permata</t>
  </si>
  <si>
    <t>Darijan Wacana</t>
  </si>
  <si>
    <t>Darijan Zulkarnain</t>
  </si>
  <si>
    <t>Darimin Adriansyah</t>
  </si>
  <si>
    <t>Darimin Suryatmi</t>
  </si>
  <si>
    <t>Darimin Yuliarti</t>
  </si>
  <si>
    <t>Darmaji Budiman</t>
  </si>
  <si>
    <t>Darmaji Manullang</t>
  </si>
  <si>
    <t>Darmaji Zulaika</t>
  </si>
  <si>
    <t>Darman Anggriawan</t>
  </si>
  <si>
    <t>Darman Permata</t>
  </si>
  <si>
    <t>Darmanto Damanik</t>
  </si>
  <si>
    <t>Darsirah Gunarto</t>
  </si>
  <si>
    <t>Darsirah Habibi</t>
  </si>
  <si>
    <t>Darsirah Wacana</t>
  </si>
  <si>
    <t>Darsirah Wahyuni</t>
  </si>
  <si>
    <t>Dartono Lestari</t>
  </si>
  <si>
    <t>Dartono Purnawati</t>
  </si>
  <si>
    <t>Dartono Thamrin</t>
  </si>
  <si>
    <t>Daryani Adriansyah</t>
  </si>
  <si>
    <t>Dasa Purwanti</t>
  </si>
  <si>
    <t>Devi Lailasari</t>
  </si>
  <si>
    <t>Devi Maryadi</t>
  </si>
  <si>
    <t>Devi Wibowo</t>
  </si>
  <si>
    <t>Dewi Budiman</t>
  </si>
  <si>
    <t>Diah Saptono</t>
  </si>
  <si>
    <t>Diah Simbolon</t>
  </si>
  <si>
    <t>Diah Wahyudin</t>
  </si>
  <si>
    <t>Dian Hidayanto</t>
  </si>
  <si>
    <t>Dian Wulandari</t>
  </si>
  <si>
    <t>Diana Handayani</t>
  </si>
  <si>
    <t>Diana Mangunsong</t>
  </si>
  <si>
    <t>Diana Rajasa</t>
  </si>
  <si>
    <t>Diana Zulaika</t>
  </si>
  <si>
    <t>Digdaya Mustofa</t>
  </si>
  <si>
    <t>Digdaya Saptono</t>
  </si>
  <si>
    <t>Dimas Megantara</t>
  </si>
  <si>
    <t>Dimas Rajasa</t>
  </si>
  <si>
    <t>Dimaz Prasetyo</t>
  </si>
  <si>
    <t>Dina Marbun</t>
  </si>
  <si>
    <t>Dina Wahyudin</t>
  </si>
  <si>
    <t>Dinda Pranowo</t>
  </si>
  <si>
    <t>Dipa Setiawan</t>
  </si>
  <si>
    <t>Dirja Nashiruddin</t>
  </si>
  <si>
    <t>Dodo Hassanah</t>
  </si>
  <si>
    <t>Dono Dabukke</t>
  </si>
  <si>
    <t>Dono Mansur</t>
  </si>
  <si>
    <t>Drajat Suwarno</t>
  </si>
  <si>
    <t>Dwi Latupono</t>
  </si>
  <si>
    <t>Dwi Permadi</t>
  </si>
  <si>
    <t>Dwi Sihotang</t>
  </si>
  <si>
    <t>Dwi Wibowo</t>
  </si>
  <si>
    <t>Edi Hariyah</t>
  </si>
  <si>
    <t>Edi Narpati</t>
  </si>
  <si>
    <t>Edi Nashiruddin</t>
  </si>
  <si>
    <t>Edi Prasetya</t>
  </si>
  <si>
    <t>Edison Maheswara</t>
  </si>
  <si>
    <t>Edward Natsir</t>
  </si>
  <si>
    <t>Edward Prasetya</t>
  </si>
  <si>
    <t>Edward Wasita</t>
  </si>
  <si>
    <t>Eja Yulianti</t>
  </si>
  <si>
    <t>Eka Gunawan</t>
  </si>
  <si>
    <t>Eka Permadi</t>
  </si>
  <si>
    <t>Elisa Habibi</t>
  </si>
  <si>
    <t>Elisa Irawan</t>
  </si>
  <si>
    <t>Elisa Mahendra</t>
  </si>
  <si>
    <t>Ellis Pratiwi</t>
  </si>
  <si>
    <t>Ellis Prayoga</t>
  </si>
  <si>
    <t>Ellis Rajata</t>
  </si>
  <si>
    <t>Elma Hartati</t>
  </si>
  <si>
    <t>Elma Maheswara</t>
  </si>
  <si>
    <t>Elma Mayasari</t>
  </si>
  <si>
    <t>Elma Prastuti</t>
  </si>
  <si>
    <t>Elon Irawan</t>
  </si>
  <si>
    <t>Eluh Siregar</t>
  </si>
  <si>
    <t>Elvin Saragih</t>
  </si>
  <si>
    <t>Elvin Tarihoran</t>
  </si>
  <si>
    <t>Elvin Wijayanti</t>
  </si>
  <si>
    <t>Elvina Kuswandari</t>
  </si>
  <si>
    <t>Elvina Saefullah</t>
  </si>
  <si>
    <t>Elvina Siregar</t>
  </si>
  <si>
    <t>Elvina Usamah</t>
  </si>
  <si>
    <t>Elvina Wulandari</t>
  </si>
  <si>
    <t>Emas Purwanti</t>
  </si>
  <si>
    <t>Emas Tampubolon</t>
  </si>
  <si>
    <t>Embuh Adriansyah</t>
  </si>
  <si>
    <t>Embuh Prayoga</t>
  </si>
  <si>
    <t>Emil Jailani</t>
  </si>
  <si>
    <t>Emong Siregar</t>
  </si>
  <si>
    <t>Empluk Waskita</t>
  </si>
  <si>
    <t>Endah Purwanti</t>
  </si>
  <si>
    <t>Endah Simbolon</t>
  </si>
  <si>
    <t>Endah Utama</t>
  </si>
  <si>
    <t>Endah Yuniar</t>
  </si>
  <si>
    <t>Endra Waskita</t>
  </si>
  <si>
    <t>Endra Yulianti</t>
  </si>
  <si>
    <t>Enteng Hariyah</t>
  </si>
  <si>
    <t>Enteng Wacana</t>
  </si>
  <si>
    <t>Eva Puspita</t>
  </si>
  <si>
    <t>Eva Waluyo</t>
  </si>
  <si>
    <t>Faizah Suwarno</t>
  </si>
  <si>
    <t>Faizah Uwais</t>
  </si>
  <si>
    <t>Farah Pertiwi</t>
  </si>
  <si>
    <t>Farah Rahmawati</t>
  </si>
  <si>
    <t>Farhunnisa Wahyuni</t>
  </si>
  <si>
    <t>Farhunnisa Wijaya</t>
  </si>
  <si>
    <t>Fitria Gunawan</t>
  </si>
  <si>
    <t>Fitriani Mulyani</t>
  </si>
  <si>
    <t>Fitriani Nuraini</t>
  </si>
  <si>
    <t>Gabriella Damanik</t>
  </si>
  <si>
    <t>Gabriella Pratiwi</t>
  </si>
  <si>
    <t>Gada Mardhiyah</t>
  </si>
  <si>
    <t>Gadang Thamrin</t>
  </si>
  <si>
    <t>Gading Hakim</t>
  </si>
  <si>
    <t>Gaduh Gunawan</t>
  </si>
  <si>
    <t>Gaiman Irawan</t>
  </si>
  <si>
    <t>Galak Halimah</t>
  </si>
  <si>
    <t>Galak Oktaviani</t>
  </si>
  <si>
    <t>Galak Saefullah</t>
  </si>
  <si>
    <t>Galak Salahudin</t>
  </si>
  <si>
    <t>Galang Firgantoro</t>
  </si>
  <si>
    <t>Galih Prastuti</t>
  </si>
  <si>
    <t>Galiono Waluyo</t>
  </si>
  <si>
    <t>Gaman Damanik</t>
  </si>
  <si>
    <t>Gaman Simbolon</t>
  </si>
  <si>
    <t>Gamani Susanti</t>
  </si>
  <si>
    <t>Gamani Wibisono</t>
  </si>
  <si>
    <t>Gamanto Suryatmi</t>
  </si>
  <si>
    <t>Gambira Melani</t>
  </si>
  <si>
    <t>Gamblang Mayasari</t>
  </si>
  <si>
    <t>Gamblang Permata</t>
  </si>
  <si>
    <t>Ganda Setiawan</t>
  </si>
  <si>
    <t>Gandewa Sihombing</t>
  </si>
  <si>
    <t>Gandi Purnawati</t>
  </si>
  <si>
    <t>Ganep Puspita</t>
  </si>
  <si>
    <t>Gangsa Iswahyudi</t>
  </si>
  <si>
    <t>Gangsa Mulyani</t>
  </si>
  <si>
    <t>Gangsa Riyanti</t>
  </si>
  <si>
    <t>Gangsa Tampubolon</t>
  </si>
  <si>
    <t>Gangsa Yuniar</t>
  </si>
  <si>
    <t>Gangsar Widiastuti</t>
  </si>
  <si>
    <t>Ganjaran Hartati</t>
  </si>
  <si>
    <t>Gantar Iswahyudi</t>
  </si>
  <si>
    <t>Gantar Prayoga</t>
  </si>
  <si>
    <t>Gantar Sihombing</t>
  </si>
  <si>
    <t>Gantar Winarsih</t>
  </si>
  <si>
    <t>Gara Puspita</t>
  </si>
  <si>
    <t>Garang Mulyani</t>
  </si>
  <si>
    <t>Gasti Mahendra</t>
  </si>
  <si>
    <t>Gawati Melani</t>
  </si>
  <si>
    <t>Gawati Purwanti</t>
  </si>
  <si>
    <t>Ghaliyati Kurniawan</t>
  </si>
  <si>
    <t>Ghaliyati Rajasa</t>
  </si>
  <si>
    <t>Ghaliyati Yulianti</t>
  </si>
  <si>
    <t>Ghani Hariyah</t>
  </si>
  <si>
    <t>Gilda Napitupulu</t>
  </si>
  <si>
    <t>Gina Irawan</t>
  </si>
  <si>
    <t>Hadi Pudjiastuti</t>
  </si>
  <si>
    <t>Hadi Yuliarti</t>
  </si>
  <si>
    <t>Hafshah Haryanti</t>
  </si>
  <si>
    <t>Hafshah Hastuti</t>
  </si>
  <si>
    <t>Hafshah Padmasari</t>
  </si>
  <si>
    <t>Hafshah Utama</t>
  </si>
  <si>
    <t>Halim Hakim</t>
  </si>
  <si>
    <t>Halim Halimah</t>
  </si>
  <si>
    <t>Halima Marbun</t>
  </si>
  <si>
    <t>Hana Hutagalung</t>
  </si>
  <si>
    <t>Hana Prasetya</t>
  </si>
  <si>
    <t>Hana Usamah</t>
  </si>
  <si>
    <t>Hana Winarsih</t>
  </si>
  <si>
    <t>Hardi Latupono</t>
  </si>
  <si>
    <t>Hardi Usada</t>
  </si>
  <si>
    <t>Hari Aryani</t>
  </si>
  <si>
    <t>Harimurti Iswahyudi</t>
  </si>
  <si>
    <t>Harimurti Permadi</t>
  </si>
  <si>
    <t>Harja Suryatmi</t>
  </si>
  <si>
    <t>Harjasa Wibowo</t>
  </si>
  <si>
    <t>Harjaya Firmansyah</t>
  </si>
  <si>
    <t>Harjo Permata</t>
  </si>
  <si>
    <t>Harjo Pertiwi</t>
  </si>
  <si>
    <t>Harjo Yulianti</t>
  </si>
  <si>
    <t>Harsana Mandasari</t>
  </si>
  <si>
    <t>Harsaya Tamba</t>
  </si>
  <si>
    <t>Hartaka Rahimah</t>
  </si>
  <si>
    <t>Hartaka Utami</t>
  </si>
  <si>
    <t>Hartana Astuti</t>
  </si>
  <si>
    <t>Hartana Dongoran</t>
  </si>
  <si>
    <t>Hartana Hassanah</t>
  </si>
  <si>
    <t>Harto Tarihoran</t>
  </si>
  <si>
    <t>Hasan Laksmiwati</t>
  </si>
  <si>
    <t>Hasim Nurdiyanti</t>
  </si>
  <si>
    <t>Hasim Purwanti</t>
  </si>
  <si>
    <t>Hasta Suwarno</t>
  </si>
  <si>
    <t>Hasta Usada</t>
  </si>
  <si>
    <t>Hasta Utami</t>
  </si>
  <si>
    <t>Hendra Halimah</t>
  </si>
  <si>
    <t>Hendra Pratama</t>
  </si>
  <si>
    <t>Hendri Marpaung</t>
  </si>
  <si>
    <t>Hesti Agustina</t>
  </si>
  <si>
    <t>Hesti Saptono</t>
  </si>
  <si>
    <t>Hesti Tamba</t>
  </si>
  <si>
    <t>Hilda Permadi</t>
  </si>
  <si>
    <t>Himawan Ardianto</t>
  </si>
  <si>
    <t>Ian Prasetya</t>
  </si>
  <si>
    <t>Ibrahim Wijaya</t>
  </si>
  <si>
    <t>Ibrani Hidayanto</t>
  </si>
  <si>
    <t>Ibrani Purnawati</t>
  </si>
  <si>
    <t>Ibrani Thamrin</t>
  </si>
  <si>
    <t>Ibun Hutapea</t>
  </si>
  <si>
    <t>Ibun Kusmawati</t>
  </si>
  <si>
    <t>Ibun Setiawan</t>
  </si>
  <si>
    <t>Icha Utami</t>
  </si>
  <si>
    <t>Ida Budiman</t>
  </si>
  <si>
    <t>Ifa Kusmawati</t>
  </si>
  <si>
    <t>Ifa Namaga</t>
  </si>
  <si>
    <t>Ifa Setiawan</t>
  </si>
  <si>
    <t>Ifa Yolanda</t>
  </si>
  <si>
    <t>Ihsan Sudiati</t>
  </si>
  <si>
    <t>Ika Haryanto</t>
  </si>
  <si>
    <t>Ika Maheswara</t>
  </si>
  <si>
    <t>Ikhsan Maheswara</t>
  </si>
  <si>
    <t>Ikin Purnawati</t>
  </si>
  <si>
    <t>Imam Palastri</t>
  </si>
  <si>
    <t>Indah Kurniawan</t>
  </si>
  <si>
    <t>Indah Salahudin</t>
  </si>
  <si>
    <t>Indra Nasyiah</t>
  </si>
  <si>
    <t>Intan Namaga</t>
  </si>
  <si>
    <t>Ira Firgantoro</t>
  </si>
  <si>
    <t>Irfan Handayani</t>
  </si>
  <si>
    <t>Irfan Melani</t>
  </si>
  <si>
    <t>Irfan Nababan</t>
  </si>
  <si>
    <t>Irfan Pranowo</t>
  </si>
  <si>
    <t>Irfan Usamah</t>
  </si>
  <si>
    <t>Iriana Maulana</t>
  </si>
  <si>
    <t>Irnanto Fujiati</t>
  </si>
  <si>
    <t>Irnanto Irawan</t>
  </si>
  <si>
    <t>Irsad Kusmawati</t>
  </si>
  <si>
    <t>Ismail Nugroho</t>
  </si>
  <si>
    <t>Ivan Manullang</t>
  </si>
  <si>
    <t>Ivan Wibisono</t>
  </si>
  <si>
    <t>Jabal Manullang</t>
  </si>
  <si>
    <t>Jaeman Halimah</t>
  </si>
  <si>
    <t>Jaeman Safitri</t>
  </si>
  <si>
    <t>Jaeman Sinaga</t>
  </si>
  <si>
    <t>Jaga Maulana</t>
  </si>
  <si>
    <t>Jagapati Situmorang</t>
  </si>
  <si>
    <t>Jagaraga Aryani</t>
  </si>
  <si>
    <t>Jagaraga Wahyuni</t>
  </si>
  <si>
    <t>Jail Budiman</t>
  </si>
  <si>
    <t>Jail Mulyani</t>
  </si>
  <si>
    <t>Jail Usada</t>
  </si>
  <si>
    <t>Jaiman Megantara</t>
  </si>
  <si>
    <t>Jais Iswahyudi</t>
  </si>
  <si>
    <t>Jamalia Waluyo</t>
  </si>
  <si>
    <t>Jamalia Wastuti</t>
  </si>
  <si>
    <t>Jamalia Zulaika</t>
  </si>
  <si>
    <t>Jamil Handayani</t>
  </si>
  <si>
    <t>Jamil Hardiansyah</t>
  </si>
  <si>
    <t>Janet Gunawan</t>
  </si>
  <si>
    <t>Janet Pradana</t>
  </si>
  <si>
    <t>Jarwa Maulana</t>
  </si>
  <si>
    <t>Jarwadi Lailasari</t>
  </si>
  <si>
    <t>Jarwadi Puspasari</t>
  </si>
  <si>
    <t>Jasmani Mustofa</t>
  </si>
  <si>
    <t>Jasmani Nurdiyanti</t>
  </si>
  <si>
    <t>Jasmani Wahyudin</t>
  </si>
  <si>
    <t>Jasmin Narpati</t>
  </si>
  <si>
    <t>Jasmin Padmasari</t>
  </si>
  <si>
    <t>Jasmin Prasetya</t>
  </si>
  <si>
    <t>Jasmin Wijayanti</t>
  </si>
  <si>
    <t>Jaswadi Dabukke</t>
  </si>
  <si>
    <t>Jaswadi Jailani</t>
  </si>
  <si>
    <t>Jaswadi Permata</t>
  </si>
  <si>
    <t>Jaswadi Rahayu</t>
  </si>
  <si>
    <t>Jaswadi Waskita</t>
  </si>
  <si>
    <t>Jati Suwarno</t>
  </si>
  <si>
    <t>Jati Yulianti</t>
  </si>
  <si>
    <t>Jatmiko Halimah</t>
  </si>
  <si>
    <t>Jatmiko Nasyidah</t>
  </si>
  <si>
    <t>Jatmiko Pangestu</t>
  </si>
  <si>
    <t>Jatmiko Uwais</t>
  </si>
  <si>
    <t>Jaya Mayasari</t>
  </si>
  <si>
    <t>Jayadi Tampubolon</t>
  </si>
  <si>
    <t>Jayeng Mandasari</t>
  </si>
  <si>
    <t>Jayeng Putra</t>
  </si>
  <si>
    <t>Jefri Hutapea</t>
  </si>
  <si>
    <t>Jefri Kusumo</t>
  </si>
  <si>
    <t>Jelita Suwarno</t>
  </si>
  <si>
    <t>Jessica Hakim</t>
  </si>
  <si>
    <t>Jessica Pradipta</t>
  </si>
  <si>
    <t>Jessica Zulaika</t>
  </si>
  <si>
    <t>Jinawi Hardiansyah</t>
  </si>
  <si>
    <t>Jindra Purwanti</t>
  </si>
  <si>
    <t>Jindra Wibowo</t>
  </si>
  <si>
    <t>Joko Prayoga</t>
  </si>
  <si>
    <t>Jono Lazuardi</t>
  </si>
  <si>
    <t>Julia Kusmawati</t>
  </si>
  <si>
    <t>Julia Kuswandari</t>
  </si>
  <si>
    <t>Julia Salahudin</t>
  </si>
  <si>
    <t>Jumadi Saragih</t>
  </si>
  <si>
    <t>Jumadi Wahyuni</t>
  </si>
  <si>
    <t>Jumari Hakim</t>
  </si>
  <si>
    <t>Jumari Namaga</t>
  </si>
  <si>
    <t>Kadir Anggriawan</t>
  </si>
  <si>
    <t>Kajen Budiman</t>
  </si>
  <si>
    <t>Kajen Narpati</t>
  </si>
  <si>
    <t>Kajen Prabowo</t>
  </si>
  <si>
    <t>Kajen Pudjiastuti</t>
  </si>
  <si>
    <t>Kala Hassanah</t>
  </si>
  <si>
    <t>Kala Uwais</t>
  </si>
  <si>
    <t>Kamal Saefullah</t>
  </si>
  <si>
    <t>Kamaria Wijayanti</t>
  </si>
  <si>
    <t>Kamidin Handayani</t>
  </si>
  <si>
    <t>Kamidin Tamba</t>
  </si>
  <si>
    <t>Kamidin Wacana</t>
  </si>
  <si>
    <t>Kamila Megantara</t>
  </si>
  <si>
    <t>Kamila Prayoga</t>
  </si>
  <si>
    <t>Kanda Nugroho</t>
  </si>
  <si>
    <t>Kanda Pratiwi</t>
  </si>
  <si>
    <t>Kania Irawan</t>
  </si>
  <si>
    <t>Kania Mandasari</t>
  </si>
  <si>
    <t>Kania Tarihoran</t>
  </si>
  <si>
    <t>Kardi Mardhiyah</t>
  </si>
  <si>
    <t>Karen Budiyanto</t>
  </si>
  <si>
    <t>Kariman Usamah</t>
  </si>
  <si>
    <t>Karja Winarsih</t>
  </si>
  <si>
    <t>Karma Marpaung</t>
  </si>
  <si>
    <t>Karma Oktaviani</t>
  </si>
  <si>
    <t>Karman Hidayat</t>
  </si>
  <si>
    <t>Karna Winarsih</t>
  </si>
  <si>
    <t>Karsa Padmasari</t>
  </si>
  <si>
    <t>Karsana Wijaya</t>
  </si>
  <si>
    <t>Karta Wahyudin</t>
  </si>
  <si>
    <t>Kartika Hutapea</t>
  </si>
  <si>
    <t>Kartika Napitupulu</t>
  </si>
  <si>
    <t>Kasim Nasyidah</t>
  </si>
  <si>
    <t>Kasim Natsir</t>
  </si>
  <si>
    <t>Kasiran Nugroho</t>
  </si>
  <si>
    <t>Kasiyah Mangunsong</t>
  </si>
  <si>
    <t>Kasusra Nurdiyanti</t>
  </si>
  <si>
    <t>Kasusra Rahimah</t>
  </si>
  <si>
    <t>Kasusra Riyanti</t>
  </si>
  <si>
    <t>Kasusra Sudiati</t>
  </si>
  <si>
    <t>Kawaca Hutagalung</t>
  </si>
  <si>
    <t>Kawaya Firgantoro</t>
  </si>
  <si>
    <t>Kawaya Pradana</t>
  </si>
  <si>
    <t>Kayla Hartati</t>
  </si>
  <si>
    <t>Kayla Nuraini</t>
  </si>
  <si>
    <t>Kayla Rajata</t>
  </si>
  <si>
    <t>Kayun Dongoran</t>
  </si>
  <si>
    <t>Keisha Firgantoro</t>
  </si>
  <si>
    <t>Keisha Suryatmi</t>
  </si>
  <si>
    <t>Kemal Laksita</t>
  </si>
  <si>
    <t>Kemal Napitupulu</t>
  </si>
  <si>
    <t>Kemal Prabowo</t>
  </si>
  <si>
    <t>Kemba Napitupulu</t>
  </si>
  <si>
    <t>Kenari Saefullah</t>
  </si>
  <si>
    <t>Kenari Waluyo</t>
  </si>
  <si>
    <t>Kenzie Pratama</t>
  </si>
  <si>
    <t>Kenzie Wibowo</t>
  </si>
  <si>
    <t>Kenzie Widodo</t>
  </si>
  <si>
    <t>Kiandra Agustina</t>
  </si>
  <si>
    <t>Kiandra Megantara</t>
  </si>
  <si>
    <t>Kiandra Prayoga</t>
  </si>
  <si>
    <t>Koko Suartini</t>
  </si>
  <si>
    <t>Kuncara Kurniawan</t>
  </si>
  <si>
    <t>Kuncara Mulyani</t>
  </si>
  <si>
    <t>Kuncara Uwais</t>
  </si>
  <si>
    <t>Kunthara Halimah</t>
  </si>
  <si>
    <t>Kusuma Andriani</t>
  </si>
  <si>
    <t>Kusuma Mayasari</t>
  </si>
  <si>
    <t>Kusuma Uwais</t>
  </si>
  <si>
    <t>Labuh Permadi</t>
  </si>
  <si>
    <t>Labuh Purnawati</t>
  </si>
  <si>
    <t>Labuh Puspasari</t>
  </si>
  <si>
    <t>Labuh Sudiati</t>
  </si>
  <si>
    <t>Laila Maryadi</t>
  </si>
  <si>
    <t>Laila Mustofa</t>
  </si>
  <si>
    <t>Laksana Ardianto</t>
  </si>
  <si>
    <t>Laksana Irawan</t>
  </si>
  <si>
    <t>Laksana Maheswara</t>
  </si>
  <si>
    <t>Laksana Purwanti</t>
  </si>
  <si>
    <t>Lala Gunarto</t>
  </si>
  <si>
    <t>Lala Yolanda</t>
  </si>
  <si>
    <t>Lalita Sihombing</t>
  </si>
  <si>
    <t>Lalita Wibisono</t>
  </si>
  <si>
    <t>Lanjar Hakim</t>
  </si>
  <si>
    <t>Lanjar Hidayanto</t>
  </si>
  <si>
    <t>Lanjar Utami</t>
  </si>
  <si>
    <t>Lantar Haryanti</t>
  </si>
  <si>
    <t>Lantar Melani</t>
  </si>
  <si>
    <t>Lantar Prakasa</t>
  </si>
  <si>
    <t>Lantar Puspita</t>
  </si>
  <si>
    <t>Lantar Susanti</t>
  </si>
  <si>
    <t>Laras Nainggolan</t>
  </si>
  <si>
    <t>Laswi Hastuti</t>
  </si>
  <si>
    <t>Lega Habibi</t>
  </si>
  <si>
    <t>Lega Nababan</t>
  </si>
  <si>
    <t>Legawa Riyanti</t>
  </si>
  <si>
    <t>Lembah Nababan</t>
  </si>
  <si>
    <t>Lembah Waskita</t>
  </si>
  <si>
    <t>Leo Halim</t>
  </si>
  <si>
    <t>Leo Tarihoran</t>
  </si>
  <si>
    <t>Lidya Hutagalung</t>
  </si>
  <si>
    <t>Lidya Prasetya</t>
  </si>
  <si>
    <t>Lili Hastuti</t>
  </si>
  <si>
    <t>Lili Nainggolan</t>
  </si>
  <si>
    <t>Lili Widiastuti</t>
  </si>
  <si>
    <t>Liman Hartati</t>
  </si>
  <si>
    <t>Liman Pradipta</t>
  </si>
  <si>
    <t>Limar Mangunsong</t>
  </si>
  <si>
    <t>Luis Sirait</t>
  </si>
  <si>
    <t>Lukita Anggriawan</t>
  </si>
  <si>
    <t>Luluh Putra</t>
  </si>
  <si>
    <t>Lutfan Permata</t>
  </si>
  <si>
    <t>Luthfi Laksmiwati</t>
  </si>
  <si>
    <t>Mahdi Kuswandari</t>
  </si>
  <si>
    <t>Mahdi Mangunsong</t>
  </si>
  <si>
    <t>Mahdi Permadi</t>
  </si>
  <si>
    <t>Mahdi Prasetyo</t>
  </si>
  <si>
    <t>Mahesa Kurniawan</t>
  </si>
  <si>
    <t>Mahesa Maulana</t>
  </si>
  <si>
    <t>Mahfud Melani</t>
  </si>
  <si>
    <t>Mahfud Pertiwi</t>
  </si>
  <si>
    <t>Makara Mulyani</t>
  </si>
  <si>
    <t>Mala Padmasari</t>
  </si>
  <si>
    <t>Malik Mustofa</t>
  </si>
  <si>
    <t>Malik Tampubolon</t>
  </si>
  <si>
    <t>Malika Tamba</t>
  </si>
  <si>
    <t>Maman Hutasoit</t>
  </si>
  <si>
    <t>Maman Winarsih</t>
  </si>
  <si>
    <t>Manah Siregar</t>
  </si>
  <si>
    <t>Maras Salahudin</t>
  </si>
  <si>
    <t>Margana Nasyiah</t>
  </si>
  <si>
    <t>Maria Palastri</t>
  </si>
  <si>
    <t>Mariadi Hasanah</t>
  </si>
  <si>
    <t>Mariadi Wulandari</t>
  </si>
  <si>
    <t>Marsito Ardianto</t>
  </si>
  <si>
    <t>Marsito Nasyiah</t>
  </si>
  <si>
    <t>Marsudi Haryanti</t>
  </si>
  <si>
    <t>Marsudi Rajata</t>
  </si>
  <si>
    <t>Marsudi Uyainah</t>
  </si>
  <si>
    <t>Marsudi Yuniar</t>
  </si>
  <si>
    <t>Martaka Pangestu</t>
  </si>
  <si>
    <t>Martaka Pudjiastuti</t>
  </si>
  <si>
    <t>Martaka Siregar</t>
  </si>
  <si>
    <t>Martana Dongoran</t>
  </si>
  <si>
    <t>Martana Rajasa</t>
  </si>
  <si>
    <t>Martani Lailasari</t>
  </si>
  <si>
    <t>Martani Mulyani</t>
  </si>
  <si>
    <t>Martani Pudjiastuti</t>
  </si>
  <si>
    <t>Martani Puspita</t>
  </si>
  <si>
    <t>Marwata Sudiati</t>
  </si>
  <si>
    <t>Marwata Susanti</t>
  </si>
  <si>
    <t>Maryadi Hakim</t>
  </si>
  <si>
    <t>Maryadi Nainggolan</t>
  </si>
  <si>
    <t>Maryadi Natsir</t>
  </si>
  <si>
    <t>Maryanto Nugroho</t>
  </si>
  <si>
    <t>Maya Simanjuntak</t>
  </si>
  <si>
    <t>Melinda Mayasari</t>
  </si>
  <si>
    <t>Melinda Megantara</t>
  </si>
  <si>
    <t>Melinda Utama</t>
  </si>
  <si>
    <t>Michelle Nuraini</t>
  </si>
  <si>
    <t>Michelle Permata</t>
  </si>
  <si>
    <t>Mila Mahendra</t>
  </si>
  <si>
    <t>Muhammad Suryatmi</t>
  </si>
  <si>
    <t>Muhammad Suryono</t>
  </si>
  <si>
    <t>Muhammad Thamrin</t>
  </si>
  <si>
    <t>Muhammad Wijaya</t>
  </si>
  <si>
    <t>Mujur Halimah</t>
  </si>
  <si>
    <t>Mujur Wibisono</t>
  </si>
  <si>
    <t>Mulya Waluyo</t>
  </si>
  <si>
    <t>Mumpuni Napitupulu</t>
  </si>
  <si>
    <t>Muni Aryani</t>
  </si>
  <si>
    <t>Muni Mangunsong</t>
  </si>
  <si>
    <t>Mursinin Dabukke</t>
  </si>
  <si>
    <t>Mursita Palastri</t>
  </si>
  <si>
    <t>Mursita Puspasari</t>
  </si>
  <si>
    <t>Mursita Safitri</t>
  </si>
  <si>
    <t>Mursita Sirait</t>
  </si>
  <si>
    <t>Mustika Budiman</t>
  </si>
  <si>
    <t>Mustofa Narpati</t>
  </si>
  <si>
    <t>Mutia Hidayat</t>
  </si>
  <si>
    <t>Mutia Suartini</t>
  </si>
  <si>
    <t>Nabila Hidayat</t>
  </si>
  <si>
    <t>Nadia Puspasari</t>
  </si>
  <si>
    <t>Nadine Salahudin</t>
  </si>
  <si>
    <t>Najam Prayoga</t>
  </si>
  <si>
    <t>Najwa Palastri</t>
  </si>
  <si>
    <t>Nalar Andriani</t>
  </si>
  <si>
    <t>Nalar Permadi</t>
  </si>
  <si>
    <t>Nardi Maryadi</t>
  </si>
  <si>
    <t>Narji Haryanto</t>
  </si>
  <si>
    <t>Narji Januar</t>
  </si>
  <si>
    <t>Narji Nugroho</t>
  </si>
  <si>
    <t>Narji Suryono</t>
  </si>
  <si>
    <t>Natalia Hasanah</t>
  </si>
  <si>
    <t>Natalia Rahimah</t>
  </si>
  <si>
    <t>Nilam Hakim</t>
  </si>
  <si>
    <t>Nilam Widodo</t>
  </si>
  <si>
    <t>Niyaga Pradipta</t>
  </si>
  <si>
    <t>Nova Nurdiyanti</t>
  </si>
  <si>
    <t>Nova Rahmawati</t>
  </si>
  <si>
    <t>Nova Sirait</t>
  </si>
  <si>
    <t>Novi Prabowo</t>
  </si>
  <si>
    <t>Nrima Novitasari</t>
  </si>
  <si>
    <t>Nrima Prabowo</t>
  </si>
  <si>
    <t>Nrima Pudjiastuti</t>
  </si>
  <si>
    <t>Nugraha Natsir</t>
  </si>
  <si>
    <t>Nugraha Suryono</t>
  </si>
  <si>
    <t>Nyana Lestari</t>
  </si>
  <si>
    <t>Nyoman Mahendra</t>
  </si>
  <si>
    <t>Nyoman Nuraini</t>
  </si>
  <si>
    <t>Okta Sitorus</t>
  </si>
  <si>
    <t>Okto Hastuti</t>
  </si>
  <si>
    <t>Okto Lestari</t>
  </si>
  <si>
    <t>Olga Handayani</t>
  </si>
  <si>
    <t>Oliva Lailasari</t>
  </si>
  <si>
    <t>Olivia Anggraini</t>
  </si>
  <si>
    <t>Oman Mardhiyah</t>
  </si>
  <si>
    <t>Omar Sihombing</t>
  </si>
  <si>
    <t>Omar Wibowo</t>
  </si>
  <si>
    <t>Opung Maulana</t>
  </si>
  <si>
    <t>Ozy Salahudin</t>
  </si>
  <si>
    <t>Padma Melani</t>
  </si>
  <si>
    <t>Padma Namaga</t>
  </si>
  <si>
    <t>Padmi Anggraini</t>
  </si>
  <si>
    <t>Paiman Hasanah</t>
  </si>
  <si>
    <t>Paiman Santoso</t>
  </si>
  <si>
    <t>Paiman Waskita</t>
  </si>
  <si>
    <t>Pandu Laksmiwati</t>
  </si>
  <si>
    <t>Pandu Sihotang</t>
  </si>
  <si>
    <t>Pangeran Samosir</t>
  </si>
  <si>
    <t>Pangestu Manullang</t>
  </si>
  <si>
    <t>Pardi Yulianti</t>
  </si>
  <si>
    <t>Parman Gunawan</t>
  </si>
  <si>
    <t>Parman Kurniawan</t>
  </si>
  <si>
    <t>Paulin Hariyah</t>
  </si>
  <si>
    <t>Paulin Januar</t>
  </si>
  <si>
    <t>Paulin Nainggolan</t>
  </si>
  <si>
    <t>Perkasa Handayani</t>
  </si>
  <si>
    <t>Perkasa Lailasari</t>
  </si>
  <si>
    <t>Perkasa Wahyuni</t>
  </si>
  <si>
    <t>Praba Tarihoran</t>
  </si>
  <si>
    <t>Prabawa Hutasoit</t>
  </si>
  <si>
    <t>Prabawa Pratiwi</t>
  </si>
  <si>
    <t>Prabu Halim</t>
  </si>
  <si>
    <t>Prabu Natsir</t>
  </si>
  <si>
    <t>Prakosa Halim</t>
  </si>
  <si>
    <t>Pranata Hastuti</t>
  </si>
  <si>
    <t>Pranawa Melani</t>
  </si>
  <si>
    <t>Pranawa Prayoga</t>
  </si>
  <si>
    <t>Prasetyo Nashiruddin</t>
  </si>
  <si>
    <t>Prasetyo Situmorang</t>
  </si>
  <si>
    <t>Prayitna Habibi</t>
  </si>
  <si>
    <t>Prayoga Nurdiyanti</t>
  </si>
  <si>
    <t>Prayogo Sihombing</t>
  </si>
  <si>
    <t>Prima Saefullah</t>
  </si>
  <si>
    <t>Purwa Uyainah</t>
  </si>
  <si>
    <t>Purwadi Natsir</t>
  </si>
  <si>
    <t>Purwadi Palastri</t>
  </si>
  <si>
    <t>Purwadi Sinaga</t>
  </si>
  <si>
    <t>Puspa Fujiati</t>
  </si>
  <si>
    <t>Puspa Laksita</t>
  </si>
  <si>
    <t>Puti Zulaika</t>
  </si>
  <si>
    <t>Putri Nuraini</t>
  </si>
  <si>
    <t>Putri Pertiwi</t>
  </si>
  <si>
    <t>Putri Simanjuntak</t>
  </si>
  <si>
    <t>Putri Thamrin</t>
  </si>
  <si>
    <t>Putu Manullang</t>
  </si>
  <si>
    <t>Qori Hidayat</t>
  </si>
  <si>
    <t>Rachel Salahudin</t>
  </si>
  <si>
    <t>Raden Halim</t>
  </si>
  <si>
    <t>Raden Kusmawati</t>
  </si>
  <si>
    <t>Raden Oktaviani</t>
  </si>
  <si>
    <t>Raden Rahayu</t>
  </si>
  <si>
    <t>Raden Simbolon</t>
  </si>
  <si>
    <t>Radika Aryani</t>
  </si>
  <si>
    <t>Radit Kuswandari</t>
  </si>
  <si>
    <t>Radit Lestari</t>
  </si>
  <si>
    <t>Raditya Mangunsong</t>
  </si>
  <si>
    <t>Raditya Marpaung</t>
  </si>
  <si>
    <t>Rafi Halimah</t>
  </si>
  <si>
    <t>Rafi Lazuardi</t>
  </si>
  <si>
    <t>Rafi Namaga</t>
  </si>
  <si>
    <t>Rafi Uwais</t>
  </si>
  <si>
    <t>Rafid Latupono</t>
  </si>
  <si>
    <t>Rahmat Hutasoit</t>
  </si>
  <si>
    <t>Rahmat Nasyidah</t>
  </si>
  <si>
    <t>Rahmat Purwanti</t>
  </si>
  <si>
    <t>Rahmat Saputra</t>
  </si>
  <si>
    <t>Rahmi Pratiwi</t>
  </si>
  <si>
    <t>Raihan Lailasari</t>
  </si>
  <si>
    <t>Raihan Laksita</t>
  </si>
  <si>
    <t>Raihan Nasyiah</t>
  </si>
  <si>
    <t>Raihan Susanti</t>
  </si>
  <si>
    <t>Raina Yuliarti</t>
  </si>
  <si>
    <t>Raisa Pradana</t>
  </si>
  <si>
    <t>Raisa Situmorang</t>
  </si>
  <si>
    <t>Ratih Palastri</t>
  </si>
  <si>
    <t>Ratih Santoso</t>
  </si>
  <si>
    <t>Ratih Setiawan</t>
  </si>
  <si>
    <t>Reksa Januar</t>
  </si>
  <si>
    <t>Reksa Prastuti</t>
  </si>
  <si>
    <t>Reksa Wulandari</t>
  </si>
  <si>
    <t>Rendy Utama</t>
  </si>
  <si>
    <t>Respati Saptono</t>
  </si>
  <si>
    <t>Restu Wibisono</t>
  </si>
  <si>
    <t>Ridwan Puspasari</t>
  </si>
  <si>
    <t>Ridwan Wijayanti</t>
  </si>
  <si>
    <t>Rika Firmansyah</t>
  </si>
  <si>
    <t>Rina Samosir</t>
  </si>
  <si>
    <t>Rina Yuniar</t>
  </si>
  <si>
    <t>Rizki Puspita</t>
  </si>
  <si>
    <t>Rizki Saputra</t>
  </si>
  <si>
    <t>Rizki Suartini</t>
  </si>
  <si>
    <t>Rosman Maryadi</t>
  </si>
  <si>
    <t>Rosman Susanti</t>
  </si>
  <si>
    <t>Rudi Zulkarnain</t>
  </si>
  <si>
    <t>Rusman Hakim</t>
  </si>
  <si>
    <t>Rusman Nugroho</t>
  </si>
  <si>
    <t>Saadat Iswahyudi</t>
  </si>
  <si>
    <t>Saadat Pratiwi</t>
  </si>
  <si>
    <t>Saadat Salahudin</t>
  </si>
  <si>
    <t>Sabar Pratiwi</t>
  </si>
  <si>
    <t>Sabar Tamba</t>
  </si>
  <si>
    <t>Sadina Hasanah</t>
  </si>
  <si>
    <t>Sadina Prabowo</t>
  </si>
  <si>
    <t>Safina Tamba</t>
  </si>
  <si>
    <t>Saiful Kusumo</t>
  </si>
  <si>
    <t>Saiful Safitri</t>
  </si>
  <si>
    <t>Saka Hidayat</t>
  </si>
  <si>
    <t>Sakti Prasetya</t>
  </si>
  <si>
    <t>Sakura Dabukke</t>
  </si>
  <si>
    <t>Salimah Wastuti</t>
  </si>
  <si>
    <t>Salman Irawan</t>
  </si>
  <si>
    <t>Salman Widiastuti</t>
  </si>
  <si>
    <t>Salwa Utama</t>
  </si>
  <si>
    <t>Samsul Firmansyah</t>
  </si>
  <si>
    <t>Samsul Kusmawati</t>
  </si>
  <si>
    <t>Samsul Widodo</t>
  </si>
  <si>
    <t>Sarah Nuraini</t>
  </si>
  <si>
    <t>Sari Wulandari</t>
  </si>
  <si>
    <t>Satya Budiman</t>
  </si>
  <si>
    <t>Septi Prasetya</t>
  </si>
  <si>
    <t>Setya Kuswoyo</t>
  </si>
  <si>
    <t>Setya Permadi</t>
  </si>
  <si>
    <t>Setya Prayoga</t>
  </si>
  <si>
    <t>Setya Suryatmi</t>
  </si>
  <si>
    <t>Setya Uyainah</t>
  </si>
  <si>
    <t>Shania Anggriawan</t>
  </si>
  <si>
    <t>Shania Maheswara</t>
  </si>
  <si>
    <t>Shania Pertiwi</t>
  </si>
  <si>
    <t>Sidiq Damanik</t>
  </si>
  <si>
    <t>Simon Widiastuti</t>
  </si>
  <si>
    <t>Siti Manullang</t>
  </si>
  <si>
    <t>Siti Prabowo</t>
  </si>
  <si>
    <t>Slamet Marpaung</t>
  </si>
  <si>
    <t>Soleh Uyainah</t>
  </si>
  <si>
    <t>Soleh Wasita</t>
  </si>
  <si>
    <t>Suci Oktaviani</t>
  </si>
  <si>
    <t>Talia Nainggolan</t>
  </si>
  <si>
    <t>Talia Purnawati</t>
  </si>
  <si>
    <t>Talia Saefullah</t>
  </si>
  <si>
    <t>Talia Yuliarti</t>
  </si>
  <si>
    <t>Tania Andriani</t>
  </si>
  <si>
    <t>Tantri Nasyiah</t>
  </si>
  <si>
    <t>Tari Waskita</t>
  </si>
  <si>
    <t>Tasdik Rajasa</t>
  </si>
  <si>
    <t>Tasdik Riyanti</t>
  </si>
  <si>
    <t>Taswir Nababan</t>
  </si>
  <si>
    <t>Taufan Mandala</t>
  </si>
  <si>
    <t>Taufan Permata</t>
  </si>
  <si>
    <t>Taufan Widiastuti</t>
  </si>
  <si>
    <t>Taufik Lailasari</t>
  </si>
  <si>
    <t>Taufik Oktaviani</t>
  </si>
  <si>
    <t>Taufik Uwais</t>
  </si>
  <si>
    <t>Taufik Wasita</t>
  </si>
  <si>
    <t>Teddy Aryani</t>
  </si>
  <si>
    <t>Tedi Aryani</t>
  </si>
  <si>
    <t>Tedi Suryatmi</t>
  </si>
  <si>
    <t>Teguh Astuti</t>
  </si>
  <si>
    <t>Teguh Hardiansyah</t>
  </si>
  <si>
    <t>Teguh Uyainah</t>
  </si>
  <si>
    <t>Tiara Halimah</t>
  </si>
  <si>
    <t>Tiara Palastri</t>
  </si>
  <si>
    <t>Tiara Wijayanti</t>
  </si>
  <si>
    <t>Timbul Hassanah</t>
  </si>
  <si>
    <t>Timbul Riyanti</t>
  </si>
  <si>
    <t>Tina Hidayanto</t>
  </si>
  <si>
    <t>Tina Pradipta</t>
  </si>
  <si>
    <t>Tina Puspasari</t>
  </si>
  <si>
    <t>Tina Saputra</t>
  </si>
  <si>
    <t>Tira Mulyani</t>
  </si>
  <si>
    <t>Tira Natsir</t>
  </si>
  <si>
    <t>Tira Sihombing</t>
  </si>
  <si>
    <t>Tirta Puspasari</t>
  </si>
  <si>
    <t>Tirta Saputra</t>
  </si>
  <si>
    <t>Tirtayasa Nuraini</t>
  </si>
  <si>
    <t>Tomi Pangestu</t>
  </si>
  <si>
    <t>Tomi Riyanti</t>
  </si>
  <si>
    <t>Tri Prasetyo</t>
  </si>
  <si>
    <t>Tri Sihombing</t>
  </si>
  <si>
    <t>Tugiman Hassanah</t>
  </si>
  <si>
    <t>Uchita Haryanto</t>
  </si>
  <si>
    <t>Uchita Hutasoit</t>
  </si>
  <si>
    <t>Umar Prastuti</t>
  </si>
  <si>
    <t>Umay Habibi</t>
  </si>
  <si>
    <t>Umay Siregar</t>
  </si>
  <si>
    <t>Umay Sitompul</t>
  </si>
  <si>
    <t>Umay Suryono</t>
  </si>
  <si>
    <t>Umi Nainggolan</t>
  </si>
  <si>
    <t>Umi Padmasari</t>
  </si>
  <si>
    <t>Upik Nababan</t>
  </si>
  <si>
    <t>Vanesa Agustina</t>
  </si>
  <si>
    <t>Vanya Pradipta</t>
  </si>
  <si>
    <t>Vera Suryatmi</t>
  </si>
  <si>
    <t>Vicky Novitasari</t>
  </si>
  <si>
    <t>Vicky Pratama</t>
  </si>
  <si>
    <t>Vicky Widiastuti</t>
  </si>
  <si>
    <t>Victoria Handayani</t>
  </si>
  <si>
    <t>Victoria Mustofa</t>
  </si>
  <si>
    <t>Viktor Novitasari</t>
  </si>
  <si>
    <t>Viman Latupono</t>
  </si>
  <si>
    <t>Viman Uyainah</t>
  </si>
  <si>
    <t>Vino Nashiruddin</t>
  </si>
  <si>
    <t>Virman Irawan</t>
  </si>
  <si>
    <t>Vivi Nuraini</t>
  </si>
  <si>
    <t>Vivi Suwarno</t>
  </si>
  <si>
    <t>Wadi Wijaya</t>
  </si>
  <si>
    <t>Wahyu Firmansyah</t>
  </si>
  <si>
    <t>Wakiman Prastuti</t>
  </si>
  <si>
    <t>Waluyo Riyanti</t>
  </si>
  <si>
    <t>Wani Kuswandari</t>
  </si>
  <si>
    <t>Wani Wahyudin</t>
  </si>
  <si>
    <t>Wardaya Kusumo</t>
  </si>
  <si>
    <t>Wardi Hasanah</t>
  </si>
  <si>
    <t>Warji Permadi</t>
  </si>
  <si>
    <t>Warji Tampubolon</t>
  </si>
  <si>
    <t>Warji Wahyudin</t>
  </si>
  <si>
    <t>Warji Yuniar</t>
  </si>
  <si>
    <t>Warsa Sudiati</t>
  </si>
  <si>
    <t>Warsita Pudjiastuti</t>
  </si>
  <si>
    <t>Warsita Putra</t>
  </si>
  <si>
    <t>Warta Astuti</t>
  </si>
  <si>
    <t>Wasis Melani</t>
  </si>
  <si>
    <t>Wira Firmansyah</t>
  </si>
  <si>
    <t>Wira Haryanto</t>
  </si>
  <si>
    <t>Wira Novitasari</t>
  </si>
  <si>
    <t>Wirda Sirait</t>
  </si>
  <si>
    <t>Wisnu Nashiruddin</t>
  </si>
  <si>
    <t>Wisnu Pangestu</t>
  </si>
  <si>
    <t>Wulan Lailasari</t>
  </si>
  <si>
    <t>Xanana Lailasari</t>
  </si>
  <si>
    <t>Xanana Nababan</t>
  </si>
  <si>
    <t>Yahya Kusumo</t>
  </si>
  <si>
    <t>Yance Palastri</t>
  </si>
  <si>
    <t>Yance Pranowo</t>
  </si>
  <si>
    <t>Yance Tamba</t>
  </si>
  <si>
    <t>Yance Winarno</t>
  </si>
  <si>
    <t>Yani Santoso</t>
  </si>
  <si>
    <t>Yoga Hakim</t>
  </si>
  <si>
    <t>Yoga Hartati</t>
  </si>
  <si>
    <t>Yoga Suryono</t>
  </si>
  <si>
    <t>Yono Wastuti</t>
  </si>
  <si>
    <t>Yulia Puspita</t>
  </si>
  <si>
    <t>Yuliana Mahendra</t>
  </si>
  <si>
    <t>Yuliana Sihombing</t>
  </si>
  <si>
    <t>Yuni Marpaung</t>
  </si>
  <si>
    <t>Yunita Namaga</t>
  </si>
  <si>
    <t>Yunita Oktaviani</t>
  </si>
  <si>
    <t>Yunita Siregar</t>
  </si>
  <si>
    <t>Zalindra Ramadan</t>
  </si>
  <si>
    <t>Zalindra Widodo</t>
  </si>
  <si>
    <t>Zamira Hutapea</t>
  </si>
  <si>
    <t>Zamira Nurdiyanti</t>
  </si>
  <si>
    <t>Zamira Simanjuntak</t>
  </si>
  <si>
    <t>Zelaya Suartini</t>
  </si>
  <si>
    <t>Zelda Fujiati</t>
  </si>
  <si>
    <t>Zizi Simanjuntak</t>
  </si>
  <si>
    <t>Zulaikha Hasanah</t>
  </si>
  <si>
    <t>Zulaikha Kusumo</t>
  </si>
  <si>
    <t>Zulaikha Kuswoyo</t>
  </si>
  <si>
    <t>Zulaikha Lestari</t>
  </si>
  <si>
    <t>Zulaikha Permadi</t>
  </si>
  <si>
    <t>Zulfa Utami</t>
  </si>
  <si>
    <t>Adinata Gunawan</t>
  </si>
  <si>
    <t>Okta Sitohang</t>
  </si>
  <si>
    <t>Farhunnisa Putri</t>
  </si>
  <si>
    <t>Balangga Kusuma</t>
  </si>
  <si>
    <t>Kusuma Tari</t>
  </si>
  <si>
    <t>Tanggal Lahir</t>
  </si>
  <si>
    <t>Jurusan</t>
  </si>
  <si>
    <t>Statistika</t>
  </si>
  <si>
    <t>Aktuaria</t>
  </si>
  <si>
    <t>Kimia</t>
  </si>
  <si>
    <t>Biologi</t>
  </si>
  <si>
    <t>Fisika</t>
  </si>
  <si>
    <t>Matematika</t>
  </si>
  <si>
    <t>Pertanyaan</t>
  </si>
  <si>
    <t>Berapa data dari kolom Jurusan yang Invalid (Tidak Valid)?</t>
  </si>
  <si>
    <t>Jurusan apa yang paling banyak memiliki data invalid?</t>
  </si>
  <si>
    <t>Ujian 1</t>
  </si>
  <si>
    <t>Ujian 2</t>
  </si>
  <si>
    <t>UTS</t>
  </si>
  <si>
    <t>Ujian 3</t>
  </si>
  <si>
    <t>Ujian 4</t>
  </si>
  <si>
    <t>UAS</t>
  </si>
  <si>
    <t>Tugas</t>
  </si>
  <si>
    <t>Nilai Akhir</t>
  </si>
  <si>
    <t>Contoh</t>
  </si>
  <si>
    <t>ID</t>
  </si>
  <si>
    <t>A0001</t>
  </si>
  <si>
    <t>B0010</t>
  </si>
  <si>
    <t>C0100</t>
  </si>
  <si>
    <t>D1000</t>
  </si>
  <si>
    <t>E0098</t>
  </si>
  <si>
    <t>F0908</t>
  </si>
  <si>
    <t>Grade</t>
  </si>
  <si>
    <t>Ujian 1 hingga Ujian 4</t>
  </si>
  <si>
    <t>UTS dan UAS</t>
  </si>
  <si>
    <t>Masing-masing 20%</t>
  </si>
  <si>
    <t>Masing-masing 12.5%</t>
  </si>
  <si>
    <t>Misal</t>
  </si>
  <si>
    <t xml:space="preserve">Absen </t>
  </si>
  <si>
    <t>Siapa yang mendapatkan Nilai Akhir paling tinggi?</t>
  </si>
  <si>
    <t>90 keatas</t>
  </si>
  <si>
    <t>A</t>
  </si>
  <si>
    <t>B</t>
  </si>
  <si>
    <t>C</t>
  </si>
  <si>
    <t>80,01 sampai 90</t>
  </si>
  <si>
    <t>70,01 sampai 80</t>
  </si>
  <si>
    <t>60,01 sampai 70</t>
  </si>
  <si>
    <t>D</t>
  </si>
  <si>
    <t>40,01 sampai 60</t>
  </si>
  <si>
    <t>E</t>
  </si>
  <si>
    <t>40 dan bawah bawahnya</t>
  </si>
  <si>
    <t>ID Mahasiswa</t>
  </si>
  <si>
    <t>Golongan Darah</t>
  </si>
  <si>
    <t>Tinggi Badan</t>
  </si>
  <si>
    <t>Berat Badan</t>
  </si>
  <si>
    <t>Alamat</t>
  </si>
  <si>
    <t>Kota</t>
  </si>
  <si>
    <t>Code</t>
  </si>
  <si>
    <t>Gg. Erlangga No. 43</t>
  </si>
  <si>
    <t>Tarakan</t>
  </si>
  <si>
    <t>F0699</t>
  </si>
  <si>
    <t>Jalan Pasteur No. 97</t>
  </si>
  <si>
    <t>Padang</t>
  </si>
  <si>
    <t>E0998</t>
  </si>
  <si>
    <t>Gang Kiaracondong No. 44</t>
  </si>
  <si>
    <t>Pangkalpinang</t>
  </si>
  <si>
    <t>F0204</t>
  </si>
  <si>
    <t>Jalan Soekarno Hatta No. 45</t>
  </si>
  <si>
    <t>Sorong</t>
  </si>
  <si>
    <t>D0552</t>
  </si>
  <si>
    <t>Gg. Rawamangun No. 87</t>
  </si>
  <si>
    <t>Batam</t>
  </si>
  <si>
    <t>D0362</t>
  </si>
  <si>
    <t>Gg. Gedebage Selatan No. 16</t>
  </si>
  <si>
    <t>Samarinda</t>
  </si>
  <si>
    <t>B0955</t>
  </si>
  <si>
    <t>Jalan Ciwastra No. 05</t>
  </si>
  <si>
    <t>Banjar</t>
  </si>
  <si>
    <t>D0393</t>
  </si>
  <si>
    <t xml:space="preserve">Gang Laswi No. 9
</t>
  </si>
  <si>
    <t>Ternate</t>
  </si>
  <si>
    <t>E0799</t>
  </si>
  <si>
    <t>Jl. Rungkut Industri No. 10</t>
  </si>
  <si>
    <t>Denpasar</t>
  </si>
  <si>
    <t>E0806</t>
  </si>
  <si>
    <t xml:space="preserve">Gg. Pasirkoja No. 5
</t>
  </si>
  <si>
    <t>Cimahi</t>
  </si>
  <si>
    <t>E0549</t>
  </si>
  <si>
    <t>Gang Rajawali Timur No. 36</t>
  </si>
  <si>
    <t>F0901</t>
  </si>
  <si>
    <t>Gg. Pasirkoja No. 93</t>
  </si>
  <si>
    <t>Payakumbuh</t>
  </si>
  <si>
    <t>C0297</t>
  </si>
  <si>
    <t xml:space="preserve">Jl. Sentot Alibasa No. 0
</t>
  </si>
  <si>
    <t>C0573</t>
  </si>
  <si>
    <t xml:space="preserve">Jl. Rungkut Industri No. 5
</t>
  </si>
  <si>
    <t>Pontianak</t>
  </si>
  <si>
    <t>F0015</t>
  </si>
  <si>
    <t>Gang Gegerkalong Hilir No. 08</t>
  </si>
  <si>
    <t>E0743</t>
  </si>
  <si>
    <t>Jl. Yos Sudarso No. 91</t>
  </si>
  <si>
    <t>Bandar Lampung</t>
  </si>
  <si>
    <t>D0090</t>
  </si>
  <si>
    <t>Gg. Ir. H. Djuanda No. 33</t>
  </si>
  <si>
    <t>Mojokerto</t>
  </si>
  <si>
    <t>E0327</t>
  </si>
  <si>
    <t>Jl. Sadang Serang No. 14</t>
  </si>
  <si>
    <t>Salatiga</t>
  </si>
  <si>
    <t>F0867</t>
  </si>
  <si>
    <t>Gang Pasirkoja No. 48</t>
  </si>
  <si>
    <t>Tebingtinggi</t>
  </si>
  <si>
    <t>B0672</t>
  </si>
  <si>
    <t>Jalan Cikutra Timur No. 62</t>
  </si>
  <si>
    <t>Magelang</t>
  </si>
  <si>
    <t>D0417</t>
  </si>
  <si>
    <t>Jl. Cikutra Barat No. 38</t>
  </si>
  <si>
    <t>Meulaboh</t>
  </si>
  <si>
    <t>A0289</t>
  </si>
  <si>
    <t>Gang Medokan Ayu No. 80</t>
  </si>
  <si>
    <t>Bekasi</t>
  </si>
  <si>
    <t>A0405</t>
  </si>
  <si>
    <t xml:space="preserve">Gang Joyoboyo No. 8
</t>
  </si>
  <si>
    <t>Kota Administrasi Jakarta Selatan</t>
  </si>
  <si>
    <t>A0276</t>
  </si>
  <si>
    <t xml:space="preserve">Gg. M.T Haryono No. 2
</t>
  </si>
  <si>
    <t>Balikpapan</t>
  </si>
  <si>
    <t>C0583</t>
  </si>
  <si>
    <t xml:space="preserve">Gg. Sentot Alibasa No. 8
</t>
  </si>
  <si>
    <t>D0486</t>
  </si>
  <si>
    <t xml:space="preserve">Jalan M.T Haryono No. 8
</t>
  </si>
  <si>
    <t>A0065</t>
  </si>
  <si>
    <t>Jl. Ciwastra No. 68</t>
  </si>
  <si>
    <t>Dumai</t>
  </si>
  <si>
    <t>C0260</t>
  </si>
  <si>
    <t xml:space="preserve">Gang Cikutra Timur No. 8
</t>
  </si>
  <si>
    <t>Sibolga</t>
  </si>
  <si>
    <t>B0129</t>
  </si>
  <si>
    <t>Jl. Wonoayu No. 78</t>
  </si>
  <si>
    <t>D0292</t>
  </si>
  <si>
    <t>Jalan M.H Thamrin No. 47</t>
  </si>
  <si>
    <t>Tangerang</t>
  </si>
  <si>
    <t>A0301</t>
  </si>
  <si>
    <t>Gg. Ir. H. Djuanda No. 55</t>
  </si>
  <si>
    <t>Lubuklinggau</t>
  </si>
  <si>
    <t>C0989</t>
  </si>
  <si>
    <t>Gang Kebonjati No. 85</t>
  </si>
  <si>
    <t>Blitar</t>
  </si>
  <si>
    <t>D0491</t>
  </si>
  <si>
    <t>Jl. Sadang Serang No. 28</t>
  </si>
  <si>
    <t>B0963</t>
  </si>
  <si>
    <t>Gang Gardujati No. 90</t>
  </si>
  <si>
    <t>Tidore Kepulauan</t>
  </si>
  <si>
    <t>B0612</t>
  </si>
  <si>
    <t xml:space="preserve">Gg. Peta No. 3
</t>
  </si>
  <si>
    <t>E0591</t>
  </si>
  <si>
    <t>Gg. Kebonjati No. 65</t>
  </si>
  <si>
    <t>C0320</t>
  </si>
  <si>
    <t>Jalan Kutisari Selatan No. 49</t>
  </si>
  <si>
    <t>Tasikmalaya</t>
  </si>
  <si>
    <t>A0130</t>
  </si>
  <si>
    <t xml:space="preserve">Jl. Kendalsari No. 6
</t>
  </si>
  <si>
    <t>B0660</t>
  </si>
  <si>
    <t xml:space="preserve">Jl. Ahmad Yani No. 4
</t>
  </si>
  <si>
    <t>Mataram</t>
  </si>
  <si>
    <t>E0242</t>
  </si>
  <si>
    <t>Gg. Gegerkalong Hilir No. 12</t>
  </si>
  <si>
    <t>Solok</t>
  </si>
  <si>
    <t>E0981</t>
  </si>
  <si>
    <t>Gang Ronggowarsito No. 18</t>
  </si>
  <si>
    <t>Singkawang</t>
  </si>
  <si>
    <t>F0760</t>
  </si>
  <si>
    <t>Jalan Pacuan Kuda No. 45</t>
  </si>
  <si>
    <t>Langsa</t>
  </si>
  <si>
    <t>D0396</t>
  </si>
  <si>
    <t>Jl. Rajawali Barat No. 63</t>
  </si>
  <si>
    <t>Pekanbaru</t>
  </si>
  <si>
    <t>D0984</t>
  </si>
  <si>
    <t>Gg. Kapten Muslihat No. 53</t>
  </si>
  <si>
    <t>C0776</t>
  </si>
  <si>
    <t>Jalan Sentot Alibasa No. 39</t>
  </si>
  <si>
    <t>Cilegon</t>
  </si>
  <si>
    <t>B0467</t>
  </si>
  <si>
    <t>Gang K.H. Wahid Hasyim No. 25</t>
  </si>
  <si>
    <t>Depok</t>
  </si>
  <si>
    <t>A0394</t>
  </si>
  <si>
    <t>Gg. Erlangga No. 67</t>
  </si>
  <si>
    <t>F0422</t>
  </si>
  <si>
    <t>Gg. Ahmad Yani No. 79</t>
  </si>
  <si>
    <t>A0762</t>
  </si>
  <si>
    <t xml:space="preserve">Jl. Astana Anyar No. 2
</t>
  </si>
  <si>
    <t>Pagaralam</t>
  </si>
  <si>
    <t>E0366</t>
  </si>
  <si>
    <t xml:space="preserve">Jalan Wonoayu No. 2
</t>
  </si>
  <si>
    <t>Surakarta</t>
  </si>
  <si>
    <t>F0732</t>
  </si>
  <si>
    <t>Gang HOS. Cokroaminoto No. 41</t>
  </si>
  <si>
    <t>Prabumulih</t>
  </si>
  <si>
    <t>B0960</t>
  </si>
  <si>
    <t xml:space="preserve">Jl. Kutisari Selatan No. 0
</t>
  </si>
  <si>
    <t>D0747</t>
  </si>
  <si>
    <t>Jl. Kutisari Selatan No. 43</t>
  </si>
  <si>
    <t>B0066</t>
  </si>
  <si>
    <t>Jl. Wonoayu No. 03</t>
  </si>
  <si>
    <t>Surabaya</t>
  </si>
  <si>
    <t>A0500</t>
  </si>
  <si>
    <t>Jalan Suniaraja No. 30</t>
  </si>
  <si>
    <t>Gorontalo</t>
  </si>
  <si>
    <t>A0862</t>
  </si>
  <si>
    <t>Jl. M.T Haryono No. 56</t>
  </si>
  <si>
    <t>Kota Administrasi Jakarta Timur</t>
  </si>
  <si>
    <t>E0018</t>
  </si>
  <si>
    <t xml:space="preserve">Jalan Wonoayu No. 5
</t>
  </si>
  <si>
    <t>D0006</t>
  </si>
  <si>
    <t>Jl. Bangka Raya No. 31</t>
  </si>
  <si>
    <t>Kota Administrasi Jakarta Barat</t>
  </si>
  <si>
    <t>E0183</t>
  </si>
  <si>
    <t xml:space="preserve">Gang W.R. Supratman No. 6
</t>
  </si>
  <si>
    <t>B0891</t>
  </si>
  <si>
    <t>Gang Cikapayang No. 65</t>
  </si>
  <si>
    <t>Pematangsiantar</t>
  </si>
  <si>
    <t>C0648</t>
  </si>
  <si>
    <t>Jl. Rawamangun No. 56</t>
  </si>
  <si>
    <t>Makassar</t>
  </si>
  <si>
    <t>C0404</t>
  </si>
  <si>
    <t>Gang Raya Setiabudhi No. 60</t>
  </si>
  <si>
    <t>F0890</t>
  </si>
  <si>
    <t xml:space="preserve">Gg. Rajiman No. 2
</t>
  </si>
  <si>
    <t>Banjarbaru</t>
  </si>
  <si>
    <t>F0657</t>
  </si>
  <si>
    <t>Gg. Cihampelas No. 70</t>
  </si>
  <si>
    <t>Bengkulu</t>
  </si>
  <si>
    <t>E0073</t>
  </si>
  <si>
    <t>Gang Moch. Ramdan No. 56</t>
  </si>
  <si>
    <t>Sungai Penuh</t>
  </si>
  <si>
    <t>A0265</t>
  </si>
  <si>
    <t xml:space="preserve">Jl. Asia Afrika No. 4
</t>
  </si>
  <si>
    <t>Cirebon</t>
  </si>
  <si>
    <t>E0021</t>
  </si>
  <si>
    <t xml:space="preserve">Gg. Raya Setiabudhi No. 7
</t>
  </si>
  <si>
    <t>C0860</t>
  </si>
  <si>
    <t>Gang Rumah Sakit No. 08</t>
  </si>
  <si>
    <t>A0154</t>
  </si>
  <si>
    <t xml:space="preserve">Jl. Sukabumi No. 2
</t>
  </si>
  <si>
    <t>Bandung</t>
  </si>
  <si>
    <t>F0116</t>
  </si>
  <si>
    <t>Gg. Sukajadi No. 86</t>
  </si>
  <si>
    <t>B0589</t>
  </si>
  <si>
    <t xml:space="preserve">Gang Otto Iskandardinata No. 9
</t>
  </si>
  <si>
    <t>Yogyakarta</t>
  </si>
  <si>
    <t>F0640</t>
  </si>
  <si>
    <t>Gang Medokan Ayu No. 10</t>
  </si>
  <si>
    <t>F0095</t>
  </si>
  <si>
    <t xml:space="preserve">Jl. Kutai No. 6
</t>
  </si>
  <si>
    <t>Lhokseumawe</t>
  </si>
  <si>
    <t>B0351</t>
  </si>
  <si>
    <t>Jalan Merdeka No. 78</t>
  </si>
  <si>
    <t>Jayapura</t>
  </si>
  <si>
    <t>D0375</t>
  </si>
  <si>
    <t>Jalan Veteran No. 11</t>
  </si>
  <si>
    <t>Madiun</t>
  </si>
  <si>
    <t>F0189</t>
  </si>
  <si>
    <t>Gang Cikutra Barat No. 03</t>
  </si>
  <si>
    <t>B0956</t>
  </si>
  <si>
    <t>Jalan Cihampelas No. 01</t>
  </si>
  <si>
    <t>Kota Administrasi Jakarta Utara</t>
  </si>
  <si>
    <t>A0789</t>
  </si>
  <si>
    <t>Gg. Pasir Koja No. 72</t>
  </si>
  <si>
    <t>F0180</t>
  </si>
  <si>
    <t>Gg. Jend. A. Yani No. 47</t>
  </si>
  <si>
    <t>B0245</t>
  </si>
  <si>
    <t>Gang Rungkut Industri No. 01</t>
  </si>
  <si>
    <t>Palu</t>
  </si>
  <si>
    <t>D0668</t>
  </si>
  <si>
    <t xml:space="preserve">Gg. Jakarta No. 0
</t>
  </si>
  <si>
    <t>F0127</t>
  </si>
  <si>
    <t xml:space="preserve">Jalan Cikutra Timur No. 9
</t>
  </si>
  <si>
    <t>D0270</t>
  </si>
  <si>
    <t>Gg. W.R. Supratman No. 89</t>
  </si>
  <si>
    <t>B0677</t>
  </si>
  <si>
    <t xml:space="preserve">Gang Pacuan Kuda No. 7
</t>
  </si>
  <si>
    <t>Tual</t>
  </si>
  <si>
    <t>B0233</t>
  </si>
  <si>
    <t xml:space="preserve">Gang Indragiri No. 8
</t>
  </si>
  <si>
    <t>Bitung</t>
  </si>
  <si>
    <t>C0663</t>
  </si>
  <si>
    <t>Gang Kutai No. 21</t>
  </si>
  <si>
    <t>Bontang</t>
  </si>
  <si>
    <t>F0974</t>
  </si>
  <si>
    <t>Jl. Sadang Serang No. 60</t>
  </si>
  <si>
    <t>Palangkaraya</t>
  </si>
  <si>
    <t>E0032</t>
  </si>
  <si>
    <t xml:space="preserve">Gg. Kutisari Selatan No. 8
</t>
  </si>
  <si>
    <t>D0312</t>
  </si>
  <si>
    <t xml:space="preserve">Jl. Merdeka No. 1
</t>
  </si>
  <si>
    <t>Manado</t>
  </si>
  <si>
    <t>D0773</t>
  </si>
  <si>
    <t>Jalan Peta No. 14</t>
  </si>
  <si>
    <t>D0442</t>
  </si>
  <si>
    <t>Jalan Stasiun Wonokromo No. 03</t>
  </si>
  <si>
    <t>F0505</t>
  </si>
  <si>
    <t>Gang Gedebage Selatan No. 22</t>
  </si>
  <si>
    <t>D0105</t>
  </si>
  <si>
    <t>Gg. Pasirkoja No. 98</t>
  </si>
  <si>
    <t>F0282</t>
  </si>
  <si>
    <t>Jl. Rajawali Barat No. 96</t>
  </si>
  <si>
    <t>Pekalongan</t>
  </si>
  <si>
    <t>D0424</t>
  </si>
  <si>
    <t>Jalan Gedebage Selatan No. 07</t>
  </si>
  <si>
    <t>Kediri</t>
  </si>
  <si>
    <t>D0061</t>
  </si>
  <si>
    <t>Jalan Ciwastra No. 63</t>
  </si>
  <si>
    <t>Palopo</t>
  </si>
  <si>
    <t>B0431</t>
  </si>
  <si>
    <t>Jalan Rawamangun No. 49</t>
  </si>
  <si>
    <t>A0775</t>
  </si>
  <si>
    <t>Jl. Moch. Ramdan No. 35</t>
  </si>
  <si>
    <t>E0450</t>
  </si>
  <si>
    <t>Gang Ahmad Dahlan No. 37</t>
  </si>
  <si>
    <t>Padangpanjang</t>
  </si>
  <si>
    <t>A0016</t>
  </si>
  <si>
    <t>Gang Kapten Muslihat No. 86</t>
  </si>
  <si>
    <t>F0368</t>
  </si>
  <si>
    <t>Gg. Dipatiukur No. 07</t>
  </si>
  <si>
    <t>F0349</t>
  </si>
  <si>
    <t xml:space="preserve">Jl. Ahmad Yani No. 7
</t>
  </si>
  <si>
    <t>C0683</t>
  </si>
  <si>
    <t xml:space="preserve">Gg. Pasirkoja No. 8
</t>
  </si>
  <si>
    <t>C0453</t>
  </si>
  <si>
    <t>Jalan Rajiman No. 79</t>
  </si>
  <si>
    <t>E0639</t>
  </si>
  <si>
    <t>Jl. Monginsidi No. 91</t>
  </si>
  <si>
    <t>Jambi</t>
  </si>
  <si>
    <t>B0778</t>
  </si>
  <si>
    <t>Jl. Waringin No. 03</t>
  </si>
  <si>
    <t>C0616</t>
  </si>
  <si>
    <t>Jl. Laswi No. 62</t>
  </si>
  <si>
    <t>B0675</t>
  </si>
  <si>
    <t>Jl. Jamika No. 09</t>
  </si>
  <si>
    <t>Bau-Bau</t>
  </si>
  <si>
    <t>C0873</t>
  </si>
  <si>
    <t>Gang Laswi No. 60</t>
  </si>
  <si>
    <t>C0474</t>
  </si>
  <si>
    <t xml:space="preserve">Gang Kiaracondong No. 8
</t>
  </si>
  <si>
    <t>Palembang</t>
  </si>
  <si>
    <t>A0966</t>
  </si>
  <si>
    <t>Gg. Astana Anyar No. 64</t>
  </si>
  <si>
    <t>E0852</t>
  </si>
  <si>
    <t>Gang Jend. Sudirman No. 95</t>
  </si>
  <si>
    <t>E0395</t>
  </si>
  <si>
    <t>Gg. Tubagus Ismail No. 99</t>
  </si>
  <si>
    <t>A0905</t>
  </si>
  <si>
    <t>Jl. Jayawijaya No. 73</t>
  </si>
  <si>
    <t>D0704</t>
  </si>
  <si>
    <t>Gg. Monginsidi No. 16</t>
  </si>
  <si>
    <t>Bukittinggi</t>
  </si>
  <si>
    <t>A0816</t>
  </si>
  <si>
    <t>Jalan Kapten Muslihat No. 61</t>
  </si>
  <si>
    <t>D0844</t>
  </si>
  <si>
    <t xml:space="preserve">Gang Pasteur No. 4
</t>
  </si>
  <si>
    <t>E0071</t>
  </si>
  <si>
    <t xml:space="preserve">Gang Ahmad Yani No. 1
</t>
  </si>
  <si>
    <t>D0959</t>
  </si>
  <si>
    <t>Jl. Dipatiukur No. 38</t>
  </si>
  <si>
    <t>D0918</t>
  </si>
  <si>
    <t xml:space="preserve">Gang Rajawali Timur No. 4
</t>
  </si>
  <si>
    <t>C0029</t>
  </si>
  <si>
    <t>Jalan Pasteur No. 62</t>
  </si>
  <si>
    <t>Subulussalam</t>
  </si>
  <si>
    <t>E0556</t>
  </si>
  <si>
    <t>Jalan Raya Setiabudhi No. 92</t>
  </si>
  <si>
    <t>A0529</t>
  </si>
  <si>
    <t xml:space="preserve">Jalan Waringin No. 6
</t>
  </si>
  <si>
    <t>Padang Sidempuan</t>
  </si>
  <si>
    <t>B0515</t>
  </si>
  <si>
    <t>Gg. Cikutra Barat No. 82</t>
  </si>
  <si>
    <t>B0745</t>
  </si>
  <si>
    <t xml:space="preserve">Jl. Cikutra Barat No. 9
</t>
  </si>
  <si>
    <t>A0819</t>
  </si>
  <si>
    <t xml:space="preserve">Jalan S. Parman No. 7
</t>
  </si>
  <si>
    <t>F0251</t>
  </si>
  <si>
    <t>Jl. Setiabudhi No. 18</t>
  </si>
  <si>
    <t>Medan</t>
  </si>
  <si>
    <t>D0447</t>
  </si>
  <si>
    <t>Jalan PHH. Mustofa No. 42</t>
  </si>
  <si>
    <t>D0224</t>
  </si>
  <si>
    <t xml:space="preserve">Gg. Suryakencana No. 0
</t>
  </si>
  <si>
    <t>D0238</t>
  </si>
  <si>
    <t>Gang Jend. Sudirman No. 69</t>
  </si>
  <si>
    <t>A0370</t>
  </si>
  <si>
    <t xml:space="preserve">Jalan Pasir Koja No. 1
</t>
  </si>
  <si>
    <t>Tanjungbalai</t>
  </si>
  <si>
    <t>F0244</t>
  </si>
  <si>
    <t xml:space="preserve">Gang Asia Afrika No. 8
</t>
  </si>
  <si>
    <t>E0509</t>
  </si>
  <si>
    <t xml:space="preserve">Jalan Sentot Alibasa No. 4
</t>
  </si>
  <si>
    <t>B0650</t>
  </si>
  <si>
    <t xml:space="preserve">Jl. Jayawijaya No. 7
</t>
  </si>
  <si>
    <t>Malang</t>
  </si>
  <si>
    <t>D0003</t>
  </si>
  <si>
    <t xml:space="preserve">Gang Medokan Ayu No. 6
</t>
  </si>
  <si>
    <t>E0227</t>
  </si>
  <si>
    <t xml:space="preserve">Jl. Pasirkoja No. 3
</t>
  </si>
  <si>
    <t>E0322</t>
  </si>
  <si>
    <t>Jalan Abdul Muis No. 50</t>
  </si>
  <si>
    <t>F0360</t>
  </si>
  <si>
    <t>Jalan Waringin No. 50</t>
  </si>
  <si>
    <t>Parepare</t>
  </si>
  <si>
    <t>E0043</t>
  </si>
  <si>
    <t>Jalan Asia Afrika No. 15</t>
  </si>
  <si>
    <t>B0744</t>
  </si>
  <si>
    <t>Jl. Ahmad Yani No. 72</t>
  </si>
  <si>
    <t>C0907</t>
  </si>
  <si>
    <t>Jl. BKR No. 67</t>
  </si>
  <si>
    <t>B0193</t>
  </si>
  <si>
    <t>Jl. Jayawijaya No. 33</t>
  </si>
  <si>
    <t>D0550</t>
  </si>
  <si>
    <t>Jalan Moch. Ramdan No. 63</t>
  </si>
  <si>
    <t>A0820</t>
  </si>
  <si>
    <t>Jalan Stasiun Wonokromo No. 12</t>
  </si>
  <si>
    <t>D0846</t>
  </si>
  <si>
    <t xml:space="preserve">Gang Ciwastra No. 6
</t>
  </si>
  <si>
    <t>A0373</t>
  </si>
  <si>
    <t xml:space="preserve">Gang Moch. Ramdan No. 3
</t>
  </si>
  <si>
    <t>C0882</t>
  </si>
  <si>
    <t>Gg. Tubagus Ismail No. 22</t>
  </si>
  <si>
    <t>Kotamobagu</t>
  </si>
  <si>
    <t>E0385</t>
  </si>
  <si>
    <t>Jl. M.H Thamrin No. 98</t>
  </si>
  <si>
    <t>B0770</t>
  </si>
  <si>
    <t xml:space="preserve">Gg. Otto Iskandardinata No. 8
</t>
  </si>
  <si>
    <t>Bogor</t>
  </si>
  <si>
    <t>C0551</t>
  </si>
  <si>
    <t xml:space="preserve">Jl. Monginsidi No. 3
</t>
  </si>
  <si>
    <t>B0702</t>
  </si>
  <si>
    <t>Jl. Indragiri No. 50</t>
  </si>
  <si>
    <t>C0049</t>
  </si>
  <si>
    <t xml:space="preserve">Gang Kiaracondong No. 5
</t>
  </si>
  <si>
    <t>C0205</t>
  </si>
  <si>
    <t>Jalan Ronggowarsito No. 42</t>
  </si>
  <si>
    <t>B0887</t>
  </si>
  <si>
    <t>Gang Peta No. 79</t>
  </si>
  <si>
    <t>B0720</t>
  </si>
  <si>
    <t>Jl. Rumah Sakit No. 08</t>
  </si>
  <si>
    <t>B0082</t>
  </si>
  <si>
    <t>Gang Bangka Raya No. 72</t>
  </si>
  <si>
    <t>Pariaman</t>
  </si>
  <si>
    <t>C0658</t>
  </si>
  <si>
    <t>Gang Sukabumi No. 57</t>
  </si>
  <si>
    <t>D0068</t>
  </si>
  <si>
    <t>Gang Gedebage Selatan No. 09</t>
  </si>
  <si>
    <t>F0374</t>
  </si>
  <si>
    <t>Gg. Sukabumi No. 67</t>
  </si>
  <si>
    <t>E0790</t>
  </si>
  <si>
    <t xml:space="preserve">Jl. Ir. H. Djuanda No. 0
</t>
  </si>
  <si>
    <t>D0153</t>
  </si>
  <si>
    <t xml:space="preserve">Gg. Kutisari Selatan No. 0
</t>
  </si>
  <si>
    <t>A0601</t>
  </si>
  <si>
    <t>Jalan Rajiman No. 35</t>
  </si>
  <si>
    <t>D0157</t>
  </si>
  <si>
    <t>Jl. Otto Iskandardinata No. 55</t>
  </si>
  <si>
    <t>A0284</t>
  </si>
  <si>
    <t>Gang Wonoayu No. 62</t>
  </si>
  <si>
    <t>F0738</t>
  </si>
  <si>
    <t xml:space="preserve">Jl. Jakarta No. 3
</t>
  </si>
  <si>
    <t>B0269</t>
  </si>
  <si>
    <t xml:space="preserve">Gang Cempaka No. 2
</t>
  </si>
  <si>
    <t>B0924</t>
  </si>
  <si>
    <t>Gg. Veteran No. 86</t>
  </si>
  <si>
    <t>B0124</t>
  </si>
  <si>
    <t>Jl. Asia Afrika No. 30</t>
  </si>
  <si>
    <t>E0724</t>
  </si>
  <si>
    <t>Gg. Surapati No. 82</t>
  </si>
  <si>
    <t>E0050</t>
  </si>
  <si>
    <t xml:space="preserve">Gang Rawamangun No. 3
</t>
  </si>
  <si>
    <t>A0876</t>
  </si>
  <si>
    <t>Jl. Soekarno Hatta No. 42</t>
  </si>
  <si>
    <t>Tomohon</t>
  </si>
  <si>
    <t>A0746</t>
  </si>
  <si>
    <t xml:space="preserve">Gang Soekarno Hatta No. 7
</t>
  </si>
  <si>
    <t>Kupang</t>
  </si>
  <si>
    <t>C0173</t>
  </si>
  <si>
    <t>Jl. H.J Maemunah No. 72</t>
  </si>
  <si>
    <t>D0841</t>
  </si>
  <si>
    <t xml:space="preserve">Jl. Pasteur No. 0
</t>
  </si>
  <si>
    <t>Batu</t>
  </si>
  <si>
    <t>B0818</t>
  </si>
  <si>
    <t xml:space="preserve">Gg. Rumah Sakit No. 4
</t>
  </si>
  <si>
    <t>D0869</t>
  </si>
  <si>
    <t xml:space="preserve">Gg. Moch. Ramdan No. 8
</t>
  </si>
  <si>
    <t>E0499</t>
  </si>
  <si>
    <t xml:space="preserve">Jalan Ronggowarsito No. 2
</t>
  </si>
  <si>
    <t>C0793</t>
  </si>
  <si>
    <t>Jalan Jend. A. Yani No. 73</t>
  </si>
  <si>
    <t>C0451</t>
  </si>
  <si>
    <t>F0008</t>
  </si>
  <si>
    <t>Gang Moch. Toha No. 86</t>
  </si>
  <si>
    <t>F0689</t>
  </si>
  <si>
    <t xml:space="preserve">Jl. Jend. Sudirman No. 9
</t>
  </si>
  <si>
    <t>Probolinggo</t>
  </si>
  <si>
    <t>F0473</t>
  </si>
  <si>
    <t>Jl. Jend. A. Yani No. 08</t>
  </si>
  <si>
    <t>C0655</t>
  </si>
  <si>
    <t xml:space="preserve">Gang Gardujati No. 1
</t>
  </si>
  <si>
    <t>F0047</t>
  </si>
  <si>
    <t>Jalan Jayawijaya No. 91</t>
  </si>
  <si>
    <t>A0033</t>
  </si>
  <si>
    <t>Jl. Suniaraja No. 25</t>
  </si>
  <si>
    <t>F0099</t>
  </si>
  <si>
    <t>Gg. Moch. Toha No. 99</t>
  </si>
  <si>
    <t>A0710</t>
  </si>
  <si>
    <t xml:space="preserve">Gang Tubagus Ismail No. 4
</t>
  </si>
  <si>
    <t>E0308</t>
  </si>
  <si>
    <t xml:space="preserve">Gang Ahmad Dahlan No. 7
</t>
  </si>
  <si>
    <t>D0004</t>
  </si>
  <si>
    <t xml:space="preserve">Gang Cihampelas No. 1
</t>
  </si>
  <si>
    <t>D0559</t>
  </si>
  <si>
    <t xml:space="preserve">Jl. M.T Haryono No. 0
</t>
  </si>
  <si>
    <t>B0962</t>
  </si>
  <si>
    <t>Gg. Ciumbuleuit No. 29</t>
  </si>
  <si>
    <t>B0982</t>
  </si>
  <si>
    <t>Gang Pelajar Pejuang No. 49</t>
  </si>
  <si>
    <t>D0027</t>
  </si>
  <si>
    <t>Gg. Soekarno Hatta No. 12</t>
  </si>
  <si>
    <t>Banjarmasin</t>
  </si>
  <si>
    <t>A0438</t>
  </si>
  <si>
    <t>Jalan Dipenogoro No. 70</t>
  </si>
  <si>
    <t>Banda Aceh</t>
  </si>
  <si>
    <t>C0019</t>
  </si>
  <si>
    <t xml:space="preserve">Jl. Indragiri No. 8
</t>
  </si>
  <si>
    <t>E0314</t>
  </si>
  <si>
    <t>Jalan Ronggowarsito No. 39</t>
  </si>
  <si>
    <t>E0874</t>
  </si>
  <si>
    <t>Jl. W.R. Supratman No. 86</t>
  </si>
  <si>
    <t>Semarang</t>
  </si>
  <si>
    <t>D0783</t>
  </si>
  <si>
    <t xml:space="preserve">Jl. Suryakencana No. 7
</t>
  </si>
  <si>
    <t>F0296</t>
  </si>
  <si>
    <t>Jl. Tubagus Ismail No. 73</t>
  </si>
  <si>
    <t>D0287</t>
  </si>
  <si>
    <t xml:space="preserve">Gang Sukajadi No. 1
</t>
  </si>
  <si>
    <t>E0909</t>
  </si>
  <si>
    <t xml:space="preserve">Jalan Rawamangun No. 7
</t>
  </si>
  <si>
    <t>A0766</t>
  </si>
  <si>
    <t>Jalan BKR No. 03</t>
  </si>
  <si>
    <t>D0825</t>
  </si>
  <si>
    <t>Jl. Jamika No. 21</t>
  </si>
  <si>
    <t>B0761</t>
  </si>
  <si>
    <t>Gang Surapati No. 95</t>
  </si>
  <si>
    <t>B0042</t>
  </si>
  <si>
    <t>Jl. Gardujati No. 57</t>
  </si>
  <si>
    <t>B0676</t>
  </si>
  <si>
    <t xml:space="preserve">Gg. Joyoboyo No. 1
</t>
  </si>
  <si>
    <t>F0471</t>
  </si>
  <si>
    <t>Jl. Kebonjati No. 12</t>
  </si>
  <si>
    <t>B0829</t>
  </si>
  <si>
    <t>Gg. Joyoboyo No. 46</t>
  </si>
  <si>
    <t>E0851</t>
  </si>
  <si>
    <t>Gang PHH. Mustofa No. 91</t>
  </si>
  <si>
    <t>D0337</t>
  </si>
  <si>
    <t>Gang Monginsidi No. 08</t>
  </si>
  <si>
    <t>E0175</t>
  </si>
  <si>
    <t>Jl. Monginsidi No. 60</t>
  </si>
  <si>
    <t>B0166</t>
  </si>
  <si>
    <t xml:space="preserve">Gg. Stasiun Wonokromo No. 1
</t>
  </si>
  <si>
    <t>D0934</t>
  </si>
  <si>
    <t>Jalan Otto Iskandardinata No. 30</t>
  </si>
  <si>
    <t>E0452</t>
  </si>
  <si>
    <t xml:space="preserve">Gang Jamika No. 2
</t>
  </si>
  <si>
    <t>A0678</t>
  </si>
  <si>
    <t xml:space="preserve">Gang Yos Sudarso No. 9
</t>
  </si>
  <si>
    <t>Metro</t>
  </si>
  <si>
    <t>D0965</t>
  </si>
  <si>
    <t>Gang Kutisari Selatan No. 72</t>
  </si>
  <si>
    <t>D0437</t>
  </si>
  <si>
    <t>Jl. Ciwastra No. 69</t>
  </si>
  <si>
    <t>B0610</t>
  </si>
  <si>
    <t>Jalan M.H Thamrin No. 08</t>
  </si>
  <si>
    <t>D0359</t>
  </si>
  <si>
    <t xml:space="preserve">Jalan Pacuan Kuda No. 5
</t>
  </si>
  <si>
    <t>Purwokerto</t>
  </si>
  <si>
    <t>D0347</t>
  </si>
  <si>
    <t>Gang Siliwangi No. 07</t>
  </si>
  <si>
    <t>C0794</t>
  </si>
  <si>
    <t xml:space="preserve">Jalan W.R. Supratman No. 2
</t>
  </si>
  <si>
    <t>C0460</t>
  </si>
  <si>
    <t>Gang Raya Ujungberung No. 29</t>
  </si>
  <si>
    <t>D0457</t>
  </si>
  <si>
    <t>Jl. Pasir Koja No. 36</t>
  </si>
  <si>
    <t>A0843</t>
  </si>
  <si>
    <t>Gg. Dipenogoro No. 50</t>
  </si>
  <si>
    <t>Binjai</t>
  </si>
  <si>
    <t>C0631</t>
  </si>
  <si>
    <t xml:space="preserve">Gang Astana Anyar No. 3
</t>
  </si>
  <si>
    <t>D0645</t>
  </si>
  <si>
    <t>Jl. Medokan Ayu No. 73</t>
  </si>
  <si>
    <t>C0030</t>
  </si>
  <si>
    <t>Gg. Veteran No. 48</t>
  </si>
  <si>
    <t>A0854</t>
  </si>
  <si>
    <t xml:space="preserve">Gang Kebonjati No. 8
</t>
  </si>
  <si>
    <t>F0078</t>
  </si>
  <si>
    <t xml:space="preserve">Jalan Suryakencana No. 7
</t>
  </si>
  <si>
    <t>F0215</t>
  </si>
  <si>
    <t>Jalan Soekarno Hatta No. 91</t>
  </si>
  <si>
    <t>F0484</t>
  </si>
  <si>
    <t xml:space="preserve">Jalan PHH. Mustofa No. 6
</t>
  </si>
  <si>
    <t>C0300</t>
  </si>
  <si>
    <t>Jalan S. Parman No. 45</t>
  </si>
  <si>
    <t>B0553</t>
  </si>
  <si>
    <t>Gg. M.T Haryono No. 96</t>
  </si>
  <si>
    <t>C0804</t>
  </si>
  <si>
    <t xml:space="preserve">Jl. Rajawali Barat No. 3
</t>
  </si>
  <si>
    <t>C0548</t>
  </si>
  <si>
    <t>Gang Otto Iskandardinata No. 69</t>
  </si>
  <si>
    <t>A0604</t>
  </si>
  <si>
    <t xml:space="preserve">Gang Gardujati No. 4
</t>
  </si>
  <si>
    <t>E0765</t>
  </si>
  <si>
    <t>Jl. Yos Sudarso No. 38</t>
  </si>
  <si>
    <t>D0171</t>
  </si>
  <si>
    <t>Jalan Kendalsari No. 20</t>
  </si>
  <si>
    <t>C0620</t>
  </si>
  <si>
    <t>Jl. Peta No. 76</t>
  </si>
  <si>
    <t>F0971</t>
  </si>
  <si>
    <t xml:space="preserve">Gg. Pacuan Kuda No. 6
</t>
  </si>
  <si>
    <t>D0911</t>
  </si>
  <si>
    <t xml:space="preserve">Gg. Kiaracondong No. 6
</t>
  </si>
  <si>
    <t>A0485</t>
  </si>
  <si>
    <t>Gg. Cempaka No. 58</t>
  </si>
  <si>
    <t>B0009</t>
  </si>
  <si>
    <t>Gg. Dipatiukur No. 10</t>
  </si>
  <si>
    <t>D0039</t>
  </si>
  <si>
    <t>Jl. Sukabumi No. 07</t>
  </si>
  <si>
    <t>F0598</t>
  </si>
  <si>
    <t>Gang K.H. Wahid Hasyim No. 54</t>
  </si>
  <si>
    <t>C0246</t>
  </si>
  <si>
    <t xml:space="preserve">Jalan Medokan Ayu No. 3
</t>
  </si>
  <si>
    <t>C0101</t>
  </si>
  <si>
    <t>Gg. HOS. Cokroaminoto No. 02</t>
  </si>
  <si>
    <t>A0279</t>
  </si>
  <si>
    <t xml:space="preserve">Gg. Pasirkoja No. 2
</t>
  </si>
  <si>
    <t>A0774</t>
  </si>
  <si>
    <t>Jalan Indragiri No. 47</t>
  </si>
  <si>
    <t>F0126</t>
  </si>
  <si>
    <t xml:space="preserve">Jl. Jend. A. Yani No. 1
</t>
  </si>
  <si>
    <t>A0780</t>
  </si>
  <si>
    <t xml:space="preserve">Gg. Ciumbuleuit No. 1
</t>
  </si>
  <si>
    <t>C0278</t>
  </si>
  <si>
    <t>Gang Ir. H. Djuanda No. 36</t>
  </si>
  <si>
    <t>E0433</t>
  </si>
  <si>
    <t xml:space="preserve">Gg. Kutai No. 0
</t>
  </si>
  <si>
    <t>C0623</t>
  </si>
  <si>
    <t>Jl. Suryakencana No. 68</t>
  </si>
  <si>
    <t>F0134</t>
  </si>
  <si>
    <t>Jl. Medokan Ayu No. 74</t>
  </si>
  <si>
    <t>F0446</t>
  </si>
  <si>
    <t xml:space="preserve">Jalan Dr. Djunjunan No. 3
</t>
  </si>
  <si>
    <t>B0079</t>
  </si>
  <si>
    <t>Gg. Pelajar Pejuang No. 62</t>
  </si>
  <si>
    <t>F0403</t>
  </si>
  <si>
    <t xml:space="preserve">Jl. Asia Afrika No. 1
</t>
  </si>
  <si>
    <t>E0353</t>
  </si>
  <si>
    <t>Gg. Ahmad Dahlan No. 89</t>
  </si>
  <si>
    <t>D0840</t>
  </si>
  <si>
    <t xml:space="preserve">Gg. H.J Maemunah No. 3
</t>
  </si>
  <si>
    <t>F0234</t>
  </si>
  <si>
    <t xml:space="preserve">Jalan Gegerkalong Hilir No. 0
</t>
  </si>
  <si>
    <t>D0102</t>
  </si>
  <si>
    <t>Gg. K.H. Wahid Hasyim No. 78</t>
  </si>
  <si>
    <t>F0914</t>
  </si>
  <si>
    <t>Gg. HOS. Cokroaminoto No. 95</t>
  </si>
  <si>
    <t>B0662</t>
  </si>
  <si>
    <t xml:space="preserve">Jl. Pasteur No. 4
</t>
  </si>
  <si>
    <t>F0172</t>
  </si>
  <si>
    <t>Jl. Cikapayang No. 52</t>
  </si>
  <si>
    <t>D0382</t>
  </si>
  <si>
    <t>Gg. Erlangga No. 85</t>
  </si>
  <si>
    <t>F0410</t>
  </si>
  <si>
    <t>Jl. Rajawali Barat No. 19</t>
  </si>
  <si>
    <t>B0784</t>
  </si>
  <si>
    <t>Jalan Monginsidi No. 21</t>
  </si>
  <si>
    <t>Tangerang Selatan</t>
  </si>
  <si>
    <t>D0163</t>
  </si>
  <si>
    <t xml:space="preserve">Gg. Tebet Barat Dalam No. 6
</t>
  </si>
  <si>
    <t>D0983</t>
  </si>
  <si>
    <t>Gg. Astana Anyar No. 05</t>
  </si>
  <si>
    <t>F0611</t>
  </si>
  <si>
    <t xml:space="preserve">Jl. Monginsidi No. 4
</t>
  </si>
  <si>
    <t>E0560</t>
  </si>
  <si>
    <t>Gang Soekarno Hatta No. 47</t>
  </si>
  <si>
    <t>E0254</t>
  </si>
  <si>
    <t>Jalan Otto Iskandardinata No. 85</t>
  </si>
  <si>
    <t>E0145</t>
  </si>
  <si>
    <t xml:space="preserve">Jl. Rumah Sakit No. 8
</t>
  </si>
  <si>
    <t>C0602</t>
  </si>
  <si>
    <t>Gang Moch. Ramdan No. 25</t>
  </si>
  <si>
    <t>C0406</t>
  </si>
  <si>
    <t>Jalan Setiabudhi No. 75</t>
  </si>
  <si>
    <t>D0114</t>
  </si>
  <si>
    <t>Gang Dr. Djunjunan No. 37</t>
  </si>
  <si>
    <t>B0705</t>
  </si>
  <si>
    <t>Gg. Monginsidi No. 76</t>
  </si>
  <si>
    <t>C0086</t>
  </si>
  <si>
    <t xml:space="preserve">Gang Peta No. 5
</t>
  </si>
  <si>
    <t>B0542</t>
  </si>
  <si>
    <t xml:space="preserve">Gg. Tebet Barat Dalam No. 8
</t>
  </si>
  <si>
    <t>D0558</t>
  </si>
  <si>
    <t xml:space="preserve">Jalan Gedebage Selatan No. 5
</t>
  </si>
  <si>
    <t>Sukabumi</t>
  </si>
  <si>
    <t>D0555</t>
  </si>
  <si>
    <t>Jl. Surapati No. 98</t>
  </si>
  <si>
    <t>A0239</t>
  </si>
  <si>
    <t>Gg. Rajawali Barat No. 45</t>
  </si>
  <si>
    <t>A0861</t>
  </si>
  <si>
    <t>Jl. Sukajadi No. 80</t>
  </si>
  <si>
    <t>Kendari</t>
  </si>
  <si>
    <t>D0421</t>
  </si>
  <si>
    <t xml:space="preserve">Jalan Cikutra Barat No. 0
</t>
  </si>
  <si>
    <t>B0523</t>
  </si>
  <si>
    <t xml:space="preserve">Gang Sentot Alibasa No. 4
</t>
  </si>
  <si>
    <t>F0701</t>
  </si>
  <si>
    <t>Gang Otto Iskandardinata No. 06</t>
  </si>
  <si>
    <t>B0035</t>
  </si>
  <si>
    <t>Gang Antapani Lama No. 00</t>
  </si>
  <si>
    <t>C0626</t>
  </si>
  <si>
    <t xml:space="preserve">Jalan Surapati No. 6
</t>
  </si>
  <si>
    <t>D0266</t>
  </si>
  <si>
    <t>Gg. Otto Iskandardinata No. 43</t>
  </si>
  <si>
    <t>A0978</t>
  </si>
  <si>
    <t>Jalan KH Amin Jasuta No. 27</t>
  </si>
  <si>
    <t>B0621</t>
  </si>
  <si>
    <t>Jalan Pelajar Pejuang No. 01</t>
  </si>
  <si>
    <t>B0847</t>
  </si>
  <si>
    <t>Jl. Pasir Koja No. 51</t>
  </si>
  <si>
    <t>B0530</t>
  </si>
  <si>
    <t>Jl. Soekarno Hatta No. 82</t>
  </si>
  <si>
    <t>E0080</t>
  </si>
  <si>
    <t>Gang Astana Anyar No. 20</t>
  </si>
  <si>
    <t>E0569</t>
  </si>
  <si>
    <t>Gg. Stasiun Wonokromo No. 34</t>
  </si>
  <si>
    <t>C0985</t>
  </si>
  <si>
    <t>Gg. Jend. A. Yani No. 66</t>
  </si>
  <si>
    <t>E0176</t>
  </si>
  <si>
    <t xml:space="preserve">Gang Lembong No. 8
</t>
  </si>
  <si>
    <t>C0800</t>
  </si>
  <si>
    <t>Gang Rajawali Barat No. 56</t>
  </si>
  <si>
    <t>C0494</t>
  </si>
  <si>
    <t>Jl. Ir. H. Djuanda No. 77</t>
  </si>
  <si>
    <t>E0968</t>
  </si>
  <si>
    <t xml:space="preserve">Jl. Jakarta No. 2
</t>
  </si>
  <si>
    <t>C0646</t>
  </si>
  <si>
    <t xml:space="preserve">Gg. Stasiun Wonokromo No. 5
</t>
  </si>
  <si>
    <t>B0625</t>
  </si>
  <si>
    <t>Jl. Ahmad Yani No. 43</t>
  </si>
  <si>
    <t>B0637</t>
  </si>
  <si>
    <t>Gg. BKR No. 13</t>
  </si>
  <si>
    <t>E0574</t>
  </si>
  <si>
    <t xml:space="preserve">Jalan Jakarta No. 9
</t>
  </si>
  <si>
    <t>Kota Administrasi Jakarta Pusat</t>
  </si>
  <si>
    <t>B0456</t>
  </si>
  <si>
    <t>Jalan Cikapayang No. 41</t>
  </si>
  <si>
    <t>C0397</t>
  </si>
  <si>
    <t xml:space="preserve">Jl. Moch. Ramdan No. 5
</t>
  </si>
  <si>
    <t>B0439</t>
  </si>
  <si>
    <t>Gang Jend. Sudirman No. 63</t>
  </si>
  <si>
    <t>B0518</t>
  </si>
  <si>
    <t xml:space="preserve">Jl. Kebonjati No. 5
</t>
  </si>
  <si>
    <t>E0605</t>
  </si>
  <si>
    <t>Jl. Laswi No. 87</t>
  </si>
  <si>
    <t>A0969</t>
  </si>
  <si>
    <t>B0480</t>
  </si>
  <si>
    <t>Jl. Otto Iskandardinata No. 70</t>
  </si>
  <si>
    <t>B0568</t>
  </si>
  <si>
    <t>Jl. Soekarno Hatta No. 88</t>
  </si>
  <si>
    <t>A0536</t>
  </si>
  <si>
    <t>Jalan Gardujati No. 82</t>
  </si>
  <si>
    <t>A0596</t>
  </si>
  <si>
    <t>Gg. Astana Anyar No. 49</t>
  </si>
  <si>
    <t>Ambon</t>
  </si>
  <si>
    <t>C0357</t>
  </si>
  <si>
    <t>Gang Cikapayang No. 76</t>
  </si>
  <si>
    <t>D0165</t>
  </si>
  <si>
    <t>Jl. Yos Sudarso No. 26</t>
  </si>
  <si>
    <t>E0285</t>
  </si>
  <si>
    <t>C0842</t>
  </si>
  <si>
    <t>Gg. Rumah Sakit No. 60</t>
  </si>
  <si>
    <t>D0571</t>
  </si>
  <si>
    <t>Jl. Abdul Muis No. 96</t>
  </si>
  <si>
    <t>B0619</t>
  </si>
  <si>
    <t>Gang Siliwangi No. 32</t>
  </si>
  <si>
    <t>C0121</t>
  </si>
  <si>
    <t xml:space="preserve">Gg. Rajawali Barat No. 7
</t>
  </si>
  <si>
    <t>F0162</t>
  </si>
  <si>
    <t>Gang Cihampelas No. 05</t>
  </si>
  <si>
    <t>C0752</t>
  </si>
  <si>
    <t xml:space="preserve">Gang W.R. Supratman No. 0
</t>
  </si>
  <si>
    <t>C0481</t>
  </si>
  <si>
    <t>Gg. Asia Afrika No. 12</t>
  </si>
  <si>
    <t>E0669</t>
  </si>
  <si>
    <t xml:space="preserve">Gg. Setiabudhi No. 3
</t>
  </si>
  <si>
    <t>D0991</t>
  </si>
  <si>
    <t xml:space="preserve">Gang Kutai No. 1
</t>
  </si>
  <si>
    <t>A0964</t>
  </si>
  <si>
    <t>Jalan Surapati No. 19</t>
  </si>
  <si>
    <t>C0085</t>
  </si>
  <si>
    <t xml:space="preserve">Gg. Kiaracondong No. 9
</t>
  </si>
  <si>
    <t>E0826</t>
  </si>
  <si>
    <t>Gang Jamika No. 82</t>
  </si>
  <si>
    <t>B0495</t>
  </si>
  <si>
    <t>Jalan Suryakencana No. 20</t>
  </si>
  <si>
    <t>F0356</t>
  </si>
  <si>
    <t>Jalan Pacuan Kuda No. 81</t>
  </si>
  <si>
    <t>C0398</t>
  </si>
  <si>
    <t>Jl. Suniaraja No. 37</t>
  </si>
  <si>
    <t>C0151</t>
  </si>
  <si>
    <t>Jalan Bangka Raya No. 36</t>
  </si>
  <si>
    <t>A0609</t>
  </si>
  <si>
    <t xml:space="preserve">Gg. Ahmad Yani No. 8
</t>
  </si>
  <si>
    <t>F0946</t>
  </si>
  <si>
    <t xml:space="preserve">Jl. PHH. Mustofa No. 9
</t>
  </si>
  <si>
    <t>Bima</t>
  </si>
  <si>
    <t>C0647</t>
  </si>
  <si>
    <t>Gang Dipatiukur No. 95</t>
  </si>
  <si>
    <t>B0684</t>
  </si>
  <si>
    <t xml:space="preserve">Gang W.R. Supratman No. 9
</t>
  </si>
  <si>
    <t>D0400</t>
  </si>
  <si>
    <t xml:space="preserve">Jalan Yos Sudarso No. 5
</t>
  </si>
  <si>
    <t>E0089</t>
  </si>
  <si>
    <t>Gang M.T Haryono No. 25</t>
  </si>
  <si>
    <t>A0970</t>
  </si>
  <si>
    <t xml:space="preserve">Gg. Ahmad Yani No. 0
</t>
  </si>
  <si>
    <t>C0788</t>
  </si>
  <si>
    <t xml:space="preserve">Gg. M.H Thamrin No. 5
</t>
  </si>
  <si>
    <t>A0041</t>
  </si>
  <si>
    <t>Jl. Otto Iskandardinata No. 19</t>
  </si>
  <si>
    <t>B0810</t>
  </si>
  <si>
    <t>Gang Gegerkalong Hilir No. 40</t>
  </si>
  <si>
    <t>F0785</t>
  </si>
  <si>
    <t>Jl. Rajiman No. 51</t>
  </si>
  <si>
    <t>A0680</t>
  </si>
  <si>
    <t>Gang Raya Setiabudhi No. 20</t>
  </si>
  <si>
    <t>C0298</t>
  </si>
  <si>
    <t xml:space="preserve">Gang Jend. Sudirman No. 8
</t>
  </si>
  <si>
    <t>B0629</t>
  </si>
  <si>
    <t xml:space="preserve">Jl. Abdul Muis No. 6
</t>
  </si>
  <si>
    <t>E0961</t>
  </si>
  <si>
    <t xml:space="preserve">Gang Waringin No. 6
</t>
  </si>
  <si>
    <t>Pasuruan</t>
  </si>
  <si>
    <t>C0064</t>
  </si>
  <si>
    <t>Gg. Antapani Lama No. 19</t>
  </si>
  <si>
    <t>C0952</t>
  </si>
  <si>
    <t xml:space="preserve">Jl. Rajawali Timur No. 4
</t>
  </si>
  <si>
    <t>C0535</t>
  </si>
  <si>
    <t>Jl. Moch. Toha No. 79</t>
  </si>
  <si>
    <t>D0531</t>
  </si>
  <si>
    <t xml:space="preserve">Gang Antapani Lama No. 7
</t>
  </si>
  <si>
    <t>E0335</t>
  </si>
  <si>
    <t>Gang R.E Martadinata No. 17</t>
  </si>
  <si>
    <t>C0997</t>
  </si>
  <si>
    <t>Gg. Monginsidi No. 39</t>
  </si>
  <si>
    <t>Tegal</t>
  </si>
  <si>
    <t>B0943</t>
  </si>
  <si>
    <t xml:space="preserve">Gg. Asia Afrika No. 3
</t>
  </si>
  <si>
    <t>F0025</t>
  </si>
  <si>
    <t>Jl. Joyoboyo No. 21</t>
  </si>
  <si>
    <t>A0797</t>
  </si>
  <si>
    <t>Jl. Tebet Barat Dalam No. 01</t>
  </si>
  <si>
    <t>C0835</t>
  </si>
  <si>
    <t>Jl. Abdul Muis No. 10</t>
  </si>
  <si>
    <t>C0258</t>
  </si>
  <si>
    <t>Gang Lembong No. 72</t>
  </si>
  <si>
    <t>D0514</t>
  </si>
  <si>
    <t>Jalan Rajawali Timur No. 33</t>
  </si>
  <si>
    <t>C0863</t>
  </si>
  <si>
    <t>Jl. Raya Ujungberung No. 00</t>
  </si>
  <si>
    <t>A0399</t>
  </si>
  <si>
    <t xml:space="preserve">Gang Pasir Koja No. 1
</t>
  </si>
  <si>
    <t>E0703</t>
  </si>
  <si>
    <t>Gang Tebet Barat Dalam No. 83</t>
  </si>
  <si>
    <t>D0318</t>
  </si>
  <si>
    <t>Gang Stasiun Wonokromo No. 16</t>
  </si>
  <si>
    <t>D0786</t>
  </si>
  <si>
    <t>Gang Rawamangun No. 44</t>
  </si>
  <si>
    <t>A0197</t>
  </si>
  <si>
    <t>Jl. Rajawali Timur No. 25</t>
  </si>
  <si>
    <t>A0561</t>
  </si>
  <si>
    <t>Jl. Sukajadi No. 74</t>
  </si>
  <si>
    <t>E0492</t>
  </si>
  <si>
    <t>Gang Sadang Serang No. 63</t>
  </si>
  <si>
    <t>E0161</t>
  </si>
  <si>
    <t xml:space="preserve">Jl. Gedebage Selatan No. 4
</t>
  </si>
  <si>
    <t>A0020</t>
  </si>
  <si>
    <t xml:space="preserve">Gg. Stasiun Wonokromo No. 6
</t>
  </si>
  <si>
    <t>C0896</t>
  </si>
  <si>
    <t xml:space="preserve">Gg. Bangka Raya No. 9
</t>
  </si>
  <si>
    <t>E0967</t>
  </si>
  <si>
    <t>Gang Soekarno Hatta No. 75</t>
  </si>
  <si>
    <t>E0081</t>
  </si>
  <si>
    <t>Jl. KH Amin Jasuta No. 87</t>
  </si>
  <si>
    <t>D0972</t>
  </si>
  <si>
    <t>C0324</t>
  </si>
  <si>
    <t>Jalan Sentot Alibasa No. 17</t>
  </si>
  <si>
    <t>D0779</t>
  </si>
  <si>
    <t xml:space="preserve">Gg. Raya Ujungberung No. 7
</t>
  </si>
  <si>
    <t>D0057</t>
  </si>
  <si>
    <t xml:space="preserve">Gg. Kebonjati No. 4
</t>
  </si>
  <si>
    <t>E0894</t>
  </si>
  <si>
    <t>Gg. Dipatiukur No. 58</t>
  </si>
  <si>
    <t>D0546</t>
  </si>
  <si>
    <t>Gg. Laswi No. 86</t>
  </si>
  <si>
    <t>B0751</t>
  </si>
  <si>
    <t>Jl. Kiaracondong No. 99</t>
  </si>
  <si>
    <t>B0472</t>
  </si>
  <si>
    <t>Gang KH Amin Jasuta No. 44</t>
  </si>
  <si>
    <t>B0125</t>
  </si>
  <si>
    <t xml:space="preserve">Jalan Kebonjati No. 7
</t>
  </si>
  <si>
    <t>D0425</t>
  </si>
  <si>
    <t>Gg. Cempaka No. 15</t>
  </si>
  <si>
    <t>Tanjungpinang</t>
  </si>
  <si>
    <t>A0525</t>
  </si>
  <si>
    <t>Gang Ciwastra No. 42</t>
  </si>
  <si>
    <t>E0267</t>
  </si>
  <si>
    <t>Jalan Yos Sudarso No. 57</t>
  </si>
  <si>
    <t>F0376</t>
  </si>
  <si>
    <t>Gg. Moch. Ramdan No. 55</t>
  </si>
  <si>
    <t>B0521</t>
  </si>
  <si>
    <t>Gang Veteran No. 39</t>
  </si>
  <si>
    <t>Sawahlunto</t>
  </si>
  <si>
    <t>A0358</t>
  </si>
  <si>
    <t>Jalan Monginsidi No. 10</t>
  </si>
  <si>
    <t>F0888</t>
  </si>
  <si>
    <t>Gang Ronggowarsito No. 37</t>
  </si>
  <si>
    <t>B0056</t>
  </si>
  <si>
    <t xml:space="preserve">Gg. Joyoboyo No. 5
</t>
  </si>
  <si>
    <t>A0671</t>
  </si>
  <si>
    <t>Gg. Pasir Koja No. 65</t>
  </si>
  <si>
    <t>A0526</t>
  </si>
  <si>
    <t xml:space="preserve">Jalan K.H. Wahid Hasyim No. 4
</t>
  </si>
  <si>
    <t>A0482</t>
  </si>
  <si>
    <t>Jl. Tubagus Ismail No. 55</t>
  </si>
  <si>
    <t>F0937</t>
  </si>
  <si>
    <t xml:space="preserve">Gg. Cihampelas No. 5
</t>
  </si>
  <si>
    <t>C0379</t>
  </si>
  <si>
    <t>Jl. Cikapayang No. 43</t>
  </si>
  <si>
    <t>F0117</t>
  </si>
  <si>
    <t xml:space="preserve">Gang Rajawali Timur No. 3
</t>
  </si>
  <si>
    <t>F0211</t>
  </si>
  <si>
    <t xml:space="preserve">Jalan Astana Anyar No. 5
</t>
  </si>
  <si>
    <t>F0986</t>
  </si>
  <si>
    <t>Gg. Suniaraja No. 09</t>
  </si>
  <si>
    <t>C0247</t>
  </si>
  <si>
    <t>Gg. Pacuan Kuda No. 56</t>
  </si>
  <si>
    <t>D0903</t>
  </si>
  <si>
    <t>Gg. Ahmad Dahlan No. 15</t>
  </si>
  <si>
    <t>B0037</t>
  </si>
  <si>
    <t xml:space="preserve">Gang M.T Haryono No. 0
</t>
  </si>
  <si>
    <t>C0372</t>
  </si>
  <si>
    <t>Gg. PHH. Mustofa No. 87</t>
  </si>
  <si>
    <t>E0159</t>
  </si>
  <si>
    <t>Jalan Ahmad Dahlan No. 26</t>
  </si>
  <si>
    <t>F0866</t>
  </si>
  <si>
    <t xml:space="preserve">Jalan Peta No. 8
</t>
  </si>
  <si>
    <t>E0248</t>
  </si>
  <si>
    <t>Gang Merdeka No. 60</t>
  </si>
  <si>
    <t>F0524</t>
  </si>
  <si>
    <t xml:space="preserve">Gang Medokan Ayu No. 4
</t>
  </si>
  <si>
    <t>A0737</t>
  </si>
  <si>
    <t xml:space="preserve">Gang K.H. Wahid Hasyim No. 1
</t>
  </si>
  <si>
    <t>B0935</t>
  </si>
  <si>
    <t>Gg. Kiaracondong No. 32</t>
  </si>
  <si>
    <t>F0895</t>
  </si>
  <si>
    <t>Gg. Pasteur No. 57</t>
  </si>
  <si>
    <t>Sabang</t>
  </si>
  <si>
    <t>E0106</t>
  </si>
  <si>
    <t xml:space="preserve">Gg. Ciumbuleuit No. 9
</t>
  </si>
  <si>
    <t>E0200</t>
  </si>
  <si>
    <t xml:space="preserve">Jalan Surapati No. 2
</t>
  </si>
  <si>
    <t>B0231</t>
  </si>
  <si>
    <t>Jl. Ahmad Dahlan No. 75</t>
  </si>
  <si>
    <t>B0628</t>
  </si>
  <si>
    <t>Jl. Medokan Ayu No. 42</t>
  </si>
  <si>
    <t>A0497</t>
  </si>
  <si>
    <t>Jl. Merdeka No. 68</t>
  </si>
  <si>
    <t>F0040</t>
  </si>
  <si>
    <t>Jl. Kiaracondong No. 29</t>
  </si>
  <si>
    <t>E0107</t>
  </si>
  <si>
    <t xml:space="preserve">Jl. PHH. Mustofa No. 3
</t>
  </si>
  <si>
    <t>F0255</t>
  </si>
  <si>
    <t>Jl. Jakarta No. 19</t>
  </si>
  <si>
    <t>C0363</t>
  </si>
  <si>
    <t>Jalan Rajiman No. 44</t>
  </si>
  <si>
    <t>D0832</t>
  </si>
  <si>
    <t>Gg. Kiaracondong No. 19</t>
  </si>
  <si>
    <t>F0811</t>
  </si>
  <si>
    <t xml:space="preserve">Jl. W.R. Supratman No. 0
</t>
  </si>
  <si>
    <t>E0462</t>
  </si>
  <si>
    <t xml:space="preserve">Jl. Astana Anyar No. 9
</t>
  </si>
  <si>
    <t>E0544</t>
  </si>
  <si>
    <t>B0767</t>
  </si>
  <si>
    <t>Gg. Rungkut Industri No. 31</t>
  </si>
  <si>
    <t>C0354</t>
  </si>
  <si>
    <t>Jl. Pasteur No. 87</t>
  </si>
  <si>
    <t>F0186</t>
  </si>
  <si>
    <t xml:space="preserve">Jalan H.J Maemunah No. 5
</t>
  </si>
  <si>
    <t>E0944</t>
  </si>
  <si>
    <t>Jalan Cikapayang No. 13</t>
  </si>
  <si>
    <t>D0987</t>
  </si>
  <si>
    <t>Gg. Pasteur No. 47</t>
  </si>
  <si>
    <t>D0005</t>
  </si>
  <si>
    <t>Gg. Rungkut Industri No. 00</t>
  </si>
  <si>
    <t>F0845</t>
  </si>
  <si>
    <t>Gang Cikapayang No. 22</t>
  </si>
  <si>
    <t>B0711</t>
  </si>
  <si>
    <t>Gg. Lembong No. 31</t>
  </si>
  <si>
    <t>D0220</t>
  </si>
  <si>
    <t>Gg. Pacuan Kuda No. 19</t>
  </si>
  <si>
    <t>C0908</t>
  </si>
  <si>
    <t xml:space="preserve">Jl. Pelajar Pejuang No. 7
</t>
  </si>
  <si>
    <t>F0198</t>
  </si>
  <si>
    <t>Gg. Kutai No. 02</t>
  </si>
  <si>
    <t>A0022</t>
  </si>
  <si>
    <t>Gg. Surapati No. 68</t>
  </si>
  <si>
    <t>A0759</t>
  </si>
  <si>
    <t>Gg. Indragiri No. 23</t>
  </si>
  <si>
    <t>C0423</t>
  </si>
  <si>
    <t>Gang S. Parman No. 64</t>
  </si>
  <si>
    <t>A0992</t>
  </si>
  <si>
    <t xml:space="preserve">Gg. Gegerkalong Hilir No. 4
</t>
  </si>
  <si>
    <t>A0299</t>
  </si>
  <si>
    <t xml:space="preserve">Gg. Rajawali Barat No. 5
</t>
  </si>
  <si>
    <t>F0930</t>
  </si>
  <si>
    <t>Jalan Dr. Djunjunan No. 96</t>
  </si>
  <si>
    <t>D0236</t>
  </si>
  <si>
    <t>Jalan Ciwastra No. 53</t>
  </si>
  <si>
    <t>B0311</t>
  </si>
  <si>
    <t xml:space="preserve">Jl. Sukajadi No. 6
</t>
  </si>
  <si>
    <t>F0670</t>
  </si>
  <si>
    <t xml:space="preserve">Gang Jend. A. Yani No. 5
</t>
  </si>
  <si>
    <t>A0879</t>
  </si>
  <si>
    <t xml:space="preserve">Gang Moch. Toha No. 6
</t>
  </si>
  <si>
    <t>A0980</t>
  </si>
  <si>
    <t>Gg. BKR No. 46</t>
  </si>
  <si>
    <t>A0432</t>
  </si>
  <si>
    <t>Gg. Dipatiukur No. 86</t>
  </si>
  <si>
    <t>D0988</t>
  </si>
  <si>
    <t xml:space="preserve">Gang Pacuan Kuda No. 9
</t>
  </si>
  <si>
    <t>B0476</t>
  </si>
  <si>
    <t>Gang Sukabumi No. 16</t>
  </si>
  <si>
    <t>C0302</t>
  </si>
  <si>
    <t>Gang Medokan Ayu No. 60</t>
  </si>
  <si>
    <t>F0642</t>
  </si>
  <si>
    <t>B0945</t>
  </si>
  <si>
    <t xml:space="preserve">Jl. Rajawali Barat No. 7
</t>
  </si>
  <si>
    <t>E0581</t>
  </si>
  <si>
    <t>Gang H.J Maemunah No. 15</t>
  </si>
  <si>
    <t>C0230</t>
  </si>
  <si>
    <t xml:space="preserve">Jalan Pacuan Kuda No. 0
</t>
  </si>
  <si>
    <t>B0132</t>
  </si>
  <si>
    <t>Gang Moch. Ramdan No. 09</t>
  </si>
  <si>
    <t>E0622</t>
  </si>
  <si>
    <t>Gang Rajawali Barat No. 01</t>
  </si>
  <si>
    <t>D0884</t>
  </si>
  <si>
    <t>Jalan Jakarta No. 90</t>
  </si>
  <si>
    <t>A0196</t>
  </si>
  <si>
    <t>Gang Ahmad Dahlan No. 96</t>
  </si>
  <si>
    <t>C0877</t>
  </si>
  <si>
    <t>Gang Jayawijaya No. 49</t>
  </si>
  <si>
    <t>E0305</t>
  </si>
  <si>
    <t xml:space="preserve">Gg. Sukabumi No. 4
</t>
  </si>
  <si>
    <t>A0693</t>
  </si>
  <si>
    <t>Jalan Erlangga No. 58</t>
  </si>
  <si>
    <t>F0579</t>
  </si>
  <si>
    <t>Jalan Dipenogoro No. 63</t>
  </si>
  <si>
    <t>A0695</t>
  </si>
  <si>
    <t>Gang Surapati No. 48</t>
  </si>
  <si>
    <t>A0051</t>
  </si>
  <si>
    <t>Jl. Gedebage Selatan No. 60</t>
  </si>
  <si>
    <t>D0898</t>
  </si>
  <si>
    <t xml:space="preserve">Jalan Jend. A. Yani No. 9
</t>
  </si>
  <si>
    <t>F0329</t>
  </si>
  <si>
    <t xml:space="preserve">Gang Joyoboyo No. 6
</t>
  </si>
  <si>
    <t>E0115</t>
  </si>
  <si>
    <t>Gang Merdeka No. 47</t>
  </si>
  <si>
    <t>A0407</t>
  </si>
  <si>
    <t xml:space="preserve">Gang Sukabumi No. 7
</t>
  </si>
  <si>
    <t>A0100</t>
  </si>
  <si>
    <t>Gang H.J Maemunah No. 43</t>
  </si>
  <si>
    <t>A0659</t>
  </si>
  <si>
    <t>Jl. Surapati No. 17</t>
  </si>
  <si>
    <t>D0815</t>
  </si>
  <si>
    <t xml:space="preserve">Gg. PHH. Mustofa No. 6
</t>
  </si>
  <si>
    <t>D0427</t>
  </si>
  <si>
    <t>Jl. Erlangga No. 49</t>
  </si>
  <si>
    <t>E0798</t>
  </si>
  <si>
    <t xml:space="preserve">Jalan Wonoayu No. 1
</t>
  </si>
  <si>
    <t>F0369</t>
  </si>
  <si>
    <t xml:space="preserve">Gang Suryakencana No. 9
</t>
  </si>
  <si>
    <t>A0812</t>
  </si>
  <si>
    <t>Jl. Peta No. 41</t>
  </si>
  <si>
    <t>C0687</t>
  </si>
  <si>
    <t xml:space="preserve">Gg. Antapani Lama No. 4
</t>
  </si>
  <si>
    <t>C0541</t>
  </si>
  <si>
    <t>Jl. H.J Maemunah No. 90</t>
  </si>
  <si>
    <t>F0277</t>
  </si>
  <si>
    <t xml:space="preserve">Jalan Cempaka No. 8
</t>
  </si>
  <si>
    <t>B0920</t>
  </si>
  <si>
    <t xml:space="preserve">Jl. Pasir Koja No. 6
</t>
  </si>
  <si>
    <t>F0627</t>
  </si>
  <si>
    <t xml:space="preserve">Jalan HOS. Cokroaminoto No. 2
</t>
  </si>
  <si>
    <t>A0156</t>
  </si>
  <si>
    <t>Jalan Raya Ujungberung No. 34</t>
  </si>
  <si>
    <t>E0469</t>
  </si>
  <si>
    <t>Jl. Laswi No. 24</t>
  </si>
  <si>
    <t>E0386</t>
  </si>
  <si>
    <t>Gang Dipatiukur No. 63</t>
  </si>
  <si>
    <t>F0017</t>
  </si>
  <si>
    <t>Jl. Gedebage Selatan No. 18</t>
  </si>
  <si>
    <t>E0060</t>
  </si>
  <si>
    <t>Jl. Kutai No. 34</t>
  </si>
  <si>
    <t>B0012</t>
  </si>
  <si>
    <t>Jl. Cikutra Timur No. 25</t>
  </si>
  <si>
    <t>D0007</t>
  </si>
  <si>
    <t xml:space="preserve">Gang Setiabudhi No. 0
</t>
  </si>
  <si>
    <t>A0355</t>
  </si>
  <si>
    <t>Gg. Kutai No. 84</t>
  </si>
  <si>
    <t>F0913</t>
  </si>
  <si>
    <t>Jalan Dipatiukur No. 16</t>
  </si>
  <si>
    <t>D0454</t>
  </si>
  <si>
    <t>Jl. Ronggowarsito No. 02</t>
  </si>
  <si>
    <t>B0280</t>
  </si>
  <si>
    <t xml:space="preserve">Jl. Raya Ujungberung No. 0
</t>
  </si>
  <si>
    <t>D0666</t>
  </si>
  <si>
    <t>Jl. KH Amin Jasuta No. 34</t>
  </si>
  <si>
    <t>B0830</t>
  </si>
  <si>
    <t>Gang Pelajar Pejuang No. 27</t>
  </si>
  <si>
    <t>B0507</t>
  </si>
  <si>
    <t>Jl. Jayawijaya No. 87</t>
  </si>
  <si>
    <t>E0075</t>
  </si>
  <si>
    <t xml:space="preserve">Jl. Kapten Muslihat No. 1
</t>
  </si>
  <si>
    <t>B0714</t>
  </si>
  <si>
    <t>Jl. Siliwangi No. 84</t>
  </si>
  <si>
    <t>E0700</t>
  </si>
  <si>
    <t>Jalan Sukabumi No. 61</t>
  </si>
  <si>
    <t>A0192</t>
  </si>
  <si>
    <t xml:space="preserve">Gang Cihampelas No. 8
</t>
  </si>
  <si>
    <t>D0906</t>
  </si>
  <si>
    <t>Gg. Pasirkoja No. 95</t>
  </si>
  <si>
    <t>C0590</t>
  </si>
  <si>
    <t>Jalan Yos Sudarso No. 41</t>
  </si>
  <si>
    <t>C0339</t>
  </si>
  <si>
    <t>Gg. Tebet Barat Dalam No. 45</t>
  </si>
  <si>
    <t>A0813</t>
  </si>
  <si>
    <t>Gg. Surapati No. 92</t>
  </si>
  <si>
    <t>B0594</t>
  </si>
  <si>
    <t>Jl. Cikapayang No. 81</t>
  </si>
  <si>
    <t>F0976</t>
  </si>
  <si>
    <t>Jl. Merdeka No. 40</t>
  </si>
  <si>
    <t>E0464</t>
  </si>
  <si>
    <t>Gang BKR No. 89</t>
  </si>
  <si>
    <t>E0833</t>
  </si>
  <si>
    <t>Jalan Cikapayang No. 30</t>
  </si>
  <si>
    <t>F0444</t>
  </si>
  <si>
    <t>Gg. Suryakencana No. 76</t>
  </si>
  <si>
    <t>C0340</t>
  </si>
  <si>
    <t>Gang Yos Sudarso No. 81</t>
  </si>
  <si>
    <t>A0111</t>
  </si>
  <si>
    <t>Gang Cikutra Barat No. 63</t>
  </si>
  <si>
    <t>D0634</t>
  </si>
  <si>
    <t xml:space="preserve">Gang Kutai No. 8
</t>
  </si>
  <si>
    <t>E0429</t>
  </si>
  <si>
    <t>A0084</t>
  </si>
  <si>
    <t>Jl. M.H Thamrin No. 81</t>
  </si>
  <si>
    <t>C0979</t>
  </si>
  <si>
    <t xml:space="preserve">Gg. S. Parman No. 5
</t>
  </si>
  <si>
    <t>A0694</t>
  </si>
  <si>
    <t>Jalan Sukajadi No. 92</t>
  </si>
  <si>
    <t>F0723</t>
  </si>
  <si>
    <t xml:space="preserve">Gg. Erlangga No. 6
</t>
  </si>
  <si>
    <t>D0024</t>
  </si>
  <si>
    <t xml:space="preserve">Gg. Rawamangun No. 9
</t>
  </si>
  <si>
    <t>C0941</t>
  </si>
  <si>
    <t xml:space="preserve">Gg. Rungkut Industri No. 2
</t>
  </si>
  <si>
    <t>A0503</t>
  </si>
  <si>
    <t>Gang Pasir Koja No. 61</t>
  </si>
  <si>
    <t>A0364</t>
  </si>
  <si>
    <t>Jalan Antapani Lama No. 17</t>
  </si>
  <si>
    <t>E0721</t>
  </si>
  <si>
    <t>Gg. Jamika No. 10</t>
  </si>
  <si>
    <t>C0216</t>
  </si>
  <si>
    <t xml:space="preserve">Jalan BKR No. 3
</t>
  </si>
  <si>
    <t>C0273</t>
  </si>
  <si>
    <t xml:space="preserve">Jalan Gedebage Selatan No. 8
</t>
  </si>
  <si>
    <t>F0593</t>
  </si>
  <si>
    <t>Jl. Veteran No. 54</t>
  </si>
  <si>
    <t>A0319</t>
  </si>
  <si>
    <t>Gang Waringin No. 28</t>
  </si>
  <si>
    <t>B0831</t>
  </si>
  <si>
    <t>Jalan Ir. H. Djuanda No. 25</t>
  </si>
  <si>
    <t>A0722</t>
  </si>
  <si>
    <t>Jl. Rawamangun No. 71</t>
  </si>
  <si>
    <t>C0240</t>
  </si>
  <si>
    <t xml:space="preserve">Jl. S. Parman No. 4
</t>
  </si>
  <si>
    <t>D0850</t>
  </si>
  <si>
    <t>Jl. Rajiman No. 09</t>
  </si>
  <si>
    <t>C0112</t>
  </si>
  <si>
    <t>Jl. Gardujati No. 16</t>
  </si>
  <si>
    <t>B0554</t>
  </si>
  <si>
    <t>Jalan Cihampelas No. 17</t>
  </si>
  <si>
    <t>B0336</t>
  </si>
  <si>
    <t>Gang Tubagus Ismail No. 27</t>
  </si>
  <si>
    <t>F0990</t>
  </si>
  <si>
    <t>Jalan Cikutra Timur No. 22</t>
  </si>
  <si>
    <t>F0228</t>
  </si>
  <si>
    <t>Gang Astana Anyar No. 45</t>
  </si>
  <si>
    <t>A0187</t>
  </si>
  <si>
    <t>Gg. Wonoayu No. 30</t>
  </si>
  <si>
    <t>F0243</t>
  </si>
  <si>
    <t>Jalan HOS. Cokroaminoto No. 30</t>
  </si>
  <si>
    <t>D0809</t>
  </si>
  <si>
    <t>Jalan Rajawali Timur No. 19</t>
  </si>
  <si>
    <t>E0919</t>
  </si>
  <si>
    <t>Jalan Ciwastra No. 18</t>
  </si>
  <si>
    <t>C0565</t>
  </si>
  <si>
    <t xml:space="preserve">Gg. Cikutra Barat No. 2
</t>
  </si>
  <si>
    <t>B0885</t>
  </si>
  <si>
    <t xml:space="preserve">Jl. Pasir Koja No. 2
</t>
  </si>
  <si>
    <t>A0922</t>
  </si>
  <si>
    <t xml:space="preserve">Gang Raya Ujungberung No. 6
</t>
  </si>
  <si>
    <t>C0603</t>
  </si>
  <si>
    <t>Jl. Veteran No. 85</t>
  </si>
  <si>
    <t>E0338</t>
  </si>
  <si>
    <t>Gang Gardujati No. 63</t>
  </si>
  <si>
    <t>D0103</t>
  </si>
  <si>
    <t>Gang HOS. Cokroaminoto No. 57</t>
  </si>
  <si>
    <t>F0996</t>
  </si>
  <si>
    <t xml:space="preserve">Jl. Abdul Muis No. 4
</t>
  </si>
  <si>
    <t>C0900</t>
  </si>
  <si>
    <t>Gang Stasiun Wonokromo No. 62</t>
  </si>
  <si>
    <t>A0209</t>
  </si>
  <si>
    <t>Gang Asia Afrika No. 94</t>
  </si>
  <si>
    <t>B0532</t>
  </si>
  <si>
    <t>Jalan Asia Afrika No. 94</t>
  </si>
  <si>
    <t>F0496</t>
  </si>
  <si>
    <t xml:space="preserve">Gg. Cikutra Timur No. 7
</t>
  </si>
  <si>
    <t>Serang</t>
  </si>
  <si>
    <t>E0152</t>
  </si>
  <si>
    <t xml:space="preserve">Jalan Ciwastra No. 0
</t>
  </si>
  <si>
    <t>B0098</t>
  </si>
  <si>
    <t xml:space="preserve">Jalan Lembong No. 0
</t>
  </si>
  <si>
    <t>F0538</t>
  </si>
  <si>
    <t>Jl. Tubagus Ismail No. 10</t>
  </si>
  <si>
    <t>D0923</t>
  </si>
  <si>
    <t>Jl. Bangka Raya No. 76</t>
  </si>
  <si>
    <t>A0741</t>
  </si>
  <si>
    <t>C0580</t>
  </si>
  <si>
    <t>Jl. Kiaracondong No. 07</t>
  </si>
  <si>
    <t>B0411</t>
  </si>
  <si>
    <t>Jalan Cihampelas No. 91</t>
  </si>
  <si>
    <t>E0350</t>
  </si>
  <si>
    <t>Gang Dipenogoro No. 04</t>
  </si>
  <si>
    <t>F0912</t>
  </si>
  <si>
    <t>Gg. Kutisari Selatan No. 05</t>
  </si>
  <si>
    <t>E0652</t>
  </si>
  <si>
    <t xml:space="preserve">Jl. Dr. Djunjunan No. 3
</t>
  </si>
  <si>
    <t>E0257</t>
  </si>
  <si>
    <t>Jl. Bangka Raya No. 62</t>
  </si>
  <si>
    <t>A0083</t>
  </si>
  <si>
    <t xml:space="preserve">Jalan Ahmad Dahlan No. 3
</t>
  </si>
  <si>
    <t>F0261</t>
  </si>
  <si>
    <t>Gang M.H Thamrin No. 30</t>
  </si>
  <si>
    <t>D0232</t>
  </si>
  <si>
    <t>Gang Gegerkalong Hilir No. 66</t>
  </si>
  <si>
    <t>E0108</t>
  </si>
  <si>
    <t xml:space="preserve">Jl. Suryakencana No. 3
</t>
  </si>
  <si>
    <t>E0223</t>
  </si>
  <si>
    <t>Jalan Dipenogoro No. 04</t>
  </si>
  <si>
    <t>F0221</t>
  </si>
  <si>
    <t>Jl. Pacuan Kuda No. 55</t>
  </si>
  <si>
    <t>F0333</t>
  </si>
  <si>
    <t xml:space="preserve">Jl. Gegerkalong Hilir No. 8
</t>
  </si>
  <si>
    <t>A0728</t>
  </si>
  <si>
    <t xml:space="preserve">Jalan Kiaracondong No. 9
</t>
  </si>
  <si>
    <t>A0688</t>
  </si>
  <si>
    <t>Jalan Kendalsari No. 04</t>
  </si>
  <si>
    <t>B0618</t>
  </si>
  <si>
    <t>Gang Raya Setiabudhi No. 58</t>
  </si>
  <si>
    <t>D0380</t>
  </si>
  <si>
    <t>C0118</t>
  </si>
  <si>
    <t xml:space="preserve">Gang Waringin No. 9
</t>
  </si>
  <si>
    <t>C0170</t>
  </si>
  <si>
    <t>Jl. Moch. Toha No. 97</t>
  </si>
  <si>
    <t>A0031</t>
  </si>
  <si>
    <t>Jalan Sukajadi No. 65</t>
  </si>
  <si>
    <t>A0871</t>
  </si>
  <si>
    <t>Jl. M.H Thamrin No. 58</t>
  </si>
  <si>
    <t>A0834</t>
  </si>
  <si>
    <t>Jl. Abdul Muis No. 40</t>
  </si>
  <si>
    <t>F0147</t>
  </si>
  <si>
    <t>Gang Setiabudhi No. 17</t>
  </si>
  <si>
    <t>D0002</t>
  </si>
  <si>
    <t>Jl. Merdeka No. 55</t>
  </si>
  <si>
    <t>F0392</t>
  </si>
  <si>
    <t>Jalan Sukajadi No. 78</t>
  </si>
  <si>
    <t>D0199</t>
  </si>
  <si>
    <t>Jalan Pasirkoja No. 32</t>
  </si>
  <si>
    <t>D0807</t>
  </si>
  <si>
    <t>Gang Kiaracondong No. 04</t>
  </si>
  <si>
    <t>A0144</t>
  </si>
  <si>
    <t xml:space="preserve">Jalan Jend. A. Yani No. 2
</t>
  </si>
  <si>
    <t>A0725</t>
  </si>
  <si>
    <t>Gg. Yos Sudarso No. 38</t>
  </si>
  <si>
    <t>E0947</t>
  </si>
  <si>
    <t xml:space="preserve">Jalan Dipenogoro No. 9
</t>
  </si>
  <si>
    <t>D0148</t>
  </si>
  <si>
    <t xml:space="preserve">Jl. Moch. Toha No. 4
</t>
  </si>
  <si>
    <t>B0649</t>
  </si>
  <si>
    <t>Jl. Rajiman No. 19</t>
  </si>
  <si>
    <t>C0391</t>
  </si>
  <si>
    <t xml:space="preserve">Jalan H.J Maemunah No. 4
</t>
  </si>
  <si>
    <t>D0777</t>
  </si>
  <si>
    <t>Gg. Rumah Sakit No. 35</t>
  </si>
  <si>
    <t>D0613</t>
  </si>
  <si>
    <t xml:space="preserve">Jl. Ahmad Dahlan No. 1
</t>
  </si>
  <si>
    <t>A0712</t>
  </si>
  <si>
    <t>Gang Sadang Serang No. 57</t>
  </si>
  <si>
    <t>C0274</t>
  </si>
  <si>
    <t>Gang Moch. Toha No. 30</t>
  </si>
  <si>
    <t>D0651</t>
  </si>
  <si>
    <t>Gg. Ir. H. Djuanda No. 36</t>
  </si>
  <si>
    <t>C0237</t>
  </si>
  <si>
    <t xml:space="preserve">Jl. Rungkut Industri No. 0
</t>
  </si>
  <si>
    <t>B0641</t>
  </si>
  <si>
    <t>Jl. Cempaka No. 14</t>
  </si>
  <si>
    <t>D0547</t>
  </si>
  <si>
    <t>Jl. Rawamangun No. 82</t>
  </si>
  <si>
    <t>F0769</t>
  </si>
  <si>
    <t xml:space="preserve">Jalan Dipatiukur No. 0
</t>
  </si>
  <si>
    <t>C0455</t>
  </si>
  <si>
    <t>Jl. KH Amin Jasuta No. 26</t>
  </si>
  <si>
    <t>B0715</t>
  </si>
  <si>
    <t>Jl. Antapani Lama No. 09</t>
  </si>
  <si>
    <t>B0713</t>
  </si>
  <si>
    <t xml:space="preserve">Jl. Erlangga No. 5
</t>
  </si>
  <si>
    <t>C0883</t>
  </si>
  <si>
    <t xml:space="preserve">Gang Ahmad Yani No. 0
</t>
  </si>
  <si>
    <t>A0470</t>
  </si>
  <si>
    <t>Jl. Kebonjati No. 75</t>
  </si>
  <si>
    <t>E0058</t>
  </si>
  <si>
    <t xml:space="preserve">Jalan Ahmad Dahlan No. 4
</t>
  </si>
  <si>
    <t>C0113</t>
  </si>
  <si>
    <t>Jl. Rajiman No. 46</t>
  </si>
  <si>
    <t>F0673</t>
  </si>
  <si>
    <t>Gang Suryakencana No. 71</t>
  </si>
  <si>
    <t>C0575</t>
  </si>
  <si>
    <t xml:space="preserve">Jalan Raya Ujungberung No. 3
</t>
  </si>
  <si>
    <t>E0294</t>
  </si>
  <si>
    <t>Jl. Jakarta No. 92</t>
  </si>
  <si>
    <t>D0667</t>
  </si>
  <si>
    <t>Gg. Antapani Lama No. 96</t>
  </si>
  <si>
    <t>C0490</t>
  </si>
  <si>
    <t>Jl. Jend. A. Yani No. 23</t>
  </si>
  <si>
    <t>A0582</t>
  </si>
  <si>
    <t xml:space="preserve">Jl. M.T Haryono No. 5
</t>
  </si>
  <si>
    <t>D0001</t>
  </si>
  <si>
    <t xml:space="preserve">Gg. M.H Thamrin No. 8
</t>
  </si>
  <si>
    <t>E0543</t>
  </si>
  <si>
    <t xml:space="preserve">Jalan KH Amin Jasuta No. 6
</t>
  </si>
  <si>
    <t>C0516</t>
  </si>
  <si>
    <t>Jalan Sukajadi No. 48</t>
  </si>
  <si>
    <t>F0853</t>
  </si>
  <si>
    <t>Jalan M.H Thamrin No. 28</t>
  </si>
  <si>
    <t>A0607</t>
  </si>
  <si>
    <t xml:space="preserve">Jalan Veteran No. 3
</t>
  </si>
  <si>
    <t>E0781</t>
  </si>
  <si>
    <t>Jalan Bangka Raya No. 21</t>
  </si>
  <si>
    <t>A0321</t>
  </si>
  <si>
    <t>Gg. Cempaka No. 99</t>
  </si>
  <si>
    <t>E0146</t>
  </si>
  <si>
    <t>Jalan Wonoayu No. 69</t>
  </si>
  <si>
    <t>A0217</t>
  </si>
  <si>
    <t xml:space="preserve">Gang Ir. H. Djuanda No. 0
</t>
  </si>
  <si>
    <t>F0599</t>
  </si>
  <si>
    <t>Gg. Lembong No. 64</t>
  </si>
  <si>
    <t>D0167</t>
  </si>
  <si>
    <t>Jl. Medokan Ayu No. 70</t>
  </si>
  <si>
    <t>F0088</t>
  </si>
  <si>
    <t>Gang PHH. Mustofa No. 71</t>
  </si>
  <si>
    <t>A0915</t>
  </si>
  <si>
    <t>Gg. Cikutra Barat No. 75</t>
  </si>
  <si>
    <t>F0219</t>
  </si>
  <si>
    <t xml:space="preserve">Jalan Waringin No. 1
</t>
  </si>
  <si>
    <t>B0011</t>
  </si>
  <si>
    <t>Gang Suryakencana No. 35</t>
  </si>
  <si>
    <t>D0259</t>
  </si>
  <si>
    <t xml:space="preserve">Jalan Gegerkalong Hilir No. 5
</t>
  </si>
  <si>
    <t>F0225</t>
  </si>
  <si>
    <t xml:space="preserve">Gang Siliwangi No. 5
</t>
  </si>
  <si>
    <t>D0537</t>
  </si>
  <si>
    <t>Jalan Cikutra Barat No. 09</t>
  </si>
  <si>
    <t>C0837</t>
  </si>
  <si>
    <t xml:space="preserve">Jalan Ahmad Yani No. 3
</t>
  </si>
  <si>
    <t>C0892</t>
  </si>
  <si>
    <t>Jalan Abdul Muis No. 75</t>
  </si>
  <si>
    <t>F0750</t>
  </si>
  <si>
    <t>Jl. Jamika No. 98</t>
  </si>
  <si>
    <t>E0014</t>
  </si>
  <si>
    <t>Gang Siliwangi No. 93</t>
  </si>
  <si>
    <t>C0317</t>
  </si>
  <si>
    <t xml:space="preserve">Gg. Jend. Sudirman No. 7
</t>
  </si>
  <si>
    <t>C0951</t>
  </si>
  <si>
    <t xml:space="preserve">Gg. KH Amin Jasuta No. 8
</t>
  </si>
  <si>
    <t>A0475</t>
  </si>
  <si>
    <t xml:space="preserve">Gg. Surapati No. 5
</t>
  </si>
  <si>
    <t>C0434</t>
  </si>
  <si>
    <t>Gg. Raya Setiabudhi No. 69</t>
  </si>
  <si>
    <t>B0697</t>
  </si>
  <si>
    <t>Jl. Suryakencana No. 82</t>
  </si>
  <si>
    <t>E0178</t>
  </si>
  <si>
    <t xml:space="preserve">Gang Dipenogoro No. 9
</t>
  </si>
  <si>
    <t>E0264</t>
  </si>
  <si>
    <t xml:space="preserve">Gg. PHH. Mustofa No. 2
</t>
  </si>
  <si>
    <t>D0995</t>
  </si>
  <si>
    <t xml:space="preserve">Jl. Kendalsari No. 4
</t>
  </si>
  <si>
    <t>C0461</t>
  </si>
  <si>
    <t>Jalan Moch. Toha No. 29</t>
  </si>
  <si>
    <t>A0821</t>
  </si>
  <si>
    <t>Jalan Cikutra Timur No. 80</t>
  </si>
  <si>
    <t>D0342</t>
  </si>
  <si>
    <t>Gg. Ahmad Dahlan No. 65</t>
  </si>
  <si>
    <t>F0428</t>
  </si>
  <si>
    <t>Jl. Dr. Djunjunan No. 75</t>
  </si>
  <si>
    <t>A0753</t>
  </si>
  <si>
    <t>Gg. M.T Haryono No. 15</t>
  </si>
  <si>
    <t>D0570</t>
  </si>
  <si>
    <t>Jalan Gedebage Selatan No. 31</t>
  </si>
  <si>
    <t>B0740</t>
  </si>
  <si>
    <t xml:space="preserve">Jalan Monginsidi No. 6
</t>
  </si>
  <si>
    <t>C0177</t>
  </si>
  <si>
    <t>Jalan Bangka Raya No. 33</t>
  </si>
  <si>
    <t>B0295</t>
  </si>
  <si>
    <t>Jalan Sukabumi No. 64</t>
  </si>
  <si>
    <t>D0477</t>
  </si>
  <si>
    <t xml:space="preserve">Jl. Yos Sudarso No. 5
</t>
  </si>
  <si>
    <t>A0880</t>
  </si>
  <si>
    <t>Jalan Dipenogoro No. 30</t>
  </si>
  <si>
    <t>F0917</t>
  </si>
  <si>
    <t>Jalan Bangka Raya No. 88</t>
  </si>
  <si>
    <t>F0249</t>
  </si>
  <si>
    <t>Gang Jend. A. Yani No. 86</t>
  </si>
  <si>
    <t>D0576</t>
  </si>
  <si>
    <t xml:space="preserve">Gang Peta No. 1
</t>
  </si>
  <si>
    <t>C0517</t>
  </si>
  <si>
    <t>Gg. Indragiri No. 16</t>
  </si>
  <si>
    <t>C0562</t>
  </si>
  <si>
    <t>Gang Ahmad Yani No. 42</t>
  </si>
  <si>
    <t>B0252</t>
  </si>
  <si>
    <t xml:space="preserve">Jalan Sukabumi No. 8
</t>
  </si>
  <si>
    <t>F0325</t>
  </si>
  <si>
    <t>Jl. M.H Thamrin No. 55</t>
  </si>
  <si>
    <t>B0087</t>
  </si>
  <si>
    <t xml:space="preserve">Jalan Kutai No. 7
</t>
  </si>
  <si>
    <t>A0415</t>
  </si>
  <si>
    <t>Jl. Ir. H. Djuanda No. 05</t>
  </si>
  <si>
    <t>E0202</t>
  </si>
  <si>
    <t xml:space="preserve">Gang Sadang Serang No. 5
</t>
  </si>
  <si>
    <t>B0973</t>
  </si>
  <si>
    <t>Gang Rawamangun No. 30</t>
  </si>
  <si>
    <t>F0736</t>
  </si>
  <si>
    <t xml:space="preserve">Jl. Jend. Sudirman No. 5
</t>
  </si>
  <si>
    <t>B0377</t>
  </si>
  <si>
    <t xml:space="preserve">Jl. Joyoboyo No. 0
</t>
  </si>
  <si>
    <t>B0749</t>
  </si>
  <si>
    <t>Jalan Pasir Koja No. 95</t>
  </si>
  <si>
    <t>E0768</t>
  </si>
  <si>
    <t>Gg. Pasir Koja No. 91</t>
  </si>
  <si>
    <t>A0763</t>
  </si>
  <si>
    <t xml:space="preserve">Jl. Rajawali Timur No. 7
</t>
  </si>
  <si>
    <t>A0664</t>
  </si>
  <si>
    <t xml:space="preserve">Jl. Merdeka No. 4
</t>
  </si>
  <si>
    <t>F0856</t>
  </si>
  <si>
    <t xml:space="preserve">Gang PHH. Mustofa No. 8
</t>
  </si>
  <si>
    <t>E0123</t>
  </si>
  <si>
    <t>Jl. Rungkut Industri No. 93</t>
  </si>
  <si>
    <t>C0401</t>
  </si>
  <si>
    <t>Jl. Jend. A. Yani No. 89</t>
  </si>
  <si>
    <t>C0309</t>
  </si>
  <si>
    <t>Jalan Astana Anyar No. 45</t>
  </si>
  <si>
    <t>A0938</t>
  </si>
  <si>
    <t>Gang Sadang Serang No. 87</t>
  </si>
  <si>
    <t>E0827</t>
  </si>
  <si>
    <t>Jl. Dipatiukur No. 23</t>
  </si>
  <si>
    <t>F0999</t>
  </si>
  <si>
    <t>Jl. Jakarta No. 43</t>
  </si>
  <si>
    <t>F0293</t>
  </si>
  <si>
    <t>Gg. Peta No. 79</t>
  </si>
  <si>
    <t>E0586</t>
  </si>
  <si>
    <t>Gg. Kendalsari No. 59</t>
  </si>
  <si>
    <t>D0052</t>
  </si>
  <si>
    <t>Gg. Astana Anyar No. 74</t>
  </si>
  <si>
    <t>D0731</t>
  </si>
  <si>
    <t>Gg. Gardujati No. 57</t>
  </si>
  <si>
    <t>E0459</t>
  </si>
  <si>
    <t xml:space="preserve">Gang Laswi No. 2
</t>
  </si>
  <si>
    <t>B0886</t>
  </si>
  <si>
    <t>Jl. Ciumbuleuit No. 87</t>
  </si>
  <si>
    <t>D0332</t>
  </si>
  <si>
    <t xml:space="preserve">Jalan H.J Maemunah No. 0
</t>
  </si>
  <si>
    <t>A0904</t>
  </si>
  <si>
    <t>Jl. Sukabumi No. 61</t>
  </si>
  <si>
    <t>D0062</t>
  </si>
  <si>
    <t>Jalan Pasirkoja No. 20</t>
  </si>
  <si>
    <t>E0771</t>
  </si>
  <si>
    <t xml:space="preserve">Jalan Erlangga No. 8
</t>
  </si>
  <si>
    <t>A0584</t>
  </si>
  <si>
    <t>Jalan Moch. Toha No. 73</t>
  </si>
  <si>
    <t>D0348</t>
  </si>
  <si>
    <t xml:space="preserve">Gang Bangka Raya No. 7
</t>
  </si>
  <si>
    <t>E0754</t>
  </si>
  <si>
    <t>Jalan H.J Maemunah No. 82</t>
  </si>
  <si>
    <t>A0633</t>
  </si>
  <si>
    <t>Jalan Wonoayu No. 77</t>
  </si>
  <si>
    <t>B0268</t>
  </si>
  <si>
    <t>Jl. Pasirkoja No. 44</t>
  </si>
  <si>
    <t>B0748</t>
  </si>
  <si>
    <t>Gang Ronggowarsito No. 54</t>
  </si>
  <si>
    <t>E0478</t>
  </si>
  <si>
    <t>Jalan Rumah Sakit No. 92</t>
  </si>
  <si>
    <t>F0506</t>
  </si>
  <si>
    <t>Jl. Joyoboyo No. 20</t>
  </si>
  <si>
    <t>A0931</t>
  </si>
  <si>
    <t>B0155</t>
  </si>
  <si>
    <t>Gang Rawamangun No. 98</t>
  </si>
  <si>
    <t>E0608</t>
  </si>
  <si>
    <t>Jl. Setiabudhi No. 78</t>
  </si>
  <si>
    <t>C0275</t>
  </si>
  <si>
    <t>Gang Gardujati No. 55</t>
  </si>
  <si>
    <t>D0897</t>
  </si>
  <si>
    <t>Jalan Kutai No. 84</t>
  </si>
  <si>
    <t>C0128</t>
  </si>
  <si>
    <t xml:space="preserve">Gang Gardujati No. 0
</t>
  </si>
  <si>
    <t>A0803</t>
  </si>
  <si>
    <t>Gg. Wonoayu No. 90</t>
  </si>
  <si>
    <t>D0709</t>
  </si>
  <si>
    <t xml:space="preserve">Gg. K.H. Wahid Hasyim No. 1
</t>
  </si>
  <si>
    <t>A0207</t>
  </si>
  <si>
    <t>Jl. Gedebage Selatan No. 21</t>
  </si>
  <si>
    <t>D0468</t>
  </si>
  <si>
    <t>E0572</t>
  </si>
  <si>
    <t>Gang Jamika No. 17</t>
  </si>
  <si>
    <t>C0927</t>
  </si>
  <si>
    <t xml:space="preserve">Gang Rajawali Timur No. 5
</t>
  </si>
  <si>
    <t>C0203</t>
  </si>
  <si>
    <t>Jl. H.J Maemunah No. 28</t>
  </si>
  <si>
    <t>D0644</t>
  </si>
  <si>
    <t>Gang Kiaracondong No. 53</t>
  </si>
  <si>
    <t>C0286</t>
  </si>
  <si>
    <t xml:space="preserve">Gang Rumah Sakit No. 9
</t>
  </si>
  <si>
    <t>D0726</t>
  </si>
  <si>
    <t>Gang Moch. Ramdan No. 87</t>
  </si>
  <si>
    <t>B0718</t>
  </si>
  <si>
    <t>Gang Suniaraja No. 24</t>
  </si>
  <si>
    <t>D0508</t>
  </si>
  <si>
    <t>Jalan Dipatiukur No. 11</t>
  </si>
  <si>
    <t>D0739</t>
  </si>
  <si>
    <t>Gg. Rawamangun No. 30</t>
  </si>
  <si>
    <t>C0069</t>
  </si>
  <si>
    <t xml:space="preserve">Gang Stasiun Wonokromo No. 1
</t>
  </si>
  <si>
    <t>C0313</t>
  </si>
  <si>
    <t xml:space="preserve">Gg. M.T Haryono No. 5
</t>
  </si>
  <si>
    <t>D0158</t>
  </si>
  <si>
    <t>Gang Suryakencana No. 15</t>
  </si>
  <si>
    <t>F0164</t>
  </si>
  <si>
    <t>B0993</t>
  </si>
  <si>
    <t>Jl. Veteran No. 94</t>
  </si>
  <si>
    <t>D0323</t>
  </si>
  <si>
    <t>Jalan PHH. Mustofa No. 25</t>
  </si>
  <si>
    <t>C0836</t>
  </si>
  <si>
    <t xml:space="preserve">Gang Moch. Ramdan No. 6
</t>
  </si>
  <si>
    <t>F0465</t>
  </si>
  <si>
    <t>Gg. Joyoboyo No. 02</t>
  </si>
  <si>
    <t>E0540</t>
  </si>
  <si>
    <t xml:space="preserve">Jalan Soekarno Hatta No. 7
</t>
  </si>
  <si>
    <t>D0304</t>
  </si>
  <si>
    <t>Jalan Kendalsari No. 53</t>
  </si>
  <si>
    <t>A0493</t>
  </si>
  <si>
    <t>C0557</t>
  </si>
  <si>
    <t>Gang Peta No. 67</t>
  </si>
  <si>
    <t>D0564</t>
  </si>
  <si>
    <t xml:space="preserve">Jl. Sukabumi No. 4
</t>
  </si>
  <si>
    <t>E0365</t>
  </si>
  <si>
    <t xml:space="preserve">Jl. Antapani Lama No. 3
</t>
  </si>
  <si>
    <t>A0977</t>
  </si>
  <si>
    <t xml:space="preserve">Jalan Rumah Sakit No. 7
</t>
  </si>
  <si>
    <t>D0194</t>
  </si>
  <si>
    <t>Gg. Raya Ujungberung No. 99</t>
  </si>
  <si>
    <t>D0870</t>
  </si>
  <si>
    <t xml:space="preserve">Jl. Veteran No. 9
</t>
  </si>
  <si>
    <t>C0706</t>
  </si>
  <si>
    <t>Jl. Antapani Lama No. 52</t>
  </si>
  <si>
    <t>D0097</t>
  </si>
  <si>
    <t>Gang Kendalsari No. 85</t>
  </si>
  <si>
    <t>B0925</t>
  </si>
  <si>
    <t>Gg. W.R. Supratman No. 94</t>
  </si>
  <si>
    <t>B0389</t>
  </si>
  <si>
    <t xml:space="preserve">Jalan Gedebage Selatan No. 2
</t>
  </si>
  <si>
    <t>E1000</t>
  </si>
  <si>
    <t>Gg. Suniaraja No. 72</t>
  </si>
  <si>
    <t>F0091</t>
  </si>
  <si>
    <t xml:space="preserve">Gang Waringin No. 2
</t>
  </si>
  <si>
    <t>C0448</t>
  </si>
  <si>
    <t xml:space="preserve">Jl. Otto Iskandardinata No. 4
</t>
  </si>
  <si>
    <t>D0440</t>
  </si>
  <si>
    <t>Jalan Joyoboyo No. 51</t>
  </si>
  <si>
    <t>C0341</t>
  </si>
  <si>
    <t xml:space="preserve">Gang Asia Afrika No. 4
</t>
  </si>
  <si>
    <t>A0174</t>
  </si>
  <si>
    <t>Gang Raya Setiabudhi No. 61</t>
  </si>
  <si>
    <t>B0120</t>
  </si>
  <si>
    <t xml:space="preserve">Gang Peta No. 0
</t>
  </si>
  <si>
    <t>B0206</t>
  </si>
  <si>
    <t>Jl. Otto Iskandardinata No. 35</t>
  </si>
  <si>
    <t>E0504</t>
  </si>
  <si>
    <t>Gg. Peta No. 85</t>
  </si>
  <si>
    <t>D0511</t>
  </si>
  <si>
    <t xml:space="preserve">Gg. Abdul Muis No. 9
</t>
  </si>
  <si>
    <t>B0048</t>
  </si>
  <si>
    <t>Jl. Ciumbuleuit No. 10</t>
  </si>
  <si>
    <t>F0585</t>
  </si>
  <si>
    <t>Jalan Wonoayu No. 31</t>
  </si>
  <si>
    <t>D0875</t>
  </si>
  <si>
    <t>Jl. Siliwangi No. 20</t>
  </si>
  <si>
    <t>D0262</t>
  </si>
  <si>
    <t>Jalan M.T Haryono No. 69</t>
  </si>
  <si>
    <t>D0624</t>
  </si>
  <si>
    <t xml:space="preserve">Jl. Jend. Sudirman No. 4
</t>
  </si>
  <si>
    <t>F0361</t>
  </si>
  <si>
    <t>Gg. Ciwastra No. 36</t>
  </si>
  <si>
    <t>B0910</t>
  </si>
  <si>
    <t>Gg. Peta No. 50</t>
  </si>
  <si>
    <t>B0076</t>
  </si>
  <si>
    <t>Jalan Cikutra Timur No. 51</t>
  </si>
  <si>
    <t>A0034</t>
  </si>
  <si>
    <t>Gg. Rawamangun No. 15</t>
  </si>
  <si>
    <t>E0077</t>
  </si>
  <si>
    <t xml:space="preserve">Jalan M.H Thamrin No. 4
</t>
  </si>
  <si>
    <t>A0566</t>
  </si>
  <si>
    <t xml:space="preserve">Jalan Antapani Lama No. 7
</t>
  </si>
  <si>
    <t>E0734</t>
  </si>
  <si>
    <t>Gg. Antapani Lama No. 68</t>
  </si>
  <si>
    <t>F0755</t>
  </si>
  <si>
    <t xml:space="preserve">Gg. Ir. H. Djuanda No. 4
</t>
  </si>
  <si>
    <t>F0435</t>
  </si>
  <si>
    <t>Gang Pelajar Pejuang No. 06</t>
  </si>
  <si>
    <t>C0328</t>
  </si>
  <si>
    <t>Gang Tebet Barat Dalam No. 45</t>
  </si>
  <si>
    <t>F0195</t>
  </si>
  <si>
    <t xml:space="preserve">Gang Jayawijaya No. 7
</t>
  </si>
  <si>
    <t>F0615</t>
  </si>
  <si>
    <t xml:space="preserve">Jl. Gedebage Selatan No. 6
</t>
  </si>
  <si>
    <t>D0510</t>
  </si>
  <si>
    <t>Jalan Kendalsari No. 30</t>
  </si>
  <si>
    <t>D0942</t>
  </si>
  <si>
    <t xml:space="preserve">Gang Dipenogoro No. 5
</t>
  </si>
  <si>
    <t>B0418</t>
  </si>
  <si>
    <t xml:space="preserve">Jalan Pasirkoja No. 0
</t>
  </si>
  <si>
    <t>C0899</t>
  </si>
  <si>
    <t>Jl. Erlangga No. 90</t>
  </si>
  <si>
    <t>F0235</t>
  </si>
  <si>
    <t>Gang Rajawali Timur No. 87</t>
  </si>
  <si>
    <t>E0218</t>
  </si>
  <si>
    <t>Jalan Indragiri No. 95</t>
  </si>
  <si>
    <t>E0808</t>
  </si>
  <si>
    <t>D0241</t>
  </si>
  <si>
    <t xml:space="preserve">Jalan Otto Iskandardinata No. 9
</t>
  </si>
  <si>
    <t>C0929</t>
  </si>
  <si>
    <t>Jalan Dipenogoro No. 55</t>
  </si>
  <si>
    <t>D0787</t>
  </si>
  <si>
    <t>Jalan Cihampelas No. 50</t>
  </si>
  <si>
    <t>E0933</t>
  </si>
  <si>
    <t>B0466</t>
  </si>
  <si>
    <t>Gg. Bangka Raya No. 27</t>
  </si>
  <si>
    <t>F0463</t>
  </si>
  <si>
    <t>Gg. Siliwangi No. 53</t>
  </si>
  <si>
    <t>C0932</t>
  </si>
  <si>
    <t xml:space="preserve">Gg. Monginsidi No. 7
</t>
  </si>
  <si>
    <t>F0036</t>
  </si>
  <si>
    <t>Gang Cempaka No. 14</t>
  </si>
  <si>
    <t>D0479</t>
  </si>
  <si>
    <t xml:space="preserve">Jl. Wonoayu No. 1
</t>
  </si>
  <si>
    <t>A0638</t>
  </si>
  <si>
    <t>Jl. Ciwastra No. 45</t>
  </si>
  <si>
    <t>D0315</t>
  </si>
  <si>
    <t xml:space="preserve">Jl. Dipenogoro No. 8
</t>
  </si>
  <si>
    <t>E0191</t>
  </si>
  <si>
    <t>Gang Erlangga No. 11</t>
  </si>
  <si>
    <t>F0539</t>
  </si>
  <si>
    <t>Gang Rajawali Timur No. 81</t>
  </si>
  <si>
    <t>B0229</t>
  </si>
  <si>
    <t>Gg. Rawamangun No. 80</t>
  </si>
  <si>
    <t>A0926</t>
  </si>
  <si>
    <t>Jalan Abdul Muis No. 57</t>
  </si>
  <si>
    <t>E0028</t>
  </si>
  <si>
    <t>Jalan Gegerkalong Hilir No. 96</t>
  </si>
  <si>
    <t>C0250</t>
  </si>
  <si>
    <t>Gang Kutai No. 51</t>
  </si>
  <si>
    <t>D0445</t>
  </si>
  <si>
    <t xml:space="preserve">Gg. Indragiri No. 7
</t>
  </si>
  <si>
    <t>C0138</t>
  </si>
  <si>
    <t xml:space="preserve">Gang Jamika No. 6
</t>
  </si>
  <si>
    <t>F0306</t>
  </si>
  <si>
    <t>Gg. Ahmad Dahlan No. 90</t>
  </si>
  <si>
    <t>D0378</t>
  </si>
  <si>
    <t xml:space="preserve">Gang Dipatiukur No. 7
</t>
  </si>
  <si>
    <t>C0253</t>
  </si>
  <si>
    <t>Gg. Gardujati No. 90</t>
  </si>
  <si>
    <t>C0501</t>
  </si>
  <si>
    <t xml:space="preserve">Jl. Suniaraja No. 5
</t>
  </si>
  <si>
    <t>C0054</t>
  </si>
  <si>
    <t xml:space="preserve">Gg. Stasiun Wonokromo No. 8
</t>
  </si>
  <si>
    <t>F0889</t>
  </si>
  <si>
    <t>D0716</t>
  </si>
  <si>
    <t xml:space="preserve">Gg. Abdul Muis No. 4
</t>
  </si>
  <si>
    <t>F0838</t>
  </si>
  <si>
    <t>Gang Cikapayang No. 69</t>
  </si>
  <si>
    <t>E0519</t>
  </si>
  <si>
    <t>Gg. Astana Anyar No. 10</t>
  </si>
  <si>
    <t>A0653</t>
  </si>
  <si>
    <t xml:space="preserve">Gang Suryakencana No. 2
</t>
  </si>
  <si>
    <t>E0578</t>
  </si>
  <si>
    <t>Gang Cikutra Timur No. 64</t>
  </si>
  <si>
    <t>F0735</t>
  </si>
  <si>
    <t>Jalan Ir. H. Djuanda No. 13</t>
  </si>
  <si>
    <t>B0791</t>
  </si>
  <si>
    <t>Jl. Ronggowarsito No. 59</t>
  </si>
  <si>
    <t>D0070</t>
  </si>
  <si>
    <t xml:space="preserve">Gang Sentot Alibasa No. 6
</t>
  </si>
  <si>
    <t>D0950</t>
  </si>
  <si>
    <t>Jalan Laswi No. 49</t>
  </si>
  <si>
    <t>F0074</t>
  </si>
  <si>
    <t>Jl. Stasiun Wonokromo No. 77</t>
  </si>
  <si>
    <t>C0426</t>
  </si>
  <si>
    <t>Gg. M.T Haryono No. 33</t>
  </si>
  <si>
    <t>C0290</t>
  </si>
  <si>
    <t>Jl. Sukajadi No. 67</t>
  </si>
  <si>
    <t>F0038</t>
  </si>
  <si>
    <t>Gg. PHH. Mustofa No. 57</t>
  </si>
  <si>
    <t>E0046</t>
  </si>
  <si>
    <t>Gg. M.H Thamrin No. 37</t>
  </si>
  <si>
    <t>F0408</t>
  </si>
  <si>
    <t xml:space="preserve">Jl. Laswi No. 8
</t>
  </si>
  <si>
    <t>B0881</t>
  </si>
  <si>
    <t>Jalan Jend. A. Yani No. 43</t>
  </si>
  <si>
    <t>A0213</t>
  </si>
  <si>
    <t>Gang Pasteur No. 81</t>
  </si>
  <si>
    <t>D0334</t>
  </si>
  <si>
    <t>Jl. Raya Ujungberung No. 67</t>
  </si>
  <si>
    <t>F0263</t>
  </si>
  <si>
    <t>Jl. Raya Setiabudhi No. 98</t>
  </si>
  <si>
    <t>F0679</t>
  </si>
  <si>
    <t>Gg. Bangka Raya No. 15</t>
  </si>
  <si>
    <t>C0214</t>
  </si>
  <si>
    <t>Jalan Tubagus Ismail No. 99</t>
  </si>
  <si>
    <t>E0630</t>
  </si>
  <si>
    <t xml:space="preserve">Gang Surapati No. 7
</t>
  </si>
  <si>
    <t>B0527</t>
  </si>
  <si>
    <t xml:space="preserve">Gang Rawamangun No. 7
</t>
  </si>
  <si>
    <t>B0600</t>
  </si>
  <si>
    <t>Jalan Merdeka No. 87</t>
  </si>
  <si>
    <t>B0352</t>
  </si>
  <si>
    <t>B0140</t>
  </si>
  <si>
    <t>Jalan Jamika No. 77</t>
  </si>
  <si>
    <t>A0534</t>
  </si>
  <si>
    <t xml:space="preserve">Jl. Rajawali Timur No. 1
</t>
  </si>
  <si>
    <t>B0133</t>
  </si>
  <si>
    <t>Jl. Laswi No. 49</t>
  </si>
  <si>
    <t>D0949</t>
  </si>
  <si>
    <t>Gang BKR No. 08</t>
  </si>
  <si>
    <t>D0044</t>
  </si>
  <si>
    <t>Gg. Cihampelas No. 96</t>
  </si>
  <si>
    <t>D0707</t>
  </si>
  <si>
    <t xml:space="preserve">Gang R.E Martadinata No. 8
</t>
  </si>
  <si>
    <t>E0316</t>
  </si>
  <si>
    <t xml:space="preserve">Gang Jamika No. 9
</t>
  </si>
  <si>
    <t>A0137</t>
  </si>
  <si>
    <t xml:space="preserve">Gg. Gedebage Selatan No. 6
</t>
  </si>
  <si>
    <t>E0636</t>
  </si>
  <si>
    <t xml:space="preserve">Gg. Kutai No. 3
</t>
  </si>
  <si>
    <t>A0185</t>
  </si>
  <si>
    <t>Gang Moch. Ramdan No. 47</t>
  </si>
  <si>
    <t>B0416</t>
  </si>
  <si>
    <t xml:space="preserve">Gg. Rungkut Industri No. 6
</t>
  </si>
  <si>
    <t>C0330</t>
  </si>
  <si>
    <t xml:space="preserve">Gg. Tubagus Ismail No. 9
</t>
  </si>
  <si>
    <t>D0733</t>
  </si>
  <si>
    <t xml:space="preserve">Gang BKR No. 6
</t>
  </si>
  <si>
    <t>F0210</t>
  </si>
  <si>
    <t>Jl. Otto Iskandardinata No. 46</t>
  </si>
  <si>
    <t>E0522</t>
  </si>
  <si>
    <t xml:space="preserve">Jalan Antapani Lama No. 6
</t>
  </si>
  <si>
    <t>B0855</t>
  </si>
  <si>
    <t>Gg. Surapati No. 93</t>
  </si>
  <si>
    <t>E0104</t>
  </si>
  <si>
    <t>Jalan Ahmad Dahlan No. 74</t>
  </si>
  <si>
    <t>C0533</t>
  </si>
  <si>
    <t xml:space="preserve">Gg. BKR No. 3
</t>
  </si>
  <si>
    <t>A0696</t>
  </si>
  <si>
    <t>Gang Joyoboyo No. 21</t>
  </si>
  <si>
    <t>E0119</t>
  </si>
  <si>
    <t xml:space="preserve">Gang HOS. Cokroaminoto No. 5
</t>
  </si>
  <si>
    <t>E0381</t>
  </si>
  <si>
    <t>Gang Asia Afrika No. 97</t>
  </si>
  <si>
    <t>F0802</t>
  </si>
  <si>
    <t xml:space="preserve">Jalan Tubagus Ismail No. 7
</t>
  </si>
  <si>
    <t>E0796</t>
  </si>
  <si>
    <t>Gang Astana Anyar No. 51</t>
  </si>
  <si>
    <t>F0307</t>
  </si>
  <si>
    <t xml:space="preserve">Gang Kutai No. 3
</t>
  </si>
  <si>
    <t>E0708</t>
  </si>
  <si>
    <t xml:space="preserve">Gg. Sentot Alibasa No. 1
</t>
  </si>
  <si>
    <t>F0441</t>
  </si>
  <si>
    <t>F0109</t>
  </si>
  <si>
    <t xml:space="preserve">Gang Rawamangun No. 2
</t>
  </si>
  <si>
    <t>E0402</t>
  </si>
  <si>
    <t>Jl. Indragiri No. 66</t>
  </si>
  <si>
    <t>B0939</t>
  </si>
  <si>
    <t>Jalan Asia Afrika No. 36</t>
  </si>
  <si>
    <t>F0953</t>
  </si>
  <si>
    <t xml:space="preserve">Gang BKR No. 7
</t>
  </si>
  <si>
    <t>A0181</t>
  </si>
  <si>
    <t>Gang Kendalsari No. 87</t>
  </si>
  <si>
    <t>E0520</t>
  </si>
  <si>
    <t>Gang Moch. Toha No. 06</t>
  </si>
  <si>
    <t>F0878</t>
  </si>
  <si>
    <t xml:space="preserve">Jl. KH Amin Jasuta No. 9
</t>
  </si>
  <si>
    <t>F0742</t>
  </si>
  <si>
    <t>Gg. Bangka Raya No. 76</t>
  </si>
  <si>
    <t>B0656</t>
  </si>
  <si>
    <t xml:space="preserve">Gg. Pacuan Kuda No. 1
</t>
  </si>
  <si>
    <t>A0681</t>
  </si>
  <si>
    <t>Jalan BKR No. 90</t>
  </si>
  <si>
    <t>E0419</t>
  </si>
  <si>
    <t>Jl. Kiaracondong No. 45</t>
  </si>
  <si>
    <t>A0063</t>
  </si>
  <si>
    <t>Jalan Ahmad Dahlan No. 88</t>
  </si>
  <si>
    <t>C0449</t>
  </si>
  <si>
    <t xml:space="preserve">Gang Otto Iskandardinata No. 1
</t>
  </si>
  <si>
    <t>A0026</t>
  </si>
  <si>
    <t xml:space="preserve">Gg. Erlangga No. 9
</t>
  </si>
  <si>
    <t>F0182</t>
  </si>
  <si>
    <t xml:space="preserve">Jalan Yos Sudarso No. 8
</t>
  </si>
  <si>
    <t>A0940</t>
  </si>
  <si>
    <t xml:space="preserve">Gg. Monginsidi No. 5
</t>
  </si>
  <si>
    <t>B0893</t>
  </si>
  <si>
    <t>Gg. Sukabumi No. 75</t>
  </si>
  <si>
    <t>E0595</t>
  </si>
  <si>
    <t>Jalan Ahmad Dahlan No. 36</t>
  </si>
  <si>
    <t>B0502</t>
  </si>
  <si>
    <t xml:space="preserve">Jalan Wonoayu No. 0
</t>
  </si>
  <si>
    <t>E0367</t>
  </si>
  <si>
    <t xml:space="preserve">Jl. Gedebage Selatan No. 9
</t>
  </si>
  <si>
    <t>F0498</t>
  </si>
  <si>
    <t>Gg. W.R. Supratman No. 58</t>
  </si>
  <si>
    <t>E0390</t>
  </si>
  <si>
    <t xml:space="preserve">Gang H.J Maemunah No. 5
</t>
  </si>
  <si>
    <t>F0053</t>
  </si>
  <si>
    <t>Jalan Tubagus Ismail No. 73</t>
  </si>
  <si>
    <t>A0488</t>
  </si>
  <si>
    <t>Jalan Kapten Muslihat No. 07</t>
  </si>
  <si>
    <t>F0222</t>
  </si>
  <si>
    <t xml:space="preserve">Jl. HOS. Cokroaminoto No. 4
</t>
  </si>
  <si>
    <t>E0310</t>
  </si>
  <si>
    <t>Jl. Bangka Raya No. 78</t>
  </si>
  <si>
    <t>E0848</t>
  </si>
  <si>
    <t>Jl. Ciwastra No. 38</t>
  </si>
  <si>
    <t>C0179</t>
  </si>
  <si>
    <t>Jalan Rumah Sakit No. 66</t>
  </si>
  <si>
    <t>E0975</t>
  </si>
  <si>
    <t xml:space="preserve">Gg. Dipenogoro No. 2
</t>
  </si>
  <si>
    <t>C0067</t>
  </si>
  <si>
    <t>Jalan Sadang Serang No. 54</t>
  </si>
  <si>
    <t>D0772</t>
  </si>
  <si>
    <t>Jl. Jend. A. Yani No. 60</t>
  </si>
  <si>
    <t>B0371</t>
  </si>
  <si>
    <t>Jalan KH Amin Jasuta No. 68</t>
  </si>
  <si>
    <t>C0859</t>
  </si>
  <si>
    <t>Gang Veteran No. 08</t>
  </si>
  <si>
    <t>A0272</t>
  </si>
  <si>
    <t xml:space="preserve">Jl. Pasteur No. 5
</t>
  </si>
  <si>
    <t>D0801</t>
  </si>
  <si>
    <t xml:space="preserve">Jalan Pasteur No. 6
</t>
  </si>
  <si>
    <t>C0487</t>
  </si>
  <si>
    <t>Jl. Peta No. 31</t>
  </si>
  <si>
    <t>C0665</t>
  </si>
  <si>
    <t xml:space="preserve">Jl. Abdul Muis No. 9
</t>
  </si>
  <si>
    <t>C0430</t>
  </si>
  <si>
    <t>Gang R.E Martadinata No. 04</t>
  </si>
  <si>
    <t>F0168</t>
  </si>
  <si>
    <t xml:space="preserve">Gang Abdul Muis No. 2
</t>
  </si>
  <si>
    <t>C0614</t>
  </si>
  <si>
    <t>Gang Jayawijaya No. 00</t>
  </si>
  <si>
    <t>A0868</t>
  </si>
  <si>
    <t>Gang Rajawali Timur No. 93</t>
  </si>
  <si>
    <t>A0805</t>
  </si>
  <si>
    <t xml:space="preserve">Jalan Gardujati No. 5
</t>
  </si>
  <si>
    <t>D0513</t>
  </si>
  <si>
    <t>Gg. KH Amin Jasuta No. 08</t>
  </si>
  <si>
    <t>E0643</t>
  </si>
  <si>
    <t>Jalan Kutisari Selatan No. 41</t>
  </si>
  <si>
    <t>D0412</t>
  </si>
  <si>
    <t>Gg. Gedebage Selatan No. 46</t>
  </si>
  <si>
    <t>D0136</t>
  </si>
  <si>
    <t>Gg. Pasteur No. 26</t>
  </si>
  <si>
    <t>C0414</t>
  </si>
  <si>
    <t xml:space="preserve">Jalan Kutisari Selatan No. 3
</t>
  </si>
  <si>
    <t>F0957</t>
  </si>
  <si>
    <t>Jalan Kutisari Selatan No. 76</t>
  </si>
  <si>
    <t>F0184</t>
  </si>
  <si>
    <t>Jalan Erlangga No. 87</t>
  </si>
  <si>
    <t>A0692</t>
  </si>
  <si>
    <t>Jl. Kiaracondong No. 50</t>
  </si>
  <si>
    <t>C0139</t>
  </si>
  <si>
    <t xml:space="preserve">Gang Pasirkoja No. 7
</t>
  </si>
  <si>
    <t>A0201</t>
  </si>
  <si>
    <t xml:space="preserve">Jalan Indragiri No. 9
</t>
  </si>
  <si>
    <t>E0345</t>
  </si>
  <si>
    <t xml:space="preserve">Jl. Pelajar Pejuang No. 0
</t>
  </si>
  <si>
    <t>D0928</t>
  </si>
  <si>
    <t>Gg. Erlangga No. 38</t>
  </si>
  <si>
    <t>E0190</t>
  </si>
  <si>
    <t>Jalan Pasir Koja No. 85</t>
  </si>
  <si>
    <t>C0661</t>
  </si>
  <si>
    <t xml:space="preserve">Jalan Rumah Sakit No. 6
</t>
  </si>
  <si>
    <t>D0617</t>
  </si>
  <si>
    <t>Jl. Sukajadi No. 73</t>
  </si>
  <si>
    <t>F0828</t>
  </si>
  <si>
    <t>Jalan W.R. Supratman No. 28</t>
  </si>
  <si>
    <t>B0814</t>
  </si>
  <si>
    <t>Jl. H.J Maemunah No. 30</t>
  </si>
  <si>
    <t>F0823</t>
  </si>
  <si>
    <t xml:space="preserve">Gg. K.H. Wahid Hasyim No. 4
</t>
  </si>
  <si>
    <t>E0143</t>
  </si>
  <si>
    <t xml:space="preserve">Jl. Cikutra Barat No. 2
</t>
  </si>
  <si>
    <t>C0764</t>
  </si>
  <si>
    <t>Jalan Stasiun Wonokromo No. 38</t>
  </si>
  <si>
    <t>C0587</t>
  </si>
  <si>
    <t xml:space="preserve">Jalan K.H. Wahid Hasyim No. 6
</t>
  </si>
  <si>
    <t>E0291</t>
  </si>
  <si>
    <t xml:space="preserve">Jl. Suniaraja No. 3
</t>
  </si>
  <si>
    <t>E0409</t>
  </si>
  <si>
    <t>Jalan W.R. Supratman No. 90</t>
  </si>
  <si>
    <t>B0458</t>
  </si>
  <si>
    <t>Gg. Suryakencana No. 91</t>
  </si>
  <si>
    <t>E0045</t>
  </si>
  <si>
    <t>Gg. Waringin No. 37</t>
  </si>
  <si>
    <t>D0948</t>
  </si>
  <si>
    <t>Jalan Sukajadi No. 84</t>
  </si>
  <si>
    <t>F0256</t>
  </si>
  <si>
    <t>Gg. Stasiun Wonokromo No. 18</t>
  </si>
  <si>
    <t>E0685</t>
  </si>
  <si>
    <t>Gg. Dipatiukur No. 31</t>
  </si>
  <si>
    <t>D0131</t>
  </si>
  <si>
    <t>Jl. Raya Setiabudhi No. 90</t>
  </si>
  <si>
    <t>B0782</t>
  </si>
  <si>
    <t>Jl. Rumah Sakit No. 75</t>
  </si>
  <si>
    <t>A0563</t>
  </si>
  <si>
    <t>Gang Otto Iskandardinata No. 68</t>
  </si>
  <si>
    <t>D0902</t>
  </si>
  <si>
    <t>Gang S. Parman No. 79</t>
  </si>
  <si>
    <t>F0346</t>
  </si>
  <si>
    <t xml:space="preserve">Jl. Kiaracondong No. 2
</t>
  </si>
  <si>
    <t>B0512</t>
  </si>
  <si>
    <t xml:space="preserve">Gg. Indragiri No. 9
</t>
  </si>
  <si>
    <t>D0757</t>
  </si>
  <si>
    <t>Jl. Moch. Toha No. 55</t>
  </si>
  <si>
    <t>D0872</t>
  </si>
  <si>
    <t>Gang HOS. Cokroaminoto No. 33</t>
  </si>
  <si>
    <t>D0849</t>
  </si>
  <si>
    <t>Jl. Rajawali Timur No. 82</t>
  </si>
  <si>
    <t>C0839</t>
  </si>
  <si>
    <t>Jl. Dipatiukur No. 28</t>
  </si>
  <si>
    <t>E0387</t>
  </si>
  <si>
    <t>Gg. Cikutra Barat No. 80</t>
  </si>
  <si>
    <t>F0443</t>
  </si>
  <si>
    <t xml:space="preserve">Jalan Jakarta No. 1
</t>
  </si>
  <si>
    <t>E0059</t>
  </si>
  <si>
    <t>Gg. PHH. Mustofa No. 89</t>
  </si>
  <si>
    <t>B0717</t>
  </si>
  <si>
    <t>Jl. Suryakencana No. 91</t>
  </si>
  <si>
    <t>B0635</t>
  </si>
  <si>
    <t xml:space="preserve">Jl. Gegerkalong Hilir No. 0
</t>
  </si>
  <si>
    <t>A0094</t>
  </si>
  <si>
    <t>Jl. Sukajadi No. 95</t>
  </si>
  <si>
    <t>D0096</t>
  </si>
  <si>
    <t xml:space="preserve">Gg. Gegerkalong Hilir No. 7
</t>
  </si>
  <si>
    <t>D0489</t>
  </si>
  <si>
    <t>Jalan Rajawali Timur No. 17</t>
  </si>
  <si>
    <t>A0281</t>
  </si>
  <si>
    <t xml:space="preserve">Gang Moch. Ramdan No. 0
</t>
  </si>
  <si>
    <t>B0864</t>
  </si>
  <si>
    <t>Gg. Asia Afrika No. 28</t>
  </si>
  <si>
    <t>C0383</t>
  </si>
  <si>
    <t>Jalan W.R. Supratman No. 21</t>
  </si>
  <si>
    <t>D0271</t>
  </si>
  <si>
    <t>Jalan Suryakencana No. 23</t>
  </si>
  <si>
    <t>D0817</t>
  </si>
  <si>
    <t xml:space="preserve">Jl. S. Parman No. 2
</t>
  </si>
  <si>
    <t>F0597</t>
  </si>
  <si>
    <t>F0936</t>
  </si>
  <si>
    <t>D0283</t>
  </si>
  <si>
    <t>Jalan Indragiri No. 33</t>
  </si>
  <si>
    <t>B0226</t>
  </si>
  <si>
    <t>Jalan S. Parman No. 75</t>
  </si>
  <si>
    <t>E0567</t>
  </si>
  <si>
    <t xml:space="preserve">Gg. Jend. Sudirman No. 8
</t>
  </si>
  <si>
    <t>F0326</t>
  </si>
  <si>
    <t xml:space="preserve">Gang Dipenogoro No. 0
</t>
  </si>
  <si>
    <t>C0698</t>
  </si>
  <si>
    <t>Gg. Bangka Raya No. 25</t>
  </si>
  <si>
    <t>C0149</t>
  </si>
  <si>
    <t xml:space="preserve">Jl. S. Parman No. 0
</t>
  </si>
  <si>
    <t>D0141</t>
  </si>
  <si>
    <t>Gang Kendalsari No. 67</t>
  </si>
  <si>
    <t>B0729</t>
  </si>
  <si>
    <t>Jl. Moch. Toha No. 26</t>
  </si>
  <si>
    <t>F0592</t>
  </si>
  <si>
    <t xml:space="preserve">Gg. Monginsidi No. 6
</t>
  </si>
  <si>
    <t>D0792</t>
  </si>
  <si>
    <t>Jalan Raya Setiabudhi No. 63</t>
  </si>
  <si>
    <t>C0436</t>
  </si>
  <si>
    <t>B0023</t>
  </si>
  <si>
    <t xml:space="preserve">Gg. Kutisari Selatan No. 5
</t>
  </si>
  <si>
    <t>B0857</t>
  </si>
  <si>
    <t>Jl. Rungkut Industri No. 62</t>
  </si>
  <si>
    <t>A0758</t>
  </si>
  <si>
    <t>Jl. Kutisari Selatan No. 35</t>
  </si>
  <si>
    <t>B0483</t>
  </si>
  <si>
    <t>Gang Rajawali Timur No. 42</t>
  </si>
  <si>
    <t>D0730</t>
  </si>
  <si>
    <t>Gg. KH Amin Jasuta No. 20</t>
  </si>
  <si>
    <t>E0010</t>
  </si>
  <si>
    <t xml:space="preserve">Gang Erlangga No. 8
</t>
  </si>
  <si>
    <t>C0413</t>
  </si>
  <si>
    <t xml:space="preserve">Jalan Dr. Djunjunan No. 8
</t>
  </si>
  <si>
    <t>C0577</t>
  </si>
  <si>
    <t>Jalan Kebonjati No. 08</t>
  </si>
  <si>
    <t>C0055</t>
  </si>
  <si>
    <t>Gg. Cihampelas No. 45</t>
  </si>
  <si>
    <t>B0092</t>
  </si>
  <si>
    <t>Jalan Moch. Ramdan No. 07</t>
  </si>
  <si>
    <t>F0719</t>
  </si>
  <si>
    <t>Jl. Suryakencana No. 18</t>
  </si>
  <si>
    <t>B0690</t>
  </si>
  <si>
    <t>Jalan Jamika No. 37</t>
  </si>
  <si>
    <t>F0958</t>
  </si>
  <si>
    <t>Jl. Pacuan Kuda No. 72</t>
  </si>
  <si>
    <t>B0921</t>
  </si>
  <si>
    <t xml:space="preserve">Gang PHH. Mustofa No. 2
</t>
  </si>
  <si>
    <t>C0654</t>
  </si>
  <si>
    <t>Gg. Suryakencana No. 67</t>
  </si>
  <si>
    <t>A0188</t>
  </si>
  <si>
    <t>Gang Merdeka No. 34</t>
  </si>
  <si>
    <t>D0686</t>
  </si>
  <si>
    <t>Gg. Cikutra Barat No. 24</t>
  </si>
  <si>
    <t>A0682</t>
  </si>
  <si>
    <t xml:space="preserve">Jl. Dr. Djunjunan No. 2
</t>
  </si>
  <si>
    <t>D0303</t>
  </si>
  <si>
    <t>Jl. Raya Ujungberung No. 69</t>
  </si>
  <si>
    <t>D0072</t>
  </si>
  <si>
    <t>Gg. R.E Martadinata No. 43</t>
  </si>
  <si>
    <t>A0110</t>
  </si>
  <si>
    <t>Jl. Moch. Ramdan No. 70</t>
  </si>
  <si>
    <t>A0288</t>
  </si>
  <si>
    <t>Jl. Indragiri No. 63</t>
  </si>
  <si>
    <t>D0160</t>
  </si>
  <si>
    <t>Jl. Dipenogoro No. 36</t>
  </si>
  <si>
    <t>E0756</t>
  </si>
  <si>
    <t>C0632</t>
  </si>
  <si>
    <t xml:space="preserve">Jalan Gedebage Selatan No. 9
</t>
  </si>
  <si>
    <t>F0212</t>
  </si>
  <si>
    <t>Jl. Kutisari Selatan No. 90</t>
  </si>
  <si>
    <t>C0994</t>
  </si>
  <si>
    <t>Jalan Kendalsari No. 22</t>
  </si>
  <si>
    <t>D0822</t>
  </si>
  <si>
    <t xml:space="preserve">Jalan Veteran No. 9
</t>
  </si>
  <si>
    <t>C0858</t>
  </si>
  <si>
    <t xml:space="preserve">Gang Kendalsari No. 7
</t>
  </si>
  <si>
    <t>A0588</t>
  </si>
  <si>
    <t>Gang Tubagus Ismail No. 63</t>
  </si>
  <si>
    <t>B0331</t>
  </si>
  <si>
    <t>Jl. Monginsidi No. 07</t>
  </si>
  <si>
    <t>F0727</t>
  </si>
  <si>
    <t>Jl. Sukajadi No. 34</t>
  </si>
  <si>
    <t>C0122</t>
  </si>
  <si>
    <t>Jl. Surapati No. 64</t>
  </si>
  <si>
    <t>D0135</t>
  </si>
  <si>
    <t xml:space="preserve">Jalan Ciwastra No. 4
</t>
  </si>
  <si>
    <t>B0343</t>
  </si>
  <si>
    <t>Jalan Surapati No. 77</t>
  </si>
  <si>
    <t>A0150</t>
  </si>
  <si>
    <t>Jalan Sukabumi No. 33</t>
  </si>
  <si>
    <t>E0093</t>
  </si>
  <si>
    <t>Gg. Moch. Toha No. 61</t>
  </si>
  <si>
    <t>B0208</t>
  </si>
  <si>
    <t xml:space="preserve">Gg. Laswi No. 6
</t>
  </si>
  <si>
    <t>E0824</t>
  </si>
  <si>
    <t xml:space="preserve">Gg. Kutisari Selatan No. 7
</t>
  </si>
  <si>
    <t>A0169</t>
  </si>
  <si>
    <t>Jl. Kapten Muslihat No. 27</t>
  </si>
  <si>
    <t>C0865</t>
  </si>
  <si>
    <t>Jalan Tebet Barat Dalam No. 39</t>
  </si>
  <si>
    <t>C0388</t>
  </si>
  <si>
    <t>A0674</t>
  </si>
  <si>
    <t>Jl. Laswi No. 15</t>
  </si>
  <si>
    <t>B0142</t>
  </si>
  <si>
    <t>Jalan Kiaracondong No. 15</t>
  </si>
  <si>
    <t>F0420</t>
  </si>
  <si>
    <t xml:space="preserve">Jalan Cihampelas No. 5
</t>
  </si>
  <si>
    <t>B0954</t>
  </si>
  <si>
    <t>Jalan Peta No. 59</t>
  </si>
  <si>
    <t>D0344</t>
  </si>
  <si>
    <t>Gang Pasirkoja No. 56</t>
  </si>
  <si>
    <t>B0606</t>
  </si>
  <si>
    <t xml:space="preserve">Gg. Tebet Barat Dalam No. 9
</t>
  </si>
  <si>
    <t>C0528</t>
  </si>
  <si>
    <t>Jalan S. Parman No. 85</t>
  </si>
  <si>
    <t>E0013</t>
  </si>
  <si>
    <t>Jl. Jakarta No. 26</t>
  </si>
  <si>
    <t>A0916</t>
  </si>
  <si>
    <t>Jalan Joyoboyo No. 04</t>
  </si>
  <si>
    <t>C0545</t>
  </si>
  <si>
    <t>Gang Medokan Ayu No. 30</t>
  </si>
  <si>
    <t>D0795</t>
  </si>
  <si>
    <t xml:space="preserve">Gg. Cikutra Barat No. 1
</t>
  </si>
  <si>
    <t>A0691</t>
  </si>
  <si>
    <t>Gang Pasir Koja No. 23</t>
  </si>
  <si>
    <t>F0384</t>
  </si>
  <si>
    <t>Tanggal Absen</t>
  </si>
  <si>
    <t>Bulan</t>
  </si>
  <si>
    <t>Nomor</t>
  </si>
  <si>
    <t>List Jurusan</t>
  </si>
  <si>
    <r>
      <t xml:space="preserve">Isi sheet </t>
    </r>
    <r>
      <rPr>
        <b/>
        <sz val="11"/>
        <color theme="1"/>
        <rFont val="Calibri"/>
        <family val="2"/>
        <scheme val="minor"/>
      </rPr>
      <t>Helper</t>
    </r>
    <r>
      <rPr>
        <sz val="11"/>
        <color theme="1"/>
        <rFont val="Calibri"/>
        <family val="2"/>
        <scheme val="minor"/>
      </rPr>
      <t xml:space="preserve"> dengan nilai yang valid (ada nilai valid apa di kolom Jurusan)</t>
    </r>
  </si>
  <si>
    <r>
      <t xml:space="preserve">Cek apakah ada data invalid dari sheet </t>
    </r>
    <r>
      <rPr>
        <b/>
        <sz val="11"/>
        <color theme="1"/>
        <rFont val="Calibri"/>
        <family val="2"/>
        <scheme val="minor"/>
      </rPr>
      <t>Main</t>
    </r>
    <r>
      <rPr>
        <sz val="11"/>
        <color theme="1"/>
        <rFont val="Calibri"/>
        <family val="2"/>
        <scheme val="minor"/>
      </rPr>
      <t xml:space="preserve"> berdasarkan kamus yang ada di sheet </t>
    </r>
    <r>
      <rPr>
        <b/>
        <sz val="11"/>
        <color theme="1"/>
        <rFont val="Calibri"/>
        <family val="2"/>
        <scheme val="minor"/>
      </rPr>
      <t>Helper</t>
    </r>
    <r>
      <rPr>
        <sz val="11"/>
        <color theme="1"/>
        <rFont val="Calibri"/>
        <family val="2"/>
        <scheme val="minor"/>
      </rPr>
      <t>, jika ada silahkan ditandai dengan lingkaran</t>
    </r>
  </si>
  <si>
    <r>
      <t xml:space="preserve">Buat ID Mahasiswa dari Sheet </t>
    </r>
    <r>
      <rPr>
        <b/>
        <sz val="11"/>
        <color theme="1"/>
        <rFont val="Calibri"/>
        <family val="2"/>
        <scheme val="minor"/>
      </rPr>
      <t>Main</t>
    </r>
    <r>
      <rPr>
        <sz val="11"/>
        <color theme="1"/>
        <rFont val="Calibri"/>
        <family val="2"/>
        <scheme val="minor"/>
      </rPr>
      <t xml:space="preserve"> berdasarkan Kode Jurusan + Nomor mereka</t>
    </r>
  </si>
  <si>
    <r>
      <t xml:space="preserve">Isi kolom Absen dari Sheet </t>
    </r>
    <r>
      <rPr>
        <b/>
        <sz val="11"/>
        <color theme="1"/>
        <rFont val="Calibri"/>
        <family val="2"/>
        <scheme val="minor"/>
      </rPr>
      <t>Main</t>
    </r>
    <r>
      <rPr>
        <sz val="11"/>
        <color theme="1"/>
        <rFont val="Calibri"/>
        <family val="2"/>
        <scheme val="minor"/>
      </rPr>
      <t xml:space="preserve"> berdasarkan data dari Sheet </t>
    </r>
    <r>
      <rPr>
        <b/>
        <sz val="11"/>
        <color theme="1"/>
        <rFont val="Calibri"/>
        <family val="2"/>
        <scheme val="minor"/>
      </rPr>
      <t>Absen</t>
    </r>
  </si>
  <si>
    <t>80-10= 70</t>
  </si>
  <si>
    <r>
      <t xml:space="preserve">Isi kolom Nama dari sheet </t>
    </r>
    <r>
      <rPr>
        <b/>
        <sz val="11"/>
        <color theme="1"/>
        <rFont val="Calibri"/>
        <family val="2"/>
        <scheme val="minor"/>
      </rPr>
      <t>Main</t>
    </r>
    <r>
      <rPr>
        <sz val="11"/>
        <color theme="1"/>
        <rFont val="Calibri"/>
        <family val="2"/>
        <scheme val="minor"/>
      </rPr>
      <t xml:space="preserve"> berdasarkan data dari sheet </t>
    </r>
    <r>
      <rPr>
        <b/>
        <sz val="11"/>
        <color theme="1"/>
        <rFont val="Calibri"/>
        <family val="2"/>
        <scheme val="minor"/>
      </rPr>
      <t>Detail</t>
    </r>
  </si>
  <si>
    <t>Jawaban</t>
  </si>
  <si>
    <t>Check</t>
  </si>
  <si>
    <t>Nama</t>
  </si>
  <si>
    <t>Berapa data dari Jurusan Fisika yang Invalid (Tidak Valid)?</t>
  </si>
  <si>
    <t>Berapa selisih dari rata rata Ujian 4 dan rata rata Ujian 3 untuk Jurusan Aktuaria? (2 angka dibelakang koma)</t>
  </si>
  <si>
    <t>Absen</t>
  </si>
  <si>
    <t>Jika mahasiswa berada di data Absen, isi dengan tanggal dia absen</t>
  </si>
  <si>
    <t>Berapa mahasiswa jurusan Statistika yang pernah absen?</t>
  </si>
  <si>
    <t>Berapa persen mahasiswa jurusan Biologi yang tidak pernah absen?</t>
  </si>
  <si>
    <t>Tugas Update</t>
  </si>
  <si>
    <t>Berapa Nilai Akhir dari mahasiswi Irfan Nababan? (1 angka dibelakang koma)</t>
  </si>
  <si>
    <t>Jurusan apa yang memiliki rata-rata Nilai Akhir terendah?</t>
  </si>
  <si>
    <t>Berapa mahasiswa yang mendapatkan Grade B?</t>
  </si>
  <si>
    <t>Berapa persen mahasiswa yang mendapatkan Grade D?</t>
  </si>
  <si>
    <t>Berapa mahasiswa yang mendapatkan Grade A dan berada di Jurusan Aktuaria?</t>
  </si>
  <si>
    <t>Berapa rata rata UTS dari Jurusan Statistika? (1 angka dibelakang koma)</t>
  </si>
  <si>
    <t>Berapa jumlah Ujian 2 dari jurusan Fisika?</t>
  </si>
  <si>
    <t>Berapa mahasiswa yang absen di bulan Oktober 2022?</t>
  </si>
  <si>
    <t>Checkpoint Day 6</t>
  </si>
  <si>
    <t>Checkpoint Day 7</t>
  </si>
  <si>
    <t>Checkpoint Day 8-9</t>
  </si>
  <si>
    <r>
      <t xml:space="preserve">Perbaiki data yang invalid sehingga semua data dari sheet </t>
    </r>
    <r>
      <rPr>
        <b/>
        <sz val="11"/>
        <color theme="1"/>
        <rFont val="Calibri"/>
        <family val="2"/>
        <scheme val="minor"/>
      </rPr>
      <t>Main</t>
    </r>
    <r>
      <rPr>
        <sz val="11"/>
        <color theme="1"/>
        <rFont val="Calibri"/>
        <family val="2"/>
        <scheme val="minor"/>
      </rPr>
      <t xml:space="preserve"> menjadi valid (berdasarkan sheet </t>
    </r>
    <r>
      <rPr>
        <b/>
        <sz val="11"/>
        <color theme="1"/>
        <rFont val="Calibri"/>
        <family val="2"/>
        <scheme val="minor"/>
      </rPr>
      <t>Helper</t>
    </r>
    <r>
      <rPr>
        <sz val="11"/>
        <color theme="1"/>
        <rFont val="Calibri"/>
        <family val="2"/>
        <scheme val="minor"/>
      </rPr>
      <t>)</t>
    </r>
  </si>
  <si>
    <r>
      <t xml:space="preserve">Jika mahasiswa Absen (tanggal absennya ada) isi dengan nilai </t>
    </r>
    <r>
      <rPr>
        <b/>
        <sz val="11"/>
        <color theme="1"/>
        <rFont val="Calibri"/>
        <family val="2"/>
        <scheme val="minor"/>
      </rPr>
      <t>Tugas - 10</t>
    </r>
  </si>
  <si>
    <r>
      <t xml:space="preserve">Jika mahasiswa tidak absen (No) isi dengan nilai </t>
    </r>
    <r>
      <rPr>
        <b/>
        <sz val="11"/>
        <color theme="1"/>
        <rFont val="Calibri"/>
        <family val="2"/>
        <scheme val="minor"/>
      </rPr>
      <t>Tugas</t>
    </r>
  </si>
  <si>
    <r>
      <t xml:space="preserve">Kemudian isi kolom </t>
    </r>
    <r>
      <rPr>
        <b/>
        <sz val="11"/>
        <color theme="1"/>
        <rFont val="Calibri"/>
        <family val="2"/>
        <scheme val="minor"/>
      </rPr>
      <t>Nilai Akhir</t>
    </r>
    <r>
      <rPr>
        <sz val="11"/>
        <color theme="1"/>
        <rFont val="Calibri"/>
        <family val="2"/>
        <scheme val="minor"/>
      </rPr>
      <t xml:space="preserve"> dengan bobot berikut</t>
    </r>
  </si>
  <si>
    <r>
      <t xml:space="preserve">Buat 3 grafik dengan contoh seperti ini di sheet </t>
    </r>
    <r>
      <rPr>
        <b/>
        <sz val="11"/>
        <color theme="1"/>
        <rFont val="Calibri"/>
        <family val="2"/>
        <scheme val="minor"/>
      </rPr>
      <t>Helper</t>
    </r>
  </si>
  <si>
    <t>Jangan melanjutkan ke langkah selanjutnya apabila belum menyelesaikan langkah sebelumnya.</t>
  </si>
  <si>
    <t>Misal: jangan loncat ke langkah 10 jika belum selesai langkah ke 3.</t>
  </si>
  <si>
    <t>Penting untuk dibaca:</t>
  </si>
  <si>
    <t>Silahkan dibaca baik-baik sheet Langkah ini, dan lakukan sampai selesai, karena data ini akan digunakan untuk mengerjakan Post Test 2.)</t>
  </si>
  <si>
    <r>
      <t xml:space="preserve">Jawab pertanyaan nomor 1-3 dari sheet </t>
    </r>
    <r>
      <rPr>
        <b/>
        <sz val="11"/>
        <color theme="1"/>
        <rFont val="Calibri"/>
        <family val="2"/>
        <scheme val="minor"/>
      </rPr>
      <t>Soal dengan benar.</t>
    </r>
  </si>
  <si>
    <r>
      <t xml:space="preserve">Jawab pertanyaan nomor 4-6 dari sheet </t>
    </r>
    <r>
      <rPr>
        <b/>
        <sz val="11"/>
        <color theme="1"/>
        <rFont val="Calibri"/>
        <family val="2"/>
        <scheme val="minor"/>
      </rPr>
      <t>Soal dengan benar.</t>
    </r>
  </si>
  <si>
    <r>
      <t xml:space="preserve">Jawab pertanyaan nomor 7-9 dari sheet </t>
    </r>
    <r>
      <rPr>
        <b/>
        <sz val="11"/>
        <color theme="1"/>
        <rFont val="Calibri"/>
        <family val="2"/>
        <scheme val="minor"/>
      </rPr>
      <t>Soal dengan benar.</t>
    </r>
  </si>
  <si>
    <r>
      <t xml:space="preserve">Jika tidak ada, isi dengan kalimat </t>
    </r>
    <r>
      <rPr>
        <b/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>(Hint: gunakan fungsi IFERROR)</t>
    </r>
  </si>
  <si>
    <r>
      <t xml:space="preserve">Isi kolom </t>
    </r>
    <r>
      <rPr>
        <b/>
        <sz val="11"/>
        <color theme="1"/>
        <rFont val="Calibri"/>
        <family val="2"/>
        <scheme val="minor"/>
      </rPr>
      <t>Tugas Update</t>
    </r>
    <r>
      <rPr>
        <sz val="11"/>
        <color theme="1"/>
        <rFont val="Calibri"/>
        <family val="2"/>
        <scheme val="minor"/>
      </rPr>
      <t xml:space="preserve"> dengan nilai sebagai berikut</t>
    </r>
  </si>
  <si>
    <r>
      <t xml:space="preserve">Jawab pertanyaan nomor 10-12 dari sheet </t>
    </r>
    <r>
      <rPr>
        <b/>
        <sz val="11"/>
        <color theme="1"/>
        <rFont val="Calibri"/>
        <family val="2"/>
        <scheme val="minor"/>
      </rPr>
      <t>Soal dengan benar.</t>
    </r>
  </si>
  <si>
    <r>
      <t xml:space="preserve">Jawab pertanyaan nomor 13-15 dari sheet </t>
    </r>
    <r>
      <rPr>
        <b/>
        <sz val="11"/>
        <color theme="1"/>
        <rFont val="Calibri"/>
        <family val="2"/>
        <scheme val="minor"/>
      </rPr>
      <t>Soal dengan benar.</t>
    </r>
  </si>
  <si>
    <r>
      <t xml:space="preserve">Beri </t>
    </r>
    <r>
      <rPr>
        <b/>
        <sz val="11"/>
        <color theme="1"/>
        <rFont val="Calibri"/>
        <family val="2"/>
        <scheme val="minor"/>
      </rPr>
      <t>Grade</t>
    </r>
    <r>
      <rPr>
        <sz val="11"/>
        <color theme="1"/>
        <rFont val="Calibri"/>
        <family val="2"/>
        <scheme val="minor"/>
      </rPr>
      <t xml:space="preserve"> berdasarkan kondisi berikut ini</t>
    </r>
  </si>
  <si>
    <t>Jika benar maka akan muncul tanda centang hijau.</t>
  </si>
  <si>
    <t>Jika salah maka akan muncul tanda silang merah.</t>
  </si>
  <si>
    <t>Jumlah Ujian 2</t>
  </si>
  <si>
    <t>Jumlah Ujian 1</t>
  </si>
  <si>
    <t>Rata-Rata Ujian 3</t>
  </si>
  <si>
    <t>Rata-Rata Ujian 4</t>
  </si>
  <si>
    <t>Rata-Rata Ujian 2</t>
  </si>
  <si>
    <t>Rata Rata UTS</t>
  </si>
  <si>
    <t>Row Labels</t>
  </si>
  <si>
    <t>Grand Total</t>
  </si>
  <si>
    <t>Count of Absen</t>
  </si>
  <si>
    <t>Kehadiran</t>
  </si>
  <si>
    <t>Rata Rata Ujian Akhir</t>
  </si>
  <si>
    <t>Column Labels</t>
  </si>
  <si>
    <t>Count of Jurusan</t>
  </si>
  <si>
    <t>Hadir</t>
  </si>
  <si>
    <t>Tidak Hadir</t>
  </si>
  <si>
    <t>Nomor Urut</t>
  </si>
  <si>
    <t>Dosen</t>
  </si>
  <si>
    <t>1-250</t>
  </si>
  <si>
    <t>251-500</t>
  </si>
  <si>
    <t>501-700</t>
  </si>
  <si>
    <t>701-1000</t>
  </si>
  <si>
    <t>Bu Dwi</t>
  </si>
  <si>
    <t>Pak Krisna</t>
  </si>
  <si>
    <t>Pak Budi</t>
  </si>
  <si>
    <t>Bu Ratna</t>
  </si>
  <si>
    <t>Bu Made</t>
  </si>
  <si>
    <t>Pak 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</si>
</sst>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left"/>
    </xf>
    <xf numFmtId="14" fontId="2" fillId="0" borderId="0" xfId="0" applyNumberFormat="1" applyFont="1"/>
    <xf numFmtId="0" fontId="2" fillId="0" borderId="0" xfId="0" applyFont="1"/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top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9" fontId="1" fillId="0" borderId="1" xfId="0" applyNumberFormat="1" applyFont="1" applyBorder="1"/>
    <xf numFmtId="9" fontId="0" fillId="0" borderId="1" xfId="0" applyNumberFormat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4" fontId="0" fillId="0" borderId="0" xfId="0" applyNumberFormat="1"/>
    <xf numFmtId="10" fontId="0" fillId="0" borderId="0" xfId="0" applyNumberFormat="1"/>
    <xf numFmtId="164" fontId="0" fillId="0" borderId="0" xfId="1" applyNumberFormat="1" applyFont="1"/>
    <xf numFmtId="0" fontId="0" fillId="0" borderId="0" xfId="1" applyNumberFormat="1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14" fontId="0" fillId="0" borderId="0" xfId="0" applyNumberFormat="1" applyAlignment="1">
      <alignment horizontal="left"/>
    </xf>
    <xf numFmtId="9" fontId="1" fillId="0" borderId="0" xfId="0" applyNumberFormat="1" applyFont="1"/>
    <xf numFmtId="9" fontId="0" fillId="0" borderId="0" xfId="0" applyNumberFormat="1"/>
    <xf numFmtId="9" fontId="0" fillId="0" borderId="0" xfId="0" applyNumberFormat="1" applyProtection="1">
      <protection locked="0"/>
    </xf>
    <xf numFmtId="9" fontId="0" fillId="0" borderId="0" xfId="1" applyFont="1" applyProtection="1">
      <protection locked="0"/>
    </xf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0" fillId="12" borderId="0" xfId="0" applyFill="1"/>
    <xf numFmtId="14" fontId="0" fillId="12" borderId="0" xfId="0" applyNumberFormat="1" applyFill="1"/>
    <xf numFmtId="165" fontId="0" fillId="0" borderId="0" xfId="0" applyNumberFormat="1"/>
    <xf numFmtId="0" fontId="0" fillId="0" borderId="0" xfId="0" pivotButton="1"/>
    <xf numFmtId="0" fontId="1" fillId="13" borderId="2" xfId="0" applyFont="1" applyFill="1" applyBorder="1"/>
    <xf numFmtId="2" fontId="0" fillId="0" borderId="0" xfId="0" applyNumberFormat="1"/>
    <xf numFmtId="2" fontId="0" fillId="0" borderId="0" xfId="0" applyNumberFormat="1" applyProtection="1">
      <protection locked="0"/>
    </xf>
    <xf numFmtId="1" fontId="0" fillId="0" borderId="0" xfId="0" applyNumberFormat="1"/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Helper!$B$1</c:f>
              <c:strCache>
                <c:ptCount val="1"/>
                <c:pt idx="0">
                  <c:v>Rata Rata UTS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Helper!$A$2:$A$7</c:f>
              <c:strCache>
                <c:ptCount val="6"/>
                <c:pt idx="0">
                  <c:v>Aktuaria</c:v>
                </c:pt>
                <c:pt idx="1">
                  <c:v>Matematika</c:v>
                </c:pt>
                <c:pt idx="2">
                  <c:v>Kimia</c:v>
                </c:pt>
                <c:pt idx="3">
                  <c:v>Fisika</c:v>
                </c:pt>
                <c:pt idx="4">
                  <c:v>Biologi</c:v>
                </c:pt>
                <c:pt idx="5">
                  <c:v>Statistika</c:v>
                </c:pt>
              </c:strCache>
            </c:strRef>
          </c:cat>
          <c:val>
            <c:numRef>
              <c:f>Helper!$B$2:$B$7</c:f>
              <c:numCache>
                <c:formatCode>General</c:formatCode>
                <c:ptCount val="6"/>
                <c:pt idx="0">
                  <c:v>65.128834355828218</c:v>
                </c:pt>
                <c:pt idx="1">
                  <c:v>63.874213836477985</c:v>
                </c:pt>
                <c:pt idx="2">
                  <c:v>63.645348837209305</c:v>
                </c:pt>
                <c:pt idx="3">
                  <c:v>62.825000000000003</c:v>
                </c:pt>
                <c:pt idx="4">
                  <c:v>62.393442622950822</c:v>
                </c:pt>
                <c:pt idx="5" formatCode="0.000">
                  <c:v>62.193750000000001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8-4F85-B240-88A151B56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685760"/>
        <c:axId val="2080678560"/>
      </c:barChart>
      <c:catAx>
        <c:axId val="208068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78560"/>
        <c:crosses val="autoZero"/>
        <c:auto val="1"/>
        <c:lblAlgn val="ctr"/>
        <c:lblOffset val="100"/>
        <c:noMultiLvlLbl val="0"/>
      </c:catAx>
      <c:valAx>
        <c:axId val="20806785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8068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Helper!$C$1</c:f>
              <c:strCache>
                <c:ptCount val="1"/>
                <c:pt idx="0">
                  <c:v>Jumlah Ujian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9B-4B9F-912C-863C2D3DA6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9B-4B9F-912C-863C2D3DA6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9B-4B9F-912C-863C2D3DA6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9B-4B9F-912C-863C2D3DA6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9B-4B9F-912C-863C2D3DA6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9B-4B9F-912C-863C2D3DA66F}"/>
              </c:ext>
            </c:extLst>
          </c:dPt>
          <c:cat>
            <c:strRef>
              <c:f>Helper!$A$2:$A$7</c:f>
              <c:strCache>
                <c:ptCount val="6"/>
                <c:pt idx="0">
                  <c:v>Aktuaria</c:v>
                </c:pt>
                <c:pt idx="1">
                  <c:v>Matematika</c:v>
                </c:pt>
                <c:pt idx="2">
                  <c:v>Kimia</c:v>
                </c:pt>
                <c:pt idx="3">
                  <c:v>Fisika</c:v>
                </c:pt>
                <c:pt idx="4">
                  <c:v>Biologi</c:v>
                </c:pt>
                <c:pt idx="5">
                  <c:v>Statistika</c:v>
                </c:pt>
              </c:strCache>
            </c:strRef>
          </c:cat>
          <c:val>
            <c:numRef>
              <c:f>Helper!$C$2:$C$7</c:f>
              <c:numCache>
                <c:formatCode>General</c:formatCode>
                <c:ptCount val="6"/>
                <c:pt idx="0">
                  <c:v>9493</c:v>
                </c:pt>
                <c:pt idx="1">
                  <c:v>9075</c:v>
                </c:pt>
                <c:pt idx="2">
                  <c:v>10010</c:v>
                </c:pt>
                <c:pt idx="3">
                  <c:v>9022</c:v>
                </c:pt>
                <c:pt idx="4">
                  <c:v>10395</c:v>
                </c:pt>
                <c:pt idx="5">
                  <c:v>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3-4327-8FDD-6A8D20EE7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Rata</a:t>
            </a:r>
            <a:r>
              <a:rPr lang="en-ID" baseline="0"/>
              <a:t> Rata Ujian 3 vs 4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Helper!$B$10</c:f>
              <c:strCache>
                <c:ptCount val="1"/>
                <c:pt idx="0">
                  <c:v>Ujian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Helper!$A$11:$A$16</c:f>
              <c:strCache>
                <c:ptCount val="6"/>
                <c:pt idx="0">
                  <c:v>Biologi</c:v>
                </c:pt>
                <c:pt idx="1">
                  <c:v>Aktuaria</c:v>
                </c:pt>
                <c:pt idx="2">
                  <c:v>Fisika</c:v>
                </c:pt>
                <c:pt idx="3">
                  <c:v>Statistika</c:v>
                </c:pt>
                <c:pt idx="4">
                  <c:v>Matematika</c:v>
                </c:pt>
                <c:pt idx="5">
                  <c:v>Kimia</c:v>
                </c:pt>
              </c:strCache>
            </c:strRef>
          </c:cat>
          <c:val>
            <c:numRef>
              <c:f>Helper!$B$11:$B$16</c:f>
              <c:numCache>
                <c:formatCode>General</c:formatCode>
                <c:ptCount val="6"/>
                <c:pt idx="0">
                  <c:v>62.418994413407823</c:v>
                </c:pt>
                <c:pt idx="1">
                  <c:v>62.128834355828218</c:v>
                </c:pt>
                <c:pt idx="2">
                  <c:v>63.106250000000003</c:v>
                </c:pt>
                <c:pt idx="3">
                  <c:v>62.333333333333336</c:v>
                </c:pt>
                <c:pt idx="4">
                  <c:v>62.654088050314463</c:v>
                </c:pt>
                <c:pt idx="5">
                  <c:v>62.087209302325583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D-4C1B-8386-7B8A4E4A1DB4}"/>
            </c:ext>
          </c:extLst>
        </c:ser>
        <c:ser>
          <c:idx val="1"/>
          <c:order val="1"/>
          <c:tx>
            <c:strRef>
              <c:f>Helper!$C$10</c:f>
              <c:strCache>
                <c:ptCount val="1"/>
                <c:pt idx="0">
                  <c:v>Ujian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Helper!$A$11:$A$16</c:f>
              <c:strCache>
                <c:ptCount val="6"/>
                <c:pt idx="0">
                  <c:v>Biologi</c:v>
                </c:pt>
                <c:pt idx="1">
                  <c:v>Aktuaria</c:v>
                </c:pt>
                <c:pt idx="2">
                  <c:v>Fisika</c:v>
                </c:pt>
                <c:pt idx="3">
                  <c:v>Statistika</c:v>
                </c:pt>
                <c:pt idx="4">
                  <c:v>Matematika</c:v>
                </c:pt>
                <c:pt idx="5">
                  <c:v>Kimia</c:v>
                </c:pt>
              </c:strCache>
            </c:strRef>
          </c:cat>
          <c:val>
            <c:numRef>
              <c:f>Helper!$C$11:$C$16</c:f>
              <c:numCache>
                <c:formatCode>General</c:formatCode>
                <c:ptCount val="6"/>
                <c:pt idx="0">
                  <c:v>71.089385474860336</c:v>
                </c:pt>
                <c:pt idx="1">
                  <c:v>73.521472392638032</c:v>
                </c:pt>
                <c:pt idx="2">
                  <c:v>71.206249999999997</c:v>
                </c:pt>
                <c:pt idx="3">
                  <c:v>72.056603773584911</c:v>
                </c:pt>
                <c:pt idx="4">
                  <c:v>73.440251572327043</c:v>
                </c:pt>
                <c:pt idx="5">
                  <c:v>73.354651162790702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D-4C1B-8386-7B8A4E4A1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887776"/>
        <c:axId val="165885856"/>
      </c:barChart>
      <c:catAx>
        <c:axId val="165887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5856"/>
        <c:crosses val="autoZero"/>
        <c:auto val="1"/>
        <c:lblAlgn val="ctr"/>
        <c:lblOffset val="100"/>
        <c:noMultiLvlLbl val="0"/>
      </c:catAx>
      <c:valAx>
        <c:axId val="16588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88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Task - Intermediate.xlsx]Helper!PivotTable14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Helper!$L$8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BD-481C-8223-A68C874177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BD-481C-8223-A68C874177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BD-481C-8223-A68C874177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BD-481C-8223-A68C874177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Helper!$K$9:$K$13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Helper!$L$9:$L$13</c:f>
              <c:numCache>
                <c:formatCode>General</c:formatCode>
                <c:ptCount val="4"/>
                <c:pt idx="0">
                  <c:v>17</c:v>
                </c:pt>
                <c:pt idx="1">
                  <c:v>304</c:v>
                </c:pt>
                <c:pt idx="2">
                  <c:v>556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7-4D0C-805C-BC5A98A68E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19907</xdr:colOff>
      <xdr:row>9</xdr:row>
      <xdr:rowOff>20662</xdr:rowOff>
    </xdr:from>
    <xdr:to>
      <xdr:col>4</xdr:col>
      <xdr:colOff>418740</xdr:colOff>
      <xdr:row>19</xdr:row>
      <xdr:rowOff>20661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722EB0-3BA1-92DD-1B24-193616ED0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407" y="1163662"/>
          <a:ext cx="3637333" cy="1904999"/>
        </a:xfrm>
        <a:prstGeom prst="rect">
          <a:avLst/>
        </a:prstGeom>
      </xdr:spPr>
    </xdr:pic>
    <xdr:clientData/>
  </xdr:twoCellAnchor>
  <xdr:twoCellAnchor editAs="oneCell">
    <xdr:from>
      <xdr:col>4</xdr:col>
      <xdr:colOff>562682</xdr:colOff>
      <xdr:row>9</xdr:row>
      <xdr:rowOff>21671</xdr:rowOff>
    </xdr:from>
    <xdr:to>
      <xdr:col>9</xdr:col>
      <xdr:colOff>447021</xdr:colOff>
      <xdr:row>19</xdr:row>
      <xdr:rowOff>45774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5681E7-C2C1-1D31-E142-4D6E39633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8682" y="1164671"/>
          <a:ext cx="3567339" cy="1929103"/>
        </a:xfrm>
        <a:prstGeom prst="rect">
          <a:avLst/>
        </a:prstGeom>
      </xdr:spPr>
    </xdr:pic>
    <xdr:clientData/>
  </xdr:twoCellAnchor>
  <xdr:twoCellAnchor editAs="oneCell">
    <xdr:from>
      <xdr:col>10</xdr:col>
      <xdr:colOff>7056</xdr:colOff>
      <xdr:row>9</xdr:row>
      <xdr:rowOff>0</xdr:rowOff>
    </xdr:from>
    <xdr:to>
      <xdr:col>15</xdr:col>
      <xdr:colOff>180137</xdr:colOff>
      <xdr:row>19</xdr:row>
      <xdr:rowOff>35278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5544C47-07D1-1CAC-23B9-E8BDB3969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6334" y="1143000"/>
          <a:ext cx="3524470" cy="19402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149314</xdr:rowOff>
    </xdr:from>
    <xdr:to>
      <xdr:col>5</xdr:col>
      <xdr:colOff>62917</xdr:colOff>
      <xdr:row>32</xdr:row>
      <xdr:rowOff>96184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748D77-E6B0-4967-557B-2E8715DA9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300072</xdr:colOff>
      <xdr:row>18</xdr:row>
      <xdr:rowOff>96574</xdr:rowOff>
    </xdr:from>
    <xdr:to>
      <xdr:col>11</xdr:col>
      <xdr:colOff>276677</xdr:colOff>
      <xdr:row>33</xdr:row>
      <xdr:rowOff>82537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D94ECD-DE52-EDC5-853E-3121B1873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495479</xdr:colOff>
      <xdr:row>18</xdr:row>
      <xdr:rowOff>166710</xdr:rowOff>
    </xdr:from>
    <xdr:to>
      <xdr:col>19</xdr:col>
      <xdr:colOff>130577</xdr:colOff>
      <xdr:row>33</xdr:row>
      <xdr:rowOff>92656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046F1A-B414-997F-2421-B1F6907E6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84028</xdr:colOff>
      <xdr:row>5</xdr:row>
      <xdr:rowOff>20268</xdr:rowOff>
    </xdr:from>
    <xdr:to>
      <xdr:col>17</xdr:col>
      <xdr:colOff>558031</xdr:colOff>
      <xdr:row>15</xdr:row>
      <xdr:rowOff>70555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BC96F72-B00F-0A7B-4949-3BC69B507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0" refreshedDate="45698.046945138885" createdVersion="8" refreshedVersion="8" minRefreshableVersion="3" recordCount="1000" xr:uid="{C8D35754-2A8A-4D3B-B8CD-504CC1F000DB}">
  <cacheSource type="worksheet">
    <worksheetSource ref="A1:R1001" sheet="Main"/>
  </cacheSource>
  <cacheFields count="15">
    <cacheField name="Nomor" numFmtId="0">
      <sharedItems containsSemiMixedTypes="0" containsString="0" containsNumber="1" containsInteger="1" minValue="1" maxValue="1000"/>
    </cacheField>
    <cacheField name="ID Mahasiswa" numFmtId="0">
      <sharedItems/>
    </cacheField>
    <cacheField name="Jurusan" numFmtId="0">
      <sharedItems count="6">
        <s v="Biologi"/>
        <s v="Aktuaria"/>
        <s v="Fisika"/>
        <s v="Statistika"/>
        <s v="Matematika"/>
        <s v="Kimia"/>
      </sharedItems>
    </cacheField>
    <cacheField name="Nama" numFmtId="0">
      <sharedItems/>
    </cacheField>
    <cacheField name="Ujian 1" numFmtId="0">
      <sharedItems containsSemiMixedTypes="0" containsString="0" containsNumber="1" containsInteger="1" minValue="50" maxValue="95"/>
    </cacheField>
    <cacheField name="Ujian 2" numFmtId="0">
      <sharedItems containsSemiMixedTypes="0" containsString="0" containsNumber="1" containsInteger="1" minValue="40" maxValue="75"/>
    </cacheField>
    <cacheField name="UTS" numFmtId="0">
      <sharedItems containsSemiMixedTypes="0" containsString="0" containsNumber="1" containsInteger="1" minValue="30" maxValue="95"/>
    </cacheField>
    <cacheField name="Ujian 3" numFmtId="0">
      <sharedItems containsSemiMixedTypes="0" containsString="0" containsNumber="1" containsInteger="1" minValue="50" maxValue="75"/>
    </cacheField>
    <cacheField name="Ujian 4" numFmtId="0">
      <sharedItems containsSemiMixedTypes="0" containsString="0" containsNumber="1" containsInteger="1" minValue="50" maxValue="95"/>
    </cacheField>
    <cacheField name="UAS" numFmtId="0">
      <sharedItems containsSemiMixedTypes="0" containsString="0" containsNumber="1" containsInteger="1" minValue="40" maxValue="100"/>
    </cacheField>
    <cacheField name="Tugas" numFmtId="0">
      <sharedItems containsSemiMixedTypes="0" containsString="0" containsNumber="1" containsInteger="1" minValue="60" maxValue="100"/>
    </cacheField>
    <cacheField name="Absen" numFmtId="14">
      <sharedItems containsDate="1" containsMixedTypes="1" minDate="2022-07-04T00:00:00" maxDate="2022-12-23T00:00:00"/>
    </cacheField>
    <cacheField name="Tugas Update" numFmtId="0">
      <sharedItems containsSemiMixedTypes="0" containsString="0" containsNumber="1" containsInteger="1" minValue="50" maxValue="100"/>
    </cacheField>
    <cacheField name="Nilai Akhir" numFmtId="0">
      <sharedItems containsSemiMixedTypes="0" containsString="0" containsNumber="1" minValue="50.600000000000009" maxValue="85.200000000000017"/>
    </cacheField>
    <cacheField name="Grade" numFmtId="0">
      <sharedItems count="4">
        <s v="C"/>
        <s v="D"/>
        <s v="B"/>
        <s v="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0" refreshedDate="45698.050556481481" createdVersion="8" refreshedVersion="8" minRefreshableVersion="3" recordCount="1000" xr:uid="{0C669AE3-331B-49FD-89C2-96B7AD83EF79}">
  <cacheSource type="worksheet">
    <worksheetSource ref="A1:X1001" sheet="Main"/>
  </cacheSource>
  <cacheFields count="22">
    <cacheField name="Nomor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ID Mahasiswa" numFmtId="0">
      <sharedItems/>
    </cacheField>
    <cacheField name="Jurusan" numFmtId="0">
      <sharedItems count="6">
        <s v="Biologi"/>
        <s v="Aktuaria"/>
        <s v="Fisika"/>
        <s v="Statistika"/>
        <s v="Matematika"/>
        <s v="Kimia"/>
      </sharedItems>
    </cacheField>
    <cacheField name="Nama" numFmtId="0">
      <sharedItems/>
    </cacheField>
    <cacheField name="Ujian 1" numFmtId="0">
      <sharedItems containsSemiMixedTypes="0" containsString="0" containsNumber="1" containsInteger="1" minValue="50" maxValue="95"/>
    </cacheField>
    <cacheField name="Ujian 2" numFmtId="0">
      <sharedItems containsSemiMixedTypes="0" containsString="0" containsNumber="1" containsInteger="1" minValue="40" maxValue="75"/>
    </cacheField>
    <cacheField name="UTS" numFmtId="0">
      <sharedItems containsSemiMixedTypes="0" containsString="0" containsNumber="1" containsInteger="1" minValue="30" maxValue="95"/>
    </cacheField>
    <cacheField name="Ujian 3" numFmtId="0">
      <sharedItems containsSemiMixedTypes="0" containsString="0" containsNumber="1" containsInteger="1" minValue="50" maxValue="75"/>
    </cacheField>
    <cacheField name="Ujian 4" numFmtId="0">
      <sharedItems containsSemiMixedTypes="0" containsString="0" containsNumber="1" containsInteger="1" minValue="50" maxValue="95"/>
    </cacheField>
    <cacheField name="UAS" numFmtId="0">
      <sharedItems containsSemiMixedTypes="0" containsString="0" containsNumber="1" containsInteger="1" minValue="40" maxValue="100"/>
    </cacheField>
    <cacheField name="Tugas" numFmtId="0">
      <sharedItems containsSemiMixedTypes="0" containsString="0" containsNumber="1" containsInteger="1" minValue="60" maxValue="100"/>
    </cacheField>
    <cacheField name="Absen" numFmtId="14">
      <sharedItems containsDate="1" containsMixedTypes="1" minDate="2022-07-04T00:00:00" maxDate="2022-12-23T00:00:00" count="161">
        <d v="2022-10-21T00:00:00"/>
        <d v="2022-09-12T00:00:00"/>
        <d v="2022-07-20T00:00:00"/>
        <s v="No"/>
        <d v="2022-07-29T00:00:00"/>
        <d v="2022-09-03T00:00:00"/>
        <d v="2022-09-22T00:00:00"/>
        <d v="2022-11-14T00:00:00"/>
        <d v="2022-07-14T00:00:00"/>
        <d v="2022-09-24T00:00:00"/>
        <d v="2022-10-12T00:00:00"/>
        <d v="2022-10-29T00:00:00"/>
        <d v="2022-09-07T00:00:00"/>
        <d v="2022-09-20T00:00:00"/>
        <d v="2022-07-30T00:00:00"/>
        <d v="2022-11-18T00:00:00"/>
        <d v="2022-11-30T00:00:00"/>
        <d v="2022-11-15T00:00:00"/>
        <d v="2022-07-23T00:00:00"/>
        <d v="2022-08-16T00:00:00"/>
        <d v="2022-08-11T00:00:00"/>
        <d v="2022-08-28T00:00:00"/>
        <d v="2022-07-22T00:00:00"/>
        <d v="2022-10-22T00:00:00"/>
        <d v="2022-11-23T00:00:00"/>
        <d v="2022-10-18T00:00:00"/>
        <d v="2022-08-31T00:00:00"/>
        <d v="2022-10-13T00:00:00"/>
        <d v="2022-07-25T00:00:00"/>
        <d v="2022-10-02T00:00:00"/>
        <d v="2022-11-22T00:00:00"/>
        <d v="2022-10-01T00:00:00"/>
        <d v="2022-10-24T00:00:00"/>
        <d v="2022-09-28T00:00:00"/>
        <d v="2022-08-14T00:00:00"/>
        <d v="2022-11-02T00:00:00"/>
        <d v="2022-12-02T00:00:00"/>
        <d v="2022-07-31T00:00:00"/>
        <d v="2022-08-27T00:00:00"/>
        <d v="2022-12-18T00:00:00"/>
        <d v="2022-09-21T00:00:00"/>
        <d v="2022-12-11T00:00:00"/>
        <d v="2022-09-26T00:00:00"/>
        <d v="2022-11-07T00:00:00"/>
        <d v="2022-10-09T00:00:00"/>
        <d v="2022-10-03T00:00:00"/>
        <d v="2022-10-30T00:00:00"/>
        <d v="2022-08-03T00:00:00"/>
        <d v="2022-07-13T00:00:00"/>
        <d v="2022-10-20T00:00:00"/>
        <d v="2022-12-01T00:00:00"/>
        <d v="2022-08-05T00:00:00"/>
        <d v="2022-10-31T00:00:00"/>
        <d v="2022-09-06T00:00:00"/>
        <d v="2022-10-23T00:00:00"/>
        <d v="2022-10-04T00:00:00"/>
        <d v="2022-08-23T00:00:00"/>
        <d v="2022-12-10T00:00:00"/>
        <d v="2022-10-25T00:00:00"/>
        <d v="2022-09-16T00:00:00"/>
        <d v="2022-08-30T00:00:00"/>
        <d v="2022-08-02T00:00:00"/>
        <d v="2022-07-04T00:00:00"/>
        <d v="2022-10-14T00:00:00"/>
        <d v="2022-12-17T00:00:00"/>
        <d v="2022-11-06T00:00:00"/>
        <d v="2022-11-20T00:00:00"/>
        <d v="2022-12-08T00:00:00"/>
        <d v="2022-07-24T00:00:00"/>
        <d v="2022-11-11T00:00:00"/>
        <d v="2022-11-08T00:00:00"/>
        <d v="2022-08-18T00:00:00"/>
        <d v="2022-08-13T00:00:00"/>
        <d v="2022-07-11T00:00:00"/>
        <d v="2022-12-16T00:00:00"/>
        <d v="2022-08-19T00:00:00"/>
        <d v="2022-10-15T00:00:00"/>
        <d v="2022-12-04T00:00:00"/>
        <d v="2022-11-10T00:00:00"/>
        <d v="2022-08-09T00:00:00"/>
        <d v="2022-09-23T00:00:00"/>
        <d v="2022-12-07T00:00:00"/>
        <d v="2022-11-09T00:00:00"/>
        <d v="2022-09-17T00:00:00"/>
        <d v="2022-12-14T00:00:00"/>
        <d v="2022-12-06T00:00:00"/>
        <d v="2022-08-10T00:00:00"/>
        <d v="2022-09-04T00:00:00"/>
        <d v="2022-10-19T00:00:00"/>
        <d v="2022-10-08T00:00:00"/>
        <d v="2022-09-15T00:00:00"/>
        <d v="2022-12-15T00:00:00"/>
        <d v="2022-11-13T00:00:00"/>
        <d v="2022-12-12T00:00:00"/>
        <d v="2022-11-16T00:00:00"/>
        <d v="2022-09-10T00:00:00"/>
        <d v="2022-09-13T00:00:00"/>
        <d v="2022-12-13T00:00:00"/>
        <d v="2022-09-27T00:00:00"/>
        <d v="2022-07-10T00:00:00"/>
        <d v="2022-10-27T00:00:00"/>
        <d v="2022-07-26T00:00:00"/>
        <d v="2022-07-06T00:00:00"/>
        <d v="2022-08-04T00:00:00"/>
        <d v="2022-08-26T00:00:00"/>
        <d v="2022-09-30T00:00:00"/>
        <d v="2022-08-24T00:00:00"/>
        <d v="2022-09-05T00:00:00"/>
        <d v="2022-12-20T00:00:00"/>
        <d v="2022-09-02T00:00:00"/>
        <d v="2022-10-06T00:00:00"/>
        <d v="2022-11-28T00:00:00"/>
        <d v="2022-09-29T00:00:00"/>
        <d v="2022-11-03T00:00:00"/>
        <d v="2022-11-04T00:00:00"/>
        <d v="2022-08-08T00:00:00"/>
        <d v="2022-12-19T00:00:00"/>
        <d v="2022-11-19T00:00:00"/>
        <d v="2022-12-22T00:00:00"/>
        <d v="2022-09-08T00:00:00"/>
        <d v="2022-08-15T00:00:00"/>
        <d v="2022-07-16T00:00:00"/>
        <d v="2022-07-08T00:00:00"/>
        <d v="2022-07-19T00:00:00"/>
        <d v="2022-11-05T00:00:00"/>
        <d v="2022-11-17T00:00:00"/>
        <d v="2022-08-29T00:00:00"/>
        <d v="2022-10-16T00:00:00"/>
        <d v="2022-09-11T00:00:00"/>
        <d v="2022-09-19T00:00:00"/>
        <d v="2022-09-18T00:00:00"/>
        <d v="2022-10-07T00:00:00"/>
        <d v="2022-11-24T00:00:00"/>
        <d v="2022-12-09T00:00:00"/>
        <d v="2022-07-28T00:00:00"/>
        <d v="2022-07-21T00:00:00"/>
        <d v="2022-07-07T00:00:00"/>
        <d v="2022-12-21T00:00:00"/>
        <d v="2022-07-18T00:00:00"/>
        <d v="2022-12-03T00:00:00"/>
        <d v="2022-07-05T00:00:00"/>
        <d v="2022-11-21T00:00:00"/>
        <d v="2022-08-07T00:00:00"/>
        <d v="2022-08-12T00:00:00"/>
        <d v="2022-09-14T00:00:00"/>
        <d v="2022-10-05T00:00:00"/>
        <d v="2022-08-22T00:00:00"/>
        <d v="2022-08-25T00:00:00"/>
        <d v="2022-09-25T00:00:00"/>
        <d v="2022-12-05T00:00:00"/>
        <d v="2022-09-09T00:00:00"/>
        <d v="2022-07-09T00:00:00"/>
        <d v="2022-11-25T00:00:00"/>
        <d v="2022-10-26T00:00:00"/>
        <d v="2022-11-27T00:00:00"/>
        <d v="2022-10-11T00:00:00"/>
        <d v="2022-10-10T00:00:00"/>
        <d v="2022-11-01T00:00:00"/>
        <d v="2022-08-17T00:00:00"/>
        <d v="2022-07-12T00:00:00"/>
        <d v="2022-10-28T00:00:00"/>
      </sharedItems>
    </cacheField>
    <cacheField name="Kehadiran" numFmtId="14">
      <sharedItems count="2">
        <s v="Tidak Hadir"/>
        <s v="Hadir"/>
      </sharedItems>
    </cacheField>
    <cacheField name="Tugas Update" numFmtId="0">
      <sharedItems containsSemiMixedTypes="0" containsString="0" containsNumber="1" containsInteger="1" minValue="50" maxValue="100"/>
    </cacheField>
    <cacheField name="Nilai Akhir" numFmtId="0">
      <sharedItems containsSemiMixedTypes="0" containsString="0" containsNumber="1" minValue="50.600000000000009" maxValue="85.200000000000017"/>
    </cacheField>
    <cacheField name="Grade" numFmtId="0">
      <sharedItems/>
    </cacheField>
    <cacheField name="Tanggal Lahir" numFmtId="0">
      <sharedItems containsNonDate="0" containsString="0" containsBlank="1"/>
    </cacheField>
    <cacheField name="Kota" numFmtId="0">
      <sharedItems containsNonDate="0" containsString="0" containsBlank="1" count="1">
        <m/>
      </sharedItems>
    </cacheField>
    <cacheField name="Tinggi Badan" numFmtId="0">
      <sharedItems containsNonDate="0" containsString="0" containsBlank="1" count="1">
        <m/>
      </sharedItems>
    </cacheField>
    <cacheField name="Berat Badan" numFmtId="0">
      <sharedItems containsNonDate="0" containsString="0" containsBlank="1"/>
    </cacheField>
    <cacheField name="Alamat" numFmtId="0">
      <sharedItems containsNonDate="0" containsString="0" containsBlank="1"/>
    </cacheField>
    <cacheField name="Golongan Dara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0" refreshedDate="45699.60171909722" createdVersion="8" refreshedVersion="8" minRefreshableVersion="3" recordCount="1000" xr:uid="{6EB8B8F4-0049-4F35-A9FA-C7C8BD1B7DEE}">
  <cacheSource type="worksheet">
    <worksheetSource ref="B1:D1001" sheet="Main"/>
  </cacheSource>
  <cacheFields count="3">
    <cacheField name="Nomor Urut" numFmtId="0">
      <sharedItems count="4">
        <s v="1-250"/>
        <s v="501-700"/>
        <s v="251-500"/>
        <s v="701-1000"/>
      </sharedItems>
    </cacheField>
    <cacheField name="ID Mahasiswa" numFmtId="0">
      <sharedItems/>
    </cacheField>
    <cacheField name="Jurusan" numFmtId="0">
      <sharedItems count="6">
        <s v="Biologi"/>
        <s v="Aktuaria"/>
        <s v="Fisika"/>
        <s v="Statistika"/>
        <s v="Matematika"/>
        <s v="Kim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0" refreshedDate="45699.656842129632" createdVersion="8" refreshedVersion="8" minRefreshableVersion="3" recordCount="1000" xr:uid="{8F0E10F0-C46B-432C-8644-65566E7766A6}">
  <cacheSource type="worksheet">
    <worksheetSource ref="A1:F1001" sheet="Main"/>
  </cacheSource>
  <cacheFields count="6">
    <cacheField name="Nomor" numFmtId="0">
      <sharedItems containsSemiMixedTypes="0" containsString="0" containsNumber="1" containsInteger="1" minValue="1" maxValue="1000"/>
    </cacheField>
    <cacheField name="Nomor Urut" numFmtId="0">
      <sharedItems/>
    </cacheField>
    <cacheField name="ID Mahasiswa" numFmtId="0">
      <sharedItems/>
    </cacheField>
    <cacheField name="Jurusan" numFmtId="0">
      <sharedItems count="6">
        <s v="Biologi"/>
        <s v="Aktuaria"/>
        <s v="Fisika"/>
        <s v="Statistika"/>
        <s v="Matematika"/>
        <s v="Kimia"/>
      </sharedItems>
    </cacheField>
    <cacheField name="Nama" numFmtId="0">
      <sharedItems/>
    </cacheField>
    <cacheField name="Dosen" numFmtId="0">
      <sharedItems count="6">
        <s v="Bu Ratna"/>
        <s v="Pak Andi"/>
        <s v="Pak Krisna"/>
        <s v="Bu Made"/>
        <s v="Bu Dwi"/>
        <s v="Pak Bud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D0001"/>
    <x v="0"/>
    <s v="Legawa Riyanti"/>
    <n v="79"/>
    <n v="49"/>
    <n v="66"/>
    <n v="52"/>
    <n v="52"/>
    <n v="98"/>
    <n v="85"/>
    <d v="2022-10-21T00:00:00"/>
    <n v="75"/>
    <n v="69.300000000000011"/>
    <x v="0"/>
  </r>
  <r>
    <n v="2"/>
    <s v="D0002"/>
    <x v="0"/>
    <s v="Kunthara Halimah"/>
    <n v="65"/>
    <n v="47"/>
    <n v="72"/>
    <n v="71"/>
    <n v="70"/>
    <n v="73"/>
    <n v="82"/>
    <d v="2022-09-12T00:00:00"/>
    <n v="72"/>
    <n v="67.825000000000003"/>
    <x v="0"/>
  </r>
  <r>
    <n v="3"/>
    <s v="D0003"/>
    <x v="0"/>
    <s v="Cakrawangsa Adriansyah"/>
    <n v="89"/>
    <n v="48"/>
    <n v="36"/>
    <n v="73"/>
    <n v="82"/>
    <n v="67"/>
    <n v="79"/>
    <d v="2022-07-20T00:00:00"/>
    <n v="69"/>
    <n v="64"/>
    <x v="0"/>
  </r>
  <r>
    <n v="4"/>
    <s v="D0004"/>
    <x v="0"/>
    <s v="Daliono Sudiati"/>
    <n v="78"/>
    <n v="44"/>
    <n v="36"/>
    <n v="74"/>
    <n v="59"/>
    <n v="90"/>
    <n v="100"/>
    <s v="No"/>
    <n v="100"/>
    <n v="67.075000000000003"/>
    <x v="0"/>
  </r>
  <r>
    <n v="5"/>
    <s v="D0005"/>
    <x v="0"/>
    <s v="Ilsa Hakim"/>
    <n v="73"/>
    <n v="48"/>
    <n v="35"/>
    <n v="62"/>
    <n v="72"/>
    <n v="51"/>
    <n v="70"/>
    <d v="2022-07-29T00:00:00"/>
    <n v="60"/>
    <n v="55.075000000000003"/>
    <x v="1"/>
  </r>
  <r>
    <n v="6"/>
    <s v="D0006"/>
    <x v="0"/>
    <s v="Artawan Lazuardi"/>
    <n v="77"/>
    <n v="53"/>
    <n v="94"/>
    <n v="65"/>
    <n v="70"/>
    <n v="57"/>
    <n v="71"/>
    <s v="No"/>
    <n v="71"/>
    <n v="70.424999999999997"/>
    <x v="2"/>
  </r>
  <r>
    <n v="7"/>
    <s v="D0007"/>
    <x v="0"/>
    <s v="Jatmiko Nasyidah"/>
    <n v="58"/>
    <n v="61"/>
    <n v="95"/>
    <n v="54"/>
    <n v="77"/>
    <n v="65"/>
    <n v="87"/>
    <s v="No"/>
    <n v="87"/>
    <n v="71.95"/>
    <x v="2"/>
  </r>
  <r>
    <n v="8"/>
    <s v="F0008"/>
    <x v="1"/>
    <s v="Dadap Winarsih"/>
    <n v="92"/>
    <n v="75"/>
    <n v="70"/>
    <n v="70"/>
    <n v="68"/>
    <n v="65"/>
    <n v="84"/>
    <s v="No"/>
    <n v="84"/>
    <n v="73.525000000000006"/>
    <x v="2"/>
  </r>
  <r>
    <n v="9"/>
    <s v="B0009"/>
    <x v="2"/>
    <s v="Dina Wahyudin"/>
    <n v="77"/>
    <n v="40"/>
    <n v="95"/>
    <n v="75"/>
    <n v="60"/>
    <n v="81"/>
    <n v="73"/>
    <d v="2022-09-03T00:00:00"/>
    <n v="63"/>
    <n v="73"/>
    <x v="2"/>
  </r>
  <r>
    <n v="10"/>
    <s v="E0010"/>
    <x v="3"/>
    <s v="Wardi Hasanah"/>
    <n v="59"/>
    <n v="63"/>
    <n v="91"/>
    <n v="67"/>
    <n v="67"/>
    <n v="89"/>
    <n v="96"/>
    <s v="No"/>
    <n v="96"/>
    <n v="77.599999999999994"/>
    <x v="2"/>
  </r>
  <r>
    <n v="11"/>
    <s v="B0011"/>
    <x v="2"/>
    <s v="Lukita Anggriawan"/>
    <n v="80"/>
    <n v="75"/>
    <n v="51"/>
    <n v="52"/>
    <n v="54"/>
    <n v="51"/>
    <n v="79"/>
    <s v="No"/>
    <n v="79"/>
    <n v="60.925000000000004"/>
    <x v="0"/>
  </r>
  <r>
    <n v="12"/>
    <s v="B0012"/>
    <x v="2"/>
    <s v="Jatmiko Halimah"/>
    <n v="89"/>
    <n v="66"/>
    <n v="58"/>
    <n v="56"/>
    <n v="72"/>
    <n v="40"/>
    <n v="66"/>
    <d v="2022-09-22T00:00:00"/>
    <n v="56"/>
    <n v="60.575000000000003"/>
    <x v="0"/>
  </r>
  <r>
    <n v="13"/>
    <s v="E0013"/>
    <x v="3"/>
    <s v="Zulaikha Hasanah"/>
    <n v="87"/>
    <n v="62"/>
    <n v="79"/>
    <n v="53"/>
    <n v="76"/>
    <n v="99"/>
    <n v="67"/>
    <s v="No"/>
    <n v="67"/>
    <n v="77.05"/>
    <x v="2"/>
  </r>
  <r>
    <n v="14"/>
    <s v="E0014"/>
    <x v="3"/>
    <s v="Mahdi Prasetyo"/>
    <n v="86"/>
    <n v="69"/>
    <n v="85"/>
    <n v="62"/>
    <n v="73"/>
    <n v="92"/>
    <n v="66"/>
    <d v="2022-11-14T00:00:00"/>
    <n v="56"/>
    <n v="77.25"/>
    <x v="2"/>
  </r>
  <r>
    <n v="15"/>
    <s v="F0015"/>
    <x v="1"/>
    <s v="Adinata Permata"/>
    <n v="81"/>
    <n v="48"/>
    <n v="61"/>
    <n v="53"/>
    <n v="85"/>
    <n v="70"/>
    <n v="60"/>
    <d v="2022-07-14T00:00:00"/>
    <n v="50"/>
    <n v="64.575000000000003"/>
    <x v="0"/>
  </r>
  <r>
    <n v="16"/>
    <s v="A0016"/>
    <x v="4"/>
    <s v="Baktiono Kurniawan"/>
    <n v="72"/>
    <n v="64"/>
    <n v="79"/>
    <n v="59"/>
    <n v="82"/>
    <n v="88"/>
    <n v="69"/>
    <d v="2022-09-24T00:00:00"/>
    <n v="59"/>
    <n v="73.925000000000011"/>
    <x v="2"/>
  </r>
  <r>
    <n v="17"/>
    <s v="F0017"/>
    <x v="1"/>
    <s v="Jati Suwarno"/>
    <n v="60"/>
    <n v="46"/>
    <n v="85"/>
    <n v="66"/>
    <n v="73"/>
    <n v="47"/>
    <n v="62"/>
    <s v="No"/>
    <n v="62"/>
    <n v="63.225000000000009"/>
    <x v="0"/>
  </r>
  <r>
    <n v="18"/>
    <s v="E0018"/>
    <x v="3"/>
    <s v="Artanto Sitorus"/>
    <n v="53"/>
    <n v="41"/>
    <n v="64"/>
    <n v="57"/>
    <n v="80"/>
    <n v="74"/>
    <n v="95"/>
    <s v="No"/>
    <n v="95"/>
    <n v="65.974999999999994"/>
    <x v="0"/>
  </r>
  <r>
    <n v="19"/>
    <s v="C0019"/>
    <x v="5"/>
    <s v="Daniswara Manullang"/>
    <n v="85"/>
    <n v="63"/>
    <n v="93"/>
    <n v="65"/>
    <n v="84"/>
    <n v="48"/>
    <n v="89"/>
    <d v="2022-10-12T00:00:00"/>
    <n v="79"/>
    <n v="73.225000000000009"/>
    <x v="2"/>
  </r>
  <r>
    <n v="20"/>
    <s v="A0020"/>
    <x v="4"/>
    <s v="Halima Marbun"/>
    <n v="60"/>
    <n v="69"/>
    <n v="93"/>
    <n v="72"/>
    <n v="60"/>
    <n v="100"/>
    <n v="70"/>
    <d v="2022-07-20T00:00:00"/>
    <n v="60"/>
    <n v="77.224999999999994"/>
    <x v="2"/>
  </r>
  <r>
    <n v="21"/>
    <s v="E0021"/>
    <x v="3"/>
    <s v="Asmuni Nainggolan"/>
    <n v="75"/>
    <n v="42"/>
    <n v="35"/>
    <n v="65"/>
    <n v="86"/>
    <n v="94"/>
    <n v="96"/>
    <d v="2022-10-29T00:00:00"/>
    <n v="86"/>
    <n v="67.899999999999991"/>
    <x v="0"/>
  </r>
  <r>
    <n v="22"/>
    <s v="A0022"/>
    <x v="4"/>
    <s v="Ira Firgantoro"/>
    <n v="51"/>
    <n v="42"/>
    <n v="38"/>
    <n v="73"/>
    <n v="63"/>
    <n v="52"/>
    <n v="71"/>
    <s v="No"/>
    <n v="71"/>
    <n v="53.725000000000001"/>
    <x v="1"/>
  </r>
  <r>
    <n v="23"/>
    <s v="B0023"/>
    <x v="2"/>
    <s v="Wakiman Prastuti"/>
    <n v="84"/>
    <n v="49"/>
    <n v="87"/>
    <n v="56"/>
    <n v="64"/>
    <n v="60"/>
    <n v="73"/>
    <s v="No"/>
    <n v="73"/>
    <n v="68.325000000000003"/>
    <x v="0"/>
  </r>
  <r>
    <n v="24"/>
    <s v="D0024"/>
    <x v="0"/>
    <s v="Kajen Pudjiastuti"/>
    <n v="56"/>
    <n v="57"/>
    <n v="59"/>
    <n v="56"/>
    <n v="83"/>
    <n v="48"/>
    <n v="68"/>
    <s v="No"/>
    <n v="68"/>
    <n v="59.7"/>
    <x v="1"/>
  </r>
  <r>
    <n v="25"/>
    <s v="F0025"/>
    <x v="1"/>
    <s v="Ghaliyati Kurniawan"/>
    <n v="73"/>
    <n v="68"/>
    <n v="56"/>
    <n v="53"/>
    <n v="63"/>
    <n v="56"/>
    <n v="78"/>
    <s v="No"/>
    <n v="78"/>
    <n v="62.325000000000003"/>
    <x v="0"/>
  </r>
  <r>
    <n v="26"/>
    <s v="A0026"/>
    <x v="4"/>
    <s v="Samsul Kusmawati"/>
    <n v="74"/>
    <n v="57"/>
    <n v="49"/>
    <n v="53"/>
    <n v="70"/>
    <n v="57"/>
    <n v="63"/>
    <d v="2022-09-07T00:00:00"/>
    <n v="53"/>
    <n v="58.25"/>
    <x v="1"/>
  </r>
  <r>
    <n v="27"/>
    <s v="D0027"/>
    <x v="0"/>
    <s v="Danang Pratiwi"/>
    <n v="77"/>
    <n v="54"/>
    <n v="72"/>
    <n v="52"/>
    <n v="82"/>
    <n v="73"/>
    <n v="89"/>
    <d v="2022-09-20T00:00:00"/>
    <n v="79"/>
    <n v="70.025000000000006"/>
    <x v="2"/>
  </r>
  <r>
    <n v="28"/>
    <s v="E0028"/>
    <x v="3"/>
    <s v="Putu Manullang"/>
    <n v="68"/>
    <n v="66"/>
    <n v="34"/>
    <n v="66"/>
    <n v="73"/>
    <n v="92"/>
    <n v="86"/>
    <s v="No"/>
    <n v="86"/>
    <n v="67.924999999999997"/>
    <x v="0"/>
  </r>
  <r>
    <n v="29"/>
    <s v="C0029"/>
    <x v="5"/>
    <s v="Banawi Laksita"/>
    <n v="72"/>
    <n v="51"/>
    <n v="43"/>
    <n v="74"/>
    <n v="56"/>
    <n v="50"/>
    <n v="79"/>
    <d v="2022-07-30T00:00:00"/>
    <n v="69"/>
    <n v="57.125"/>
    <x v="1"/>
  </r>
  <r>
    <n v="30"/>
    <s v="C0030"/>
    <x v="5"/>
    <s v="Dewi Budiman"/>
    <n v="59"/>
    <n v="46"/>
    <n v="87"/>
    <n v="71"/>
    <n v="57"/>
    <n v="48"/>
    <n v="71"/>
    <d v="2022-11-18T00:00:00"/>
    <n v="61"/>
    <n v="62.225000000000001"/>
    <x v="0"/>
  </r>
  <r>
    <n v="31"/>
    <s v="A0031"/>
    <x v="4"/>
    <s v="Koko Suartini"/>
    <n v="75"/>
    <n v="60"/>
    <n v="55"/>
    <n v="74"/>
    <n v="91"/>
    <n v="65"/>
    <n v="81"/>
    <s v="No"/>
    <n v="81"/>
    <n v="69.599999999999994"/>
    <x v="0"/>
  </r>
  <r>
    <n v="32"/>
    <s v="E0032"/>
    <x v="3"/>
    <s v="Bakianto Tarihoran"/>
    <n v="95"/>
    <n v="48"/>
    <n v="88"/>
    <n v="61"/>
    <n v="91"/>
    <n v="88"/>
    <n v="82"/>
    <d v="2022-11-30T00:00:00"/>
    <n v="72"/>
    <n v="79.275000000000006"/>
    <x v="2"/>
  </r>
  <r>
    <n v="33"/>
    <s v="A0033"/>
    <x v="4"/>
    <s v="Dalimin Natsir"/>
    <n v="73"/>
    <n v="64"/>
    <n v="40"/>
    <n v="61"/>
    <n v="89"/>
    <n v="75"/>
    <n v="65"/>
    <d v="2022-11-15T00:00:00"/>
    <n v="55"/>
    <n v="64.375"/>
    <x v="0"/>
  </r>
  <r>
    <n v="34"/>
    <s v="A0034"/>
    <x v="4"/>
    <s v="Paulin Januar"/>
    <n v="58"/>
    <n v="57"/>
    <n v="78"/>
    <n v="55"/>
    <n v="63"/>
    <n v="49"/>
    <n v="94"/>
    <d v="2022-07-23T00:00:00"/>
    <n v="84"/>
    <n v="62.925000000000004"/>
    <x v="0"/>
  </r>
  <r>
    <n v="35"/>
    <s v="B0035"/>
    <x v="2"/>
    <s v="Embuh Adriansyah"/>
    <n v="70"/>
    <n v="53"/>
    <n v="88"/>
    <n v="67"/>
    <n v="75"/>
    <n v="60"/>
    <n v="63"/>
    <d v="2022-08-16T00:00:00"/>
    <n v="53"/>
    <n v="68.025000000000006"/>
    <x v="0"/>
  </r>
  <r>
    <n v="36"/>
    <s v="F0036"/>
    <x v="1"/>
    <s v="Purwadi Sinaga"/>
    <n v="53"/>
    <n v="45"/>
    <n v="87"/>
    <n v="57"/>
    <n v="90"/>
    <n v="43"/>
    <n v="75"/>
    <d v="2022-08-11T00:00:00"/>
    <n v="65"/>
    <n v="63.125"/>
    <x v="0"/>
  </r>
  <r>
    <n v="37"/>
    <s v="B0037"/>
    <x v="2"/>
    <s v="Hendra Pratama"/>
    <n v="72"/>
    <n v="54"/>
    <n v="55"/>
    <n v="58"/>
    <n v="72"/>
    <n v="73"/>
    <n v="82"/>
    <s v="No"/>
    <n v="82"/>
    <n v="65.8"/>
    <x v="0"/>
  </r>
  <r>
    <n v="38"/>
    <s v="F0038"/>
    <x v="1"/>
    <s v="Rahmi Pratiwi"/>
    <n v="95"/>
    <n v="49"/>
    <n v="70"/>
    <n v="61"/>
    <n v="53"/>
    <n v="40"/>
    <n v="94"/>
    <d v="2022-08-28T00:00:00"/>
    <n v="84"/>
    <n v="62.65"/>
    <x v="0"/>
  </r>
  <r>
    <n v="39"/>
    <s v="D0039"/>
    <x v="0"/>
    <s v="Dinda Pranowo"/>
    <n v="72"/>
    <n v="48"/>
    <n v="71"/>
    <n v="71"/>
    <n v="81"/>
    <n v="44"/>
    <n v="68"/>
    <d v="2022-07-22T00:00:00"/>
    <n v="58"/>
    <n v="62.8"/>
    <x v="0"/>
  </r>
  <r>
    <n v="40"/>
    <s v="F0040"/>
    <x v="1"/>
    <s v="Ibun Kusmawati"/>
    <n v="68"/>
    <n v="54"/>
    <n v="80"/>
    <n v="54"/>
    <n v="50"/>
    <n v="54"/>
    <n v="65"/>
    <d v="2022-10-22T00:00:00"/>
    <n v="55"/>
    <n v="60.55"/>
    <x v="0"/>
  </r>
  <r>
    <n v="41"/>
    <s v="A0041"/>
    <x v="4"/>
    <s v="Gangsa Riyanti"/>
    <n v="53"/>
    <n v="48"/>
    <n v="88"/>
    <n v="59"/>
    <n v="90"/>
    <n v="49"/>
    <n v="70"/>
    <s v="No"/>
    <n v="70"/>
    <n v="65.650000000000006"/>
    <x v="0"/>
  </r>
  <r>
    <n v="42"/>
    <s v="B0042"/>
    <x v="2"/>
    <s v="Darijan Zulkarnain"/>
    <n v="78"/>
    <n v="52"/>
    <n v="94"/>
    <n v="69"/>
    <n v="86"/>
    <n v="68"/>
    <n v="89"/>
    <s v="No"/>
    <n v="89"/>
    <n v="76.925000000000011"/>
    <x v="2"/>
  </r>
  <r>
    <n v="43"/>
    <s v="E0043"/>
    <x v="3"/>
    <s v="Capa Usada"/>
    <n v="50"/>
    <n v="41"/>
    <n v="81"/>
    <n v="57"/>
    <n v="75"/>
    <n v="43"/>
    <n v="98"/>
    <s v="No"/>
    <n v="98"/>
    <n v="62.474999999999994"/>
    <x v="0"/>
  </r>
  <r>
    <n v="44"/>
    <s v="D0044"/>
    <x v="0"/>
    <s v="Restu Wibisono"/>
    <n v="90"/>
    <n v="43"/>
    <n v="52"/>
    <n v="71"/>
    <n v="63"/>
    <n v="83"/>
    <n v="100"/>
    <d v="2022-11-23T00:00:00"/>
    <n v="90"/>
    <n v="69.375"/>
    <x v="0"/>
  </r>
  <r>
    <n v="45"/>
    <s v="E0045"/>
    <x v="3"/>
    <s v="Tina Rahimah"/>
    <n v="89"/>
    <n v="42"/>
    <n v="56"/>
    <n v="66"/>
    <n v="56"/>
    <n v="91"/>
    <n v="72"/>
    <d v="2022-10-18T00:00:00"/>
    <n v="62"/>
    <n v="67.225000000000009"/>
    <x v="0"/>
  </r>
  <r>
    <n v="46"/>
    <s v="E0046"/>
    <x v="3"/>
    <s v="Raihan Lailasari"/>
    <n v="66"/>
    <n v="59"/>
    <n v="30"/>
    <n v="67"/>
    <n v="57"/>
    <n v="69"/>
    <n v="62"/>
    <s v="No"/>
    <n v="62"/>
    <n v="57.125"/>
    <x v="1"/>
  </r>
  <r>
    <n v="47"/>
    <s v="F0047"/>
    <x v="1"/>
    <s v="Daliman Thamrin"/>
    <n v="84"/>
    <n v="44"/>
    <n v="94"/>
    <n v="65"/>
    <n v="75"/>
    <n v="44"/>
    <n v="85"/>
    <d v="2022-08-11T00:00:00"/>
    <n v="75"/>
    <n v="68.599999999999994"/>
    <x v="0"/>
  </r>
  <r>
    <n v="48"/>
    <s v="B0048"/>
    <x v="2"/>
    <s v="Pandu Laksmiwati"/>
    <n v="77"/>
    <n v="49"/>
    <n v="40"/>
    <n v="67"/>
    <n v="77"/>
    <n v="62"/>
    <n v="89"/>
    <s v="No"/>
    <n v="89"/>
    <n v="63.050000000000004"/>
    <x v="0"/>
  </r>
  <r>
    <n v="49"/>
    <s v="C0049"/>
    <x v="5"/>
    <s v="Cecep Mansur"/>
    <n v="51"/>
    <n v="62"/>
    <n v="51"/>
    <n v="54"/>
    <n v="68"/>
    <n v="100"/>
    <n v="82"/>
    <s v="No"/>
    <n v="82"/>
    <n v="67.775000000000006"/>
    <x v="0"/>
  </r>
  <r>
    <n v="50"/>
    <s v="E0050"/>
    <x v="3"/>
    <s v="Cinthia Zulkarnain"/>
    <n v="82"/>
    <n v="61"/>
    <n v="43"/>
    <n v="70"/>
    <n v="94"/>
    <n v="100"/>
    <n v="94"/>
    <d v="2022-08-31T00:00:00"/>
    <n v="84"/>
    <n v="75.375"/>
    <x v="2"/>
  </r>
  <r>
    <n v="51"/>
    <s v="A0051"/>
    <x v="4"/>
    <s v="Jamalia Zulaika"/>
    <n v="65"/>
    <n v="64"/>
    <n v="62"/>
    <n v="54"/>
    <n v="79"/>
    <n v="82"/>
    <n v="76"/>
    <d v="2022-07-29T00:00:00"/>
    <n v="66"/>
    <n v="68.149999999999991"/>
    <x v="0"/>
  </r>
  <r>
    <n v="52"/>
    <s v="D0052"/>
    <x v="0"/>
    <s v="Muhammad Suryatmi"/>
    <n v="63"/>
    <n v="73"/>
    <n v="37"/>
    <n v="69"/>
    <n v="82"/>
    <n v="70"/>
    <n v="94"/>
    <s v="No"/>
    <n v="94"/>
    <n v="66.675000000000011"/>
    <x v="0"/>
  </r>
  <r>
    <n v="53"/>
    <s v="F0053"/>
    <x v="1"/>
    <s v="Setya Suryatmi"/>
    <n v="68"/>
    <n v="70"/>
    <n v="31"/>
    <n v="64"/>
    <n v="80"/>
    <n v="75"/>
    <n v="96"/>
    <s v="No"/>
    <n v="96"/>
    <n v="66.050000000000011"/>
    <x v="0"/>
  </r>
  <r>
    <n v="54"/>
    <s v="C0054"/>
    <x v="5"/>
    <s v="Radika Aryani"/>
    <n v="77"/>
    <n v="69"/>
    <n v="61"/>
    <n v="73"/>
    <n v="52"/>
    <n v="99"/>
    <n v="91"/>
    <d v="2022-10-13T00:00:00"/>
    <n v="81"/>
    <n v="73.974999999999994"/>
    <x v="2"/>
  </r>
  <r>
    <n v="55"/>
    <s v="C0055"/>
    <x v="5"/>
    <s v="Warji Wahyudin"/>
    <n v="68"/>
    <n v="72"/>
    <n v="58"/>
    <n v="64"/>
    <n v="56"/>
    <n v="42"/>
    <n v="74"/>
    <s v="No"/>
    <n v="74"/>
    <n v="59.9"/>
    <x v="1"/>
  </r>
  <r>
    <n v="56"/>
    <s v="B0056"/>
    <x v="2"/>
    <s v="Hartana Astuti"/>
    <n v="59"/>
    <n v="44"/>
    <n v="81"/>
    <n v="69"/>
    <n v="57"/>
    <n v="44"/>
    <n v="91"/>
    <d v="2022-07-25T00:00:00"/>
    <n v="81"/>
    <n v="61.725000000000001"/>
    <x v="0"/>
  </r>
  <r>
    <n v="57"/>
    <s v="D0057"/>
    <x v="0"/>
    <s v="Hari Aryani"/>
    <n v="86"/>
    <n v="64"/>
    <n v="44"/>
    <n v="61"/>
    <n v="55"/>
    <n v="56"/>
    <n v="93"/>
    <s v="No"/>
    <n v="93"/>
    <n v="62.55"/>
    <x v="0"/>
  </r>
  <r>
    <n v="58"/>
    <s v="E0058"/>
    <x v="3"/>
    <s v="Lantar Melani"/>
    <n v="79"/>
    <n v="67"/>
    <n v="41"/>
    <n v="55"/>
    <n v="54"/>
    <n v="69"/>
    <n v="99"/>
    <s v="No"/>
    <n v="99"/>
    <n v="63.774999999999999"/>
    <x v="0"/>
  </r>
  <r>
    <n v="59"/>
    <s v="E0059"/>
    <x v="3"/>
    <s v="Umay Habibi"/>
    <n v="88"/>
    <n v="74"/>
    <n v="41"/>
    <n v="58"/>
    <n v="57"/>
    <n v="99"/>
    <n v="76"/>
    <s v="No"/>
    <n v="76"/>
    <n v="70.224999999999994"/>
    <x v="2"/>
  </r>
  <r>
    <n v="60"/>
    <s v="E0060"/>
    <x v="3"/>
    <s v="Jati Yulianti"/>
    <n v="71"/>
    <n v="75"/>
    <n v="72"/>
    <n v="55"/>
    <n v="51"/>
    <n v="55"/>
    <n v="72"/>
    <s v="No"/>
    <n v="72"/>
    <n v="64.100000000000009"/>
    <x v="0"/>
  </r>
  <r>
    <n v="61"/>
    <s v="D0061"/>
    <x v="0"/>
    <s v="Bakti Sirait"/>
    <n v="50"/>
    <n v="69"/>
    <n v="94"/>
    <n v="53"/>
    <n v="51"/>
    <n v="48"/>
    <n v="89"/>
    <s v="No"/>
    <n v="89"/>
    <n v="65.175000000000011"/>
    <x v="0"/>
  </r>
  <r>
    <n v="62"/>
    <s v="D0062"/>
    <x v="0"/>
    <s v="Mulya Waluyo"/>
    <n v="67"/>
    <n v="45"/>
    <n v="83"/>
    <n v="64"/>
    <n v="53"/>
    <n v="52"/>
    <n v="100"/>
    <s v="No"/>
    <n v="100"/>
    <n v="65.625"/>
    <x v="0"/>
  </r>
  <r>
    <n v="63"/>
    <s v="A0063"/>
    <x v="4"/>
    <s v="Salwa Wasita"/>
    <n v="74"/>
    <n v="52"/>
    <n v="71"/>
    <n v="59"/>
    <n v="72"/>
    <n v="54"/>
    <n v="79"/>
    <d v="2022-10-02T00:00:00"/>
    <n v="69"/>
    <n v="64.025000000000006"/>
    <x v="0"/>
  </r>
  <r>
    <n v="64"/>
    <s v="C0064"/>
    <x v="5"/>
    <s v="Gantar Sihombing"/>
    <n v="68"/>
    <n v="53"/>
    <n v="87"/>
    <n v="55"/>
    <n v="91"/>
    <n v="78"/>
    <n v="90"/>
    <d v="2022-11-22T00:00:00"/>
    <n v="80"/>
    <n v="74.375"/>
    <x v="2"/>
  </r>
  <r>
    <n v="65"/>
    <s v="A0065"/>
    <x v="4"/>
    <s v="Ajiman Mulyani"/>
    <n v="81"/>
    <n v="41"/>
    <n v="67"/>
    <n v="54"/>
    <n v="95"/>
    <n v="52"/>
    <n v="71"/>
    <d v="2022-10-18T00:00:00"/>
    <n v="61"/>
    <n v="63.774999999999999"/>
    <x v="0"/>
  </r>
  <r>
    <n v="66"/>
    <s v="B0066"/>
    <x v="2"/>
    <s v="Arsipatra Lailasari"/>
    <n v="57"/>
    <n v="46"/>
    <n v="44"/>
    <n v="70"/>
    <n v="57"/>
    <n v="88"/>
    <n v="88"/>
    <d v="2022-10-01T00:00:00"/>
    <n v="78"/>
    <n v="62.95"/>
    <x v="0"/>
  </r>
  <r>
    <n v="67"/>
    <s v="C0067"/>
    <x v="5"/>
    <s v="Siti Manullang"/>
    <n v="60"/>
    <n v="65"/>
    <n v="51"/>
    <n v="58"/>
    <n v="78"/>
    <n v="72"/>
    <n v="77"/>
    <s v="No"/>
    <n v="77"/>
    <n v="64.924999999999997"/>
    <x v="0"/>
  </r>
  <r>
    <n v="68"/>
    <s v="D0068"/>
    <x v="0"/>
    <s v="Cengkir Dongoran"/>
    <n v="53"/>
    <n v="57"/>
    <n v="48"/>
    <n v="63"/>
    <n v="84"/>
    <n v="74"/>
    <n v="78"/>
    <d v="2022-10-21T00:00:00"/>
    <n v="68"/>
    <n v="63.325000000000003"/>
    <x v="0"/>
  </r>
  <r>
    <n v="69"/>
    <s v="C0069"/>
    <x v="5"/>
    <s v="Niyaga Pradipta"/>
    <n v="78"/>
    <n v="68"/>
    <n v="38"/>
    <n v="59"/>
    <n v="56"/>
    <n v="78"/>
    <n v="91"/>
    <s v="No"/>
    <n v="91"/>
    <n v="64.924999999999997"/>
    <x v="0"/>
  </r>
  <r>
    <n v="70"/>
    <s v="D0070"/>
    <x v="0"/>
    <s v="Rafid Latupono"/>
    <n v="62"/>
    <n v="69"/>
    <n v="92"/>
    <n v="63"/>
    <n v="55"/>
    <n v="50"/>
    <n v="65"/>
    <d v="2022-10-24T00:00:00"/>
    <n v="55"/>
    <n v="65.025000000000006"/>
    <x v="0"/>
  </r>
  <r>
    <n v="71"/>
    <s v="E0071"/>
    <x v="3"/>
    <s v="Banara Wijayanti"/>
    <n v="85"/>
    <n v="75"/>
    <n v="67"/>
    <n v="65"/>
    <n v="78"/>
    <n v="43"/>
    <n v="81"/>
    <s v="No"/>
    <n v="81"/>
    <n v="67.974999999999994"/>
    <x v="0"/>
  </r>
  <r>
    <n v="72"/>
    <s v="D0072"/>
    <x v="0"/>
    <s v="Wisnu Nashiruddin"/>
    <n v="77"/>
    <n v="72"/>
    <n v="93"/>
    <n v="66"/>
    <n v="55"/>
    <n v="63"/>
    <n v="97"/>
    <s v="No"/>
    <n v="97"/>
    <n v="74.650000000000006"/>
    <x v="2"/>
  </r>
  <r>
    <n v="73"/>
    <s v="E0073"/>
    <x v="3"/>
    <s v="Asmianto Winarsih"/>
    <n v="51"/>
    <n v="64"/>
    <n v="47"/>
    <n v="63"/>
    <n v="91"/>
    <n v="42"/>
    <n v="92"/>
    <d v="2022-07-29T00:00:00"/>
    <n v="82"/>
    <n v="59.625"/>
    <x v="1"/>
  </r>
  <r>
    <n v="74"/>
    <s v="F0074"/>
    <x v="1"/>
    <s v="Rahmat Nasyidah"/>
    <n v="85"/>
    <n v="73"/>
    <n v="60"/>
    <n v="52"/>
    <n v="55"/>
    <n v="58"/>
    <n v="68"/>
    <s v="No"/>
    <n v="68"/>
    <n v="63.525000000000006"/>
    <x v="0"/>
  </r>
  <r>
    <n v="75"/>
    <s v="E0075"/>
    <x v="3"/>
    <s v="Jefri Kusumo"/>
    <n v="83"/>
    <n v="50"/>
    <n v="73"/>
    <n v="56"/>
    <n v="67"/>
    <n v="46"/>
    <n v="79"/>
    <d v="2022-08-28T00:00:00"/>
    <n v="69"/>
    <n v="62.699999999999996"/>
    <x v="0"/>
  </r>
  <r>
    <n v="76"/>
    <s v="B0076"/>
    <x v="2"/>
    <s v="Paulin Hariyah"/>
    <n v="54"/>
    <n v="74"/>
    <n v="52"/>
    <n v="60"/>
    <n v="89"/>
    <n v="93"/>
    <n v="69"/>
    <s v="No"/>
    <n v="69"/>
    <n v="70.525000000000006"/>
    <x v="2"/>
  </r>
  <r>
    <n v="77"/>
    <s v="E0077"/>
    <x v="3"/>
    <s v="Paulin Nainggolan"/>
    <n v="80"/>
    <n v="66"/>
    <n v="89"/>
    <n v="64"/>
    <n v="82"/>
    <n v="46"/>
    <n v="99"/>
    <d v="2022-09-28T00:00:00"/>
    <n v="89"/>
    <n v="72.400000000000006"/>
    <x v="2"/>
  </r>
  <r>
    <n v="78"/>
    <s v="F0078"/>
    <x v="1"/>
    <s v="Diah Simbolon"/>
    <n v="95"/>
    <n v="41"/>
    <n v="90"/>
    <n v="68"/>
    <n v="90"/>
    <n v="97"/>
    <n v="67"/>
    <s v="No"/>
    <n v="67"/>
    <n v="80.850000000000009"/>
    <x v="3"/>
  </r>
  <r>
    <n v="79"/>
    <s v="B0079"/>
    <x v="2"/>
    <s v="Edi Nashiruddin"/>
    <n v="63"/>
    <n v="49"/>
    <n v="55"/>
    <n v="65"/>
    <n v="67"/>
    <n v="44"/>
    <n v="66"/>
    <s v="No"/>
    <n v="66"/>
    <n v="56.9"/>
    <x v="1"/>
  </r>
  <r>
    <n v="80"/>
    <s v="E0080"/>
    <x v="3"/>
    <s v="Endah Utama"/>
    <n v="65"/>
    <n v="41"/>
    <n v="92"/>
    <n v="65"/>
    <n v="62"/>
    <n v="71"/>
    <n v="80"/>
    <d v="2022-08-14T00:00:00"/>
    <n v="70"/>
    <n v="68.724999999999994"/>
    <x v="0"/>
  </r>
  <r>
    <n v="81"/>
    <s v="E0081"/>
    <x v="3"/>
    <s v="Hana Usamah"/>
    <n v="66"/>
    <n v="59"/>
    <n v="47"/>
    <n v="73"/>
    <n v="67"/>
    <n v="93"/>
    <n v="76"/>
    <s v="No"/>
    <n v="76"/>
    <n v="68.724999999999994"/>
    <x v="0"/>
  </r>
  <r>
    <n v="82"/>
    <s v="B0082"/>
    <x v="2"/>
    <s v="Cengkal Rahayu"/>
    <n v="65"/>
    <n v="71"/>
    <n v="82"/>
    <n v="72"/>
    <n v="75"/>
    <n v="84"/>
    <n v="73"/>
    <d v="2022-11-02T00:00:00"/>
    <n v="63"/>
    <n v="74.875"/>
    <x v="2"/>
  </r>
  <r>
    <n v="83"/>
    <s v="A0083"/>
    <x v="4"/>
    <s v="Keisha Suryatmi"/>
    <n v="58"/>
    <n v="72"/>
    <n v="75"/>
    <n v="60"/>
    <n v="75"/>
    <n v="58"/>
    <n v="93"/>
    <d v="2022-07-20T00:00:00"/>
    <n v="83"/>
    <n v="68.025000000000006"/>
    <x v="0"/>
  </r>
  <r>
    <n v="84"/>
    <s v="A0084"/>
    <x v="4"/>
    <s v="Kadir Anggriawan"/>
    <n v="86"/>
    <n v="61"/>
    <n v="71"/>
    <n v="59"/>
    <n v="62"/>
    <n v="45"/>
    <n v="84"/>
    <s v="No"/>
    <n v="84"/>
    <n v="65.100000000000009"/>
    <x v="0"/>
  </r>
  <r>
    <n v="85"/>
    <s v="C0085"/>
    <x v="5"/>
    <s v="Gamani Susanti"/>
    <n v="61"/>
    <n v="49"/>
    <n v="56"/>
    <n v="56"/>
    <n v="52"/>
    <n v="97"/>
    <n v="63"/>
    <s v="No"/>
    <n v="63"/>
    <n v="64.150000000000006"/>
    <x v="0"/>
  </r>
  <r>
    <n v="86"/>
    <s v="C0086"/>
    <x v="5"/>
    <s v="Elvin Tarihoran"/>
    <n v="81"/>
    <n v="52"/>
    <n v="56"/>
    <n v="63"/>
    <n v="80"/>
    <n v="94"/>
    <n v="71"/>
    <s v="No"/>
    <n v="71"/>
    <n v="71.599999999999994"/>
    <x v="2"/>
  </r>
  <r>
    <n v="87"/>
    <s v="B0087"/>
    <x v="2"/>
    <s v="Martana Dongoran"/>
    <n v="60"/>
    <n v="47"/>
    <n v="58"/>
    <n v="61"/>
    <n v="85"/>
    <n v="54"/>
    <n v="66"/>
    <s v="No"/>
    <n v="66"/>
    <n v="60.625000000000007"/>
    <x v="0"/>
  </r>
  <r>
    <n v="88"/>
    <s v="F0088"/>
    <x v="1"/>
    <s v="Liman Pradipta"/>
    <n v="80"/>
    <n v="74"/>
    <n v="50"/>
    <n v="58"/>
    <n v="94"/>
    <n v="85"/>
    <n v="68"/>
    <d v="2022-12-02T00:00:00"/>
    <n v="58"/>
    <n v="71.05"/>
    <x v="2"/>
  </r>
  <r>
    <n v="89"/>
    <s v="E0089"/>
    <x v="3"/>
    <s v="Ganep Puspita"/>
    <n v="74"/>
    <n v="50"/>
    <n v="84"/>
    <n v="72"/>
    <n v="56"/>
    <n v="59"/>
    <n v="60"/>
    <d v="2022-08-16T00:00:00"/>
    <n v="50"/>
    <n v="65.099999999999994"/>
    <x v="0"/>
  </r>
  <r>
    <n v="90"/>
    <s v="D0090"/>
    <x v="0"/>
    <s v="Adinata Samosir"/>
    <n v="69"/>
    <n v="44"/>
    <n v="81"/>
    <n v="50"/>
    <n v="57"/>
    <n v="54"/>
    <n v="88"/>
    <s v="No"/>
    <n v="88"/>
    <n v="63.3"/>
    <x v="0"/>
  </r>
  <r>
    <n v="91"/>
    <s v="F0091"/>
    <x v="1"/>
    <s v="Omar Wibowo"/>
    <n v="95"/>
    <n v="66"/>
    <n v="55"/>
    <n v="70"/>
    <n v="83"/>
    <n v="86"/>
    <n v="77"/>
    <s v="No"/>
    <n v="77"/>
    <n v="75.150000000000006"/>
    <x v="2"/>
  </r>
  <r>
    <n v="92"/>
    <s v="B0092"/>
    <x v="2"/>
    <s v="Warji Yuniar"/>
    <n v="95"/>
    <n v="64"/>
    <n v="33"/>
    <n v="60"/>
    <n v="61"/>
    <n v="63"/>
    <n v="60"/>
    <s v="No"/>
    <n v="60"/>
    <n v="60.2"/>
    <x v="0"/>
  </r>
  <r>
    <n v="93"/>
    <s v="E0093"/>
    <x v="3"/>
    <s v="Yuliana Sihombing"/>
    <n v="93"/>
    <n v="59"/>
    <n v="50"/>
    <n v="67"/>
    <n v="81"/>
    <n v="72"/>
    <n v="73"/>
    <s v="No"/>
    <n v="73"/>
    <n v="69.2"/>
    <x v="0"/>
  </r>
  <r>
    <n v="94"/>
    <s v="A0094"/>
    <x v="4"/>
    <s v="Umay Suryono"/>
    <n v="60"/>
    <n v="46"/>
    <n v="92"/>
    <n v="75"/>
    <n v="72"/>
    <n v="69"/>
    <n v="87"/>
    <s v="No"/>
    <n v="87"/>
    <n v="72.525000000000006"/>
    <x v="2"/>
  </r>
  <r>
    <n v="95"/>
    <s v="F0095"/>
    <x v="1"/>
    <s v="Bagiya Damanik"/>
    <n v="52"/>
    <n v="42"/>
    <n v="76"/>
    <n v="68"/>
    <n v="69"/>
    <n v="54"/>
    <n v="85"/>
    <d v="2022-07-31T00:00:00"/>
    <n v="75"/>
    <n v="62.375"/>
    <x v="0"/>
  </r>
  <r>
    <n v="96"/>
    <s v="D0096"/>
    <x v="0"/>
    <s v="Umi Nainggolan"/>
    <n v="69"/>
    <n v="52"/>
    <n v="57"/>
    <n v="57"/>
    <n v="76"/>
    <n v="56"/>
    <n v="65"/>
    <d v="2022-08-31T00:00:00"/>
    <n v="55"/>
    <n v="59.85"/>
    <x v="1"/>
  </r>
  <r>
    <n v="97"/>
    <s v="D0097"/>
    <x v="0"/>
    <s v="Oliva Lailasari"/>
    <n v="93"/>
    <n v="52"/>
    <n v="93"/>
    <n v="56"/>
    <n v="84"/>
    <n v="97"/>
    <n v="64"/>
    <d v="2022-08-27T00:00:00"/>
    <n v="54"/>
    <n v="79.025000000000006"/>
    <x v="2"/>
  </r>
  <r>
    <n v="98"/>
    <s v="B0098"/>
    <x v="2"/>
    <s v="Kasusra Riyanti"/>
    <n v="61"/>
    <n v="40"/>
    <n v="75"/>
    <n v="68"/>
    <n v="53"/>
    <n v="65"/>
    <n v="97"/>
    <d v="2022-12-18T00:00:00"/>
    <n v="87"/>
    <n v="64.45"/>
    <x v="0"/>
  </r>
  <r>
    <n v="99"/>
    <s v="F0099"/>
    <x v="1"/>
    <s v="Dalimin Padmasari"/>
    <n v="89"/>
    <n v="43"/>
    <n v="60"/>
    <n v="54"/>
    <n v="79"/>
    <n v="61"/>
    <n v="78"/>
    <s v="No"/>
    <n v="78"/>
    <n v="65.125"/>
    <x v="0"/>
  </r>
  <r>
    <n v="100"/>
    <s v="A0100"/>
    <x v="4"/>
    <s v="Jarwa Maulana"/>
    <n v="50"/>
    <n v="44"/>
    <n v="51"/>
    <n v="69"/>
    <n v="54"/>
    <n v="82"/>
    <n v="66"/>
    <d v="2022-09-07T00:00:00"/>
    <n v="56"/>
    <n v="59.325000000000003"/>
    <x v="1"/>
  </r>
  <r>
    <n v="101"/>
    <s v="C0101"/>
    <x v="5"/>
    <s v="Dodo Hassanah"/>
    <n v="57"/>
    <n v="43"/>
    <n v="61"/>
    <n v="50"/>
    <n v="79"/>
    <n v="82"/>
    <n v="60"/>
    <s v="No"/>
    <n v="60"/>
    <n v="63.225000000000001"/>
    <x v="0"/>
  </r>
  <r>
    <n v="102"/>
    <s v="D0102"/>
    <x v="0"/>
    <s v="Edward Wasita"/>
    <n v="50"/>
    <n v="42"/>
    <n v="89"/>
    <n v="59"/>
    <n v="85"/>
    <n v="66"/>
    <n v="60"/>
    <d v="2022-09-21T00:00:00"/>
    <n v="50"/>
    <n v="65.5"/>
    <x v="0"/>
  </r>
  <r>
    <n v="103"/>
    <s v="D0103"/>
    <x v="0"/>
    <s v="Kartika Napitupulu"/>
    <n v="69"/>
    <n v="72"/>
    <n v="42"/>
    <n v="71"/>
    <n v="87"/>
    <n v="67"/>
    <n v="69"/>
    <s v="No"/>
    <n v="69"/>
    <n v="66.075000000000003"/>
    <x v="0"/>
  </r>
  <r>
    <n v="104"/>
    <s v="E0104"/>
    <x v="3"/>
    <s v="Rusman Hakim"/>
    <n v="87"/>
    <n v="58"/>
    <n v="60"/>
    <n v="64"/>
    <n v="62"/>
    <n v="95"/>
    <n v="77"/>
    <d v="2022-12-11T00:00:00"/>
    <n v="67"/>
    <n v="71.575000000000003"/>
    <x v="2"/>
  </r>
  <r>
    <n v="105"/>
    <s v="D0105"/>
    <x v="0"/>
    <s v="Bakiman Uwais"/>
    <n v="87"/>
    <n v="67"/>
    <n v="85"/>
    <n v="56"/>
    <n v="60"/>
    <n v="77"/>
    <n v="83"/>
    <s v="No"/>
    <n v="83"/>
    <n v="74.45"/>
    <x v="2"/>
  </r>
  <r>
    <n v="106"/>
    <s v="E0106"/>
    <x v="3"/>
    <s v="Ibrahim Wijaya"/>
    <n v="51"/>
    <n v="72"/>
    <n v="55"/>
    <n v="58"/>
    <n v="65"/>
    <n v="85"/>
    <n v="89"/>
    <s v="No"/>
    <n v="89"/>
    <n v="67.650000000000006"/>
    <x v="0"/>
  </r>
  <r>
    <n v="107"/>
    <s v="E0107"/>
    <x v="3"/>
    <s v="Ibun Setiawan"/>
    <n v="62"/>
    <n v="47"/>
    <n v="30"/>
    <n v="71"/>
    <n v="73"/>
    <n v="76"/>
    <n v="76"/>
    <d v="2022-09-26T00:00:00"/>
    <n v="66"/>
    <n v="59.425000000000004"/>
    <x v="1"/>
  </r>
  <r>
    <n v="108"/>
    <s v="E0108"/>
    <x v="3"/>
    <s v="Kemal Prabowo"/>
    <n v="72"/>
    <n v="47"/>
    <n v="69"/>
    <n v="64"/>
    <n v="77"/>
    <n v="42"/>
    <n v="63"/>
    <s v="No"/>
    <n v="63"/>
    <n v="61"/>
    <x v="0"/>
  </r>
  <r>
    <n v="109"/>
    <s v="F0109"/>
    <x v="1"/>
    <s v="Saiful Kusumo"/>
    <n v="57"/>
    <n v="56"/>
    <n v="90"/>
    <n v="62"/>
    <n v="51"/>
    <n v="97"/>
    <n v="78"/>
    <d v="2022-11-07T00:00:00"/>
    <n v="68"/>
    <n v="72.45"/>
    <x v="2"/>
  </r>
  <r>
    <n v="110"/>
    <s v="A0110"/>
    <x v="4"/>
    <s v="Wisnu Pangestu"/>
    <n v="84"/>
    <n v="68"/>
    <n v="58"/>
    <n v="51"/>
    <n v="80"/>
    <n v="46"/>
    <n v="88"/>
    <s v="No"/>
    <n v="88"/>
    <n v="64.974999999999994"/>
    <x v="0"/>
  </r>
  <r>
    <n v="111"/>
    <s v="A0111"/>
    <x v="4"/>
    <s v="Jumadi Wahyuni"/>
    <n v="73"/>
    <n v="74"/>
    <n v="64"/>
    <n v="51"/>
    <n v="95"/>
    <n v="85"/>
    <n v="99"/>
    <s v="No"/>
    <n v="99"/>
    <n v="76.325000000000003"/>
    <x v="2"/>
  </r>
  <r>
    <n v="112"/>
    <s v="C0112"/>
    <x v="5"/>
    <s v="Kania Mandasari"/>
    <n v="58"/>
    <n v="72"/>
    <n v="74"/>
    <n v="57"/>
    <n v="93"/>
    <n v="67"/>
    <n v="65"/>
    <s v="No"/>
    <n v="65"/>
    <n v="69.7"/>
    <x v="0"/>
  </r>
  <r>
    <n v="113"/>
    <s v="C0113"/>
    <x v="5"/>
    <s v="Lantar Prakasa"/>
    <n v="87"/>
    <n v="64"/>
    <n v="50"/>
    <n v="72"/>
    <n v="73"/>
    <n v="76"/>
    <n v="68"/>
    <s v="No"/>
    <n v="68"/>
    <n v="69"/>
    <x v="0"/>
  </r>
  <r>
    <n v="114"/>
    <s v="D0114"/>
    <x v="0"/>
    <s v="Eluh Siregar"/>
    <n v="93"/>
    <n v="72"/>
    <n v="48"/>
    <n v="75"/>
    <n v="92"/>
    <n v="55"/>
    <n v="66"/>
    <s v="No"/>
    <n v="66"/>
    <n v="68.7"/>
    <x v="0"/>
  </r>
  <r>
    <n v="115"/>
    <s v="E0115"/>
    <x v="3"/>
    <s v="Janet Gunawan"/>
    <n v="64"/>
    <n v="42"/>
    <n v="60"/>
    <n v="55"/>
    <n v="71"/>
    <n v="63"/>
    <n v="85"/>
    <d v="2022-10-09T00:00:00"/>
    <n v="75"/>
    <n v="61.1"/>
    <x v="0"/>
  </r>
  <r>
    <n v="116"/>
    <s v="F0116"/>
    <x v="1"/>
    <s v="Aurora Siregar"/>
    <n v="93"/>
    <n v="57"/>
    <n v="82"/>
    <n v="65"/>
    <n v="62"/>
    <n v="65"/>
    <n v="99"/>
    <s v="No"/>
    <n v="99"/>
    <n v="73.925000000000011"/>
    <x v="2"/>
  </r>
  <r>
    <n v="117"/>
    <s v="F0117"/>
    <x v="1"/>
    <s v="Hasim Purwanti"/>
    <n v="90"/>
    <n v="63"/>
    <n v="62"/>
    <n v="71"/>
    <n v="78"/>
    <n v="75"/>
    <n v="97"/>
    <s v="No"/>
    <n v="97"/>
    <n v="74.850000000000009"/>
    <x v="2"/>
  </r>
  <r>
    <n v="118"/>
    <s v="C0118"/>
    <x v="5"/>
    <s v="Kiandra Megantara"/>
    <n v="94"/>
    <n v="64"/>
    <n v="31"/>
    <n v="52"/>
    <n v="68"/>
    <n v="40"/>
    <n v="69"/>
    <s v="No"/>
    <n v="69"/>
    <n v="55.85"/>
    <x v="1"/>
  </r>
  <r>
    <n v="119"/>
    <s v="E0119"/>
    <x v="3"/>
    <s v="Saadat Pratiwi"/>
    <n v="78"/>
    <n v="50"/>
    <n v="51"/>
    <n v="50"/>
    <n v="70"/>
    <n v="67"/>
    <n v="68"/>
    <s v="No"/>
    <n v="68"/>
    <n v="61.400000000000006"/>
    <x v="0"/>
  </r>
  <r>
    <n v="120"/>
    <s v="B0120"/>
    <x v="2"/>
    <s v="Padmi Anggraini"/>
    <n v="59"/>
    <n v="65"/>
    <n v="70"/>
    <n v="64"/>
    <n v="59"/>
    <n v="62"/>
    <n v="98"/>
    <s v="No"/>
    <n v="98"/>
    <n v="67.075000000000003"/>
    <x v="0"/>
  </r>
  <r>
    <n v="121"/>
    <s v="C0121"/>
    <x v="5"/>
    <s v="Galak Saefullah"/>
    <n v="65"/>
    <n v="48"/>
    <n v="86"/>
    <n v="73"/>
    <n v="77"/>
    <n v="93"/>
    <n v="81"/>
    <d v="2022-10-03T00:00:00"/>
    <n v="71"/>
    <n v="75.775000000000006"/>
    <x v="2"/>
  </r>
  <r>
    <n v="122"/>
    <s v="C0122"/>
    <x v="5"/>
    <s v="Yoga Suryono"/>
    <n v="85"/>
    <n v="41"/>
    <n v="81"/>
    <n v="64"/>
    <n v="55"/>
    <n v="74"/>
    <n v="76"/>
    <s v="No"/>
    <n v="76"/>
    <n v="69.224999999999994"/>
    <x v="0"/>
  </r>
  <r>
    <n v="123"/>
    <s v="E0123"/>
    <x v="3"/>
    <s v="Maryanto Nugroho"/>
    <n v="85"/>
    <n v="67"/>
    <n v="47"/>
    <n v="54"/>
    <n v="71"/>
    <n v="63"/>
    <n v="75"/>
    <s v="No"/>
    <n v="75"/>
    <n v="64.125"/>
    <x v="0"/>
  </r>
  <r>
    <n v="124"/>
    <s v="B0124"/>
    <x v="2"/>
    <s v="Cindy Simanjuntak"/>
    <n v="68"/>
    <n v="54"/>
    <n v="76"/>
    <n v="62"/>
    <n v="73"/>
    <n v="92"/>
    <n v="61"/>
    <s v="No"/>
    <n v="61"/>
    <n v="71.824999999999989"/>
    <x v="2"/>
  </r>
  <r>
    <n v="125"/>
    <s v="B0125"/>
    <x v="2"/>
    <s v="Harjaya Firmansyah"/>
    <n v="73"/>
    <n v="56"/>
    <n v="61"/>
    <n v="73"/>
    <n v="85"/>
    <n v="97"/>
    <n v="73"/>
    <s v="No"/>
    <n v="73"/>
    <n v="74.774999999999991"/>
    <x v="2"/>
  </r>
  <r>
    <n v="126"/>
    <s v="F0126"/>
    <x v="1"/>
    <s v="Drajat Suwarno"/>
    <n v="91"/>
    <n v="45"/>
    <n v="35"/>
    <n v="74"/>
    <n v="91"/>
    <n v="96"/>
    <n v="74"/>
    <d v="2022-10-30T00:00:00"/>
    <n v="64"/>
    <n v="70.225000000000009"/>
    <x v="2"/>
  </r>
  <r>
    <n v="127"/>
    <s v="F0127"/>
    <x v="1"/>
    <s v="Bajragin Pudjiastuti"/>
    <n v="68"/>
    <n v="59"/>
    <n v="95"/>
    <n v="55"/>
    <n v="86"/>
    <n v="77"/>
    <n v="69"/>
    <s v="No"/>
    <n v="69"/>
    <n v="74.800000000000011"/>
    <x v="2"/>
  </r>
  <r>
    <n v="128"/>
    <s v="C0128"/>
    <x v="5"/>
    <s v="Nadine Salahudin"/>
    <n v="65"/>
    <n v="73"/>
    <n v="77"/>
    <n v="75"/>
    <n v="68"/>
    <n v="56"/>
    <n v="83"/>
    <d v="2022-08-03T00:00:00"/>
    <n v="73"/>
    <n v="69.025000000000006"/>
    <x v="0"/>
  </r>
  <r>
    <n v="129"/>
    <s v="B0129"/>
    <x v="2"/>
    <s v="Ajimat Dabukke"/>
    <n v="80"/>
    <n v="73"/>
    <n v="51"/>
    <n v="50"/>
    <n v="82"/>
    <n v="88"/>
    <n v="86"/>
    <s v="No"/>
    <n v="86"/>
    <n v="72.024999999999991"/>
    <x v="2"/>
  </r>
  <r>
    <n v="130"/>
    <s v="A0130"/>
    <x v="4"/>
    <s v="Amalia Pratiwi"/>
    <n v="62"/>
    <n v="48"/>
    <n v="51"/>
    <n v="68"/>
    <n v="83"/>
    <n v="60"/>
    <n v="78"/>
    <s v="No"/>
    <n v="78"/>
    <n v="62.625"/>
    <x v="0"/>
  </r>
  <r>
    <n v="131"/>
    <s v="D0131"/>
    <x v="0"/>
    <s v="Tira Sihombing"/>
    <n v="75"/>
    <n v="74"/>
    <n v="67"/>
    <n v="68"/>
    <n v="80"/>
    <n v="85"/>
    <n v="94"/>
    <d v="2022-10-03T00:00:00"/>
    <n v="84"/>
    <n v="75.925000000000011"/>
    <x v="2"/>
  </r>
  <r>
    <n v="132"/>
    <s v="B0132"/>
    <x v="2"/>
    <s v="Jagaraga Aryani"/>
    <n v="63"/>
    <n v="71"/>
    <n v="31"/>
    <n v="53"/>
    <n v="95"/>
    <n v="74"/>
    <n v="73"/>
    <d v="2022-07-13T00:00:00"/>
    <n v="63"/>
    <n v="62.55"/>
    <x v="0"/>
  </r>
  <r>
    <n v="133"/>
    <s v="B0133"/>
    <x v="2"/>
    <s v="Rendy Utama"/>
    <n v="79"/>
    <n v="41"/>
    <n v="89"/>
    <n v="75"/>
    <n v="52"/>
    <n v="71"/>
    <n v="92"/>
    <s v="No"/>
    <n v="92"/>
    <n v="72.075000000000003"/>
    <x v="2"/>
  </r>
  <r>
    <n v="134"/>
    <s v="F0134"/>
    <x v="1"/>
    <s v="Edi Hariyah"/>
    <n v="55"/>
    <n v="70"/>
    <n v="77"/>
    <n v="50"/>
    <n v="84"/>
    <n v="48"/>
    <n v="76"/>
    <s v="No"/>
    <n v="76"/>
    <n v="64.974999999999994"/>
    <x v="0"/>
  </r>
  <r>
    <n v="135"/>
    <s v="D0135"/>
    <x v="0"/>
    <s v="Yono Wastuti"/>
    <n v="55"/>
    <n v="48"/>
    <n v="41"/>
    <n v="66"/>
    <n v="57"/>
    <n v="97"/>
    <n v="86"/>
    <s v="No"/>
    <n v="86"/>
    <n v="64.45"/>
    <x v="0"/>
  </r>
  <r>
    <n v="136"/>
    <s v="D0136"/>
    <x v="0"/>
    <s v="Taufan Mandala"/>
    <n v="65"/>
    <n v="61"/>
    <n v="85"/>
    <n v="75"/>
    <n v="53"/>
    <n v="44"/>
    <n v="85"/>
    <d v="2022-09-26T00:00:00"/>
    <n v="75"/>
    <n v="65.05"/>
    <x v="0"/>
  </r>
  <r>
    <n v="137"/>
    <s v="A0137"/>
    <x v="4"/>
    <s v="Rika Firmansyah"/>
    <n v="60"/>
    <n v="61"/>
    <n v="89"/>
    <n v="58"/>
    <n v="55"/>
    <n v="76"/>
    <n v="74"/>
    <d v="2022-10-20T00:00:00"/>
    <n v="64"/>
    <n v="68.650000000000006"/>
    <x v="0"/>
  </r>
  <r>
    <n v="138"/>
    <s v="C0138"/>
    <x v="5"/>
    <s v="Raden Halim"/>
    <n v="59"/>
    <n v="60"/>
    <n v="61"/>
    <n v="56"/>
    <n v="51"/>
    <n v="54"/>
    <n v="69"/>
    <s v="No"/>
    <n v="69"/>
    <n v="58.15"/>
    <x v="1"/>
  </r>
  <r>
    <n v="139"/>
    <s v="C0139"/>
    <x v="5"/>
    <s v="Taufik Uwais"/>
    <n v="81"/>
    <n v="70"/>
    <n v="68"/>
    <n v="50"/>
    <n v="68"/>
    <n v="55"/>
    <n v="89"/>
    <d v="2022-12-01T00:00:00"/>
    <n v="79"/>
    <n v="66.125"/>
    <x v="0"/>
  </r>
  <r>
    <n v="140"/>
    <s v="B0140"/>
    <x v="2"/>
    <s v="Reksa Prastuti"/>
    <n v="80"/>
    <n v="74"/>
    <n v="36"/>
    <n v="52"/>
    <n v="72"/>
    <n v="45"/>
    <n v="78"/>
    <d v="2022-08-27T00:00:00"/>
    <n v="68"/>
    <n v="57.75"/>
    <x v="1"/>
  </r>
  <r>
    <n v="141"/>
    <s v="D0141"/>
    <x v="0"/>
    <s v="Virman Irawan"/>
    <n v="85"/>
    <n v="74"/>
    <n v="54"/>
    <n v="73"/>
    <n v="65"/>
    <n v="91"/>
    <n v="91"/>
    <s v="No"/>
    <n v="91"/>
    <n v="75.224999999999994"/>
    <x v="2"/>
  </r>
  <r>
    <n v="142"/>
    <s v="B0142"/>
    <x v="2"/>
    <s v="Zamira Hutapea"/>
    <n v="56"/>
    <n v="41"/>
    <n v="70"/>
    <n v="75"/>
    <n v="63"/>
    <n v="58"/>
    <n v="93"/>
    <s v="No"/>
    <n v="93"/>
    <n v="64.275000000000006"/>
    <x v="0"/>
  </r>
  <r>
    <n v="143"/>
    <s v="E0143"/>
    <x v="3"/>
    <s v="Tiara Wijayanti"/>
    <n v="89"/>
    <n v="46"/>
    <n v="74"/>
    <n v="74"/>
    <n v="78"/>
    <n v="93"/>
    <n v="80"/>
    <s v="No"/>
    <n v="80"/>
    <n v="77.275000000000006"/>
    <x v="2"/>
  </r>
  <r>
    <n v="144"/>
    <s v="A0144"/>
    <x v="4"/>
    <s v="Kusuma Uwais"/>
    <n v="76"/>
    <n v="64"/>
    <n v="84"/>
    <n v="66"/>
    <n v="66"/>
    <n v="42"/>
    <n v="63"/>
    <s v="No"/>
    <n v="63"/>
    <n v="65.5"/>
    <x v="0"/>
  </r>
  <r>
    <n v="145"/>
    <s v="E0145"/>
    <x v="3"/>
    <s v="Elma Mayasari"/>
    <n v="56"/>
    <n v="69"/>
    <n v="57"/>
    <n v="60"/>
    <n v="84"/>
    <n v="60"/>
    <n v="73"/>
    <s v="No"/>
    <n v="73"/>
    <n v="64.325000000000003"/>
    <x v="0"/>
  </r>
  <r>
    <n v="146"/>
    <s v="E0146"/>
    <x v="3"/>
    <s v="Lili Hastuti"/>
    <n v="51"/>
    <n v="56"/>
    <n v="75"/>
    <n v="50"/>
    <n v="92"/>
    <n v="47"/>
    <n v="65"/>
    <s v="No"/>
    <n v="65"/>
    <n v="62.025000000000006"/>
    <x v="0"/>
  </r>
  <r>
    <n v="147"/>
    <s v="F0147"/>
    <x v="1"/>
    <s v="Kuncara Uwais"/>
    <n v="72"/>
    <n v="67"/>
    <n v="58"/>
    <n v="70"/>
    <n v="79"/>
    <n v="40"/>
    <n v="70"/>
    <s v="No"/>
    <n v="70"/>
    <n v="62.6"/>
    <x v="0"/>
  </r>
  <r>
    <n v="148"/>
    <s v="D0148"/>
    <x v="0"/>
    <s v="Labuh Puspasari"/>
    <n v="93"/>
    <n v="42"/>
    <n v="60"/>
    <n v="52"/>
    <n v="60"/>
    <n v="68"/>
    <n v="77"/>
    <s v="No"/>
    <n v="77"/>
    <n v="64.174999999999997"/>
    <x v="0"/>
  </r>
  <r>
    <n v="149"/>
    <s v="C0149"/>
    <x v="5"/>
    <s v="Vino Nashiruddin"/>
    <n v="87"/>
    <n v="66"/>
    <n v="73"/>
    <n v="63"/>
    <n v="82"/>
    <n v="66"/>
    <n v="73"/>
    <s v="No"/>
    <n v="73"/>
    <n v="72.349999999999994"/>
    <x v="2"/>
  </r>
  <r>
    <n v="150"/>
    <s v="A0150"/>
    <x v="4"/>
    <s v="Yuliana Mahendra"/>
    <n v="83"/>
    <n v="75"/>
    <n v="86"/>
    <n v="59"/>
    <n v="57"/>
    <n v="99"/>
    <n v="99"/>
    <s v="No"/>
    <n v="99"/>
    <n v="81.150000000000006"/>
    <x v="3"/>
  </r>
  <r>
    <n v="151"/>
    <s v="C0151"/>
    <x v="5"/>
    <s v="Gamblang Permata"/>
    <n v="87"/>
    <n v="48"/>
    <n v="45"/>
    <n v="63"/>
    <n v="86"/>
    <n v="63"/>
    <n v="70"/>
    <d v="2022-08-05T00:00:00"/>
    <n v="60"/>
    <n v="63.1"/>
    <x v="0"/>
  </r>
  <r>
    <n v="152"/>
    <s v="E0152"/>
    <x v="3"/>
    <s v="Kasusra Rahimah"/>
    <n v="66"/>
    <n v="55"/>
    <n v="91"/>
    <n v="71"/>
    <n v="74"/>
    <n v="84"/>
    <n v="87"/>
    <s v="No"/>
    <n v="87"/>
    <n v="76.95"/>
    <x v="2"/>
  </r>
  <r>
    <n v="153"/>
    <s v="D0153"/>
    <x v="0"/>
    <s v="Chandra Mangunsong"/>
    <n v="89"/>
    <n v="42"/>
    <n v="42"/>
    <n v="68"/>
    <n v="93"/>
    <n v="72"/>
    <n v="75"/>
    <s v="No"/>
    <n v="75"/>
    <n v="66.8"/>
    <x v="0"/>
  </r>
  <r>
    <n v="154"/>
    <s v="A0154"/>
    <x v="4"/>
    <s v="Atmaja Nainggolan"/>
    <n v="53"/>
    <n v="67"/>
    <n v="85"/>
    <n v="60"/>
    <n v="50"/>
    <n v="44"/>
    <n v="88"/>
    <d v="2022-10-24T00:00:00"/>
    <n v="78"/>
    <n v="62.349999999999994"/>
    <x v="0"/>
  </r>
  <r>
    <n v="155"/>
    <s v="B0155"/>
    <x v="2"/>
    <s v="Mutia Hidayat"/>
    <n v="91"/>
    <n v="50"/>
    <n v="60"/>
    <n v="54"/>
    <n v="71"/>
    <n v="49"/>
    <n v="96"/>
    <d v="2022-10-31T00:00:00"/>
    <n v="86"/>
    <n v="63.65"/>
    <x v="0"/>
  </r>
  <r>
    <n v="156"/>
    <s v="A0156"/>
    <x v="4"/>
    <s v="Jaswadi Permata"/>
    <n v="87"/>
    <n v="43"/>
    <n v="93"/>
    <n v="57"/>
    <n v="62"/>
    <n v="99"/>
    <n v="83"/>
    <d v="2022-09-06T00:00:00"/>
    <n v="73"/>
    <n v="76.825000000000003"/>
    <x v="2"/>
  </r>
  <r>
    <n v="157"/>
    <s v="D0157"/>
    <x v="0"/>
    <s v="Chelsea Kusumo"/>
    <n v="65"/>
    <n v="40"/>
    <n v="73"/>
    <n v="61"/>
    <n v="53"/>
    <n v="76"/>
    <n v="71"/>
    <s v="No"/>
    <n v="71"/>
    <n v="64.274999999999991"/>
    <x v="0"/>
  </r>
  <r>
    <n v="158"/>
    <s v="D0158"/>
    <x v="0"/>
    <s v="Nova Rahmawati"/>
    <n v="52"/>
    <n v="47"/>
    <n v="46"/>
    <n v="53"/>
    <n v="57"/>
    <n v="67"/>
    <n v="93"/>
    <s v="No"/>
    <n v="93"/>
    <n v="58.025000000000006"/>
    <x v="1"/>
  </r>
  <r>
    <n v="159"/>
    <s v="E0159"/>
    <x v="3"/>
    <s v="Hesti Agustina"/>
    <n v="88"/>
    <n v="59"/>
    <n v="89"/>
    <n v="53"/>
    <n v="72"/>
    <n v="74"/>
    <n v="78"/>
    <d v="2022-10-23T00:00:00"/>
    <n v="68"/>
    <n v="73.399999999999991"/>
    <x v="2"/>
  </r>
  <r>
    <n v="160"/>
    <s v="D0160"/>
    <x v="0"/>
    <s v="Xanana Lailasari"/>
    <n v="53"/>
    <n v="71"/>
    <n v="55"/>
    <n v="53"/>
    <n v="76"/>
    <n v="57"/>
    <n v="76"/>
    <d v="2022-10-04T00:00:00"/>
    <n v="66"/>
    <n v="60.625000000000007"/>
    <x v="0"/>
  </r>
  <r>
    <n v="161"/>
    <s v="E0161"/>
    <x v="3"/>
    <s v="Halim Halimah"/>
    <n v="80"/>
    <n v="68"/>
    <n v="39"/>
    <n v="62"/>
    <n v="88"/>
    <n v="75"/>
    <n v="82"/>
    <d v="2022-08-23T00:00:00"/>
    <n v="72"/>
    <n v="67.25"/>
    <x v="0"/>
  </r>
  <r>
    <n v="162"/>
    <s v="F0162"/>
    <x v="1"/>
    <s v="Galak Salahudin"/>
    <n v="64"/>
    <n v="69"/>
    <n v="94"/>
    <n v="56"/>
    <n v="62"/>
    <n v="84"/>
    <n v="63"/>
    <s v="No"/>
    <n v="63"/>
    <n v="73.274999999999991"/>
    <x v="2"/>
  </r>
  <r>
    <n v="163"/>
    <s v="D0163"/>
    <x v="0"/>
    <s v="Ellis Pratiwi"/>
    <n v="75"/>
    <n v="60"/>
    <n v="33"/>
    <n v="73"/>
    <n v="83"/>
    <n v="74"/>
    <n v="85"/>
    <d v="2022-12-10T00:00:00"/>
    <n v="75"/>
    <n v="65.275000000000006"/>
    <x v="0"/>
  </r>
  <r>
    <n v="164"/>
    <s v="F0164"/>
    <x v="1"/>
    <s v="Nova Sirait"/>
    <n v="64"/>
    <n v="71"/>
    <n v="44"/>
    <n v="73"/>
    <n v="95"/>
    <n v="60"/>
    <n v="73"/>
    <d v="2022-10-25T00:00:00"/>
    <n v="63"/>
    <n v="64.974999999999994"/>
    <x v="0"/>
  </r>
  <r>
    <n v="165"/>
    <s v="D0165"/>
    <x v="0"/>
    <s v="Gading Hakim"/>
    <n v="58"/>
    <n v="66"/>
    <n v="58"/>
    <n v="59"/>
    <n v="85"/>
    <n v="88"/>
    <n v="78"/>
    <s v="No"/>
    <n v="78"/>
    <n v="70.5"/>
    <x v="2"/>
  </r>
  <r>
    <n v="166"/>
    <s v="B0166"/>
    <x v="2"/>
    <s v="Darman Anggriawan"/>
    <n v="70"/>
    <n v="56"/>
    <n v="78"/>
    <n v="64"/>
    <n v="57"/>
    <n v="45"/>
    <n v="77"/>
    <s v="No"/>
    <n v="77"/>
    <n v="63.175000000000004"/>
    <x v="0"/>
  </r>
  <r>
    <n v="167"/>
    <s v="D0167"/>
    <x v="0"/>
    <s v="Liman Hartati"/>
    <n v="78"/>
    <n v="67"/>
    <n v="83"/>
    <n v="64"/>
    <n v="69"/>
    <n v="86"/>
    <n v="92"/>
    <d v="2022-09-24T00:00:00"/>
    <n v="82"/>
    <n v="76.750000000000014"/>
    <x v="2"/>
  </r>
  <r>
    <n v="168"/>
    <s v="F0168"/>
    <x v="1"/>
    <s v="Talia Yuliarti"/>
    <n v="92"/>
    <n v="71"/>
    <n v="39"/>
    <n v="50"/>
    <n v="77"/>
    <n v="51"/>
    <n v="63"/>
    <s v="No"/>
    <n v="63"/>
    <n v="60.55"/>
    <x v="0"/>
  </r>
  <r>
    <n v="169"/>
    <s v="A0169"/>
    <x v="4"/>
    <s v="Yunita Oktaviani"/>
    <n v="79"/>
    <n v="40"/>
    <n v="58"/>
    <n v="56"/>
    <n v="73"/>
    <n v="50"/>
    <n v="60"/>
    <s v="No"/>
    <n v="60"/>
    <n v="58.6"/>
    <x v="1"/>
  </r>
  <r>
    <n v="170"/>
    <s v="C0170"/>
    <x v="5"/>
    <s v="Kiandra Prayoga"/>
    <n v="86"/>
    <n v="65"/>
    <n v="34"/>
    <n v="56"/>
    <n v="66"/>
    <n v="72"/>
    <n v="97"/>
    <s v="No"/>
    <n v="97"/>
    <n v="65.025000000000006"/>
    <x v="0"/>
  </r>
  <r>
    <n v="171"/>
    <s v="D0171"/>
    <x v="0"/>
    <s v="Digdaya Saptono"/>
    <n v="67"/>
    <n v="68"/>
    <n v="93"/>
    <n v="52"/>
    <n v="83"/>
    <n v="85"/>
    <n v="90"/>
    <s v="No"/>
    <n v="90"/>
    <n v="78.349999999999994"/>
    <x v="2"/>
  </r>
  <r>
    <n v="172"/>
    <s v="F0172"/>
    <x v="1"/>
    <s v="Eka Permadi"/>
    <n v="94"/>
    <n v="43"/>
    <n v="78"/>
    <n v="54"/>
    <n v="73"/>
    <n v="47"/>
    <n v="74"/>
    <s v="No"/>
    <n v="74"/>
    <n v="65.400000000000006"/>
    <x v="0"/>
  </r>
  <r>
    <n v="173"/>
    <s v="C0173"/>
    <x v="5"/>
    <s v="Citra Zulkarnain"/>
    <n v="79"/>
    <n v="66"/>
    <n v="53"/>
    <n v="75"/>
    <n v="77"/>
    <n v="41"/>
    <n v="94"/>
    <s v="No"/>
    <n v="94"/>
    <n v="65.325000000000003"/>
    <x v="0"/>
  </r>
  <r>
    <n v="174"/>
    <s v="A0174"/>
    <x v="4"/>
    <s v="Padma Namaga"/>
    <n v="87"/>
    <n v="56"/>
    <n v="57"/>
    <n v="65"/>
    <n v="89"/>
    <n v="41"/>
    <n v="63"/>
    <s v="No"/>
    <n v="63"/>
    <n v="63.025000000000006"/>
    <x v="0"/>
  </r>
  <r>
    <n v="175"/>
    <s v="E0175"/>
    <x v="3"/>
    <s v="Darmaji Zulaika"/>
    <n v="68"/>
    <n v="43"/>
    <n v="46"/>
    <n v="75"/>
    <n v="66"/>
    <n v="54"/>
    <n v="68"/>
    <s v="No"/>
    <n v="68"/>
    <n v="58.3"/>
    <x v="1"/>
  </r>
  <r>
    <n v="176"/>
    <s v="E0176"/>
    <x v="3"/>
    <s v="Endra Yulianti"/>
    <n v="65"/>
    <n v="59"/>
    <n v="53"/>
    <n v="54"/>
    <n v="64"/>
    <n v="65"/>
    <n v="88"/>
    <s v="No"/>
    <n v="88"/>
    <n v="62.650000000000006"/>
    <x v="0"/>
  </r>
  <r>
    <n v="177"/>
    <s v="C0177"/>
    <x v="5"/>
    <s v="Mariadi Hasanah"/>
    <n v="52"/>
    <n v="40"/>
    <n v="49"/>
    <n v="59"/>
    <n v="65"/>
    <n v="92"/>
    <n v="80"/>
    <s v="No"/>
    <n v="80"/>
    <n v="63.2"/>
    <x v="0"/>
  </r>
  <r>
    <n v="178"/>
    <s v="E0178"/>
    <x v="3"/>
    <s v="Mala Padmasari"/>
    <n v="60"/>
    <n v="55"/>
    <n v="61"/>
    <n v="69"/>
    <n v="79"/>
    <n v="42"/>
    <n v="60"/>
    <s v="No"/>
    <n v="60"/>
    <n v="59.475000000000001"/>
    <x v="1"/>
  </r>
  <r>
    <n v="179"/>
    <s v="C0179"/>
    <x v="5"/>
    <s v="Sidiq Damanik"/>
    <n v="87"/>
    <n v="73"/>
    <n v="89"/>
    <n v="65"/>
    <n v="92"/>
    <n v="42"/>
    <n v="99"/>
    <d v="2022-10-31T00:00:00"/>
    <n v="89"/>
    <n v="74.725000000000009"/>
    <x v="2"/>
  </r>
  <r>
    <n v="180"/>
    <s v="F0180"/>
    <x v="1"/>
    <s v="Bajragin Aryani"/>
    <n v="61"/>
    <n v="70"/>
    <n v="67"/>
    <n v="64"/>
    <n v="77"/>
    <n v="98"/>
    <n v="65"/>
    <s v="No"/>
    <n v="65"/>
    <n v="73.5"/>
    <x v="2"/>
  </r>
  <r>
    <n v="181"/>
    <s v="A0181"/>
    <x v="4"/>
    <s v="Sakura Dabukke"/>
    <n v="69"/>
    <n v="41"/>
    <n v="56"/>
    <n v="70"/>
    <n v="82"/>
    <n v="80"/>
    <n v="95"/>
    <s v="No"/>
    <n v="95"/>
    <n v="69.45"/>
    <x v="0"/>
  </r>
  <r>
    <n v="182"/>
    <s v="F0182"/>
    <x v="1"/>
    <s v="Samsul Widodo"/>
    <n v="57"/>
    <n v="71"/>
    <n v="87"/>
    <n v="51"/>
    <n v="95"/>
    <n v="97"/>
    <n v="86"/>
    <s v="No"/>
    <n v="86"/>
    <n v="79.650000000000006"/>
    <x v="2"/>
  </r>
  <r>
    <n v="183"/>
    <s v="E0183"/>
    <x v="3"/>
    <s v="Artawan Sitorus"/>
    <n v="86"/>
    <n v="41"/>
    <n v="81"/>
    <n v="58"/>
    <n v="95"/>
    <n v="47"/>
    <n v="96"/>
    <s v="No"/>
    <n v="96"/>
    <n v="70.2"/>
    <x v="2"/>
  </r>
  <r>
    <n v="184"/>
    <s v="F0184"/>
    <x v="1"/>
    <s v="Taufik Lailasari"/>
    <n v="52"/>
    <n v="54"/>
    <n v="64"/>
    <n v="66"/>
    <n v="81"/>
    <n v="100"/>
    <n v="87"/>
    <s v="No"/>
    <n v="87"/>
    <n v="73.125000000000014"/>
    <x v="2"/>
  </r>
  <r>
    <n v="185"/>
    <s v="A0185"/>
    <x v="4"/>
    <s v="Rina Yuniar"/>
    <n v="84"/>
    <n v="47"/>
    <n v="74"/>
    <n v="70"/>
    <n v="85"/>
    <n v="91"/>
    <n v="73"/>
    <s v="No"/>
    <n v="73"/>
    <n v="76.05"/>
    <x v="2"/>
  </r>
  <r>
    <n v="186"/>
    <s v="F0186"/>
    <x v="1"/>
    <s v="Ika Maheswara"/>
    <n v="75"/>
    <n v="73"/>
    <n v="66"/>
    <n v="69"/>
    <n v="89"/>
    <n v="97"/>
    <n v="89"/>
    <s v="No"/>
    <n v="89"/>
    <n v="79.75"/>
    <x v="2"/>
  </r>
  <r>
    <n v="187"/>
    <s v="A0187"/>
    <x v="4"/>
    <s v="Karja Winarsih"/>
    <n v="65"/>
    <n v="73"/>
    <n v="43"/>
    <n v="72"/>
    <n v="72"/>
    <n v="54"/>
    <n v="99"/>
    <d v="2022-09-16T00:00:00"/>
    <n v="89"/>
    <n v="63.550000000000004"/>
    <x v="0"/>
  </r>
  <r>
    <n v="188"/>
    <s v="A0188"/>
    <x v="4"/>
    <s v="Wira Firmansyah"/>
    <n v="74"/>
    <n v="72"/>
    <n v="30"/>
    <n v="69"/>
    <n v="90"/>
    <n v="98"/>
    <n v="66"/>
    <d v="2022-08-30T00:00:00"/>
    <n v="56"/>
    <n v="69.325000000000003"/>
    <x v="0"/>
  </r>
  <r>
    <n v="189"/>
    <s v="F0189"/>
    <x v="1"/>
    <s v="Bahuwirya Halim"/>
    <n v="79"/>
    <n v="44"/>
    <n v="94"/>
    <n v="64"/>
    <n v="62"/>
    <n v="75"/>
    <n v="100"/>
    <s v="No"/>
    <n v="100"/>
    <n v="74.925000000000011"/>
    <x v="2"/>
  </r>
  <r>
    <n v="190"/>
    <s v="E0190"/>
    <x v="3"/>
    <s v="Tedi Suryatmi"/>
    <n v="56"/>
    <n v="62"/>
    <n v="68"/>
    <n v="55"/>
    <n v="74"/>
    <n v="74"/>
    <n v="74"/>
    <s v="No"/>
    <n v="74"/>
    <n v="66.675000000000011"/>
    <x v="0"/>
  </r>
  <r>
    <n v="191"/>
    <s v="E0191"/>
    <x v="3"/>
    <s v="Putri Nuraini"/>
    <n v="69"/>
    <n v="53"/>
    <n v="41"/>
    <n v="68"/>
    <n v="90"/>
    <n v="49"/>
    <n v="96"/>
    <s v="No"/>
    <n v="96"/>
    <n v="62.6"/>
    <x v="0"/>
  </r>
  <r>
    <n v="192"/>
    <s v="A0192"/>
    <x v="4"/>
    <s v="Jessica Pradipta"/>
    <n v="81"/>
    <n v="67"/>
    <n v="60"/>
    <n v="75"/>
    <n v="87"/>
    <n v="64"/>
    <n v="75"/>
    <d v="2022-10-01T00:00:00"/>
    <n v="65"/>
    <n v="70.05"/>
    <x v="2"/>
  </r>
  <r>
    <n v="193"/>
    <s v="B0193"/>
    <x v="2"/>
    <s v="Carub Mansur"/>
    <n v="55"/>
    <n v="52"/>
    <n v="55"/>
    <n v="56"/>
    <n v="59"/>
    <n v="82"/>
    <n v="78"/>
    <s v="No"/>
    <n v="78"/>
    <n v="62.95"/>
    <x v="0"/>
  </r>
  <r>
    <n v="194"/>
    <s v="D0194"/>
    <x v="0"/>
    <s v="Okto Hastuti"/>
    <n v="77"/>
    <n v="60"/>
    <n v="93"/>
    <n v="51"/>
    <n v="95"/>
    <n v="52"/>
    <n v="63"/>
    <d v="2022-07-14T00:00:00"/>
    <n v="53"/>
    <n v="69.674999999999997"/>
    <x v="0"/>
  </r>
  <r>
    <n v="195"/>
    <s v="F0195"/>
    <x v="1"/>
    <s v="Prabawa Pratiwi"/>
    <n v="81"/>
    <n v="57"/>
    <n v="79"/>
    <n v="53"/>
    <n v="83"/>
    <n v="59"/>
    <n v="64"/>
    <d v="2022-08-02T00:00:00"/>
    <n v="54"/>
    <n v="67.25"/>
    <x v="0"/>
  </r>
  <r>
    <n v="196"/>
    <s v="A0196"/>
    <x v="4"/>
    <s v="Jail Mulyani"/>
    <n v="68"/>
    <n v="61"/>
    <n v="65"/>
    <n v="53"/>
    <n v="82"/>
    <n v="43"/>
    <n v="78"/>
    <d v="2022-11-07T00:00:00"/>
    <n v="68"/>
    <n v="61.400000000000006"/>
    <x v="0"/>
  </r>
  <r>
    <n v="197"/>
    <s v="A0197"/>
    <x v="4"/>
    <s v="Hafshah Padmasari"/>
    <n v="59"/>
    <n v="64"/>
    <n v="37"/>
    <n v="53"/>
    <n v="52"/>
    <n v="63"/>
    <n v="77"/>
    <s v="No"/>
    <n v="77"/>
    <n v="56.2"/>
    <x v="1"/>
  </r>
  <r>
    <n v="198"/>
    <s v="F0198"/>
    <x v="1"/>
    <s v="Intan Namaga"/>
    <n v="87"/>
    <n v="41"/>
    <n v="77"/>
    <n v="53"/>
    <n v="81"/>
    <n v="99"/>
    <n v="96"/>
    <s v="No"/>
    <n v="96"/>
    <n v="77.550000000000011"/>
    <x v="2"/>
  </r>
  <r>
    <n v="199"/>
    <s v="D0199"/>
    <x v="0"/>
    <s v="Kusuma Mayasari"/>
    <n v="93"/>
    <n v="44"/>
    <n v="91"/>
    <n v="69"/>
    <n v="83"/>
    <n v="41"/>
    <n v="69"/>
    <d v="2022-07-04T00:00:00"/>
    <n v="59"/>
    <n v="68.425000000000011"/>
    <x v="0"/>
  </r>
  <r>
    <n v="200"/>
    <s v="E0200"/>
    <x v="3"/>
    <s v="Ibrani Hidayanto"/>
    <n v="88"/>
    <n v="46"/>
    <n v="50"/>
    <n v="74"/>
    <n v="53"/>
    <n v="48"/>
    <n v="64"/>
    <s v="No"/>
    <n v="64"/>
    <n v="58.625"/>
    <x v="1"/>
  </r>
  <r>
    <n v="201"/>
    <s v="A0201"/>
    <x v="4"/>
    <s v="Taufik Wasita"/>
    <n v="76"/>
    <n v="44"/>
    <n v="33"/>
    <n v="64"/>
    <n v="84"/>
    <n v="96"/>
    <n v="66"/>
    <d v="2022-10-21T00:00:00"/>
    <n v="56"/>
    <n v="64.899999999999991"/>
    <x v="0"/>
  </r>
  <r>
    <n v="202"/>
    <s v="E0202"/>
    <x v="3"/>
    <s v="Martani Lailasari"/>
    <n v="88"/>
    <n v="41"/>
    <n v="69"/>
    <n v="69"/>
    <n v="81"/>
    <n v="64"/>
    <n v="78"/>
    <d v="2022-10-14T00:00:00"/>
    <n v="68"/>
    <n v="68.275000000000006"/>
    <x v="0"/>
  </r>
  <r>
    <n v="203"/>
    <s v="C0203"/>
    <x v="5"/>
    <s v="Narji Januar"/>
    <n v="69"/>
    <n v="53"/>
    <n v="71"/>
    <n v="58"/>
    <n v="78"/>
    <n v="48"/>
    <n v="69"/>
    <s v="No"/>
    <n v="69"/>
    <n v="62.949999999999996"/>
    <x v="0"/>
  </r>
  <r>
    <n v="204"/>
    <s v="F0204"/>
    <x v="1"/>
    <s v="Ade Mustofa"/>
    <n v="93"/>
    <n v="55"/>
    <n v="69"/>
    <n v="57"/>
    <n v="62"/>
    <n v="71"/>
    <n v="100"/>
    <d v="2022-08-27T00:00:00"/>
    <n v="90"/>
    <n v="70.375"/>
    <x v="2"/>
  </r>
  <r>
    <n v="205"/>
    <s v="C0205"/>
    <x v="5"/>
    <s v="Cemplunk Maryadi"/>
    <n v="95"/>
    <n v="44"/>
    <n v="51"/>
    <n v="66"/>
    <n v="61"/>
    <n v="54"/>
    <n v="90"/>
    <d v="2022-10-12T00:00:00"/>
    <n v="80"/>
    <n v="62.25"/>
    <x v="0"/>
  </r>
  <r>
    <n v="206"/>
    <s v="B0206"/>
    <x v="2"/>
    <s v="Paiman Hasanah"/>
    <n v="84"/>
    <n v="66"/>
    <n v="37"/>
    <n v="68"/>
    <n v="95"/>
    <n v="100"/>
    <n v="99"/>
    <d v="2022-10-12T00:00:00"/>
    <n v="89"/>
    <n v="75.425000000000011"/>
    <x v="2"/>
  </r>
  <r>
    <n v="207"/>
    <s v="A0207"/>
    <x v="4"/>
    <s v="Nalar Andriani"/>
    <n v="65"/>
    <n v="40"/>
    <n v="94"/>
    <n v="73"/>
    <n v="57"/>
    <n v="61"/>
    <n v="62"/>
    <d v="2022-12-17T00:00:00"/>
    <n v="52"/>
    <n v="65.575000000000003"/>
    <x v="0"/>
  </r>
  <r>
    <n v="208"/>
    <s v="B0208"/>
    <x v="2"/>
    <s v="Yuni Marpaung"/>
    <n v="90"/>
    <n v="41"/>
    <n v="49"/>
    <n v="60"/>
    <n v="65"/>
    <n v="86"/>
    <n v="89"/>
    <s v="No"/>
    <n v="89"/>
    <n v="67.900000000000006"/>
    <x v="0"/>
  </r>
  <r>
    <n v="209"/>
    <s v="A0209"/>
    <x v="4"/>
    <s v="Kasiran Nugroho"/>
    <n v="53"/>
    <n v="70"/>
    <n v="90"/>
    <n v="66"/>
    <n v="70"/>
    <n v="62"/>
    <n v="91"/>
    <d v="2022-11-06T00:00:00"/>
    <n v="81"/>
    <n v="70.875"/>
    <x v="2"/>
  </r>
  <r>
    <n v="210"/>
    <s v="F0210"/>
    <x v="1"/>
    <s v="Rosman Maryadi"/>
    <n v="65"/>
    <n v="45"/>
    <n v="34"/>
    <n v="75"/>
    <n v="93"/>
    <n v="55"/>
    <n v="60"/>
    <s v="No"/>
    <n v="60"/>
    <n v="58.55"/>
    <x v="1"/>
  </r>
  <r>
    <n v="211"/>
    <s v="F0211"/>
    <x v="1"/>
    <s v="Hasta Suwarno"/>
    <n v="94"/>
    <n v="57"/>
    <n v="56"/>
    <n v="56"/>
    <n v="82"/>
    <n v="46"/>
    <n v="85"/>
    <d v="2022-11-20T00:00:00"/>
    <n v="75"/>
    <n v="64.025000000000006"/>
    <x v="0"/>
  </r>
  <r>
    <n v="212"/>
    <s v="F0212"/>
    <x v="1"/>
    <s v="Yance Palastri"/>
    <n v="91"/>
    <n v="54"/>
    <n v="65"/>
    <n v="71"/>
    <n v="84"/>
    <n v="60"/>
    <n v="71"/>
    <d v="2022-12-08T00:00:00"/>
    <n v="61"/>
    <n v="68.599999999999994"/>
    <x v="0"/>
  </r>
  <r>
    <n v="213"/>
    <s v="A0213"/>
    <x v="4"/>
    <s v="Raihan Susanti"/>
    <n v="95"/>
    <n v="49"/>
    <n v="93"/>
    <n v="71"/>
    <n v="68"/>
    <n v="86"/>
    <n v="62"/>
    <d v="2022-10-24T00:00:00"/>
    <n v="52"/>
    <n v="76.375000000000014"/>
    <x v="2"/>
  </r>
  <r>
    <n v="214"/>
    <s v="C0214"/>
    <x v="5"/>
    <s v="Ratih Palastri"/>
    <n v="79"/>
    <n v="60"/>
    <n v="42"/>
    <n v="59"/>
    <n v="68"/>
    <n v="54"/>
    <n v="97"/>
    <d v="2022-07-24T00:00:00"/>
    <n v="87"/>
    <n v="61.150000000000006"/>
    <x v="0"/>
  </r>
  <r>
    <n v="215"/>
    <s v="F0215"/>
    <x v="1"/>
    <s v="Diah Wahyudin"/>
    <n v="88"/>
    <n v="45"/>
    <n v="38"/>
    <n v="60"/>
    <n v="91"/>
    <n v="54"/>
    <n v="62"/>
    <d v="2022-11-11T00:00:00"/>
    <n v="52"/>
    <n v="59.100000000000009"/>
    <x v="1"/>
  </r>
  <r>
    <n v="216"/>
    <s v="C0216"/>
    <x v="5"/>
    <s v="Kamidin Handayani"/>
    <n v="61"/>
    <n v="51"/>
    <n v="75"/>
    <n v="62"/>
    <n v="59"/>
    <n v="45"/>
    <n v="88"/>
    <s v="No"/>
    <n v="88"/>
    <n v="61.924999999999997"/>
    <x v="0"/>
  </r>
  <r>
    <n v="217"/>
    <s v="A0217"/>
    <x v="4"/>
    <s v="Lili Nainggolan"/>
    <n v="61"/>
    <n v="68"/>
    <n v="94"/>
    <n v="60"/>
    <n v="90"/>
    <n v="89"/>
    <n v="65"/>
    <s v="No"/>
    <n v="65"/>
    <n v="77.974999999999994"/>
    <x v="2"/>
  </r>
  <r>
    <n v="218"/>
    <s v="E0218"/>
    <x v="3"/>
    <s v="Prasetyo Nashiruddin"/>
    <n v="71"/>
    <n v="67"/>
    <n v="59"/>
    <n v="55"/>
    <n v="52"/>
    <n v="79"/>
    <n v="95"/>
    <s v="No"/>
    <n v="95"/>
    <n v="67.724999999999994"/>
    <x v="0"/>
  </r>
  <r>
    <n v="219"/>
    <s v="F0219"/>
    <x v="1"/>
    <s v="Luis Sirait"/>
    <n v="84"/>
    <n v="58"/>
    <n v="89"/>
    <n v="64"/>
    <n v="56"/>
    <n v="94"/>
    <n v="73"/>
    <s v="No"/>
    <n v="73"/>
    <n v="76.649999999999991"/>
    <x v="2"/>
  </r>
  <r>
    <n v="220"/>
    <s v="D0220"/>
    <x v="0"/>
    <s v="Indah Salahudin"/>
    <n v="76"/>
    <n v="65"/>
    <n v="49"/>
    <n v="72"/>
    <n v="61"/>
    <n v="41"/>
    <n v="81"/>
    <d v="2022-10-30T00:00:00"/>
    <n v="71"/>
    <n v="59.35"/>
    <x v="1"/>
  </r>
  <r>
    <n v="221"/>
    <s v="F0221"/>
    <x v="1"/>
    <s v="Kenari Saefullah"/>
    <n v="72"/>
    <n v="52"/>
    <n v="56"/>
    <n v="70"/>
    <n v="50"/>
    <n v="56"/>
    <n v="94"/>
    <d v="2022-11-08T00:00:00"/>
    <n v="84"/>
    <n v="61.300000000000004"/>
    <x v="0"/>
  </r>
  <r>
    <n v="222"/>
    <s v="F0222"/>
    <x v="1"/>
    <s v="Shania Anggriawan"/>
    <n v="57"/>
    <n v="65"/>
    <n v="66"/>
    <n v="59"/>
    <n v="77"/>
    <n v="77"/>
    <n v="75"/>
    <d v="2022-08-18T00:00:00"/>
    <n v="65"/>
    <n v="67.349999999999994"/>
    <x v="0"/>
  </r>
  <r>
    <n v="223"/>
    <s v="E0223"/>
    <x v="3"/>
    <s v="Kemba Napitupulu"/>
    <n v="56"/>
    <n v="49"/>
    <n v="91"/>
    <n v="73"/>
    <n v="85"/>
    <n v="64"/>
    <n v="87"/>
    <s v="No"/>
    <n v="87"/>
    <n v="72.575000000000003"/>
    <x v="2"/>
  </r>
  <r>
    <n v="224"/>
    <s v="D0224"/>
    <x v="0"/>
    <s v="Cahyadi Pradana"/>
    <n v="78"/>
    <n v="75"/>
    <n v="44"/>
    <n v="56"/>
    <n v="73"/>
    <n v="82"/>
    <n v="87"/>
    <s v="No"/>
    <n v="87"/>
    <n v="69.150000000000006"/>
    <x v="0"/>
  </r>
  <r>
    <n v="225"/>
    <s v="F0225"/>
    <x v="1"/>
    <s v="Lutfan Permata"/>
    <n v="61"/>
    <n v="45"/>
    <n v="30"/>
    <n v="63"/>
    <n v="67"/>
    <n v="66"/>
    <n v="89"/>
    <d v="2022-08-13T00:00:00"/>
    <n v="79"/>
    <n v="56.6"/>
    <x v="1"/>
  </r>
  <r>
    <n v="226"/>
    <s v="B0226"/>
    <x v="2"/>
    <s v="Victoria Mustofa"/>
    <n v="65"/>
    <n v="65"/>
    <n v="50"/>
    <n v="71"/>
    <n v="70"/>
    <n v="62"/>
    <n v="63"/>
    <d v="2022-07-11T00:00:00"/>
    <n v="53"/>
    <n v="61.575000000000003"/>
    <x v="0"/>
  </r>
  <r>
    <n v="227"/>
    <s v="E0227"/>
    <x v="3"/>
    <s v="Calista Hutasoit"/>
    <n v="91"/>
    <n v="45"/>
    <n v="51"/>
    <n v="67"/>
    <n v="82"/>
    <n v="78"/>
    <n v="95"/>
    <s v="No"/>
    <n v="95"/>
    <n v="70.924999999999997"/>
    <x v="2"/>
  </r>
  <r>
    <n v="228"/>
    <s v="F0228"/>
    <x v="1"/>
    <s v="Kariman Usamah"/>
    <n v="80"/>
    <n v="67"/>
    <n v="92"/>
    <n v="69"/>
    <n v="67"/>
    <n v="65"/>
    <n v="78"/>
    <s v="No"/>
    <n v="78"/>
    <n v="74.575000000000003"/>
    <x v="2"/>
  </r>
  <r>
    <n v="229"/>
    <s v="B0229"/>
    <x v="2"/>
    <s v="Putri Simanjuntak"/>
    <n v="54"/>
    <n v="46"/>
    <n v="50"/>
    <n v="70"/>
    <n v="51"/>
    <n v="96"/>
    <n v="88"/>
    <d v="2022-12-16T00:00:00"/>
    <n v="78"/>
    <n v="64.625"/>
    <x v="0"/>
  </r>
  <r>
    <n v="230"/>
    <s v="C0230"/>
    <x v="5"/>
    <s v="Jagapati Situmorang"/>
    <n v="77"/>
    <n v="53"/>
    <n v="68"/>
    <n v="65"/>
    <n v="55"/>
    <n v="47"/>
    <n v="77"/>
    <d v="2022-10-30T00:00:00"/>
    <n v="67"/>
    <n v="60.95"/>
    <x v="0"/>
  </r>
  <r>
    <n v="231"/>
    <s v="B0231"/>
    <x v="2"/>
    <s v="Ibrani Purnawati"/>
    <n v="51"/>
    <n v="68"/>
    <n v="95"/>
    <n v="74"/>
    <n v="91"/>
    <n v="55"/>
    <n v="61"/>
    <d v="2022-08-19T00:00:00"/>
    <n v="51"/>
    <n v="70.599999999999994"/>
    <x v="2"/>
  </r>
  <r>
    <n v="232"/>
    <s v="D0232"/>
    <x v="0"/>
    <s v="Kemal Napitupulu"/>
    <n v="90"/>
    <n v="60"/>
    <n v="75"/>
    <n v="65"/>
    <n v="90"/>
    <n v="64"/>
    <n v="77"/>
    <s v="No"/>
    <n v="77"/>
    <n v="73.625"/>
    <x v="2"/>
  </r>
  <r>
    <n v="233"/>
    <s v="B0233"/>
    <x v="2"/>
    <s v="Bakda Kusmawati"/>
    <n v="83"/>
    <n v="61"/>
    <n v="33"/>
    <n v="51"/>
    <n v="83"/>
    <n v="58"/>
    <n v="60"/>
    <d v="2022-10-15T00:00:00"/>
    <n v="50"/>
    <n v="57.95"/>
    <x v="1"/>
  </r>
  <r>
    <n v="234"/>
    <s v="F0234"/>
    <x v="1"/>
    <s v="Edward Prasetya"/>
    <n v="70"/>
    <n v="58"/>
    <n v="86"/>
    <n v="54"/>
    <n v="87"/>
    <n v="45"/>
    <n v="61"/>
    <s v="No"/>
    <n v="61"/>
    <n v="65.924999999999997"/>
    <x v="0"/>
  </r>
  <r>
    <n v="235"/>
    <s v="F0235"/>
    <x v="1"/>
    <s v="Pranawa Prayoga"/>
    <n v="90"/>
    <n v="72"/>
    <n v="83"/>
    <n v="73"/>
    <n v="62"/>
    <n v="58"/>
    <n v="96"/>
    <d v="2022-08-02T00:00:00"/>
    <n v="86"/>
    <n v="73.924999999999997"/>
    <x v="2"/>
  </r>
  <r>
    <n v="236"/>
    <s v="D0236"/>
    <x v="0"/>
    <s v="Iriana Maulana"/>
    <n v="95"/>
    <n v="43"/>
    <n v="54"/>
    <n v="56"/>
    <n v="54"/>
    <n v="58"/>
    <n v="62"/>
    <s v="No"/>
    <n v="62"/>
    <n v="59.600000000000009"/>
    <x v="1"/>
  </r>
  <r>
    <n v="237"/>
    <s v="C0237"/>
    <x v="5"/>
    <s v="Lala Gunarto"/>
    <n v="52"/>
    <n v="74"/>
    <n v="73"/>
    <n v="51"/>
    <n v="54"/>
    <n v="57"/>
    <n v="89"/>
    <s v="No"/>
    <n v="89"/>
    <n v="63.774999999999999"/>
    <x v="0"/>
  </r>
  <r>
    <n v="238"/>
    <s v="D0238"/>
    <x v="0"/>
    <s v="Cahyo Mustofa"/>
    <n v="82"/>
    <n v="74"/>
    <n v="87"/>
    <n v="62"/>
    <n v="66"/>
    <n v="50"/>
    <n v="78"/>
    <d v="2022-10-03T00:00:00"/>
    <n v="68"/>
    <n v="69.7"/>
    <x v="0"/>
  </r>
  <r>
    <n v="239"/>
    <s v="A0239"/>
    <x v="4"/>
    <s v="Elvina Siregar"/>
    <n v="61"/>
    <n v="40"/>
    <n v="32"/>
    <n v="56"/>
    <n v="50"/>
    <n v="84"/>
    <n v="80"/>
    <s v="No"/>
    <n v="80"/>
    <n v="57.075000000000003"/>
    <x v="1"/>
  </r>
  <r>
    <n v="240"/>
    <s v="C0240"/>
    <x v="5"/>
    <s v="Kanda Pratiwi"/>
    <n v="52"/>
    <n v="44"/>
    <n v="86"/>
    <n v="51"/>
    <n v="85"/>
    <n v="100"/>
    <n v="70"/>
    <d v="2022-12-04T00:00:00"/>
    <n v="60"/>
    <n v="72.2"/>
    <x v="2"/>
  </r>
  <r>
    <n v="241"/>
    <s v="D0241"/>
    <x v="0"/>
    <s v="Prayitna Habibi"/>
    <n v="74"/>
    <n v="55"/>
    <n v="65"/>
    <n v="74"/>
    <n v="89"/>
    <n v="66"/>
    <n v="85"/>
    <d v="2022-11-10T00:00:00"/>
    <n v="75"/>
    <n v="70.2"/>
    <x v="2"/>
  </r>
  <r>
    <n v="242"/>
    <s v="E0242"/>
    <x v="3"/>
    <s v="Amelia Lailasari"/>
    <n v="85"/>
    <n v="57"/>
    <n v="58"/>
    <n v="52"/>
    <n v="55"/>
    <n v="89"/>
    <n v="64"/>
    <s v="No"/>
    <n v="64"/>
    <n v="66.925000000000011"/>
    <x v="0"/>
  </r>
  <r>
    <n v="243"/>
    <s v="F0243"/>
    <x v="1"/>
    <s v="Karma Marpaung"/>
    <n v="58"/>
    <n v="66"/>
    <n v="57"/>
    <n v="67"/>
    <n v="84"/>
    <n v="80"/>
    <n v="61"/>
    <s v="No"/>
    <n v="61"/>
    <n v="67.875"/>
    <x v="0"/>
  </r>
  <r>
    <n v="244"/>
    <s v="F0244"/>
    <x v="1"/>
    <s v="Cakrabirawa Sitompul"/>
    <n v="55"/>
    <n v="64"/>
    <n v="66"/>
    <n v="55"/>
    <n v="83"/>
    <n v="73"/>
    <n v="79"/>
    <d v="2022-08-30T00:00:00"/>
    <n v="69"/>
    <n v="66.825000000000003"/>
    <x v="0"/>
  </r>
  <r>
    <n v="245"/>
    <s v="B0245"/>
    <x v="2"/>
    <s v="Bajragin Halimah"/>
    <n v="69"/>
    <n v="46"/>
    <n v="70"/>
    <n v="70"/>
    <n v="63"/>
    <n v="85"/>
    <n v="92"/>
    <s v="No"/>
    <n v="92"/>
    <n v="71.2"/>
    <x v="2"/>
  </r>
  <r>
    <n v="246"/>
    <s v="C0246"/>
    <x v="5"/>
    <s v="Dirja Nashiruddin"/>
    <n v="65"/>
    <n v="53"/>
    <n v="78"/>
    <n v="52"/>
    <n v="92"/>
    <n v="96"/>
    <n v="77"/>
    <s v="No"/>
    <n v="77"/>
    <n v="75.250000000000014"/>
    <x v="2"/>
  </r>
  <r>
    <n v="247"/>
    <s v="C0247"/>
    <x v="5"/>
    <s v="Hasta Utami"/>
    <n v="78"/>
    <n v="62"/>
    <n v="94"/>
    <n v="75"/>
    <n v="93"/>
    <n v="100"/>
    <n v="79"/>
    <s v="No"/>
    <n v="79"/>
    <n v="85.200000000000017"/>
    <x v="3"/>
  </r>
  <r>
    <n v="248"/>
    <s v="E0248"/>
    <x v="3"/>
    <s v="Hesti Tamba"/>
    <n v="70"/>
    <n v="47"/>
    <n v="48"/>
    <n v="58"/>
    <n v="59"/>
    <n v="88"/>
    <n v="73"/>
    <s v="No"/>
    <n v="73"/>
    <n v="63.75"/>
    <x v="0"/>
  </r>
  <r>
    <n v="249"/>
    <s v="F0249"/>
    <x v="1"/>
    <s v="Marsudi Rajata"/>
    <n v="92"/>
    <n v="62"/>
    <n v="70"/>
    <n v="58"/>
    <n v="53"/>
    <n v="89"/>
    <n v="99"/>
    <d v="2022-08-09T00:00:00"/>
    <n v="89"/>
    <n v="73.825000000000003"/>
    <x v="2"/>
  </r>
  <r>
    <n v="250"/>
    <s v="C0250"/>
    <x v="5"/>
    <s v="Qori Hidayat"/>
    <n v="60"/>
    <n v="48"/>
    <n v="38"/>
    <n v="53"/>
    <n v="86"/>
    <n v="54"/>
    <n v="60"/>
    <d v="2022-11-06T00:00:00"/>
    <n v="50"/>
    <n v="54.275000000000006"/>
    <x v="1"/>
  </r>
  <r>
    <n v="251"/>
    <s v="F0251"/>
    <x v="1"/>
    <s v="Cagak Hassanah"/>
    <n v="82"/>
    <n v="65"/>
    <n v="70"/>
    <n v="60"/>
    <n v="69"/>
    <n v="79"/>
    <n v="69"/>
    <d v="2022-08-23T00:00:00"/>
    <n v="59"/>
    <n v="70.2"/>
    <x v="2"/>
  </r>
  <r>
    <n v="252"/>
    <s v="B0252"/>
    <x v="2"/>
    <s v="Martaka Pudjiastuti"/>
    <n v="63"/>
    <n v="73"/>
    <n v="79"/>
    <n v="56"/>
    <n v="78"/>
    <n v="95"/>
    <n v="76"/>
    <s v="No"/>
    <n v="76"/>
    <n v="76.150000000000006"/>
    <x v="2"/>
  </r>
  <r>
    <n v="253"/>
    <s v="C0253"/>
    <x v="5"/>
    <s v="Raden Rahayu"/>
    <n v="65"/>
    <n v="40"/>
    <n v="85"/>
    <n v="61"/>
    <n v="94"/>
    <n v="41"/>
    <n v="78"/>
    <d v="2022-10-25T00:00:00"/>
    <n v="68"/>
    <n v="64.5"/>
    <x v="0"/>
  </r>
  <r>
    <n v="254"/>
    <s v="E0254"/>
    <x v="3"/>
    <s v="Elma Maheswara"/>
    <n v="77"/>
    <n v="43"/>
    <n v="90"/>
    <n v="62"/>
    <n v="60"/>
    <n v="58"/>
    <n v="62"/>
    <s v="No"/>
    <n v="62"/>
    <n v="66.05"/>
    <x v="0"/>
  </r>
  <r>
    <n v="255"/>
    <s v="F0255"/>
    <x v="1"/>
    <s v="Icha Utami"/>
    <n v="55"/>
    <n v="69"/>
    <n v="35"/>
    <n v="63"/>
    <n v="83"/>
    <n v="41"/>
    <n v="75"/>
    <s v="No"/>
    <n v="75"/>
    <n v="56.45"/>
    <x v="1"/>
  </r>
  <r>
    <n v="256"/>
    <s v="F0256"/>
    <x v="1"/>
    <s v="Tira Mulyani"/>
    <n v="65"/>
    <n v="65"/>
    <n v="92"/>
    <n v="72"/>
    <n v="65"/>
    <n v="84"/>
    <n v="77"/>
    <s v="No"/>
    <n v="77"/>
    <n v="76.275000000000006"/>
    <x v="2"/>
  </r>
  <r>
    <n v="257"/>
    <s v="E0257"/>
    <x v="3"/>
    <s v="Keisha Firgantoro"/>
    <n v="72"/>
    <n v="43"/>
    <n v="82"/>
    <n v="63"/>
    <n v="56"/>
    <n v="44"/>
    <n v="76"/>
    <d v="2022-09-23T00:00:00"/>
    <n v="66"/>
    <n v="61.050000000000004"/>
    <x v="0"/>
  </r>
  <r>
    <n v="258"/>
    <s v="C0258"/>
    <x v="5"/>
    <s v="Ghani Hariyah"/>
    <n v="61"/>
    <n v="61"/>
    <n v="53"/>
    <n v="60"/>
    <n v="81"/>
    <n v="48"/>
    <n v="87"/>
    <s v="No"/>
    <n v="87"/>
    <n v="61.775000000000006"/>
    <x v="0"/>
  </r>
  <r>
    <n v="259"/>
    <s v="D0259"/>
    <x v="0"/>
    <s v="Luluh Putra"/>
    <n v="80"/>
    <n v="51"/>
    <n v="70"/>
    <n v="60"/>
    <n v="52"/>
    <n v="97"/>
    <n v="72"/>
    <s v="No"/>
    <n v="72"/>
    <n v="70.974999999999994"/>
    <x v="2"/>
  </r>
  <r>
    <n v="260"/>
    <s v="C0260"/>
    <x v="5"/>
    <s v="Ajiman Puspasari"/>
    <n v="93"/>
    <n v="50"/>
    <n v="39"/>
    <n v="64"/>
    <n v="86"/>
    <n v="74"/>
    <n v="83"/>
    <s v="No"/>
    <n v="83"/>
    <n v="67.525000000000006"/>
    <x v="0"/>
  </r>
  <r>
    <n v="261"/>
    <s v="F0261"/>
    <x v="1"/>
    <s v="Kemal Laksita"/>
    <n v="52"/>
    <n v="56"/>
    <n v="51"/>
    <n v="71"/>
    <n v="54"/>
    <n v="70"/>
    <n v="92"/>
    <s v="No"/>
    <n v="92"/>
    <n v="62.525000000000006"/>
    <x v="0"/>
  </r>
  <r>
    <n v="262"/>
    <s v="D0262"/>
    <x v="0"/>
    <s v="Pangestu Manullang"/>
    <n v="53"/>
    <n v="72"/>
    <n v="43"/>
    <n v="66"/>
    <n v="79"/>
    <n v="82"/>
    <n v="86"/>
    <d v="2022-08-13T00:00:00"/>
    <n v="76"/>
    <n v="66.349999999999994"/>
    <x v="0"/>
  </r>
  <r>
    <n v="263"/>
    <s v="F0263"/>
    <x v="1"/>
    <s v="Raisa Pradana"/>
    <n v="94"/>
    <n v="75"/>
    <n v="84"/>
    <n v="66"/>
    <n v="73"/>
    <n v="45"/>
    <n v="84"/>
    <d v="2022-12-07T00:00:00"/>
    <n v="74"/>
    <n v="71.7"/>
    <x v="2"/>
  </r>
  <r>
    <n v="264"/>
    <s v="E0264"/>
    <x v="3"/>
    <s v="Malik Mustofa"/>
    <n v="88"/>
    <n v="66"/>
    <n v="78"/>
    <n v="57"/>
    <n v="86"/>
    <n v="69"/>
    <n v="65"/>
    <s v="No"/>
    <n v="65"/>
    <n v="73.025000000000006"/>
    <x v="2"/>
  </r>
  <r>
    <n v="265"/>
    <s v="A0265"/>
    <x v="4"/>
    <s v="Asmuni Anggriawan"/>
    <n v="69"/>
    <n v="52"/>
    <n v="30"/>
    <n v="64"/>
    <n v="90"/>
    <n v="91"/>
    <n v="93"/>
    <d v="2022-11-09T00:00:00"/>
    <n v="83"/>
    <n v="66.875"/>
    <x v="0"/>
  </r>
  <r>
    <n v="266"/>
    <s v="D0266"/>
    <x v="0"/>
    <s v="Emil Jailani"/>
    <n v="72"/>
    <n v="61"/>
    <n v="85"/>
    <n v="52"/>
    <n v="59"/>
    <n v="60"/>
    <n v="92"/>
    <s v="No"/>
    <n v="92"/>
    <n v="68.7"/>
    <x v="0"/>
  </r>
  <r>
    <n v="267"/>
    <s v="E0267"/>
    <x v="3"/>
    <s v="Harjo Yulianti"/>
    <n v="72"/>
    <n v="52"/>
    <n v="43"/>
    <n v="71"/>
    <n v="67"/>
    <n v="49"/>
    <n v="68"/>
    <d v="2022-09-17T00:00:00"/>
    <n v="58"/>
    <n v="56.95"/>
    <x v="1"/>
  </r>
  <r>
    <n v="268"/>
    <s v="B0268"/>
    <x v="2"/>
    <s v="Mursita Puspasari"/>
    <n v="70"/>
    <n v="47"/>
    <n v="51"/>
    <n v="50"/>
    <n v="79"/>
    <n v="99"/>
    <n v="94"/>
    <d v="2022-12-14T00:00:00"/>
    <n v="84"/>
    <n v="69.150000000000006"/>
    <x v="0"/>
  </r>
  <r>
    <n v="269"/>
    <s v="B0269"/>
    <x v="2"/>
    <s v="Cindy Anggriawan"/>
    <n v="59"/>
    <n v="71"/>
    <n v="87"/>
    <n v="60"/>
    <n v="68"/>
    <n v="45"/>
    <n v="69"/>
    <s v="No"/>
    <n v="69"/>
    <n v="65.550000000000011"/>
    <x v="0"/>
  </r>
  <r>
    <n v="270"/>
    <s v="D0270"/>
    <x v="0"/>
    <s v="Bajragin Riyanti"/>
    <n v="94"/>
    <n v="44"/>
    <n v="64"/>
    <n v="64"/>
    <n v="95"/>
    <n v="47"/>
    <n v="90"/>
    <d v="2022-12-06T00:00:00"/>
    <n v="80"/>
    <n v="67.325000000000003"/>
    <x v="0"/>
  </r>
  <r>
    <n v="271"/>
    <s v="D0271"/>
    <x v="0"/>
    <s v="Vera Suryatmi"/>
    <n v="53"/>
    <n v="74"/>
    <n v="38"/>
    <n v="72"/>
    <n v="54"/>
    <n v="73"/>
    <n v="78"/>
    <s v="No"/>
    <n v="78"/>
    <n v="61.625"/>
    <x v="0"/>
  </r>
  <r>
    <n v="272"/>
    <s v="A0272"/>
    <x v="4"/>
    <s v="Soleh Wasita"/>
    <n v="84"/>
    <n v="50"/>
    <n v="56"/>
    <n v="60"/>
    <n v="57"/>
    <n v="74"/>
    <n v="99"/>
    <d v="2022-10-31T00:00:00"/>
    <n v="89"/>
    <n v="66.275000000000006"/>
    <x v="0"/>
  </r>
  <r>
    <n v="273"/>
    <s v="C0273"/>
    <x v="5"/>
    <s v="Kamidin Tamba"/>
    <n v="67"/>
    <n v="63"/>
    <n v="88"/>
    <n v="72"/>
    <n v="95"/>
    <n v="57"/>
    <n v="79"/>
    <d v="2022-10-04T00:00:00"/>
    <n v="69"/>
    <n v="73.025000000000006"/>
    <x v="2"/>
  </r>
  <r>
    <n v="274"/>
    <s v="C0274"/>
    <x v="5"/>
    <s v="Laksana Maheswara"/>
    <n v="64"/>
    <n v="63"/>
    <n v="93"/>
    <n v="56"/>
    <n v="89"/>
    <n v="70"/>
    <n v="74"/>
    <d v="2022-08-10T00:00:00"/>
    <n v="64"/>
    <n v="73"/>
    <x v="2"/>
  </r>
  <r>
    <n v="275"/>
    <s v="C0275"/>
    <x v="5"/>
    <s v="Nabila Hidayat"/>
    <n v="93"/>
    <n v="68"/>
    <n v="90"/>
    <n v="66"/>
    <n v="90"/>
    <n v="40"/>
    <n v="72"/>
    <d v="2022-11-22T00:00:00"/>
    <n v="62"/>
    <n v="71.825000000000003"/>
    <x v="2"/>
  </r>
  <r>
    <n v="276"/>
    <s v="A0276"/>
    <x v="4"/>
    <s v="Ajeng Setiawan"/>
    <n v="90"/>
    <n v="65"/>
    <n v="35"/>
    <n v="56"/>
    <n v="55"/>
    <n v="42"/>
    <n v="80"/>
    <s v="No"/>
    <n v="80"/>
    <n v="56.65"/>
    <x v="1"/>
  </r>
  <r>
    <n v="277"/>
    <s v="F0277"/>
    <x v="1"/>
    <s v="Jasmin Wijayanti"/>
    <n v="84"/>
    <n v="57"/>
    <n v="85"/>
    <n v="71"/>
    <n v="56"/>
    <n v="57"/>
    <n v="78"/>
    <s v="No"/>
    <n v="78"/>
    <n v="69.7"/>
    <x v="0"/>
  </r>
  <r>
    <n v="278"/>
    <s v="C0278"/>
    <x v="5"/>
    <s v="Dwi Permadi"/>
    <n v="82"/>
    <n v="63"/>
    <n v="38"/>
    <n v="63"/>
    <n v="83"/>
    <n v="54"/>
    <n v="78"/>
    <s v="No"/>
    <n v="78"/>
    <n v="62.575000000000003"/>
    <x v="0"/>
  </r>
  <r>
    <n v="279"/>
    <s v="A0279"/>
    <x v="4"/>
    <s v="Dono Dabukke"/>
    <n v="74"/>
    <n v="44"/>
    <n v="83"/>
    <n v="70"/>
    <n v="70"/>
    <n v="79"/>
    <n v="71"/>
    <d v="2022-10-25T00:00:00"/>
    <n v="61"/>
    <n v="70.75"/>
    <x v="2"/>
  </r>
  <r>
    <n v="280"/>
    <s v="B0280"/>
    <x v="2"/>
    <s v="Jayadi Tampubolon"/>
    <n v="62"/>
    <n v="46"/>
    <n v="73"/>
    <n v="67"/>
    <n v="94"/>
    <n v="75"/>
    <n v="91"/>
    <s v="No"/>
    <n v="91"/>
    <n v="72.325000000000003"/>
    <x v="2"/>
  </r>
  <r>
    <n v="281"/>
    <s v="A0281"/>
    <x v="4"/>
    <s v="Upik Nababan"/>
    <n v="71"/>
    <n v="72"/>
    <n v="72"/>
    <n v="71"/>
    <n v="79"/>
    <n v="77"/>
    <n v="78"/>
    <d v="2022-09-04T00:00:00"/>
    <n v="68"/>
    <n v="73.224999999999994"/>
    <x v="2"/>
  </r>
  <r>
    <n v="282"/>
    <s v="F0282"/>
    <x v="1"/>
    <s v="Bakiono Mustofa"/>
    <n v="84"/>
    <n v="48"/>
    <n v="51"/>
    <n v="54"/>
    <n v="53"/>
    <n v="90"/>
    <n v="98"/>
    <d v="2022-10-24T00:00:00"/>
    <n v="88"/>
    <n v="66.875"/>
    <x v="0"/>
  </r>
  <r>
    <n v="283"/>
    <s v="D0283"/>
    <x v="0"/>
    <s v="Victoria Handayani"/>
    <n v="74"/>
    <n v="54"/>
    <n v="51"/>
    <n v="50"/>
    <n v="70"/>
    <n v="85"/>
    <n v="84"/>
    <s v="No"/>
    <n v="84"/>
    <n v="66.600000000000009"/>
    <x v="0"/>
  </r>
  <r>
    <n v="284"/>
    <s v="A0284"/>
    <x v="4"/>
    <s v="Chelsea Purnawati"/>
    <n v="62"/>
    <n v="62"/>
    <n v="43"/>
    <n v="53"/>
    <n v="68"/>
    <n v="84"/>
    <n v="67"/>
    <s v="No"/>
    <n v="67"/>
    <n v="62.725000000000009"/>
    <x v="0"/>
  </r>
  <r>
    <n v="285"/>
    <s v="E0285"/>
    <x v="3"/>
    <s v="Gaduh Gunawan"/>
    <n v="95"/>
    <n v="62"/>
    <n v="38"/>
    <n v="66"/>
    <n v="67"/>
    <n v="44"/>
    <n v="64"/>
    <d v="2022-10-19T00:00:00"/>
    <n v="54"/>
    <n v="58.050000000000004"/>
    <x v="1"/>
  </r>
  <r>
    <n v="286"/>
    <s v="C0286"/>
    <x v="5"/>
    <s v="Narji Suryono"/>
    <n v="92"/>
    <n v="51"/>
    <n v="77"/>
    <n v="63"/>
    <n v="52"/>
    <n v="60"/>
    <n v="62"/>
    <d v="2022-10-04T00:00:00"/>
    <n v="52"/>
    <n v="64.850000000000009"/>
    <x v="0"/>
  </r>
  <r>
    <n v="287"/>
    <s v="D0287"/>
    <x v="0"/>
    <s v="Danuja Utama"/>
    <n v="71"/>
    <n v="59"/>
    <n v="55"/>
    <n v="57"/>
    <n v="64"/>
    <n v="65"/>
    <n v="81"/>
    <d v="2022-10-09T00:00:00"/>
    <n v="71"/>
    <n v="62.475000000000001"/>
    <x v="0"/>
  </r>
  <r>
    <n v="288"/>
    <s v="A0288"/>
    <x v="4"/>
    <s v="Wulan Lailasari"/>
    <n v="66"/>
    <n v="42"/>
    <n v="81"/>
    <n v="54"/>
    <n v="77"/>
    <n v="81"/>
    <n v="75"/>
    <s v="No"/>
    <n v="75"/>
    <n v="69.775000000000006"/>
    <x v="0"/>
  </r>
  <r>
    <n v="289"/>
    <s v="A0289"/>
    <x v="4"/>
    <s v="Agus Jailani"/>
    <n v="69"/>
    <n v="45"/>
    <n v="54"/>
    <n v="51"/>
    <n v="80"/>
    <n v="90"/>
    <n v="63"/>
    <d v="2022-10-08T00:00:00"/>
    <n v="53"/>
    <n v="64.724999999999994"/>
    <x v="0"/>
  </r>
  <r>
    <n v="290"/>
    <s v="C0290"/>
    <x v="5"/>
    <s v="Rahmat Saputra"/>
    <n v="61"/>
    <n v="55"/>
    <n v="33"/>
    <n v="60"/>
    <n v="63"/>
    <n v="71"/>
    <n v="61"/>
    <d v="2022-09-23T00:00:00"/>
    <n v="51"/>
    <n v="55.774999999999999"/>
    <x v="1"/>
  </r>
  <r>
    <n v="291"/>
    <s v="E0291"/>
    <x v="3"/>
    <s v="Tina Hidayanto"/>
    <n v="72"/>
    <n v="66"/>
    <n v="89"/>
    <n v="52"/>
    <n v="95"/>
    <n v="95"/>
    <n v="64"/>
    <s v="No"/>
    <n v="64"/>
    <n v="78.825000000000017"/>
    <x v="2"/>
  </r>
  <r>
    <n v="292"/>
    <s v="D0292"/>
    <x v="0"/>
    <s v="Akarsana Firgantoro"/>
    <n v="63"/>
    <n v="56"/>
    <n v="80"/>
    <n v="56"/>
    <n v="55"/>
    <n v="97"/>
    <n v="95"/>
    <d v="2022-10-21T00:00:00"/>
    <n v="85"/>
    <n v="72.650000000000006"/>
    <x v="2"/>
  </r>
  <r>
    <n v="293"/>
    <s v="F0293"/>
    <x v="1"/>
    <s v="Michelle Permata"/>
    <n v="85"/>
    <n v="43"/>
    <n v="32"/>
    <n v="53"/>
    <n v="61"/>
    <n v="99"/>
    <n v="72"/>
    <d v="2022-09-15T00:00:00"/>
    <n v="62"/>
    <n v="62.650000000000006"/>
    <x v="0"/>
  </r>
  <r>
    <n v="294"/>
    <s v="E0294"/>
    <x v="3"/>
    <s v="Laras Nainggolan"/>
    <n v="82"/>
    <n v="70"/>
    <n v="34"/>
    <n v="71"/>
    <n v="81"/>
    <n v="67"/>
    <n v="74"/>
    <s v="No"/>
    <n v="74"/>
    <n v="65.600000000000009"/>
    <x v="0"/>
  </r>
  <r>
    <n v="295"/>
    <s v="B0295"/>
    <x v="2"/>
    <s v="Mariadi Wulandari"/>
    <n v="50"/>
    <n v="59"/>
    <n v="35"/>
    <n v="59"/>
    <n v="56"/>
    <n v="66"/>
    <n v="100"/>
    <s v="No"/>
    <n v="100"/>
    <n v="58.2"/>
    <x v="1"/>
  </r>
  <r>
    <n v="296"/>
    <s v="F0296"/>
    <x v="1"/>
    <s v="Danu Prastuti"/>
    <n v="83"/>
    <n v="52"/>
    <n v="92"/>
    <n v="55"/>
    <n v="50"/>
    <n v="56"/>
    <n v="64"/>
    <s v="No"/>
    <n v="64"/>
    <n v="66"/>
    <x v="0"/>
  </r>
  <r>
    <n v="297"/>
    <s v="C0297"/>
    <x v="5"/>
    <s v="Adikara Wahyudin"/>
    <n v="55"/>
    <n v="74"/>
    <n v="83"/>
    <n v="70"/>
    <n v="52"/>
    <n v="43"/>
    <n v="61"/>
    <s v="No"/>
    <n v="61"/>
    <n v="62.675000000000004"/>
    <x v="0"/>
  </r>
  <r>
    <n v="298"/>
    <s v="C0298"/>
    <x v="5"/>
    <s v="Ganjaran Hartati"/>
    <n v="89"/>
    <n v="46"/>
    <n v="68"/>
    <n v="68"/>
    <n v="72"/>
    <n v="90"/>
    <n v="68"/>
    <d v="2022-08-11T00:00:00"/>
    <n v="58"/>
    <n v="71.774999999999991"/>
    <x v="2"/>
  </r>
  <r>
    <n v="299"/>
    <s v="A0299"/>
    <x v="4"/>
    <s v="Irfan Pranowo"/>
    <n v="72"/>
    <n v="69"/>
    <n v="67"/>
    <n v="72"/>
    <n v="72"/>
    <n v="61"/>
    <n v="74"/>
    <d v="2022-12-15T00:00:00"/>
    <n v="64"/>
    <n v="67.625"/>
    <x v="0"/>
  </r>
  <r>
    <n v="300"/>
    <s v="C0300"/>
    <x v="5"/>
    <s v="Dian Wulandari"/>
    <n v="86"/>
    <n v="51"/>
    <n v="70"/>
    <n v="53"/>
    <n v="95"/>
    <n v="91"/>
    <n v="88"/>
    <d v="2022-11-13T00:00:00"/>
    <n v="78"/>
    <n v="75.625"/>
    <x v="2"/>
  </r>
  <r>
    <n v="301"/>
    <s v="A0301"/>
    <x v="4"/>
    <s v="Akarsana Lestari"/>
    <n v="75"/>
    <n v="65"/>
    <n v="43"/>
    <n v="52"/>
    <n v="56"/>
    <n v="84"/>
    <n v="92"/>
    <d v="2022-12-01T00:00:00"/>
    <n v="82"/>
    <n v="64.600000000000009"/>
    <x v="0"/>
  </r>
  <r>
    <n v="302"/>
    <s v="C0302"/>
    <x v="5"/>
    <s v="Jaeman Halimah"/>
    <n v="67"/>
    <n v="42"/>
    <n v="53"/>
    <n v="52"/>
    <n v="82"/>
    <n v="86"/>
    <n v="79"/>
    <d v="2022-12-12T00:00:00"/>
    <n v="69"/>
    <n v="65.075000000000003"/>
    <x v="0"/>
  </r>
  <r>
    <n v="303"/>
    <s v="D0303"/>
    <x v="0"/>
    <s v="Wirda Sirait"/>
    <n v="50"/>
    <n v="62"/>
    <n v="51"/>
    <n v="63"/>
    <n v="53"/>
    <n v="96"/>
    <n v="61"/>
    <d v="2022-09-06T00:00:00"/>
    <n v="51"/>
    <n v="63.000000000000007"/>
    <x v="0"/>
  </r>
  <r>
    <n v="304"/>
    <s v="D0304"/>
    <x v="0"/>
    <s v="Nugraha Suryono"/>
    <n v="87"/>
    <n v="62"/>
    <n v="57"/>
    <n v="68"/>
    <n v="55"/>
    <n v="96"/>
    <n v="82"/>
    <s v="No"/>
    <n v="82"/>
    <n v="72.8"/>
    <x v="2"/>
  </r>
  <r>
    <n v="305"/>
    <s v="E0305"/>
    <x v="3"/>
    <s v="Jaiman Megantara"/>
    <n v="80"/>
    <n v="48"/>
    <n v="77"/>
    <n v="56"/>
    <n v="78"/>
    <n v="40"/>
    <n v="92"/>
    <s v="No"/>
    <n v="92"/>
    <n v="65.350000000000009"/>
    <x v="0"/>
  </r>
  <r>
    <n v="306"/>
    <s v="F0306"/>
    <x v="1"/>
    <s v="Raden Kusmawati"/>
    <n v="90"/>
    <n v="49"/>
    <n v="93"/>
    <n v="61"/>
    <n v="50"/>
    <n v="53"/>
    <n v="65"/>
    <s v="No"/>
    <n v="65"/>
    <n v="66.95"/>
    <x v="0"/>
  </r>
  <r>
    <n v="307"/>
    <s v="F0307"/>
    <x v="1"/>
    <s v="Sadina Hasanah"/>
    <n v="61"/>
    <n v="46"/>
    <n v="91"/>
    <n v="58"/>
    <n v="82"/>
    <n v="69"/>
    <n v="69"/>
    <d v="2022-09-03T00:00:00"/>
    <n v="59"/>
    <n v="68.775000000000006"/>
    <x v="0"/>
  </r>
  <r>
    <n v="308"/>
    <s v="E0308"/>
    <x v="3"/>
    <s v="Dalimin Situmorang"/>
    <n v="86"/>
    <n v="67"/>
    <n v="51"/>
    <n v="63"/>
    <n v="94"/>
    <n v="40"/>
    <n v="60"/>
    <d v="2022-11-16T00:00:00"/>
    <n v="50"/>
    <n v="61.95"/>
    <x v="0"/>
  </r>
  <r>
    <n v="309"/>
    <s v="C0309"/>
    <x v="5"/>
    <s v="Melinda Mayasari"/>
    <n v="82"/>
    <n v="48"/>
    <n v="81"/>
    <n v="50"/>
    <n v="65"/>
    <n v="81"/>
    <n v="96"/>
    <s v="No"/>
    <n v="96"/>
    <n v="72.625"/>
    <x v="2"/>
  </r>
  <r>
    <n v="310"/>
    <s v="E0310"/>
    <x v="3"/>
    <s v="Shania Maheswara"/>
    <n v="83"/>
    <n v="58"/>
    <n v="67"/>
    <n v="58"/>
    <n v="81"/>
    <n v="81"/>
    <n v="97"/>
    <d v="2022-09-10T00:00:00"/>
    <n v="87"/>
    <n v="73.3"/>
    <x v="2"/>
  </r>
  <r>
    <n v="311"/>
    <s v="B0311"/>
    <x v="2"/>
    <s v="Irnanto Fujiati"/>
    <n v="52"/>
    <n v="74"/>
    <n v="72"/>
    <n v="61"/>
    <n v="50"/>
    <n v="89"/>
    <n v="85"/>
    <s v="No"/>
    <n v="85"/>
    <n v="70.325000000000003"/>
    <x v="2"/>
  </r>
  <r>
    <n v="312"/>
    <s v="D0312"/>
    <x v="0"/>
    <s v="Bakidin Hasanah"/>
    <n v="76"/>
    <n v="57"/>
    <n v="62"/>
    <n v="70"/>
    <n v="91"/>
    <n v="84"/>
    <n v="87"/>
    <d v="2022-09-13T00:00:00"/>
    <n v="77"/>
    <n v="73.650000000000006"/>
    <x v="2"/>
  </r>
  <r>
    <n v="313"/>
    <s v="C0313"/>
    <x v="5"/>
    <s v="Nova Nurdiyanti"/>
    <n v="74"/>
    <n v="45"/>
    <n v="54"/>
    <n v="67"/>
    <n v="74"/>
    <n v="62"/>
    <n v="79"/>
    <d v="2022-12-13T00:00:00"/>
    <n v="69"/>
    <n v="62.6"/>
    <x v="0"/>
  </r>
  <r>
    <n v="314"/>
    <s v="E0314"/>
    <x v="3"/>
    <s v="Danu Maulana"/>
    <n v="52"/>
    <n v="41"/>
    <n v="51"/>
    <n v="53"/>
    <n v="63"/>
    <n v="61"/>
    <n v="91"/>
    <d v="2022-08-18T00:00:00"/>
    <n v="81"/>
    <n v="56.625000000000007"/>
    <x v="1"/>
  </r>
  <r>
    <n v="315"/>
    <s v="D0315"/>
    <x v="0"/>
    <s v="Puti Zulaika"/>
    <n v="75"/>
    <n v="54"/>
    <n v="89"/>
    <n v="72"/>
    <n v="62"/>
    <n v="96"/>
    <n v="68"/>
    <s v="No"/>
    <n v="68"/>
    <n v="76.674999999999997"/>
    <x v="2"/>
  </r>
  <r>
    <n v="316"/>
    <s v="E0316"/>
    <x v="3"/>
    <s v="Ridwan Wijayanti"/>
    <n v="78"/>
    <n v="49"/>
    <n v="83"/>
    <n v="67"/>
    <n v="71"/>
    <n v="49"/>
    <n v="72"/>
    <d v="2022-09-27T00:00:00"/>
    <n v="62"/>
    <n v="65.725000000000009"/>
    <x v="0"/>
  </r>
  <r>
    <n v="317"/>
    <s v="C0317"/>
    <x v="5"/>
    <s v="Mahesa Kurniawan"/>
    <n v="91"/>
    <n v="41"/>
    <n v="92"/>
    <n v="51"/>
    <n v="57"/>
    <n v="51"/>
    <n v="72"/>
    <s v="No"/>
    <n v="72"/>
    <n v="65.8"/>
    <x v="0"/>
  </r>
  <r>
    <n v="318"/>
    <s v="D0318"/>
    <x v="0"/>
    <s v="Hafshah Haryanti"/>
    <n v="86"/>
    <n v="74"/>
    <n v="59"/>
    <n v="71"/>
    <n v="55"/>
    <n v="48"/>
    <n v="95"/>
    <s v="No"/>
    <n v="95"/>
    <n v="66.650000000000006"/>
    <x v="0"/>
  </r>
  <r>
    <n v="319"/>
    <s v="A0319"/>
    <x v="4"/>
    <s v="Kamila Megantara"/>
    <n v="50"/>
    <n v="68"/>
    <n v="94"/>
    <n v="64"/>
    <n v="63"/>
    <n v="44"/>
    <n v="79"/>
    <d v="2022-12-06T00:00:00"/>
    <n v="69"/>
    <n v="65.125"/>
    <x v="0"/>
  </r>
  <r>
    <n v="320"/>
    <s v="C0320"/>
    <x v="5"/>
    <s v="Almira Wahyuni"/>
    <n v="50"/>
    <n v="75"/>
    <n v="84"/>
    <n v="68"/>
    <n v="82"/>
    <n v="46"/>
    <n v="92"/>
    <s v="No"/>
    <n v="92"/>
    <n v="69.575000000000003"/>
    <x v="0"/>
  </r>
  <r>
    <n v="321"/>
    <s v="A0321"/>
    <x v="4"/>
    <s v="Lidya Prasetya"/>
    <n v="67"/>
    <n v="52"/>
    <n v="76"/>
    <n v="73"/>
    <n v="52"/>
    <n v="76"/>
    <n v="63"/>
    <d v="2022-07-10T00:00:00"/>
    <n v="53"/>
    <n v="66.2"/>
    <x v="0"/>
  </r>
  <r>
    <n v="322"/>
    <s v="E0322"/>
    <x v="3"/>
    <s v="Candrakanta Wijayanti"/>
    <n v="84"/>
    <n v="73"/>
    <n v="73"/>
    <n v="75"/>
    <n v="62"/>
    <n v="64"/>
    <n v="74"/>
    <s v="No"/>
    <n v="74"/>
    <n v="71.550000000000011"/>
    <x v="2"/>
  </r>
  <r>
    <n v="323"/>
    <s v="D0323"/>
    <x v="0"/>
    <s v="Nrima Novitasari"/>
    <n v="95"/>
    <n v="64"/>
    <n v="45"/>
    <n v="64"/>
    <n v="88"/>
    <n v="60"/>
    <n v="68"/>
    <s v="No"/>
    <n v="68"/>
    <n v="66.674999999999997"/>
    <x v="0"/>
  </r>
  <r>
    <n v="324"/>
    <s v="C0324"/>
    <x v="5"/>
    <s v="Hardi Latupono"/>
    <n v="71"/>
    <n v="49"/>
    <n v="85"/>
    <n v="56"/>
    <n v="64"/>
    <n v="86"/>
    <n v="64"/>
    <d v="2022-11-13T00:00:00"/>
    <n v="54"/>
    <n v="69.600000000000009"/>
    <x v="0"/>
  </r>
  <r>
    <n v="325"/>
    <s v="F0325"/>
    <x v="1"/>
    <s v="Martaka Siregar"/>
    <n v="86"/>
    <n v="71"/>
    <n v="49"/>
    <n v="50"/>
    <n v="63"/>
    <n v="62"/>
    <n v="67"/>
    <d v="2022-10-27T00:00:00"/>
    <n v="57"/>
    <n v="61.650000000000006"/>
    <x v="0"/>
  </r>
  <r>
    <n v="326"/>
    <s v="F0326"/>
    <x v="1"/>
    <s v="Viman Latupono"/>
    <n v="59"/>
    <n v="72"/>
    <n v="48"/>
    <n v="73"/>
    <n v="76"/>
    <n v="61"/>
    <n v="84"/>
    <d v="2022-10-19T00:00:00"/>
    <n v="74"/>
    <n v="64.2"/>
    <x v="0"/>
  </r>
  <r>
    <n v="327"/>
    <s v="E0327"/>
    <x v="3"/>
    <s v="Aditya Nugroho"/>
    <n v="67"/>
    <n v="41"/>
    <n v="48"/>
    <n v="75"/>
    <n v="76"/>
    <n v="60"/>
    <n v="89"/>
    <d v="2022-11-07T00:00:00"/>
    <n v="79"/>
    <n v="61.875"/>
    <x v="0"/>
  </r>
  <r>
    <n v="328"/>
    <s v="C0328"/>
    <x v="5"/>
    <s v="Prabawa Hutasoit"/>
    <n v="66"/>
    <n v="55"/>
    <n v="57"/>
    <n v="58"/>
    <n v="86"/>
    <n v="50"/>
    <n v="96"/>
    <d v="2022-09-27T00:00:00"/>
    <n v="86"/>
    <n v="63.125000000000007"/>
    <x v="0"/>
  </r>
  <r>
    <n v="329"/>
    <s v="F0329"/>
    <x v="1"/>
    <s v="Jamil Hardiansyah"/>
    <n v="68"/>
    <n v="55"/>
    <n v="62"/>
    <n v="70"/>
    <n v="93"/>
    <n v="83"/>
    <n v="83"/>
    <d v="2022-11-18T00:00:00"/>
    <n v="73"/>
    <n v="72.05"/>
    <x v="2"/>
  </r>
  <r>
    <n v="330"/>
    <s v="C0330"/>
    <x v="5"/>
    <s v="Rizki Saputra"/>
    <n v="82"/>
    <n v="45"/>
    <n v="61"/>
    <n v="71"/>
    <n v="61"/>
    <n v="92"/>
    <n v="96"/>
    <d v="2022-12-14T00:00:00"/>
    <n v="86"/>
    <n v="71.575000000000003"/>
    <x v="2"/>
  </r>
  <r>
    <n v="331"/>
    <s v="B0331"/>
    <x v="2"/>
    <s v="Yoga Hakim"/>
    <n v="89"/>
    <n v="73"/>
    <n v="32"/>
    <n v="75"/>
    <n v="89"/>
    <n v="100"/>
    <n v="93"/>
    <s v="No"/>
    <n v="93"/>
    <n v="76.45"/>
    <x v="2"/>
  </r>
  <r>
    <n v="332"/>
    <s v="D0332"/>
    <x v="0"/>
    <s v="Mujur Halimah"/>
    <n v="63"/>
    <n v="53"/>
    <n v="31"/>
    <n v="55"/>
    <n v="65"/>
    <n v="84"/>
    <n v="96"/>
    <s v="No"/>
    <n v="96"/>
    <n v="62.1"/>
    <x v="0"/>
  </r>
  <r>
    <n v="333"/>
    <s v="F0333"/>
    <x v="1"/>
    <s v="Kenari Waluyo"/>
    <n v="64"/>
    <n v="42"/>
    <n v="69"/>
    <n v="73"/>
    <n v="64"/>
    <n v="73"/>
    <n v="74"/>
    <s v="No"/>
    <n v="74"/>
    <n v="66.175000000000011"/>
    <x v="0"/>
  </r>
  <r>
    <n v="334"/>
    <s v="D0334"/>
    <x v="0"/>
    <s v="Raina Yuliarti"/>
    <n v="54"/>
    <n v="72"/>
    <n v="50"/>
    <n v="73"/>
    <n v="75"/>
    <n v="78"/>
    <n v="96"/>
    <d v="2022-07-25T00:00:00"/>
    <n v="86"/>
    <n v="68.45"/>
    <x v="0"/>
  </r>
  <r>
    <n v="335"/>
    <s v="E0335"/>
    <x v="3"/>
    <s v="Gasti Mahendra"/>
    <n v="83"/>
    <n v="44"/>
    <n v="42"/>
    <n v="50"/>
    <n v="77"/>
    <n v="58"/>
    <n v="61"/>
    <d v="2022-10-24T00:00:00"/>
    <n v="51"/>
    <n v="56.85"/>
    <x v="1"/>
  </r>
  <r>
    <n v="336"/>
    <s v="B0336"/>
    <x v="2"/>
    <s v="Kardi Mardhiyah"/>
    <n v="77"/>
    <n v="50"/>
    <n v="59"/>
    <n v="73"/>
    <n v="59"/>
    <n v="48"/>
    <n v="85"/>
    <d v="2022-08-28T00:00:00"/>
    <n v="75"/>
    <n v="61.275000000000006"/>
    <x v="0"/>
  </r>
  <r>
    <n v="337"/>
    <s v="D0337"/>
    <x v="0"/>
    <s v="Darmaji Manullang"/>
    <n v="78"/>
    <n v="72"/>
    <n v="52"/>
    <n v="66"/>
    <n v="59"/>
    <n v="46"/>
    <n v="88"/>
    <d v="2022-07-30T00:00:00"/>
    <n v="78"/>
    <n v="61.775000000000006"/>
    <x v="0"/>
  </r>
  <r>
    <n v="338"/>
    <s v="E0338"/>
    <x v="3"/>
    <s v="Kartika Hutapea"/>
    <n v="74"/>
    <n v="75"/>
    <n v="83"/>
    <n v="65"/>
    <n v="60"/>
    <n v="97"/>
    <n v="69"/>
    <s v="No"/>
    <n v="69"/>
    <n v="77.150000000000006"/>
    <x v="2"/>
  </r>
  <r>
    <n v="339"/>
    <s v="C0339"/>
    <x v="5"/>
    <s v="Jindra Purwanti"/>
    <n v="89"/>
    <n v="66"/>
    <n v="91"/>
    <n v="69"/>
    <n v="95"/>
    <n v="53"/>
    <n v="69"/>
    <d v="2022-07-26T00:00:00"/>
    <n v="59"/>
    <n v="74.575000000000003"/>
    <x v="2"/>
  </r>
  <r>
    <n v="340"/>
    <s v="C0340"/>
    <x v="5"/>
    <s v="Jumadi Saragih"/>
    <n v="55"/>
    <n v="71"/>
    <n v="69"/>
    <n v="55"/>
    <n v="88"/>
    <n v="43"/>
    <n v="93"/>
    <d v="2022-07-06T00:00:00"/>
    <n v="83"/>
    <n v="64.325000000000003"/>
    <x v="0"/>
  </r>
  <r>
    <n v="341"/>
    <s v="C0341"/>
    <x v="5"/>
    <s v="Padma Melani"/>
    <n v="74"/>
    <n v="55"/>
    <n v="82"/>
    <n v="75"/>
    <n v="76"/>
    <n v="64"/>
    <n v="100"/>
    <d v="2022-08-04T00:00:00"/>
    <n v="90"/>
    <n v="73.2"/>
    <x v="2"/>
  </r>
  <r>
    <n v="342"/>
    <s v="D0342"/>
    <x v="0"/>
    <s v="Maman Winarsih"/>
    <n v="57"/>
    <n v="41"/>
    <n v="76"/>
    <n v="70"/>
    <n v="65"/>
    <n v="89"/>
    <n v="84"/>
    <s v="No"/>
    <n v="84"/>
    <n v="70.525000000000006"/>
    <x v="2"/>
  </r>
  <r>
    <n v="343"/>
    <s v="B0343"/>
    <x v="2"/>
    <s v="Yulia Puspita"/>
    <n v="64"/>
    <n v="72"/>
    <n v="85"/>
    <n v="71"/>
    <n v="81"/>
    <n v="97"/>
    <n v="99"/>
    <d v="2022-08-13T00:00:00"/>
    <n v="89"/>
    <n v="81.300000000000011"/>
    <x v="3"/>
  </r>
  <r>
    <n v="344"/>
    <s v="D0344"/>
    <x v="0"/>
    <s v="Zelaya Suartini"/>
    <n v="94"/>
    <n v="61"/>
    <n v="79"/>
    <n v="53"/>
    <n v="52"/>
    <n v="57"/>
    <n v="71"/>
    <s v="No"/>
    <n v="71"/>
    <n v="66.8"/>
    <x v="0"/>
  </r>
  <r>
    <n v="345"/>
    <s v="E0345"/>
    <x v="3"/>
    <s v="Teddy Aryani"/>
    <n v="56"/>
    <n v="61"/>
    <n v="92"/>
    <n v="56"/>
    <n v="83"/>
    <n v="78"/>
    <n v="61"/>
    <d v="2022-08-26T00:00:00"/>
    <n v="51"/>
    <n v="71.099999999999994"/>
    <x v="2"/>
  </r>
  <r>
    <n v="346"/>
    <s v="F0346"/>
    <x v="1"/>
    <s v="Tomi Pangestu"/>
    <n v="65"/>
    <n v="65"/>
    <n v="91"/>
    <n v="53"/>
    <n v="83"/>
    <n v="89"/>
    <n v="94"/>
    <s v="No"/>
    <n v="94"/>
    <n v="78.650000000000006"/>
    <x v="2"/>
  </r>
  <r>
    <n v="347"/>
    <s v="D0347"/>
    <x v="0"/>
    <s v="Dartono Purnawati"/>
    <n v="89"/>
    <n v="72"/>
    <n v="38"/>
    <n v="52"/>
    <n v="65"/>
    <n v="98"/>
    <n v="64"/>
    <s v="No"/>
    <n v="64"/>
    <n v="68.350000000000009"/>
    <x v="0"/>
  </r>
  <r>
    <n v="348"/>
    <s v="D0348"/>
    <x v="0"/>
    <s v="Muni Mangunsong"/>
    <n v="64"/>
    <n v="75"/>
    <n v="59"/>
    <n v="74"/>
    <n v="64"/>
    <n v="46"/>
    <n v="65"/>
    <s v="No"/>
    <n v="65"/>
    <n v="62.125"/>
    <x v="0"/>
  </r>
  <r>
    <n v="349"/>
    <s v="F0349"/>
    <x v="1"/>
    <s v="Bala Sihotang"/>
    <n v="68"/>
    <n v="73"/>
    <n v="80"/>
    <n v="64"/>
    <n v="53"/>
    <n v="75"/>
    <n v="95"/>
    <s v="No"/>
    <n v="95"/>
    <n v="72.75"/>
    <x v="2"/>
  </r>
  <r>
    <n v="350"/>
    <s v="E0350"/>
    <x v="3"/>
    <s v="Kayla Nuraini"/>
    <n v="70"/>
    <n v="64"/>
    <n v="74"/>
    <n v="52"/>
    <n v="54"/>
    <n v="70"/>
    <n v="77"/>
    <s v="No"/>
    <n v="77"/>
    <n v="66.5"/>
    <x v="0"/>
  </r>
  <r>
    <n v="351"/>
    <s v="B0351"/>
    <x v="2"/>
    <s v="Bagus Namaga"/>
    <n v="90"/>
    <n v="40"/>
    <n v="92"/>
    <n v="60"/>
    <n v="68"/>
    <n v="74"/>
    <n v="67"/>
    <s v="No"/>
    <n v="67"/>
    <n v="72.150000000000006"/>
    <x v="2"/>
  </r>
  <r>
    <n v="352"/>
    <s v="B0352"/>
    <x v="2"/>
    <s v="Reksa Januar"/>
    <n v="60"/>
    <n v="66"/>
    <n v="84"/>
    <n v="60"/>
    <n v="52"/>
    <n v="63"/>
    <n v="93"/>
    <s v="No"/>
    <n v="93"/>
    <n v="68.45"/>
    <x v="0"/>
  </r>
  <r>
    <n v="353"/>
    <s v="E0353"/>
    <x v="3"/>
    <s v="Edison Maheswara"/>
    <n v="91"/>
    <n v="48"/>
    <n v="35"/>
    <n v="53"/>
    <n v="52"/>
    <n v="84"/>
    <n v="96"/>
    <d v="2022-08-28T00:00:00"/>
    <n v="86"/>
    <n v="62.9"/>
    <x v="0"/>
  </r>
  <r>
    <n v="354"/>
    <s v="C0354"/>
    <x v="5"/>
    <s v="Ika Haryanto"/>
    <n v="60"/>
    <n v="58"/>
    <n v="78"/>
    <n v="58"/>
    <n v="71"/>
    <n v="92"/>
    <n v="99"/>
    <s v="No"/>
    <n v="99"/>
    <n v="74.775000000000006"/>
    <x v="2"/>
  </r>
  <r>
    <n v="355"/>
    <s v="A0355"/>
    <x v="4"/>
    <s v="Jatmiko Pangestu"/>
    <n v="51"/>
    <n v="69"/>
    <n v="49"/>
    <n v="57"/>
    <n v="94"/>
    <n v="49"/>
    <n v="86"/>
    <d v="2022-09-30T00:00:00"/>
    <n v="76"/>
    <n v="61.075000000000003"/>
    <x v="0"/>
  </r>
  <r>
    <n v="356"/>
    <s v="F0356"/>
    <x v="1"/>
    <s v="Gambira Melani"/>
    <n v="78"/>
    <n v="51"/>
    <n v="39"/>
    <n v="70"/>
    <n v="75"/>
    <n v="58"/>
    <n v="84"/>
    <d v="2022-08-03T00:00:00"/>
    <n v="74"/>
    <n v="61.050000000000004"/>
    <x v="0"/>
  </r>
  <r>
    <n v="357"/>
    <s v="C0357"/>
    <x v="5"/>
    <s v="Gadang Thamrin"/>
    <n v="60"/>
    <n v="74"/>
    <n v="94"/>
    <n v="67"/>
    <n v="83"/>
    <n v="77"/>
    <n v="64"/>
    <s v="No"/>
    <n v="64"/>
    <n v="76.100000000000009"/>
    <x v="2"/>
  </r>
  <r>
    <n v="358"/>
    <s v="A0358"/>
    <x v="4"/>
    <s v="Hartaka Rahimah"/>
    <n v="50"/>
    <n v="46"/>
    <n v="63"/>
    <n v="51"/>
    <n v="89"/>
    <n v="80"/>
    <n v="95"/>
    <d v="2022-12-13T00:00:00"/>
    <n v="85"/>
    <n v="66.599999999999994"/>
    <x v="0"/>
  </r>
  <r>
    <n v="359"/>
    <s v="D0359"/>
    <x v="0"/>
    <s v="Dartono Lestari"/>
    <n v="67"/>
    <n v="74"/>
    <n v="92"/>
    <n v="73"/>
    <n v="59"/>
    <n v="45"/>
    <n v="85"/>
    <d v="2022-08-24T00:00:00"/>
    <n v="75"/>
    <n v="69.025000000000006"/>
    <x v="0"/>
  </r>
  <r>
    <n v="360"/>
    <s v="F0360"/>
    <x v="1"/>
    <s v="Capa Prakasa"/>
    <n v="94"/>
    <n v="52"/>
    <n v="61"/>
    <n v="55"/>
    <n v="67"/>
    <n v="77"/>
    <n v="83"/>
    <s v="No"/>
    <n v="83"/>
    <n v="69.400000000000006"/>
    <x v="0"/>
  </r>
  <r>
    <n v="361"/>
    <s v="F0361"/>
    <x v="1"/>
    <s v="Parman Gunawan"/>
    <n v="89"/>
    <n v="69"/>
    <n v="34"/>
    <n v="69"/>
    <n v="69"/>
    <n v="81"/>
    <n v="62"/>
    <d v="2022-09-05T00:00:00"/>
    <n v="52"/>
    <n v="65.2"/>
    <x v="0"/>
  </r>
  <r>
    <n v="362"/>
    <s v="D0362"/>
    <x v="0"/>
    <s v="Ade Simbolon"/>
    <n v="85"/>
    <n v="45"/>
    <n v="65"/>
    <n v="51"/>
    <n v="73"/>
    <n v="54"/>
    <n v="60"/>
    <s v="No"/>
    <n v="60"/>
    <n v="61.55"/>
    <x v="0"/>
  </r>
  <r>
    <n v="363"/>
    <s v="C0363"/>
    <x v="5"/>
    <s v="Ida Budiman"/>
    <n v="54"/>
    <n v="68"/>
    <n v="91"/>
    <n v="62"/>
    <n v="61"/>
    <n v="64"/>
    <n v="62"/>
    <s v="No"/>
    <n v="62"/>
    <n v="67.825000000000003"/>
    <x v="0"/>
  </r>
  <r>
    <n v="364"/>
    <s v="A0364"/>
    <x v="4"/>
    <s v="Kamal Saefullah"/>
    <n v="87"/>
    <n v="69"/>
    <n v="75"/>
    <n v="56"/>
    <n v="52"/>
    <n v="94"/>
    <n v="72"/>
    <s v="No"/>
    <n v="72"/>
    <n v="74.000000000000014"/>
    <x v="2"/>
  </r>
  <r>
    <n v="365"/>
    <s v="E0365"/>
    <x v="3"/>
    <s v="Okta Sitohang"/>
    <n v="66"/>
    <n v="51"/>
    <n v="32"/>
    <n v="51"/>
    <n v="57"/>
    <n v="73"/>
    <n v="88"/>
    <d v="2022-12-12T00:00:00"/>
    <n v="78"/>
    <n v="56.924999999999997"/>
    <x v="1"/>
  </r>
  <r>
    <n v="366"/>
    <s v="E0366"/>
    <x v="3"/>
    <s v="Argono Wastuti"/>
    <n v="76"/>
    <n v="58"/>
    <n v="85"/>
    <n v="63"/>
    <n v="82"/>
    <n v="55"/>
    <n v="60"/>
    <d v="2022-12-20T00:00:00"/>
    <n v="50"/>
    <n v="67.875"/>
    <x v="0"/>
  </r>
  <r>
    <n v="367"/>
    <s v="E0367"/>
    <x v="3"/>
    <s v="Setya Kuswoyo"/>
    <n v="95"/>
    <n v="58"/>
    <n v="60"/>
    <n v="74"/>
    <n v="59"/>
    <n v="40"/>
    <n v="61"/>
    <s v="No"/>
    <n v="61"/>
    <n v="61.85"/>
    <x v="0"/>
  </r>
  <r>
    <n v="368"/>
    <s v="F0368"/>
    <x v="1"/>
    <s v="Baktiono Mandasari"/>
    <n v="53"/>
    <n v="58"/>
    <n v="45"/>
    <n v="61"/>
    <n v="71"/>
    <n v="96"/>
    <n v="95"/>
    <d v="2022-08-30T00:00:00"/>
    <n v="85"/>
    <n v="67.075000000000003"/>
    <x v="0"/>
  </r>
  <r>
    <n v="369"/>
    <s v="F0369"/>
    <x v="1"/>
    <s v="Jasmani Wahyudin"/>
    <n v="61"/>
    <n v="69"/>
    <n v="83"/>
    <n v="52"/>
    <n v="69"/>
    <n v="60"/>
    <n v="71"/>
    <d v="2022-10-22T00:00:00"/>
    <n v="61"/>
    <n v="66.075000000000003"/>
    <x v="0"/>
  </r>
  <r>
    <n v="370"/>
    <s v="A0370"/>
    <x v="4"/>
    <s v="Cahyono Hartati"/>
    <n v="56"/>
    <n v="70"/>
    <n v="86"/>
    <n v="59"/>
    <n v="69"/>
    <n v="60"/>
    <n v="70"/>
    <d v="2022-07-29T00:00:00"/>
    <n v="60"/>
    <n v="66.95"/>
    <x v="0"/>
  </r>
  <r>
    <n v="371"/>
    <s v="B0371"/>
    <x v="2"/>
    <s v="Slamet Marpaung"/>
    <n v="68"/>
    <n v="51"/>
    <n v="79"/>
    <n v="73"/>
    <n v="55"/>
    <n v="53"/>
    <n v="82"/>
    <s v="No"/>
    <n v="82"/>
    <n v="65.475000000000009"/>
    <x v="0"/>
  </r>
  <r>
    <n v="372"/>
    <s v="C0372"/>
    <x v="5"/>
    <s v="Hendri Marpaung"/>
    <n v="70"/>
    <n v="42"/>
    <n v="38"/>
    <n v="52"/>
    <n v="61"/>
    <n v="94"/>
    <n v="74"/>
    <d v="2022-12-13T00:00:00"/>
    <n v="64"/>
    <n v="60.925000000000004"/>
    <x v="0"/>
  </r>
  <r>
    <n v="373"/>
    <s v="A0373"/>
    <x v="4"/>
    <s v="Cawisadi Suartini"/>
    <n v="57"/>
    <n v="55"/>
    <n v="59"/>
    <n v="64"/>
    <n v="58"/>
    <n v="85"/>
    <n v="67"/>
    <d v="2022-10-29T00:00:00"/>
    <n v="57"/>
    <n v="63.75"/>
    <x v="0"/>
  </r>
  <r>
    <n v="374"/>
    <s v="F0374"/>
    <x v="1"/>
    <s v="Cengkir Hutapea"/>
    <n v="55"/>
    <n v="45"/>
    <n v="84"/>
    <n v="75"/>
    <n v="57"/>
    <n v="69"/>
    <n v="91"/>
    <d v="2022-12-12T00:00:00"/>
    <n v="81"/>
    <n v="67.7"/>
    <x v="0"/>
  </r>
  <r>
    <n v="375"/>
    <s v="D0375"/>
    <x v="0"/>
    <s v="Bahuraksa Nuraini"/>
    <n v="90"/>
    <n v="67"/>
    <n v="81"/>
    <n v="73"/>
    <n v="58"/>
    <n v="67"/>
    <n v="90"/>
    <d v="2022-07-24T00:00:00"/>
    <n v="80"/>
    <n v="73.599999999999994"/>
    <x v="2"/>
  </r>
  <r>
    <n v="376"/>
    <s v="F0376"/>
    <x v="1"/>
    <s v="Harsana Mandasari"/>
    <n v="51"/>
    <n v="40"/>
    <n v="91"/>
    <n v="70"/>
    <n v="80"/>
    <n v="61"/>
    <n v="61"/>
    <d v="2022-09-02T00:00:00"/>
    <n v="51"/>
    <n v="65.625"/>
    <x v="0"/>
  </r>
  <r>
    <n v="377"/>
    <s v="B0377"/>
    <x v="2"/>
    <s v="Martani Puspita"/>
    <n v="76"/>
    <n v="52"/>
    <n v="88"/>
    <n v="66"/>
    <n v="92"/>
    <n v="74"/>
    <n v="74"/>
    <d v="2022-10-06T00:00:00"/>
    <n v="64"/>
    <n v="74.550000000000011"/>
    <x v="2"/>
  </r>
  <r>
    <n v="378"/>
    <s v="D0378"/>
    <x v="0"/>
    <s v="Raden Oktaviani"/>
    <n v="91"/>
    <n v="44"/>
    <n v="76"/>
    <n v="60"/>
    <n v="79"/>
    <n v="98"/>
    <n v="100"/>
    <s v="No"/>
    <n v="100"/>
    <n v="79.050000000000011"/>
    <x v="2"/>
  </r>
  <r>
    <n v="379"/>
    <s v="C0379"/>
    <x v="5"/>
    <s v="Hasim Nurdiyanti"/>
    <n v="66"/>
    <n v="55"/>
    <n v="85"/>
    <n v="60"/>
    <n v="64"/>
    <n v="66"/>
    <n v="68"/>
    <d v="2022-11-28T00:00:00"/>
    <n v="58"/>
    <n v="66.625"/>
    <x v="0"/>
  </r>
  <r>
    <n v="380"/>
    <s v="D0380"/>
    <x v="0"/>
    <s v="Kiandra Agustina"/>
    <n v="66"/>
    <n v="42"/>
    <n v="92"/>
    <n v="71"/>
    <n v="66"/>
    <n v="48"/>
    <n v="73"/>
    <d v="2022-10-15T00:00:00"/>
    <n v="63"/>
    <n v="64.924999999999997"/>
    <x v="0"/>
  </r>
  <r>
    <n v="381"/>
    <s v="E0381"/>
    <x v="3"/>
    <s v="Saadat Salahudin"/>
    <n v="72"/>
    <n v="70"/>
    <n v="34"/>
    <n v="54"/>
    <n v="95"/>
    <n v="85"/>
    <n v="82"/>
    <d v="2022-09-29T00:00:00"/>
    <n v="72"/>
    <n v="67.375"/>
    <x v="0"/>
  </r>
  <r>
    <n v="382"/>
    <s v="D0382"/>
    <x v="0"/>
    <s v="Elisa Habibi"/>
    <n v="82"/>
    <n v="66"/>
    <n v="95"/>
    <n v="52"/>
    <n v="89"/>
    <n v="93"/>
    <n v="100"/>
    <s v="No"/>
    <n v="100"/>
    <n v="83.724999999999994"/>
    <x v="3"/>
  </r>
  <r>
    <n v="383"/>
    <s v="C0383"/>
    <x v="5"/>
    <s v="Vanya Pradipta"/>
    <n v="71"/>
    <n v="65"/>
    <n v="58"/>
    <n v="74"/>
    <n v="80"/>
    <n v="62"/>
    <n v="79"/>
    <d v="2022-11-10T00:00:00"/>
    <n v="69"/>
    <n v="67.150000000000006"/>
    <x v="0"/>
  </r>
  <r>
    <n v="384"/>
    <s v="F0384"/>
    <x v="1"/>
    <s v="Zulfa Utami"/>
    <n v="55"/>
    <n v="57"/>
    <n v="84"/>
    <n v="50"/>
    <n v="62"/>
    <n v="99"/>
    <n v="87"/>
    <s v="No"/>
    <n v="87"/>
    <n v="73.3"/>
    <x v="2"/>
  </r>
  <r>
    <n v="385"/>
    <s v="E0385"/>
    <x v="3"/>
    <s v="Cayadi Aryani"/>
    <n v="77"/>
    <n v="53"/>
    <n v="35"/>
    <n v="71"/>
    <n v="91"/>
    <n v="63"/>
    <n v="62"/>
    <d v="2022-11-03T00:00:00"/>
    <n v="52"/>
    <n v="61.300000000000004"/>
    <x v="0"/>
  </r>
  <r>
    <n v="386"/>
    <s v="E0386"/>
    <x v="3"/>
    <s v="Jaswadi Waskita"/>
    <n v="54"/>
    <n v="56"/>
    <n v="95"/>
    <n v="67"/>
    <n v="67"/>
    <n v="68"/>
    <n v="91"/>
    <d v="2022-10-20T00:00:00"/>
    <n v="81"/>
    <n v="71.2"/>
    <x v="2"/>
  </r>
  <r>
    <n v="387"/>
    <s v="E0387"/>
    <x v="3"/>
    <s v="Uchita Hutasoit"/>
    <n v="62"/>
    <n v="67"/>
    <n v="77"/>
    <n v="61"/>
    <n v="74"/>
    <n v="92"/>
    <n v="72"/>
    <s v="No"/>
    <n v="72"/>
    <n v="74.000000000000014"/>
    <x v="2"/>
  </r>
  <r>
    <n v="388"/>
    <s v="C0388"/>
    <x v="5"/>
    <s v="Zalindra Ramadan"/>
    <n v="74"/>
    <n v="65"/>
    <n v="46"/>
    <n v="74"/>
    <n v="94"/>
    <n v="43"/>
    <n v="62"/>
    <d v="2022-11-10T00:00:00"/>
    <n v="52"/>
    <n v="61.375"/>
    <x v="0"/>
  </r>
  <r>
    <n v="389"/>
    <s v="B0389"/>
    <x v="2"/>
    <s v="Oman Mardhiyah"/>
    <n v="62"/>
    <n v="65"/>
    <n v="55"/>
    <n v="68"/>
    <n v="82"/>
    <n v="100"/>
    <n v="61"/>
    <s v="No"/>
    <n v="61"/>
    <n v="71.724999999999994"/>
    <x v="2"/>
  </r>
  <r>
    <n v="390"/>
    <s v="E0390"/>
    <x v="3"/>
    <s v="Setya Prayoga"/>
    <n v="87"/>
    <n v="52"/>
    <n v="81"/>
    <n v="69"/>
    <n v="64"/>
    <n v="96"/>
    <n v="89"/>
    <s v="No"/>
    <n v="89"/>
    <n v="78.300000000000011"/>
    <x v="2"/>
  </r>
  <r>
    <n v="391"/>
    <s v="C0391"/>
    <x v="5"/>
    <s v="Laila Maryadi"/>
    <n v="94"/>
    <n v="53"/>
    <n v="46"/>
    <n v="66"/>
    <n v="90"/>
    <n v="100"/>
    <n v="60"/>
    <s v="No"/>
    <n v="60"/>
    <n v="73.075000000000003"/>
    <x v="2"/>
  </r>
  <r>
    <n v="392"/>
    <s v="F0392"/>
    <x v="1"/>
    <s v="Kusuma Andriani"/>
    <n v="53"/>
    <n v="58"/>
    <n v="75"/>
    <n v="63"/>
    <n v="70"/>
    <n v="51"/>
    <n v="77"/>
    <d v="2022-11-04T00:00:00"/>
    <n v="67"/>
    <n v="62.400000000000006"/>
    <x v="0"/>
  </r>
  <r>
    <n v="393"/>
    <s v="D0393"/>
    <x v="0"/>
    <s v="Adhiarja Prasasta"/>
    <n v="77"/>
    <n v="46"/>
    <n v="64"/>
    <n v="71"/>
    <n v="92"/>
    <n v="97"/>
    <n v="86"/>
    <d v="2022-09-27T00:00:00"/>
    <n v="76"/>
    <n v="75.55"/>
    <x v="2"/>
  </r>
  <r>
    <n v="394"/>
    <s v="A0394"/>
    <x v="4"/>
    <s v="Anita Tamba"/>
    <n v="57"/>
    <n v="43"/>
    <n v="39"/>
    <n v="55"/>
    <n v="67"/>
    <n v="92"/>
    <n v="79"/>
    <s v="No"/>
    <n v="79"/>
    <n v="61.85"/>
    <x v="0"/>
  </r>
  <r>
    <n v="395"/>
    <s v="E0395"/>
    <x v="3"/>
    <s v="Bambang Nasyiah"/>
    <n v="78"/>
    <n v="63"/>
    <n v="79"/>
    <n v="74"/>
    <n v="85"/>
    <n v="60"/>
    <n v="90"/>
    <d v="2022-08-30T00:00:00"/>
    <n v="80"/>
    <n v="73.3"/>
    <x v="2"/>
  </r>
  <r>
    <n v="396"/>
    <s v="D0396"/>
    <x v="0"/>
    <s v="Ami Prasetya"/>
    <n v="51"/>
    <n v="56"/>
    <n v="81"/>
    <n v="60"/>
    <n v="91"/>
    <n v="54"/>
    <n v="63"/>
    <s v="No"/>
    <n v="63"/>
    <n v="65.55"/>
    <x v="0"/>
  </r>
  <r>
    <n v="397"/>
    <s v="C0397"/>
    <x v="5"/>
    <s v="Farhunnisa Putri"/>
    <n v="66"/>
    <n v="44"/>
    <n v="48"/>
    <n v="72"/>
    <n v="82"/>
    <n v="96"/>
    <n v="77"/>
    <d v="2022-08-10T00:00:00"/>
    <n v="67"/>
    <n v="68.5"/>
    <x v="0"/>
  </r>
  <r>
    <n v="398"/>
    <s v="C0398"/>
    <x v="5"/>
    <s v="Gamblang Mayasari"/>
    <n v="94"/>
    <n v="68"/>
    <n v="73"/>
    <n v="52"/>
    <n v="68"/>
    <n v="64"/>
    <n v="68"/>
    <d v="2022-09-28T00:00:00"/>
    <n v="58"/>
    <n v="68.45"/>
    <x v="0"/>
  </r>
  <r>
    <n v="399"/>
    <s v="A0399"/>
    <x v="4"/>
    <s v="Hadi Pudjiastuti"/>
    <n v="80"/>
    <n v="57"/>
    <n v="41"/>
    <n v="63"/>
    <n v="55"/>
    <n v="67"/>
    <n v="61"/>
    <s v="No"/>
    <n v="61"/>
    <n v="59.575000000000003"/>
    <x v="1"/>
  </r>
  <r>
    <n v="400"/>
    <s v="D0400"/>
    <x v="0"/>
    <s v="Gandi Wibisono"/>
    <n v="88"/>
    <n v="69"/>
    <n v="83"/>
    <n v="63"/>
    <n v="84"/>
    <n v="42"/>
    <n v="61"/>
    <d v="2022-07-23T00:00:00"/>
    <n v="51"/>
    <n v="68.099999999999994"/>
    <x v="0"/>
  </r>
  <r>
    <n v="401"/>
    <s v="C0401"/>
    <x v="5"/>
    <s v="Maya Simanjuntak"/>
    <n v="91"/>
    <n v="47"/>
    <n v="66"/>
    <n v="57"/>
    <n v="87"/>
    <n v="67"/>
    <n v="84"/>
    <d v="2022-08-31T00:00:00"/>
    <n v="74"/>
    <n v="69.25"/>
    <x v="0"/>
  </r>
  <r>
    <n v="402"/>
    <s v="E0402"/>
    <x v="3"/>
    <s v="Saiful Safitri"/>
    <n v="93"/>
    <n v="40"/>
    <n v="60"/>
    <n v="64"/>
    <n v="71"/>
    <n v="56"/>
    <n v="76"/>
    <d v="2022-08-08T00:00:00"/>
    <n v="66"/>
    <n v="63.300000000000004"/>
    <x v="0"/>
  </r>
  <r>
    <n v="403"/>
    <s v="F0403"/>
    <x v="1"/>
    <s v="Edi Prasetya"/>
    <n v="60"/>
    <n v="72"/>
    <n v="35"/>
    <n v="55"/>
    <n v="88"/>
    <n v="55"/>
    <n v="89"/>
    <s v="No"/>
    <n v="89"/>
    <n v="61.274999999999999"/>
    <x v="0"/>
  </r>
  <r>
    <n v="404"/>
    <s v="C0404"/>
    <x v="5"/>
    <s v="Asirwanda Natsir"/>
    <n v="75"/>
    <n v="50"/>
    <n v="57"/>
    <n v="57"/>
    <n v="62"/>
    <n v="80"/>
    <n v="68"/>
    <s v="No"/>
    <n v="68"/>
    <n v="64.7"/>
    <x v="0"/>
  </r>
  <r>
    <n v="405"/>
    <s v="A0405"/>
    <x v="4"/>
    <s v="Aisyah Nashiruddin"/>
    <n v="57"/>
    <n v="55"/>
    <n v="48"/>
    <n v="65"/>
    <n v="77"/>
    <n v="58"/>
    <n v="71"/>
    <d v="2022-11-15T00:00:00"/>
    <n v="61"/>
    <n v="59.050000000000004"/>
    <x v="1"/>
  </r>
  <r>
    <n v="406"/>
    <s v="C0406"/>
    <x v="5"/>
    <s v="Elon Irawan"/>
    <n v="86"/>
    <n v="49"/>
    <n v="67"/>
    <n v="56"/>
    <n v="94"/>
    <n v="93"/>
    <n v="60"/>
    <s v="No"/>
    <n v="60"/>
    <n v="73.625"/>
    <x v="2"/>
  </r>
  <r>
    <n v="407"/>
    <s v="A0407"/>
    <x v="4"/>
    <s v="Janet Pradana"/>
    <n v="58"/>
    <n v="73"/>
    <n v="95"/>
    <n v="66"/>
    <n v="93"/>
    <n v="76"/>
    <n v="63"/>
    <d v="2022-12-19T00:00:00"/>
    <n v="53"/>
    <n v="75.75"/>
    <x v="2"/>
  </r>
  <r>
    <n v="408"/>
    <s v="F0408"/>
    <x v="1"/>
    <s v="Raihan Laksita"/>
    <n v="82"/>
    <n v="60"/>
    <n v="47"/>
    <n v="68"/>
    <n v="94"/>
    <n v="48"/>
    <n v="99"/>
    <d v="2022-11-22T00:00:00"/>
    <n v="89"/>
    <n v="65.900000000000006"/>
    <x v="0"/>
  </r>
  <r>
    <n v="409"/>
    <s v="E0409"/>
    <x v="3"/>
    <s v="Tina Pradipta"/>
    <n v="82"/>
    <n v="62"/>
    <n v="75"/>
    <n v="63"/>
    <n v="71"/>
    <n v="40"/>
    <n v="80"/>
    <s v="No"/>
    <n v="80"/>
    <n v="65.75"/>
    <x v="0"/>
  </r>
  <r>
    <n v="410"/>
    <s v="F0410"/>
    <x v="1"/>
    <s v="Elisa Irawan"/>
    <n v="59"/>
    <n v="50"/>
    <n v="50"/>
    <n v="74"/>
    <n v="52"/>
    <n v="97"/>
    <n v="72"/>
    <d v="2022-11-13T00:00:00"/>
    <n v="62"/>
    <n v="64.975000000000009"/>
    <x v="0"/>
  </r>
  <r>
    <n v="411"/>
    <s v="B0411"/>
    <x v="2"/>
    <s v="Kayla Hartati"/>
    <n v="65"/>
    <n v="72"/>
    <n v="31"/>
    <n v="53"/>
    <n v="81"/>
    <n v="71"/>
    <n v="91"/>
    <d v="2022-11-19T00:00:00"/>
    <n v="81"/>
    <n v="62.375000000000007"/>
    <x v="0"/>
  </r>
  <r>
    <n v="412"/>
    <s v="D0412"/>
    <x v="0"/>
    <s v="Taswir Nababan"/>
    <n v="79"/>
    <n v="48"/>
    <n v="40"/>
    <n v="71"/>
    <n v="72"/>
    <n v="100"/>
    <n v="63"/>
    <s v="No"/>
    <n v="63"/>
    <n v="68.05"/>
    <x v="0"/>
  </r>
  <r>
    <n v="413"/>
    <s v="C0413"/>
    <x v="5"/>
    <s v="Warji Permadi"/>
    <n v="59"/>
    <n v="58"/>
    <n v="42"/>
    <n v="70"/>
    <n v="84"/>
    <n v="77"/>
    <n v="76"/>
    <s v="No"/>
    <n v="76"/>
    <n v="65.274999999999991"/>
    <x v="0"/>
  </r>
  <r>
    <n v="414"/>
    <s v="C0414"/>
    <x v="5"/>
    <s v="Taufan Permata"/>
    <n v="53"/>
    <n v="62"/>
    <n v="67"/>
    <n v="52"/>
    <n v="69"/>
    <n v="45"/>
    <n v="98"/>
    <s v="No"/>
    <n v="98"/>
    <n v="61.7"/>
    <x v="0"/>
  </r>
  <r>
    <n v="415"/>
    <s v="A0415"/>
    <x v="4"/>
    <s v="Martana Rajasa"/>
    <n v="64"/>
    <n v="44"/>
    <n v="33"/>
    <n v="68"/>
    <n v="79"/>
    <n v="54"/>
    <n v="98"/>
    <d v="2022-09-26T00:00:00"/>
    <n v="88"/>
    <n v="58.075000000000003"/>
    <x v="1"/>
  </r>
  <r>
    <n v="416"/>
    <s v="B0416"/>
    <x v="2"/>
    <s v="Rizki Puspita"/>
    <n v="55"/>
    <n v="62"/>
    <n v="88"/>
    <n v="64"/>
    <n v="59"/>
    <n v="41"/>
    <n v="77"/>
    <s v="No"/>
    <n v="77"/>
    <n v="63.5"/>
    <x v="0"/>
  </r>
  <r>
    <n v="417"/>
    <s v="D0417"/>
    <x v="0"/>
    <s v="Agus Halim"/>
    <n v="63"/>
    <n v="65"/>
    <n v="63"/>
    <n v="64"/>
    <n v="58"/>
    <n v="73"/>
    <n v="99"/>
    <s v="No"/>
    <n v="99"/>
    <n v="68.350000000000009"/>
    <x v="0"/>
  </r>
  <r>
    <n v="418"/>
    <s v="B0418"/>
    <x v="2"/>
    <s v="Pranata Hastuti"/>
    <n v="87"/>
    <n v="68"/>
    <n v="34"/>
    <n v="59"/>
    <n v="88"/>
    <n v="81"/>
    <n v="76"/>
    <s v="No"/>
    <n v="76"/>
    <n v="68.349999999999994"/>
    <x v="0"/>
  </r>
  <r>
    <n v="419"/>
    <s v="E0419"/>
    <x v="3"/>
    <s v="Salwa Utama"/>
    <n v="58"/>
    <n v="69"/>
    <n v="65"/>
    <n v="72"/>
    <n v="60"/>
    <n v="54"/>
    <n v="83"/>
    <d v="2022-12-22T00:00:00"/>
    <n v="73"/>
    <n v="63.474999999999994"/>
    <x v="0"/>
  </r>
  <r>
    <n v="420"/>
    <s v="F0420"/>
    <x v="1"/>
    <s v="Zamira Nurdiyanti"/>
    <n v="85"/>
    <n v="40"/>
    <n v="55"/>
    <n v="50"/>
    <n v="77"/>
    <n v="90"/>
    <n v="82"/>
    <d v="2022-08-04T00:00:00"/>
    <n v="72"/>
    <n v="67.7"/>
    <x v="0"/>
  </r>
  <r>
    <n v="421"/>
    <s v="D0421"/>
    <x v="0"/>
    <s v="Elvina Wulandari"/>
    <n v="85"/>
    <n v="61"/>
    <n v="53"/>
    <n v="50"/>
    <n v="60"/>
    <n v="78"/>
    <n v="93"/>
    <d v="2022-10-20T00:00:00"/>
    <n v="83"/>
    <n v="66.5"/>
    <x v="0"/>
  </r>
  <r>
    <n v="422"/>
    <s v="F0422"/>
    <x v="1"/>
    <s v="Anom Pratama"/>
    <n v="93"/>
    <n v="75"/>
    <n v="64"/>
    <n v="74"/>
    <n v="71"/>
    <n v="77"/>
    <n v="76"/>
    <d v="2022-11-28T00:00:00"/>
    <n v="66"/>
    <n v="73.924999999999997"/>
    <x v="2"/>
  </r>
  <r>
    <n v="423"/>
    <s v="C0423"/>
    <x v="5"/>
    <s v="Irfan Melani"/>
    <n v="64"/>
    <n v="48"/>
    <n v="72"/>
    <n v="59"/>
    <n v="67"/>
    <n v="83"/>
    <n v="73"/>
    <s v="No"/>
    <n v="73"/>
    <n v="68.05"/>
    <x v="0"/>
  </r>
  <r>
    <n v="424"/>
    <s v="D0424"/>
    <x v="0"/>
    <s v="Bakiono Suartini"/>
    <n v="64"/>
    <n v="49"/>
    <n v="56"/>
    <n v="52"/>
    <n v="67"/>
    <n v="87"/>
    <n v="92"/>
    <d v="2022-09-08T00:00:00"/>
    <n v="82"/>
    <n v="65.8"/>
    <x v="0"/>
  </r>
  <r>
    <n v="425"/>
    <s v="D0425"/>
    <x v="0"/>
    <s v="Harjo Permata"/>
    <n v="81"/>
    <n v="68"/>
    <n v="76"/>
    <n v="74"/>
    <n v="80"/>
    <n v="72"/>
    <n v="74"/>
    <s v="No"/>
    <n v="74"/>
    <n v="74.875"/>
    <x v="2"/>
  </r>
  <r>
    <n v="426"/>
    <s v="C0426"/>
    <x v="5"/>
    <s v="Rahmat Purwanti"/>
    <n v="55"/>
    <n v="73"/>
    <n v="81"/>
    <n v="61"/>
    <n v="57"/>
    <n v="69"/>
    <n v="85"/>
    <d v="2022-12-04T00:00:00"/>
    <n v="75"/>
    <n v="68.25"/>
    <x v="0"/>
  </r>
  <r>
    <n v="427"/>
    <s v="D0427"/>
    <x v="0"/>
    <s v="Jasmani Mustofa"/>
    <n v="88"/>
    <n v="73"/>
    <n v="30"/>
    <n v="51"/>
    <n v="62"/>
    <n v="92"/>
    <n v="64"/>
    <s v="No"/>
    <n v="64"/>
    <n v="65.050000000000011"/>
    <x v="0"/>
  </r>
  <r>
    <n v="428"/>
    <s v="F0428"/>
    <x v="1"/>
    <s v="Manah Siregar"/>
    <n v="81"/>
    <n v="63"/>
    <n v="48"/>
    <n v="65"/>
    <n v="71"/>
    <n v="86"/>
    <n v="72"/>
    <d v="2022-08-15T00:00:00"/>
    <n v="62"/>
    <n v="68"/>
    <x v="0"/>
  </r>
  <r>
    <n v="429"/>
    <s v="E0429"/>
    <x v="3"/>
    <s v="Jumari Namaga"/>
    <n v="70"/>
    <n v="44"/>
    <n v="42"/>
    <n v="60"/>
    <n v="70"/>
    <n v="44"/>
    <n v="94"/>
    <d v="2022-07-11T00:00:00"/>
    <n v="84"/>
    <n v="56.1"/>
    <x v="1"/>
  </r>
  <r>
    <n v="430"/>
    <s v="C0430"/>
    <x v="5"/>
    <s v="Talia Saefullah"/>
    <n v="53"/>
    <n v="63"/>
    <n v="76"/>
    <n v="63"/>
    <n v="52"/>
    <n v="68"/>
    <n v="85"/>
    <s v="No"/>
    <n v="85"/>
    <n v="66.174999999999997"/>
    <x v="0"/>
  </r>
  <r>
    <n v="431"/>
    <s v="B0431"/>
    <x v="2"/>
    <s v="Bakti Winarno"/>
    <n v="55"/>
    <n v="43"/>
    <n v="55"/>
    <n v="66"/>
    <n v="83"/>
    <n v="68"/>
    <n v="99"/>
    <d v="2022-11-13T00:00:00"/>
    <n v="89"/>
    <n v="64.375"/>
    <x v="0"/>
  </r>
  <r>
    <n v="432"/>
    <s v="A0432"/>
    <x v="4"/>
    <s v="Ivan Manullang"/>
    <n v="85"/>
    <n v="66"/>
    <n v="46"/>
    <n v="51"/>
    <n v="92"/>
    <n v="99"/>
    <n v="100"/>
    <d v="2022-11-02T00:00:00"/>
    <n v="90"/>
    <n v="74.75"/>
    <x v="2"/>
  </r>
  <r>
    <n v="433"/>
    <s v="E0433"/>
    <x v="3"/>
    <s v="Dwi Sihotang"/>
    <n v="69"/>
    <n v="54"/>
    <n v="37"/>
    <n v="74"/>
    <n v="59"/>
    <n v="60"/>
    <n v="65"/>
    <s v="No"/>
    <n v="65"/>
    <n v="57.900000000000006"/>
    <x v="1"/>
  </r>
  <r>
    <n v="434"/>
    <s v="C0434"/>
    <x v="5"/>
    <s v="Mahfud Pertiwi"/>
    <n v="81"/>
    <n v="68"/>
    <n v="51"/>
    <n v="61"/>
    <n v="66"/>
    <n v="57"/>
    <n v="73"/>
    <d v="2022-09-27T00:00:00"/>
    <n v="63"/>
    <n v="62.400000000000006"/>
    <x v="0"/>
  </r>
  <r>
    <n v="435"/>
    <s v="F0435"/>
    <x v="1"/>
    <s v="Praba Tarihoran"/>
    <n v="80"/>
    <n v="68"/>
    <n v="54"/>
    <n v="56"/>
    <n v="81"/>
    <n v="84"/>
    <n v="71"/>
    <s v="No"/>
    <n v="71"/>
    <n v="70.325000000000003"/>
    <x v="2"/>
  </r>
  <r>
    <n v="436"/>
    <s v="C0436"/>
    <x v="5"/>
    <s v="Wahyu Firmansyah"/>
    <n v="78"/>
    <n v="43"/>
    <n v="85"/>
    <n v="67"/>
    <n v="69"/>
    <n v="73"/>
    <n v="78"/>
    <d v="2022-10-01T00:00:00"/>
    <n v="68"/>
    <n v="70.525000000000006"/>
    <x v="2"/>
  </r>
  <r>
    <n v="437"/>
    <s v="D0437"/>
    <x v="0"/>
    <s v="Darsirah Wacana"/>
    <n v="58"/>
    <n v="74"/>
    <n v="62"/>
    <n v="69"/>
    <n v="78"/>
    <n v="73"/>
    <n v="78"/>
    <d v="2022-11-18T00:00:00"/>
    <n v="68"/>
    <n v="68.674999999999997"/>
    <x v="0"/>
  </r>
  <r>
    <n v="438"/>
    <s v="A0438"/>
    <x v="4"/>
    <s v="Daniswara Damanik"/>
    <n v="95"/>
    <n v="60"/>
    <n v="91"/>
    <n v="53"/>
    <n v="94"/>
    <n v="76"/>
    <n v="86"/>
    <d v="2022-08-24T00:00:00"/>
    <n v="76"/>
    <n v="78.75"/>
    <x v="2"/>
  </r>
  <r>
    <n v="439"/>
    <s v="B0439"/>
    <x v="2"/>
    <s v="Farhunnisa Wahyuni"/>
    <n v="54"/>
    <n v="51"/>
    <n v="91"/>
    <n v="52"/>
    <n v="63"/>
    <n v="92"/>
    <n v="78"/>
    <d v="2022-09-13T00:00:00"/>
    <n v="68"/>
    <n v="70.899999999999991"/>
    <x v="2"/>
  </r>
  <r>
    <n v="440"/>
    <s v="D0440"/>
    <x v="0"/>
    <s v="Ozy Salahudin"/>
    <n v="73"/>
    <n v="46"/>
    <n v="75"/>
    <n v="51"/>
    <n v="73"/>
    <n v="59"/>
    <n v="85"/>
    <d v="2022-07-23T00:00:00"/>
    <n v="75"/>
    <n v="64.674999999999997"/>
    <x v="0"/>
  </r>
  <r>
    <n v="441"/>
    <s v="F0441"/>
    <x v="1"/>
    <s v="Safina Tamba"/>
    <n v="54"/>
    <n v="48"/>
    <n v="35"/>
    <n v="52"/>
    <n v="70"/>
    <n v="63"/>
    <n v="97"/>
    <d v="2022-07-10T00:00:00"/>
    <n v="87"/>
    <n v="56.300000000000004"/>
    <x v="1"/>
  </r>
  <r>
    <n v="442"/>
    <s v="D0442"/>
    <x v="0"/>
    <s v="Bakiman Lailasari"/>
    <n v="72"/>
    <n v="49"/>
    <n v="62"/>
    <n v="54"/>
    <n v="66"/>
    <n v="88"/>
    <n v="96"/>
    <s v="No"/>
    <n v="96"/>
    <n v="69.724999999999994"/>
    <x v="0"/>
  </r>
  <r>
    <n v="443"/>
    <s v="F0443"/>
    <x v="1"/>
    <s v="Umar Prastuti"/>
    <n v="72"/>
    <n v="46"/>
    <n v="90"/>
    <n v="60"/>
    <n v="90"/>
    <n v="54"/>
    <n v="96"/>
    <s v="No"/>
    <n v="96"/>
    <n v="71.900000000000006"/>
    <x v="2"/>
  </r>
  <r>
    <n v="444"/>
    <s v="F0444"/>
    <x v="1"/>
    <s v="Julia Salahudin"/>
    <n v="76"/>
    <n v="73"/>
    <n v="33"/>
    <n v="53"/>
    <n v="50"/>
    <n v="45"/>
    <n v="98"/>
    <d v="2022-07-23T00:00:00"/>
    <n v="88"/>
    <n v="55.900000000000006"/>
    <x v="1"/>
  </r>
  <r>
    <n v="445"/>
    <s v="D0445"/>
    <x v="0"/>
    <s v="Rachel Salahudin"/>
    <n v="91"/>
    <n v="45"/>
    <n v="38"/>
    <n v="67"/>
    <n v="74"/>
    <n v="55"/>
    <n v="80"/>
    <s v="No"/>
    <n v="80"/>
    <n v="61.225000000000001"/>
    <x v="0"/>
  </r>
  <r>
    <n v="446"/>
    <s v="F0446"/>
    <x v="1"/>
    <s v="Edi Narpati"/>
    <n v="57"/>
    <n v="72"/>
    <n v="85"/>
    <n v="67"/>
    <n v="87"/>
    <n v="60"/>
    <n v="62"/>
    <s v="No"/>
    <n v="62"/>
    <n v="70.575000000000003"/>
    <x v="2"/>
  </r>
  <r>
    <n v="447"/>
    <s v="D0447"/>
    <x v="0"/>
    <s v="Cahya Halimah"/>
    <n v="54"/>
    <n v="41"/>
    <n v="45"/>
    <n v="59"/>
    <n v="62"/>
    <n v="54"/>
    <n v="63"/>
    <d v="2022-07-16T00:00:00"/>
    <n v="53"/>
    <n v="52.099999999999994"/>
    <x v="1"/>
  </r>
  <r>
    <n v="448"/>
    <s v="C0448"/>
    <x v="5"/>
    <s v="Opung Maulana"/>
    <n v="51"/>
    <n v="68"/>
    <n v="85"/>
    <n v="57"/>
    <n v="60"/>
    <n v="90"/>
    <n v="70"/>
    <d v="2022-11-09T00:00:00"/>
    <n v="60"/>
    <n v="70.5"/>
    <x v="2"/>
  </r>
  <r>
    <n v="449"/>
    <s v="C0449"/>
    <x v="5"/>
    <s v="Samsul Firmansyah"/>
    <n v="50"/>
    <n v="40"/>
    <n v="65"/>
    <n v="71"/>
    <n v="71"/>
    <n v="63"/>
    <n v="100"/>
    <d v="2022-09-26T00:00:00"/>
    <n v="90"/>
    <n v="63.6"/>
    <x v="0"/>
  </r>
  <r>
    <n v="450"/>
    <s v="E0450"/>
    <x v="3"/>
    <s v="Baktiono Firgantoro"/>
    <n v="73"/>
    <n v="75"/>
    <n v="81"/>
    <n v="60"/>
    <n v="78"/>
    <n v="96"/>
    <n v="82"/>
    <s v="No"/>
    <n v="82"/>
    <n v="79.350000000000009"/>
    <x v="2"/>
  </r>
  <r>
    <n v="451"/>
    <s v="C0451"/>
    <x v="5"/>
    <s v="Dadap Manullang"/>
    <n v="70"/>
    <n v="69"/>
    <n v="91"/>
    <n v="74"/>
    <n v="64"/>
    <n v="45"/>
    <n v="89"/>
    <d v="2022-07-08T00:00:00"/>
    <n v="79"/>
    <n v="69.725000000000009"/>
    <x v="0"/>
  </r>
  <r>
    <n v="452"/>
    <s v="E0452"/>
    <x v="3"/>
    <s v="Darmanto Damanik"/>
    <n v="81"/>
    <n v="61"/>
    <n v="64"/>
    <n v="56"/>
    <n v="71"/>
    <n v="83"/>
    <n v="77"/>
    <d v="2022-11-16T00:00:00"/>
    <n v="67"/>
    <n v="69.725000000000009"/>
    <x v="0"/>
  </r>
  <r>
    <n v="453"/>
    <s v="C0453"/>
    <x v="5"/>
    <s v="Bala Wibowo"/>
    <n v="67"/>
    <n v="48"/>
    <n v="55"/>
    <n v="50"/>
    <n v="88"/>
    <n v="44"/>
    <n v="79"/>
    <s v="No"/>
    <n v="79"/>
    <n v="59.324999999999996"/>
    <x v="1"/>
  </r>
  <r>
    <n v="454"/>
    <s v="D0454"/>
    <x v="0"/>
    <s v="Jaya Mayasari"/>
    <n v="91"/>
    <n v="48"/>
    <n v="60"/>
    <n v="64"/>
    <n v="86"/>
    <n v="52"/>
    <n v="68"/>
    <d v="2022-08-05T00:00:00"/>
    <n v="58"/>
    <n v="64.325000000000003"/>
    <x v="0"/>
  </r>
  <r>
    <n v="455"/>
    <s v="C0455"/>
    <x v="5"/>
    <s v="Lanjar Hakim"/>
    <n v="79"/>
    <n v="49"/>
    <n v="91"/>
    <n v="65"/>
    <n v="53"/>
    <n v="61"/>
    <n v="75"/>
    <d v="2022-12-15T00:00:00"/>
    <n v="65"/>
    <n v="67.650000000000006"/>
    <x v="0"/>
  </r>
  <r>
    <n v="456"/>
    <s v="B0456"/>
    <x v="2"/>
    <s v="Farah Rahmawati"/>
    <n v="88"/>
    <n v="43"/>
    <n v="79"/>
    <n v="62"/>
    <n v="54"/>
    <n v="97"/>
    <n v="81"/>
    <d v="2022-07-19T00:00:00"/>
    <n v="71"/>
    <n v="73.174999999999997"/>
    <x v="2"/>
  </r>
  <r>
    <n v="457"/>
    <s v="D0457"/>
    <x v="0"/>
    <s v="Dasa Purwanti"/>
    <n v="75"/>
    <n v="59"/>
    <n v="92"/>
    <n v="74"/>
    <n v="91"/>
    <n v="94"/>
    <n v="79"/>
    <d v="2022-09-26T00:00:00"/>
    <n v="69"/>
    <n v="81.475000000000009"/>
    <x v="3"/>
  </r>
  <r>
    <n v="458"/>
    <s v="B0458"/>
    <x v="2"/>
    <s v="Tina Puspasari"/>
    <n v="72"/>
    <n v="55"/>
    <n v="61"/>
    <n v="52"/>
    <n v="73"/>
    <n v="71"/>
    <n v="62"/>
    <s v="No"/>
    <n v="62"/>
    <n v="64.100000000000009"/>
    <x v="0"/>
  </r>
  <r>
    <n v="459"/>
    <s v="E0459"/>
    <x v="3"/>
    <s v="Muhammad Thamrin"/>
    <n v="79"/>
    <n v="51"/>
    <n v="53"/>
    <n v="59"/>
    <n v="68"/>
    <n v="45"/>
    <n v="99"/>
    <d v="2022-08-08T00:00:00"/>
    <n v="89"/>
    <n v="60.625"/>
    <x v="0"/>
  </r>
  <r>
    <n v="460"/>
    <s v="C0460"/>
    <x v="5"/>
    <s v="Daryani Adriansyah"/>
    <n v="57"/>
    <n v="75"/>
    <n v="85"/>
    <n v="73"/>
    <n v="72"/>
    <n v="86"/>
    <n v="98"/>
    <s v="No"/>
    <n v="98"/>
    <n v="78.625"/>
    <x v="2"/>
  </r>
  <r>
    <n v="461"/>
    <s v="C0461"/>
    <x v="5"/>
    <s v="Malika Tamba"/>
    <n v="83"/>
    <n v="63"/>
    <n v="45"/>
    <n v="59"/>
    <n v="80"/>
    <n v="98"/>
    <n v="67"/>
    <s v="No"/>
    <n v="67"/>
    <n v="70.924999999999997"/>
    <x v="2"/>
  </r>
  <r>
    <n v="462"/>
    <s v="E0462"/>
    <x v="3"/>
    <s v="Ifa Setiawan"/>
    <n v="85"/>
    <n v="53"/>
    <n v="47"/>
    <n v="57"/>
    <n v="71"/>
    <n v="68"/>
    <n v="75"/>
    <s v="No"/>
    <n v="75"/>
    <n v="63.75"/>
    <x v="0"/>
  </r>
  <r>
    <n v="463"/>
    <s v="F0463"/>
    <x v="1"/>
    <s v="Purwadi Natsir"/>
    <n v="59"/>
    <n v="57"/>
    <n v="34"/>
    <n v="52"/>
    <n v="66"/>
    <n v="57"/>
    <n v="74"/>
    <d v="2022-12-17T00:00:00"/>
    <n v="64"/>
    <n v="53.85"/>
    <x v="1"/>
  </r>
  <r>
    <n v="464"/>
    <s v="E0464"/>
    <x v="3"/>
    <s v="Julia Kusmawati"/>
    <n v="86"/>
    <n v="52"/>
    <n v="69"/>
    <n v="65"/>
    <n v="63"/>
    <n v="67"/>
    <n v="64"/>
    <d v="2022-08-16T00:00:00"/>
    <n v="54"/>
    <n v="65.850000000000009"/>
    <x v="0"/>
  </r>
  <r>
    <n v="465"/>
    <s v="F0465"/>
    <x v="1"/>
    <s v="Nrima Pudjiastuti"/>
    <n v="82"/>
    <n v="73"/>
    <n v="78"/>
    <n v="56"/>
    <n v="81"/>
    <n v="95"/>
    <n v="94"/>
    <s v="No"/>
    <n v="94"/>
    <n v="80.5"/>
    <x v="3"/>
  </r>
  <r>
    <n v="466"/>
    <s v="B0466"/>
    <x v="2"/>
    <s v="Purwa Uyainah"/>
    <n v="66"/>
    <n v="45"/>
    <n v="49"/>
    <n v="74"/>
    <n v="67"/>
    <n v="55"/>
    <n v="72"/>
    <s v="No"/>
    <n v="72"/>
    <n v="59.5"/>
    <x v="1"/>
  </r>
  <r>
    <n v="467"/>
    <s v="B0467"/>
    <x v="2"/>
    <s v="Anita Suryatmi"/>
    <n v="59"/>
    <n v="66"/>
    <n v="35"/>
    <n v="51"/>
    <n v="52"/>
    <n v="60"/>
    <n v="82"/>
    <s v="No"/>
    <n v="82"/>
    <n v="55.7"/>
    <x v="1"/>
  </r>
  <r>
    <n v="468"/>
    <s v="D0468"/>
    <x v="0"/>
    <s v="Nalar Permadi"/>
    <n v="83"/>
    <n v="49"/>
    <n v="52"/>
    <n v="66"/>
    <n v="61"/>
    <n v="48"/>
    <n v="69"/>
    <d v="2022-07-22T00:00:00"/>
    <n v="59"/>
    <n v="58.274999999999999"/>
    <x v="1"/>
  </r>
  <r>
    <n v="469"/>
    <s v="E0469"/>
    <x v="3"/>
    <s v="Jaswadi Rahayu"/>
    <n v="60"/>
    <n v="49"/>
    <n v="81"/>
    <n v="54"/>
    <n v="58"/>
    <n v="44"/>
    <n v="91"/>
    <d v="2022-08-04T00:00:00"/>
    <n v="81"/>
    <n v="60.725000000000001"/>
    <x v="0"/>
  </r>
  <r>
    <n v="470"/>
    <s v="A0470"/>
    <x v="4"/>
    <s v="Lantar Haryanti"/>
    <n v="84"/>
    <n v="61"/>
    <n v="59"/>
    <n v="56"/>
    <n v="82"/>
    <n v="64"/>
    <n v="84"/>
    <s v="No"/>
    <n v="84"/>
    <n v="68.375"/>
    <x v="0"/>
  </r>
  <r>
    <n v="471"/>
    <s v="F0471"/>
    <x v="1"/>
    <s v="Darimin Suryatmi"/>
    <n v="50"/>
    <n v="43"/>
    <n v="85"/>
    <n v="54"/>
    <n v="64"/>
    <n v="68"/>
    <n v="88"/>
    <d v="2022-11-06T00:00:00"/>
    <n v="78"/>
    <n v="64.775000000000006"/>
    <x v="0"/>
  </r>
  <r>
    <n v="472"/>
    <s v="B0472"/>
    <x v="2"/>
    <s v="Harjasa Wibowo"/>
    <n v="51"/>
    <n v="51"/>
    <n v="39"/>
    <n v="58"/>
    <n v="59"/>
    <n v="77"/>
    <n v="60"/>
    <d v="2022-10-01T00:00:00"/>
    <n v="50"/>
    <n v="55.575000000000003"/>
    <x v="1"/>
  </r>
  <r>
    <n v="473"/>
    <s v="F0473"/>
    <x v="1"/>
    <s v="Dalima Widodo"/>
    <n v="59"/>
    <n v="45"/>
    <n v="37"/>
    <n v="70"/>
    <n v="93"/>
    <n v="94"/>
    <n v="90"/>
    <s v="No"/>
    <n v="90"/>
    <n v="68.575000000000003"/>
    <x v="0"/>
  </r>
  <r>
    <n v="474"/>
    <s v="C0474"/>
    <x v="5"/>
    <s v="Balijan Winarsih"/>
    <n v="89"/>
    <n v="43"/>
    <n v="79"/>
    <n v="50"/>
    <n v="70"/>
    <n v="84"/>
    <n v="65"/>
    <d v="2022-08-02T00:00:00"/>
    <n v="55"/>
    <n v="69.599999999999994"/>
    <x v="0"/>
  </r>
  <r>
    <n v="475"/>
    <s v="A0475"/>
    <x v="4"/>
    <s v="Mahfud Melani"/>
    <n v="68"/>
    <n v="67"/>
    <n v="81"/>
    <n v="70"/>
    <n v="91"/>
    <n v="40"/>
    <n v="70"/>
    <d v="2022-11-05T00:00:00"/>
    <n v="60"/>
    <n v="67.2"/>
    <x v="0"/>
  </r>
  <r>
    <n v="476"/>
    <s v="B0476"/>
    <x v="2"/>
    <s v="Jabal Manullang"/>
    <n v="94"/>
    <n v="52"/>
    <n v="52"/>
    <n v="60"/>
    <n v="52"/>
    <n v="91"/>
    <n v="92"/>
    <d v="2022-11-17T00:00:00"/>
    <n v="82"/>
    <n v="69.05"/>
    <x v="0"/>
  </r>
  <r>
    <n v="477"/>
    <s v="D0477"/>
    <x v="0"/>
    <s v="Marsito Ardianto"/>
    <n v="68"/>
    <n v="43"/>
    <n v="59"/>
    <n v="53"/>
    <n v="59"/>
    <n v="46"/>
    <n v="87"/>
    <d v="2022-08-29T00:00:00"/>
    <n v="77"/>
    <n v="56.575000000000003"/>
    <x v="1"/>
  </r>
  <r>
    <n v="478"/>
    <s v="E0478"/>
    <x v="3"/>
    <s v="Mursita Sirait"/>
    <n v="82"/>
    <n v="73"/>
    <n v="91"/>
    <n v="57"/>
    <n v="60"/>
    <n v="75"/>
    <n v="73"/>
    <s v="No"/>
    <n v="73"/>
    <n v="74.5"/>
    <x v="2"/>
  </r>
  <r>
    <n v="479"/>
    <s v="D0479"/>
    <x v="0"/>
    <s v="Puspa Fujiati"/>
    <n v="89"/>
    <n v="41"/>
    <n v="65"/>
    <n v="65"/>
    <n v="54"/>
    <n v="88"/>
    <n v="79"/>
    <d v="2022-09-13T00:00:00"/>
    <n v="69"/>
    <n v="68.625"/>
    <x v="0"/>
  </r>
  <r>
    <n v="480"/>
    <s v="B0480"/>
    <x v="2"/>
    <s v="Fitriani Nuraini"/>
    <n v="72"/>
    <n v="51"/>
    <n v="42"/>
    <n v="55"/>
    <n v="86"/>
    <n v="74"/>
    <n v="85"/>
    <s v="No"/>
    <n v="85"/>
    <n v="64.7"/>
    <x v="0"/>
  </r>
  <r>
    <n v="481"/>
    <s v="C0481"/>
    <x v="5"/>
    <s v="Galih Prastuti"/>
    <n v="66"/>
    <n v="43"/>
    <n v="75"/>
    <n v="75"/>
    <n v="79"/>
    <n v="77"/>
    <n v="85"/>
    <d v="2022-10-23T00:00:00"/>
    <n v="75"/>
    <n v="70.775000000000006"/>
    <x v="2"/>
  </r>
  <r>
    <n v="482"/>
    <s v="A0482"/>
    <x v="4"/>
    <s v="Harto Tarihoran"/>
    <n v="76"/>
    <n v="51"/>
    <n v="54"/>
    <n v="69"/>
    <n v="67"/>
    <n v="70"/>
    <n v="61"/>
    <s v="No"/>
    <n v="61"/>
    <n v="63.774999999999999"/>
    <x v="0"/>
  </r>
  <r>
    <n v="483"/>
    <s v="B0483"/>
    <x v="2"/>
    <s v="Wani Wahyudin"/>
    <n v="53"/>
    <n v="41"/>
    <n v="77"/>
    <n v="67"/>
    <n v="69"/>
    <n v="46"/>
    <n v="69"/>
    <d v="2022-10-16T00:00:00"/>
    <n v="59"/>
    <n v="59.25"/>
    <x v="1"/>
  </r>
  <r>
    <n v="484"/>
    <s v="F0484"/>
    <x v="1"/>
    <s v="Dian Hidayanto"/>
    <n v="61"/>
    <n v="69"/>
    <n v="70"/>
    <n v="69"/>
    <n v="80"/>
    <n v="47"/>
    <n v="71"/>
    <s v="No"/>
    <n v="71"/>
    <n v="65.375"/>
    <x v="0"/>
  </r>
  <r>
    <n v="485"/>
    <s v="A0485"/>
    <x v="4"/>
    <s v="Dina Marbun"/>
    <n v="58"/>
    <n v="57"/>
    <n v="49"/>
    <n v="53"/>
    <n v="79"/>
    <n v="91"/>
    <n v="67"/>
    <s v="No"/>
    <n v="67"/>
    <n v="65.575000000000003"/>
    <x v="0"/>
  </r>
  <r>
    <n v="486"/>
    <s v="D0486"/>
    <x v="0"/>
    <s v="Ajiman Hakim"/>
    <n v="95"/>
    <n v="44"/>
    <n v="48"/>
    <n v="74"/>
    <n v="73"/>
    <n v="97"/>
    <n v="72"/>
    <s v="No"/>
    <n v="72"/>
    <n v="71.95"/>
    <x v="2"/>
  </r>
  <r>
    <n v="487"/>
    <s v="C0487"/>
    <x v="5"/>
    <s v="Talia Nainggolan"/>
    <n v="72"/>
    <n v="53"/>
    <n v="92"/>
    <n v="75"/>
    <n v="81"/>
    <n v="87"/>
    <n v="98"/>
    <d v="2022-11-23T00:00:00"/>
    <n v="88"/>
    <n v="79.725000000000009"/>
    <x v="2"/>
  </r>
  <r>
    <n v="488"/>
    <s v="A0488"/>
    <x v="4"/>
    <s v="Setya Uyainah"/>
    <n v="67"/>
    <n v="70"/>
    <n v="67"/>
    <n v="68"/>
    <n v="71"/>
    <n v="42"/>
    <n v="73"/>
    <d v="2022-08-23T00:00:00"/>
    <n v="63"/>
    <n v="62.599999999999994"/>
    <x v="0"/>
  </r>
  <r>
    <n v="489"/>
    <s v="D0489"/>
    <x v="0"/>
    <s v="Umi Padmasari"/>
    <n v="84"/>
    <n v="55"/>
    <n v="89"/>
    <n v="70"/>
    <n v="65"/>
    <n v="77"/>
    <n v="79"/>
    <s v="No"/>
    <n v="79"/>
    <n v="75.350000000000009"/>
    <x v="2"/>
  </r>
  <r>
    <n v="490"/>
    <s v="C0490"/>
    <x v="5"/>
    <s v="Lega Habibi"/>
    <n v="89"/>
    <n v="62"/>
    <n v="36"/>
    <n v="75"/>
    <n v="88"/>
    <n v="45"/>
    <n v="60"/>
    <d v="2022-09-11T00:00:00"/>
    <n v="50"/>
    <n v="60.45"/>
    <x v="0"/>
  </r>
  <r>
    <n v="491"/>
    <s v="D0491"/>
    <x v="0"/>
    <s v="Akarsana Permata"/>
    <n v="81"/>
    <n v="69"/>
    <n v="32"/>
    <n v="58"/>
    <n v="51"/>
    <n v="99"/>
    <n v="88"/>
    <d v="2022-09-19T00:00:00"/>
    <n v="78"/>
    <n v="66.375"/>
    <x v="0"/>
  </r>
  <r>
    <n v="492"/>
    <s v="E0492"/>
    <x v="3"/>
    <s v="Halim Hakim"/>
    <n v="65"/>
    <n v="70"/>
    <n v="39"/>
    <n v="53"/>
    <n v="77"/>
    <n v="87"/>
    <n v="68"/>
    <d v="2022-09-08T00:00:00"/>
    <n v="58"/>
    <n v="64.125"/>
    <x v="0"/>
  </r>
  <r>
    <n v="493"/>
    <s v="A0493"/>
    <x v="4"/>
    <s v="Nyana Lestari"/>
    <n v="57"/>
    <n v="59"/>
    <n v="78"/>
    <n v="63"/>
    <n v="93"/>
    <n v="64"/>
    <n v="94"/>
    <s v="No"/>
    <n v="94"/>
    <n v="71.800000000000011"/>
    <x v="2"/>
  </r>
  <r>
    <n v="494"/>
    <s v="C0494"/>
    <x v="5"/>
    <s v="Enteng Wacana"/>
    <n v="80"/>
    <n v="72"/>
    <n v="53"/>
    <n v="65"/>
    <n v="61"/>
    <n v="76"/>
    <n v="88"/>
    <s v="No"/>
    <n v="88"/>
    <n v="69.349999999999994"/>
    <x v="0"/>
  </r>
  <r>
    <n v="495"/>
    <s v="B0495"/>
    <x v="2"/>
    <s v="Gamanto Suryatmi"/>
    <n v="76"/>
    <n v="67"/>
    <n v="94"/>
    <n v="50"/>
    <n v="88"/>
    <n v="96"/>
    <n v="69"/>
    <d v="2022-09-18T00:00:00"/>
    <n v="59"/>
    <n v="79.025000000000006"/>
    <x v="2"/>
  </r>
  <r>
    <n v="496"/>
    <s v="F0496"/>
    <x v="1"/>
    <s v="Kasusra Nurdiyanti"/>
    <n v="78"/>
    <n v="62"/>
    <n v="84"/>
    <n v="68"/>
    <n v="90"/>
    <n v="46"/>
    <n v="66"/>
    <s v="No"/>
    <n v="66"/>
    <n v="69.849999999999994"/>
    <x v="0"/>
  </r>
  <r>
    <n v="497"/>
    <s v="A0497"/>
    <x v="4"/>
    <s v="Ibun Hutapea"/>
    <n v="94"/>
    <n v="47"/>
    <n v="30"/>
    <n v="75"/>
    <n v="90"/>
    <n v="67"/>
    <n v="85"/>
    <s v="No"/>
    <n v="85"/>
    <n v="66.150000000000006"/>
    <x v="0"/>
  </r>
  <r>
    <n v="498"/>
    <s v="F0498"/>
    <x v="1"/>
    <s v="Setya Permadi"/>
    <n v="67"/>
    <n v="40"/>
    <n v="89"/>
    <n v="67"/>
    <n v="86"/>
    <n v="83"/>
    <n v="71"/>
    <s v="No"/>
    <n v="71"/>
    <n v="74"/>
    <x v="2"/>
  </r>
  <r>
    <n v="499"/>
    <s v="E0499"/>
    <x v="3"/>
    <s v="Dacin Yulianti"/>
    <n v="68"/>
    <n v="53"/>
    <n v="70"/>
    <n v="57"/>
    <n v="62"/>
    <n v="68"/>
    <n v="71"/>
    <s v="No"/>
    <n v="71"/>
    <n v="64.7"/>
    <x v="0"/>
  </r>
  <r>
    <n v="500"/>
    <s v="A0500"/>
    <x v="4"/>
    <s v="Arsipatra Prasetya"/>
    <n v="79"/>
    <n v="47"/>
    <n v="47"/>
    <n v="68"/>
    <n v="73"/>
    <n v="43"/>
    <n v="64"/>
    <s v="No"/>
    <n v="64"/>
    <n v="57.774999999999999"/>
    <x v="1"/>
  </r>
  <r>
    <n v="501"/>
    <s v="C0501"/>
    <x v="5"/>
    <s v="Raden Simbolon"/>
    <n v="63"/>
    <n v="40"/>
    <n v="66"/>
    <n v="63"/>
    <n v="88"/>
    <n v="45"/>
    <n v="81"/>
    <s v="No"/>
    <n v="81"/>
    <n v="62.050000000000004"/>
    <x v="0"/>
  </r>
  <r>
    <n v="502"/>
    <s v="B0502"/>
    <x v="2"/>
    <s v="Septi Prasetya"/>
    <n v="54"/>
    <n v="61"/>
    <n v="39"/>
    <n v="56"/>
    <n v="85"/>
    <n v="77"/>
    <n v="71"/>
    <d v="2022-11-08T00:00:00"/>
    <n v="61"/>
    <n v="61.300000000000004"/>
    <x v="0"/>
  </r>
  <r>
    <n v="503"/>
    <s v="A0503"/>
    <x v="4"/>
    <s v="Kala Uwais"/>
    <n v="59"/>
    <n v="45"/>
    <n v="85"/>
    <n v="50"/>
    <n v="73"/>
    <n v="77"/>
    <n v="71"/>
    <s v="No"/>
    <n v="71"/>
    <n v="67.875"/>
    <x v="0"/>
  </r>
  <r>
    <n v="504"/>
    <s v="E0504"/>
    <x v="3"/>
    <s v="Paiman Santoso"/>
    <n v="69"/>
    <n v="54"/>
    <n v="49"/>
    <n v="58"/>
    <n v="68"/>
    <n v="53"/>
    <n v="94"/>
    <s v="No"/>
    <n v="94"/>
    <n v="60.925000000000004"/>
    <x v="0"/>
  </r>
  <r>
    <n v="505"/>
    <s v="F0505"/>
    <x v="1"/>
    <s v="Bakiman Rahimah"/>
    <n v="84"/>
    <n v="52"/>
    <n v="50"/>
    <n v="63"/>
    <n v="63"/>
    <n v="46"/>
    <n v="75"/>
    <d v="2022-12-12T00:00:00"/>
    <n v="65"/>
    <n v="58.45"/>
    <x v="1"/>
  </r>
  <r>
    <n v="506"/>
    <s v="F0506"/>
    <x v="1"/>
    <s v="Mustika Budiman"/>
    <n v="70"/>
    <n v="59"/>
    <n v="41"/>
    <n v="70"/>
    <n v="92"/>
    <n v="59"/>
    <n v="68"/>
    <s v="No"/>
    <n v="68"/>
    <n v="63.174999999999997"/>
    <x v="0"/>
  </r>
  <r>
    <n v="507"/>
    <s v="B0507"/>
    <x v="2"/>
    <s v="Jefri Hutapea"/>
    <n v="50"/>
    <n v="45"/>
    <n v="48"/>
    <n v="71"/>
    <n v="55"/>
    <n v="83"/>
    <n v="95"/>
    <d v="2022-10-07T00:00:00"/>
    <n v="85"/>
    <n v="62.325000000000003"/>
    <x v="0"/>
  </r>
  <r>
    <n v="508"/>
    <s v="D0508"/>
    <x v="0"/>
    <s v="Nilam Hakim"/>
    <n v="56"/>
    <n v="61"/>
    <n v="57"/>
    <n v="69"/>
    <n v="83"/>
    <n v="89"/>
    <n v="69"/>
    <d v="2022-09-05T00:00:00"/>
    <n v="59"/>
    <n v="68.725000000000009"/>
    <x v="0"/>
  </r>
  <r>
    <n v="509"/>
    <s v="E0509"/>
    <x v="3"/>
    <s v="Cakrabuana Pranowo"/>
    <n v="93"/>
    <n v="41"/>
    <n v="70"/>
    <n v="65"/>
    <n v="50"/>
    <n v="58"/>
    <n v="76"/>
    <d v="2022-11-24T00:00:00"/>
    <n v="66"/>
    <n v="63.325000000000003"/>
    <x v="0"/>
  </r>
  <r>
    <n v="510"/>
    <s v="D0510"/>
    <x v="0"/>
    <s v="Prabu Natsir"/>
    <n v="85"/>
    <n v="73"/>
    <n v="33"/>
    <n v="55"/>
    <n v="51"/>
    <n v="74"/>
    <n v="85"/>
    <d v="2022-08-29T00:00:00"/>
    <n v="75"/>
    <n v="61.900000000000006"/>
    <x v="0"/>
  </r>
  <r>
    <n v="511"/>
    <s v="D0511"/>
    <x v="0"/>
    <s v="Paiman Waskita"/>
    <n v="65"/>
    <n v="46"/>
    <n v="83"/>
    <n v="55"/>
    <n v="61"/>
    <n v="80"/>
    <n v="83"/>
    <s v="No"/>
    <n v="83"/>
    <n v="69.275000000000006"/>
    <x v="0"/>
  </r>
  <r>
    <n v="512"/>
    <s v="B0512"/>
    <x v="2"/>
    <s v="Tomi Riyanti"/>
    <n v="76"/>
    <n v="44"/>
    <n v="91"/>
    <n v="72"/>
    <n v="52"/>
    <n v="81"/>
    <n v="95"/>
    <d v="2022-12-20T00:00:00"/>
    <n v="85"/>
    <n v="73.400000000000006"/>
    <x v="2"/>
  </r>
  <r>
    <n v="513"/>
    <s v="D0513"/>
    <x v="0"/>
    <s v="Tasdik Rajasa"/>
    <n v="84"/>
    <n v="40"/>
    <n v="73"/>
    <n v="58"/>
    <n v="61"/>
    <n v="99"/>
    <n v="83"/>
    <s v="No"/>
    <n v="83"/>
    <n v="73.075000000000003"/>
    <x v="2"/>
  </r>
  <r>
    <n v="514"/>
    <s v="D0514"/>
    <x v="0"/>
    <s v="Gilda Napitupulu"/>
    <n v="77"/>
    <n v="61"/>
    <n v="37"/>
    <n v="51"/>
    <n v="92"/>
    <n v="78"/>
    <n v="68"/>
    <d v="2022-10-03T00:00:00"/>
    <n v="58"/>
    <n v="63.924999999999997"/>
    <x v="0"/>
  </r>
  <r>
    <n v="515"/>
    <s v="B0515"/>
    <x v="2"/>
    <s v="Betania Fujiati"/>
    <n v="90"/>
    <n v="55"/>
    <n v="42"/>
    <n v="65"/>
    <n v="80"/>
    <n v="86"/>
    <n v="64"/>
    <d v="2022-12-09T00:00:00"/>
    <n v="54"/>
    <n v="67.25"/>
    <x v="0"/>
  </r>
  <r>
    <n v="516"/>
    <s v="C0516"/>
    <x v="5"/>
    <s v="Lembah Waskita"/>
    <n v="75"/>
    <n v="72"/>
    <n v="45"/>
    <n v="56"/>
    <n v="91"/>
    <n v="46"/>
    <n v="80"/>
    <d v="2022-12-01T00:00:00"/>
    <n v="70"/>
    <n v="61.95"/>
    <x v="0"/>
  </r>
  <r>
    <n v="517"/>
    <s v="C0517"/>
    <x v="5"/>
    <s v="Marsudi Yuniar"/>
    <n v="69"/>
    <n v="42"/>
    <n v="41"/>
    <n v="55"/>
    <n v="70"/>
    <n v="73"/>
    <n v="97"/>
    <d v="2022-07-19T00:00:00"/>
    <n v="87"/>
    <n v="61"/>
    <x v="0"/>
  </r>
  <r>
    <n v="518"/>
    <s v="B0518"/>
    <x v="2"/>
    <s v="Farhunnisa Wijaya"/>
    <n v="80"/>
    <n v="73"/>
    <n v="73"/>
    <n v="56"/>
    <n v="72"/>
    <n v="54"/>
    <n v="87"/>
    <d v="2022-08-14T00:00:00"/>
    <n v="77"/>
    <n v="68.225000000000009"/>
    <x v="0"/>
  </r>
  <r>
    <n v="519"/>
    <s v="E0519"/>
    <x v="3"/>
    <s v="Raditya Marpaung"/>
    <n v="71"/>
    <n v="43"/>
    <n v="77"/>
    <n v="72"/>
    <n v="84"/>
    <n v="71"/>
    <n v="76"/>
    <s v="No"/>
    <n v="76"/>
    <n v="70.95"/>
    <x v="2"/>
  </r>
  <r>
    <n v="520"/>
    <s v="E0520"/>
    <x v="3"/>
    <s v="Salimah Wastuti"/>
    <n v="60"/>
    <n v="52"/>
    <n v="44"/>
    <n v="60"/>
    <n v="85"/>
    <n v="93"/>
    <n v="85"/>
    <d v="2022-07-28T00:00:00"/>
    <n v="75"/>
    <n v="67.025000000000006"/>
    <x v="0"/>
  </r>
  <r>
    <n v="521"/>
    <s v="B0521"/>
    <x v="2"/>
    <s v="Harsaya Tamba"/>
    <n v="62"/>
    <n v="54"/>
    <n v="46"/>
    <n v="73"/>
    <n v="50"/>
    <n v="92"/>
    <n v="97"/>
    <d v="2022-11-28T00:00:00"/>
    <n v="87"/>
    <n v="66.174999999999997"/>
    <x v="0"/>
  </r>
  <r>
    <n v="522"/>
    <s v="E0522"/>
    <x v="3"/>
    <s v="Rosman Susanti"/>
    <n v="88"/>
    <n v="42"/>
    <n v="60"/>
    <n v="62"/>
    <n v="69"/>
    <n v="62"/>
    <n v="67"/>
    <d v="2022-10-07T00:00:00"/>
    <n v="57"/>
    <n v="62.725000000000009"/>
    <x v="0"/>
  </r>
  <r>
    <n v="523"/>
    <s v="B0523"/>
    <x v="2"/>
    <s v="Emas Purwanti"/>
    <n v="95"/>
    <n v="60"/>
    <n v="42"/>
    <n v="61"/>
    <n v="63"/>
    <n v="100"/>
    <n v="62"/>
    <d v="2022-09-06T00:00:00"/>
    <n v="52"/>
    <n v="68.475000000000009"/>
    <x v="0"/>
  </r>
  <r>
    <n v="524"/>
    <s v="F0524"/>
    <x v="1"/>
    <s v="Hilda Permadi"/>
    <n v="68"/>
    <n v="58"/>
    <n v="65"/>
    <n v="59"/>
    <n v="74"/>
    <n v="69"/>
    <n v="97"/>
    <s v="No"/>
    <n v="97"/>
    <n v="68.875"/>
    <x v="0"/>
  </r>
  <r>
    <n v="525"/>
    <s v="A0525"/>
    <x v="4"/>
    <s v="Harjo Pertiwi"/>
    <n v="87"/>
    <n v="58"/>
    <n v="61"/>
    <n v="54"/>
    <n v="57"/>
    <n v="67"/>
    <n v="78"/>
    <s v="No"/>
    <n v="78"/>
    <n v="65.400000000000006"/>
    <x v="0"/>
  </r>
  <r>
    <n v="526"/>
    <s v="A0526"/>
    <x v="4"/>
    <s v="Hartana Hassanah"/>
    <n v="78"/>
    <n v="60"/>
    <n v="39"/>
    <n v="73"/>
    <n v="51"/>
    <n v="92"/>
    <n v="75"/>
    <d v="2022-09-26T00:00:00"/>
    <n v="65"/>
    <n v="65.45"/>
    <x v="0"/>
  </r>
  <r>
    <n v="527"/>
    <s v="B0527"/>
    <x v="2"/>
    <s v="Ratih Setiawan"/>
    <n v="61"/>
    <n v="63"/>
    <n v="79"/>
    <n v="60"/>
    <n v="95"/>
    <n v="54"/>
    <n v="72"/>
    <d v="2022-11-24T00:00:00"/>
    <n v="62"/>
    <n v="67.674999999999997"/>
    <x v="0"/>
  </r>
  <r>
    <n v="528"/>
    <s v="C0528"/>
    <x v="5"/>
    <s v="Zizi Simanjuntak"/>
    <n v="82"/>
    <n v="61"/>
    <n v="76"/>
    <n v="71"/>
    <n v="53"/>
    <n v="45"/>
    <n v="97"/>
    <s v="No"/>
    <n v="97"/>
    <n v="67.275000000000006"/>
    <x v="0"/>
  </r>
  <r>
    <n v="529"/>
    <s v="A0529"/>
    <x v="4"/>
    <s v="Belinda Widiastuti"/>
    <n v="86"/>
    <n v="71"/>
    <n v="72"/>
    <n v="69"/>
    <n v="88"/>
    <n v="82"/>
    <n v="88"/>
    <s v="No"/>
    <n v="88"/>
    <n v="78.849999999999994"/>
    <x v="2"/>
  </r>
  <r>
    <n v="530"/>
    <s v="B0530"/>
    <x v="2"/>
    <s v="Endah Simbolon"/>
    <n v="58"/>
    <n v="55"/>
    <n v="45"/>
    <n v="58"/>
    <n v="56"/>
    <n v="45"/>
    <n v="66"/>
    <s v="No"/>
    <n v="66"/>
    <n v="52.975000000000001"/>
    <x v="1"/>
  </r>
  <r>
    <n v="531"/>
    <s v="D0531"/>
    <x v="0"/>
    <s v="Garang Mulyani"/>
    <n v="59"/>
    <n v="69"/>
    <n v="75"/>
    <n v="68"/>
    <n v="84"/>
    <n v="43"/>
    <n v="79"/>
    <s v="No"/>
    <n v="79"/>
    <n v="66.5"/>
    <x v="0"/>
  </r>
  <r>
    <n v="532"/>
    <s v="B0532"/>
    <x v="2"/>
    <s v="Kasiyah Mangunsong"/>
    <n v="91"/>
    <n v="48"/>
    <n v="76"/>
    <n v="72"/>
    <n v="72"/>
    <n v="62"/>
    <n v="60"/>
    <d v="2022-09-02T00:00:00"/>
    <n v="50"/>
    <n v="67.974999999999994"/>
    <x v="0"/>
  </r>
  <r>
    <n v="533"/>
    <s v="C0533"/>
    <x v="5"/>
    <s v="Rusman Nugroho"/>
    <n v="91"/>
    <n v="69"/>
    <n v="94"/>
    <n v="72"/>
    <n v="90"/>
    <n v="58"/>
    <n v="74"/>
    <d v="2022-12-02T00:00:00"/>
    <n v="64"/>
    <n v="77.050000000000011"/>
    <x v="2"/>
  </r>
  <r>
    <n v="534"/>
    <s v="A0534"/>
    <x v="4"/>
    <s v="Reksa Wulandari"/>
    <n v="88"/>
    <n v="73"/>
    <n v="72"/>
    <n v="59"/>
    <n v="81"/>
    <n v="80"/>
    <n v="91"/>
    <d v="2022-11-16T00:00:00"/>
    <n v="81"/>
    <n v="76.125"/>
    <x v="2"/>
  </r>
  <r>
    <n v="535"/>
    <s v="C0535"/>
    <x v="5"/>
    <s v="Gara Puspita"/>
    <n v="91"/>
    <n v="67"/>
    <n v="90"/>
    <n v="72"/>
    <n v="80"/>
    <n v="93"/>
    <n v="94"/>
    <d v="2022-12-02T00:00:00"/>
    <n v="84"/>
    <n v="83.75"/>
    <x v="3"/>
  </r>
  <r>
    <n v="536"/>
    <s v="A0536"/>
    <x v="4"/>
    <s v="Gabriella Pratiwi"/>
    <n v="53"/>
    <n v="42"/>
    <n v="37"/>
    <n v="50"/>
    <n v="71"/>
    <n v="45"/>
    <n v="82"/>
    <d v="2022-09-03T00:00:00"/>
    <n v="72"/>
    <n v="50.600000000000009"/>
    <x v="1"/>
  </r>
  <r>
    <n v="537"/>
    <s v="D0537"/>
    <x v="0"/>
    <s v="Luthfi Laksmiwati"/>
    <n v="88"/>
    <n v="63"/>
    <n v="79"/>
    <n v="68"/>
    <n v="72"/>
    <n v="75"/>
    <n v="93"/>
    <s v="No"/>
    <n v="93"/>
    <n v="76.474999999999994"/>
    <x v="2"/>
  </r>
  <r>
    <n v="538"/>
    <s v="F0538"/>
    <x v="1"/>
    <s v="Kasusra Sudiati"/>
    <n v="70"/>
    <n v="56"/>
    <n v="53"/>
    <n v="68"/>
    <n v="56"/>
    <n v="47"/>
    <n v="87"/>
    <d v="2022-09-06T00:00:00"/>
    <n v="77"/>
    <n v="58.95"/>
    <x v="1"/>
  </r>
  <r>
    <n v="539"/>
    <s v="F0539"/>
    <x v="1"/>
    <s v="Putri Pertiwi"/>
    <n v="60"/>
    <n v="46"/>
    <n v="48"/>
    <n v="50"/>
    <n v="51"/>
    <n v="87"/>
    <n v="83"/>
    <s v="No"/>
    <n v="83"/>
    <n v="61.174999999999997"/>
    <x v="0"/>
  </r>
  <r>
    <n v="540"/>
    <s v="E0540"/>
    <x v="3"/>
    <s v="Nugraha Natsir"/>
    <n v="54"/>
    <n v="48"/>
    <n v="71"/>
    <n v="72"/>
    <n v="61"/>
    <n v="68"/>
    <n v="95"/>
    <d v="2022-11-13T00:00:00"/>
    <n v="85"/>
    <n v="65.674999999999997"/>
    <x v="0"/>
  </r>
  <r>
    <n v="541"/>
    <s v="C0541"/>
    <x v="5"/>
    <s v="Jasmin Prasetya"/>
    <n v="71"/>
    <n v="65"/>
    <n v="74"/>
    <n v="66"/>
    <n v="72"/>
    <n v="53"/>
    <n v="62"/>
    <d v="2022-09-02T00:00:00"/>
    <n v="52"/>
    <n v="64.850000000000009"/>
    <x v="0"/>
  </r>
  <r>
    <n v="542"/>
    <s v="B0542"/>
    <x v="2"/>
    <s v="Elvin Wijayanti"/>
    <n v="71"/>
    <n v="60"/>
    <n v="42"/>
    <n v="57"/>
    <n v="54"/>
    <n v="71"/>
    <n v="63"/>
    <s v="No"/>
    <n v="63"/>
    <n v="59.150000000000006"/>
    <x v="1"/>
  </r>
  <r>
    <n v="543"/>
    <s v="E0543"/>
    <x v="3"/>
    <s v="Lembah Nababan"/>
    <n v="70"/>
    <n v="73"/>
    <n v="92"/>
    <n v="50"/>
    <n v="79"/>
    <n v="49"/>
    <n v="66"/>
    <d v="2022-07-21T00:00:00"/>
    <n v="56"/>
    <n v="67.8"/>
    <x v="0"/>
  </r>
  <r>
    <n v="544"/>
    <s v="E0544"/>
    <x v="3"/>
    <s v="Ifa Yolanda"/>
    <n v="69"/>
    <n v="75"/>
    <n v="52"/>
    <n v="72"/>
    <n v="90"/>
    <n v="42"/>
    <n v="76"/>
    <s v="No"/>
    <n v="76"/>
    <n v="64.649999999999991"/>
    <x v="0"/>
  </r>
  <r>
    <n v="545"/>
    <s v="C0545"/>
    <x v="5"/>
    <s v="Zulaikha Kuswoyo"/>
    <n v="70"/>
    <n v="52"/>
    <n v="47"/>
    <n v="51"/>
    <n v="77"/>
    <n v="54"/>
    <n v="87"/>
    <d v="2022-12-09T00:00:00"/>
    <n v="77"/>
    <n v="59.150000000000006"/>
    <x v="1"/>
  </r>
  <r>
    <n v="546"/>
    <s v="D0546"/>
    <x v="0"/>
    <s v="Harimurti Permadi"/>
    <n v="63"/>
    <n v="58"/>
    <n v="38"/>
    <n v="69"/>
    <n v="62"/>
    <n v="48"/>
    <n v="73"/>
    <s v="No"/>
    <n v="73"/>
    <n v="56"/>
    <x v="1"/>
  </r>
  <r>
    <n v="547"/>
    <s v="D0547"/>
    <x v="0"/>
    <s v="Lalita Sihombing"/>
    <n v="66"/>
    <n v="53"/>
    <n v="41"/>
    <n v="64"/>
    <n v="51"/>
    <n v="68"/>
    <n v="67"/>
    <d v="2022-09-23T00:00:00"/>
    <n v="57"/>
    <n v="56.75"/>
    <x v="1"/>
  </r>
  <r>
    <n v="548"/>
    <s v="C0548"/>
    <x v="5"/>
    <s v="Diana Rajasa"/>
    <n v="64"/>
    <n v="66"/>
    <n v="66"/>
    <n v="73"/>
    <n v="78"/>
    <n v="43"/>
    <n v="100"/>
    <s v="No"/>
    <n v="100"/>
    <n v="66.924999999999997"/>
    <x v="0"/>
  </r>
  <r>
    <n v="549"/>
    <s v="E0549"/>
    <x v="3"/>
    <s v="Adiarja Zulaika"/>
    <n v="95"/>
    <n v="53"/>
    <n v="93"/>
    <n v="64"/>
    <n v="59"/>
    <n v="76"/>
    <n v="95"/>
    <s v="No"/>
    <n v="95"/>
    <n v="77.175000000000011"/>
    <x v="2"/>
  </r>
  <r>
    <n v="550"/>
    <s v="D0550"/>
    <x v="0"/>
    <s v="Carub Rahmawati"/>
    <n v="95"/>
    <n v="66"/>
    <n v="93"/>
    <n v="62"/>
    <n v="53"/>
    <n v="99"/>
    <n v="84"/>
    <d v="2022-07-07T00:00:00"/>
    <n v="74"/>
    <n v="80.300000000000011"/>
    <x v="3"/>
  </r>
  <r>
    <n v="551"/>
    <s v="C0551"/>
    <x v="5"/>
    <s v="Cayadi Hidayanto"/>
    <n v="89"/>
    <n v="67"/>
    <n v="41"/>
    <n v="68"/>
    <n v="60"/>
    <n v="59"/>
    <n v="74"/>
    <d v="2022-11-24T00:00:00"/>
    <n v="64"/>
    <n v="61.9"/>
    <x v="0"/>
  </r>
  <r>
    <n v="552"/>
    <s v="D0552"/>
    <x v="0"/>
    <s v="Ade Rajasa"/>
    <n v="66"/>
    <n v="46"/>
    <n v="33"/>
    <n v="63"/>
    <n v="77"/>
    <n v="80"/>
    <n v="74"/>
    <d v="2022-10-06T00:00:00"/>
    <n v="64"/>
    <n v="60.5"/>
    <x v="0"/>
  </r>
  <r>
    <n v="553"/>
    <s v="B0553"/>
    <x v="2"/>
    <s v="Diana Handayani"/>
    <n v="52"/>
    <n v="72"/>
    <n v="30"/>
    <n v="62"/>
    <n v="59"/>
    <n v="82"/>
    <n v="71"/>
    <s v="No"/>
    <n v="71"/>
    <n v="60.125000000000007"/>
    <x v="0"/>
  </r>
  <r>
    <n v="554"/>
    <s v="B0554"/>
    <x v="2"/>
    <s v="Kania Tarihoran"/>
    <n v="62"/>
    <n v="58"/>
    <n v="56"/>
    <n v="70"/>
    <n v="89"/>
    <n v="63"/>
    <n v="67"/>
    <s v="No"/>
    <n v="67"/>
    <n v="65.375"/>
    <x v="0"/>
  </r>
  <r>
    <n v="555"/>
    <s v="D0555"/>
    <x v="0"/>
    <s v="Elvina Saefullah"/>
    <n v="60"/>
    <n v="56"/>
    <n v="39"/>
    <n v="52"/>
    <n v="87"/>
    <n v="89"/>
    <n v="89"/>
    <s v="No"/>
    <n v="89"/>
    <n v="66.375"/>
    <x v="0"/>
  </r>
  <r>
    <n v="556"/>
    <s v="E0556"/>
    <x v="3"/>
    <s v="Bancar Siregar"/>
    <n v="82"/>
    <n v="42"/>
    <n v="50"/>
    <n v="50"/>
    <n v="71"/>
    <n v="79"/>
    <n v="77"/>
    <s v="No"/>
    <n v="77"/>
    <n v="64.125"/>
    <x v="0"/>
  </r>
  <r>
    <n v="557"/>
    <s v="C0557"/>
    <x v="5"/>
    <s v="Nyoman Mahendra"/>
    <n v="72"/>
    <n v="55"/>
    <n v="91"/>
    <n v="54"/>
    <n v="74"/>
    <n v="49"/>
    <n v="67"/>
    <s v="No"/>
    <n v="67"/>
    <n v="66.575000000000003"/>
    <x v="0"/>
  </r>
  <r>
    <n v="558"/>
    <s v="D0558"/>
    <x v="0"/>
    <s v="Elvina Kuswandari"/>
    <n v="70"/>
    <n v="53"/>
    <n v="93"/>
    <n v="58"/>
    <n v="60"/>
    <n v="47"/>
    <n v="75"/>
    <s v="No"/>
    <n v="75"/>
    <n v="65.625"/>
    <x v="0"/>
  </r>
  <r>
    <n v="559"/>
    <s v="D0559"/>
    <x v="0"/>
    <s v="Daliono Wasita"/>
    <n v="77"/>
    <n v="70"/>
    <n v="34"/>
    <n v="67"/>
    <n v="51"/>
    <n v="77"/>
    <n v="90"/>
    <s v="No"/>
    <n v="90"/>
    <n v="64.325000000000003"/>
    <x v="0"/>
  </r>
  <r>
    <n v="560"/>
    <s v="E0560"/>
    <x v="3"/>
    <s v="Elma Hartati"/>
    <n v="62"/>
    <n v="66"/>
    <n v="81"/>
    <n v="66"/>
    <n v="94"/>
    <n v="91"/>
    <n v="88"/>
    <s v="No"/>
    <n v="88"/>
    <n v="79.2"/>
    <x v="2"/>
  </r>
  <r>
    <n v="561"/>
    <s v="A0561"/>
    <x v="4"/>
    <s v="Hafshah Utama"/>
    <n v="84"/>
    <n v="60"/>
    <n v="55"/>
    <n v="63"/>
    <n v="94"/>
    <n v="79"/>
    <n v="85"/>
    <d v="2022-09-28T00:00:00"/>
    <n v="75"/>
    <n v="71.924999999999997"/>
    <x v="2"/>
  </r>
  <r>
    <n v="562"/>
    <s v="C0562"/>
    <x v="5"/>
    <s v="Martaka Pangestu"/>
    <n v="70"/>
    <n v="49"/>
    <n v="65"/>
    <n v="73"/>
    <n v="51"/>
    <n v="52"/>
    <n v="91"/>
    <s v="No"/>
    <n v="91"/>
    <n v="62.875000000000007"/>
    <x v="0"/>
  </r>
  <r>
    <n v="563"/>
    <s v="A0563"/>
    <x v="4"/>
    <s v="Tirta Saputra"/>
    <n v="54"/>
    <n v="42"/>
    <n v="38"/>
    <n v="54"/>
    <n v="82"/>
    <n v="86"/>
    <n v="77"/>
    <s v="No"/>
    <n v="77"/>
    <n v="61.5"/>
    <x v="0"/>
  </r>
  <r>
    <n v="564"/>
    <s v="D0564"/>
    <x v="0"/>
    <s v="Nyoman Nuraini"/>
    <n v="75"/>
    <n v="69"/>
    <n v="71"/>
    <n v="60"/>
    <n v="76"/>
    <n v="41"/>
    <n v="74"/>
    <d v="2022-12-21T00:00:00"/>
    <n v="64"/>
    <n v="63.800000000000004"/>
    <x v="0"/>
  </r>
  <r>
    <n v="565"/>
    <s v="C0565"/>
    <x v="5"/>
    <s v="Karna Winarsih"/>
    <n v="66"/>
    <n v="72"/>
    <n v="55"/>
    <n v="53"/>
    <n v="81"/>
    <n v="46"/>
    <n v="100"/>
    <s v="No"/>
    <n v="100"/>
    <n v="64.2"/>
    <x v="0"/>
  </r>
  <r>
    <n v="566"/>
    <s v="A0566"/>
    <x v="4"/>
    <s v="Perkasa Handayani"/>
    <n v="75"/>
    <n v="52"/>
    <n v="32"/>
    <n v="72"/>
    <n v="52"/>
    <n v="61"/>
    <n v="100"/>
    <d v="2022-08-04T00:00:00"/>
    <n v="90"/>
    <n v="58.975000000000001"/>
    <x v="1"/>
  </r>
  <r>
    <n v="567"/>
    <s v="E0567"/>
    <x v="3"/>
    <s v="Viktor Novitasari"/>
    <n v="75"/>
    <n v="51"/>
    <n v="77"/>
    <n v="51"/>
    <n v="61"/>
    <n v="78"/>
    <n v="62"/>
    <d v="2022-07-18T00:00:00"/>
    <n v="52"/>
    <n v="65.95"/>
    <x v="0"/>
  </r>
  <r>
    <n v="568"/>
    <s v="B0568"/>
    <x v="2"/>
    <s v="Gabriella Damanik"/>
    <n v="67"/>
    <n v="50"/>
    <n v="72"/>
    <n v="61"/>
    <n v="59"/>
    <n v="78"/>
    <n v="95"/>
    <s v="No"/>
    <n v="95"/>
    <n v="69.125"/>
    <x v="0"/>
  </r>
  <r>
    <n v="569"/>
    <s v="E0569"/>
    <x v="3"/>
    <s v="Endah Yuniar"/>
    <n v="58"/>
    <n v="48"/>
    <n v="31"/>
    <n v="55"/>
    <n v="86"/>
    <n v="66"/>
    <n v="60"/>
    <s v="No"/>
    <n v="60"/>
    <n v="56.275000000000006"/>
    <x v="1"/>
  </r>
  <r>
    <n v="570"/>
    <s v="D0570"/>
    <x v="0"/>
    <s v="Margana Nasyiah"/>
    <n v="68"/>
    <n v="75"/>
    <n v="59"/>
    <n v="51"/>
    <n v="61"/>
    <n v="45"/>
    <n v="79"/>
    <s v="No"/>
    <n v="79"/>
    <n v="60.574999999999996"/>
    <x v="0"/>
  </r>
  <r>
    <n v="571"/>
    <s v="D0571"/>
    <x v="0"/>
    <s v="Galak Halimah"/>
    <n v="74"/>
    <n v="71"/>
    <n v="65"/>
    <n v="68"/>
    <n v="53"/>
    <n v="90"/>
    <n v="65"/>
    <s v="No"/>
    <n v="65"/>
    <n v="70.75"/>
    <x v="2"/>
  </r>
  <r>
    <n v="572"/>
    <s v="E0572"/>
    <x v="3"/>
    <s v="Nardi Maryadi"/>
    <n v="81"/>
    <n v="73"/>
    <n v="40"/>
    <n v="71"/>
    <n v="62"/>
    <n v="72"/>
    <n v="75"/>
    <d v="2022-10-27T00:00:00"/>
    <n v="65"/>
    <n v="64.775000000000006"/>
    <x v="0"/>
  </r>
  <r>
    <n v="573"/>
    <s v="C0573"/>
    <x v="5"/>
    <s v="Adinata Gunawan"/>
    <n v="90"/>
    <n v="75"/>
    <n v="62"/>
    <n v="52"/>
    <n v="91"/>
    <n v="93"/>
    <n v="96"/>
    <d v="2022-11-17T00:00:00"/>
    <n v="86"/>
    <n v="78.099999999999994"/>
    <x v="2"/>
  </r>
  <r>
    <n v="574"/>
    <s v="E0574"/>
    <x v="3"/>
    <s v="Farah Pertiwi"/>
    <n v="90"/>
    <n v="48"/>
    <n v="52"/>
    <n v="71"/>
    <n v="76"/>
    <n v="53"/>
    <n v="95"/>
    <s v="No"/>
    <n v="95"/>
    <n v="66.125"/>
    <x v="0"/>
  </r>
  <r>
    <n v="575"/>
    <s v="C0575"/>
    <x v="5"/>
    <s v="Lantar Susanti"/>
    <n v="90"/>
    <n v="65"/>
    <n v="36"/>
    <n v="73"/>
    <n v="60"/>
    <n v="84"/>
    <n v="93"/>
    <s v="No"/>
    <n v="93"/>
    <n v="69.3"/>
    <x v="0"/>
  </r>
  <r>
    <n v="576"/>
    <s v="D0576"/>
    <x v="0"/>
    <s v="Marsudi Uyainah"/>
    <n v="58"/>
    <n v="64"/>
    <n v="55"/>
    <n v="58"/>
    <n v="64"/>
    <n v="51"/>
    <n v="84"/>
    <d v="2022-07-06T00:00:00"/>
    <n v="74"/>
    <n v="59.1"/>
    <x v="1"/>
  </r>
  <r>
    <n v="577"/>
    <s v="C0577"/>
    <x v="5"/>
    <s v="Warji Tampubolon"/>
    <n v="67"/>
    <n v="46"/>
    <n v="62"/>
    <n v="62"/>
    <n v="66"/>
    <n v="46"/>
    <n v="86"/>
    <d v="2022-12-03T00:00:00"/>
    <n v="76"/>
    <n v="59.325000000000003"/>
    <x v="1"/>
  </r>
  <r>
    <n v="578"/>
    <s v="E0578"/>
    <x v="3"/>
    <s v="Rafi Lazuardi"/>
    <n v="76"/>
    <n v="47"/>
    <n v="64"/>
    <n v="66"/>
    <n v="86"/>
    <n v="67"/>
    <n v="92"/>
    <d v="2022-07-25T00:00:00"/>
    <n v="82"/>
    <n v="68.775000000000006"/>
    <x v="0"/>
  </r>
  <r>
    <n v="579"/>
    <s v="F0579"/>
    <x v="1"/>
    <s v="Jamalia Waluyo"/>
    <n v="89"/>
    <n v="68"/>
    <n v="62"/>
    <n v="69"/>
    <n v="54"/>
    <n v="41"/>
    <n v="92"/>
    <d v="2022-07-31T00:00:00"/>
    <n v="82"/>
    <n v="63.800000000000004"/>
    <x v="0"/>
  </r>
  <r>
    <n v="580"/>
    <s v="C0580"/>
    <x v="5"/>
    <s v="Kawaya Pradana"/>
    <n v="74"/>
    <n v="63"/>
    <n v="72"/>
    <n v="58"/>
    <n v="82"/>
    <n v="51"/>
    <n v="76"/>
    <s v="No"/>
    <n v="76"/>
    <n v="66.825000000000003"/>
    <x v="0"/>
  </r>
  <r>
    <n v="581"/>
    <s v="E0581"/>
    <x v="3"/>
    <s v="Jaga Maulana"/>
    <n v="54"/>
    <n v="52"/>
    <n v="36"/>
    <n v="67"/>
    <n v="78"/>
    <n v="53"/>
    <n v="69"/>
    <d v="2022-07-06T00:00:00"/>
    <n v="59"/>
    <n v="55.074999999999996"/>
    <x v="1"/>
  </r>
  <r>
    <n v="582"/>
    <s v="A0582"/>
    <x v="4"/>
    <s v="Lega Nababan"/>
    <n v="94"/>
    <n v="45"/>
    <n v="54"/>
    <n v="51"/>
    <n v="57"/>
    <n v="41"/>
    <n v="75"/>
    <s v="No"/>
    <n v="75"/>
    <n v="57.375"/>
    <x v="1"/>
  </r>
  <r>
    <n v="583"/>
    <s v="C0583"/>
    <x v="5"/>
    <s v="Ajiman Ardianto"/>
    <n v="95"/>
    <n v="75"/>
    <n v="55"/>
    <n v="67"/>
    <n v="83"/>
    <n v="96"/>
    <n v="86"/>
    <s v="No"/>
    <n v="86"/>
    <n v="78.8"/>
    <x v="2"/>
  </r>
  <r>
    <n v="584"/>
    <s v="A0584"/>
    <x v="4"/>
    <s v="Muni Aryani"/>
    <n v="89"/>
    <n v="65"/>
    <n v="76"/>
    <n v="74"/>
    <n v="58"/>
    <n v="62"/>
    <n v="89"/>
    <d v="2022-10-14T00:00:00"/>
    <n v="79"/>
    <n v="71.25"/>
    <x v="2"/>
  </r>
  <r>
    <n v="585"/>
    <s v="F0585"/>
    <x v="1"/>
    <s v="Pandu Sihotang"/>
    <n v="86"/>
    <n v="49"/>
    <n v="30"/>
    <n v="57"/>
    <n v="58"/>
    <n v="54"/>
    <n v="63"/>
    <s v="No"/>
    <n v="63"/>
    <n v="54.349999999999994"/>
    <x v="1"/>
  </r>
  <r>
    <n v="586"/>
    <s v="E0586"/>
    <x v="3"/>
    <s v="Mila Mahendra"/>
    <n v="94"/>
    <n v="73"/>
    <n v="62"/>
    <n v="54"/>
    <n v="62"/>
    <n v="48"/>
    <n v="66"/>
    <s v="No"/>
    <n v="66"/>
    <n v="63.975000000000001"/>
    <x v="0"/>
  </r>
  <r>
    <n v="587"/>
    <s v="C0587"/>
    <x v="5"/>
    <s v="Timbul Riyanti"/>
    <n v="57"/>
    <n v="63"/>
    <n v="36"/>
    <n v="70"/>
    <n v="57"/>
    <n v="92"/>
    <n v="68"/>
    <d v="2022-07-05T00:00:00"/>
    <n v="58"/>
    <n v="62.275000000000006"/>
    <x v="0"/>
  </r>
  <r>
    <n v="588"/>
    <s v="A0588"/>
    <x v="4"/>
    <s v="Yani Santoso"/>
    <n v="53"/>
    <n v="59"/>
    <n v="90"/>
    <n v="67"/>
    <n v="88"/>
    <n v="72"/>
    <n v="79"/>
    <s v="No"/>
    <n v="79"/>
    <n v="73.675000000000011"/>
    <x v="2"/>
  </r>
  <r>
    <n v="589"/>
    <s v="B0589"/>
    <x v="2"/>
    <s v="Azalea Mardhiyah"/>
    <n v="63"/>
    <n v="66"/>
    <n v="33"/>
    <n v="65"/>
    <n v="73"/>
    <n v="90"/>
    <n v="92"/>
    <d v="2022-11-21T00:00:00"/>
    <n v="82"/>
    <n v="66.174999999999997"/>
    <x v="0"/>
  </r>
  <r>
    <n v="590"/>
    <s v="C0590"/>
    <x v="5"/>
    <s v="Jinawi Hardiansyah"/>
    <n v="54"/>
    <n v="61"/>
    <n v="60"/>
    <n v="73"/>
    <n v="73"/>
    <n v="84"/>
    <n v="97"/>
    <d v="2022-12-18T00:00:00"/>
    <n v="87"/>
    <n v="70.125"/>
    <x v="2"/>
  </r>
  <r>
    <n v="591"/>
    <s v="E0591"/>
    <x v="3"/>
    <s v="Almira Hassanah"/>
    <n v="71"/>
    <n v="46"/>
    <n v="76"/>
    <n v="60"/>
    <n v="56"/>
    <n v="96"/>
    <n v="85"/>
    <d v="2022-07-16T00:00:00"/>
    <n v="75"/>
    <n v="71.025000000000006"/>
    <x v="2"/>
  </r>
  <r>
    <n v="592"/>
    <s v="F0592"/>
    <x v="1"/>
    <s v="Vivi Suwarno"/>
    <n v="79"/>
    <n v="58"/>
    <n v="79"/>
    <n v="65"/>
    <n v="67"/>
    <n v="45"/>
    <n v="89"/>
    <d v="2022-07-28T00:00:00"/>
    <n v="79"/>
    <n v="66.325000000000003"/>
    <x v="0"/>
  </r>
  <r>
    <n v="593"/>
    <s v="F0593"/>
    <x v="1"/>
    <s v="Kamidin Wacana"/>
    <n v="60"/>
    <n v="70"/>
    <n v="33"/>
    <n v="57"/>
    <n v="81"/>
    <n v="43"/>
    <n v="66"/>
    <s v="No"/>
    <n v="66"/>
    <n v="55.300000000000004"/>
    <x v="1"/>
  </r>
  <r>
    <n v="594"/>
    <s v="B0594"/>
    <x v="2"/>
    <s v="Joko Prayoga"/>
    <n v="89"/>
    <n v="47"/>
    <n v="47"/>
    <n v="62"/>
    <n v="79"/>
    <n v="84"/>
    <n v="97"/>
    <s v="No"/>
    <n v="97"/>
    <n v="70.525000000000006"/>
    <x v="2"/>
  </r>
  <r>
    <n v="595"/>
    <s v="E0595"/>
    <x v="3"/>
    <s v="Satya Budiman"/>
    <n v="58"/>
    <n v="48"/>
    <n v="79"/>
    <n v="75"/>
    <n v="84"/>
    <n v="41"/>
    <n v="78"/>
    <d v="2022-10-22T00:00:00"/>
    <n v="68"/>
    <n v="63.924999999999997"/>
    <x v="0"/>
  </r>
  <r>
    <n v="596"/>
    <s v="A0596"/>
    <x v="4"/>
    <s v="Gada Mardhiyah"/>
    <n v="76"/>
    <n v="40"/>
    <n v="48"/>
    <n v="53"/>
    <n v="53"/>
    <n v="69"/>
    <n v="70"/>
    <d v="2022-07-11T00:00:00"/>
    <n v="60"/>
    <n v="57.150000000000006"/>
    <x v="1"/>
  </r>
  <r>
    <n v="597"/>
    <s v="F0597"/>
    <x v="1"/>
    <s v="Vicky Pratama"/>
    <n v="95"/>
    <n v="64"/>
    <n v="67"/>
    <n v="70"/>
    <n v="62"/>
    <n v="97"/>
    <n v="88"/>
    <d v="2022-11-09T00:00:00"/>
    <n v="78"/>
    <n v="76.975000000000009"/>
    <x v="2"/>
  </r>
  <r>
    <n v="598"/>
    <s v="F0598"/>
    <x v="1"/>
    <s v="Dipa Setiawan"/>
    <n v="74"/>
    <n v="61"/>
    <n v="65"/>
    <n v="51"/>
    <n v="79"/>
    <n v="74"/>
    <n v="70"/>
    <s v="No"/>
    <n v="70"/>
    <n v="67.924999999999997"/>
    <x v="0"/>
  </r>
  <r>
    <n v="599"/>
    <s v="F0599"/>
    <x v="1"/>
    <s v="Lili Widiastuti"/>
    <n v="56"/>
    <n v="44"/>
    <n v="37"/>
    <n v="75"/>
    <n v="50"/>
    <n v="66"/>
    <n v="83"/>
    <s v="No"/>
    <n v="83"/>
    <n v="57.025000000000006"/>
    <x v="1"/>
  </r>
  <r>
    <n v="600"/>
    <s v="B0600"/>
    <x v="2"/>
    <s v="Ratna Mulyani"/>
    <n v="58"/>
    <n v="44"/>
    <n v="61"/>
    <n v="56"/>
    <n v="59"/>
    <n v="100"/>
    <n v="83"/>
    <s v="No"/>
    <n v="83"/>
    <n v="67.625"/>
    <x v="0"/>
  </r>
  <r>
    <n v="601"/>
    <s v="A0601"/>
    <x v="4"/>
    <s v="Chelsea Adriansyah"/>
    <n v="94"/>
    <n v="60"/>
    <n v="55"/>
    <n v="60"/>
    <n v="54"/>
    <n v="61"/>
    <n v="100"/>
    <d v="2022-09-16T00:00:00"/>
    <n v="90"/>
    <n v="65.7"/>
    <x v="0"/>
  </r>
  <r>
    <n v="602"/>
    <s v="C0602"/>
    <x v="5"/>
    <s v="Elma Prastuti"/>
    <n v="92"/>
    <n v="56"/>
    <n v="35"/>
    <n v="53"/>
    <n v="75"/>
    <n v="40"/>
    <n v="82"/>
    <d v="2022-07-24T00:00:00"/>
    <n v="72"/>
    <n v="56.7"/>
    <x v="1"/>
  </r>
  <r>
    <n v="603"/>
    <s v="C0603"/>
    <x v="5"/>
    <s v="Karta Wahyudin"/>
    <n v="53"/>
    <n v="69"/>
    <n v="56"/>
    <n v="57"/>
    <n v="71"/>
    <n v="48"/>
    <n v="62"/>
    <s v="No"/>
    <n v="62"/>
    <n v="58.25"/>
    <x v="1"/>
  </r>
  <r>
    <n v="604"/>
    <s v="A0604"/>
    <x v="4"/>
    <s v="Diana Zulaika"/>
    <n v="93"/>
    <n v="57"/>
    <n v="61"/>
    <n v="68"/>
    <n v="75"/>
    <n v="42"/>
    <n v="100"/>
    <d v="2022-08-26T00:00:00"/>
    <n v="90"/>
    <n v="66.224999999999994"/>
    <x v="0"/>
  </r>
  <r>
    <n v="605"/>
    <s v="E0605"/>
    <x v="3"/>
    <s v="Fitria Gunawan"/>
    <n v="82"/>
    <n v="64"/>
    <n v="55"/>
    <n v="58"/>
    <n v="63"/>
    <n v="97"/>
    <n v="80"/>
    <d v="2022-10-23T00:00:00"/>
    <n v="70"/>
    <n v="70.775000000000006"/>
    <x v="2"/>
  </r>
  <r>
    <n v="606"/>
    <s v="B0606"/>
    <x v="2"/>
    <s v="Zelda Fujiati"/>
    <n v="87"/>
    <n v="70"/>
    <n v="32"/>
    <n v="74"/>
    <n v="85"/>
    <n v="94"/>
    <n v="85"/>
    <s v="No"/>
    <n v="85"/>
    <n v="73.2"/>
    <x v="2"/>
  </r>
  <r>
    <n v="607"/>
    <s v="A0607"/>
    <x v="4"/>
    <s v="Leo Tarihoran"/>
    <n v="78"/>
    <n v="42"/>
    <n v="39"/>
    <n v="61"/>
    <n v="51"/>
    <n v="42"/>
    <n v="96"/>
    <s v="No"/>
    <n v="96"/>
    <n v="54.800000000000004"/>
    <x v="1"/>
  </r>
  <r>
    <n v="608"/>
    <s v="E0608"/>
    <x v="3"/>
    <s v="Mutia Suartini"/>
    <n v="68"/>
    <n v="43"/>
    <n v="77"/>
    <n v="72"/>
    <n v="77"/>
    <n v="73"/>
    <n v="100"/>
    <s v="No"/>
    <n v="100"/>
    <n v="72.5"/>
    <x v="2"/>
  </r>
  <r>
    <n v="609"/>
    <s v="A0609"/>
    <x v="4"/>
    <s v="Ganda Setiawan"/>
    <n v="92"/>
    <n v="65"/>
    <n v="54"/>
    <n v="70"/>
    <n v="93"/>
    <n v="77"/>
    <n v="66"/>
    <d v="2022-12-02T00:00:00"/>
    <n v="56"/>
    <n v="71.8"/>
    <x v="2"/>
  </r>
  <r>
    <n v="610"/>
    <s v="B0610"/>
    <x v="2"/>
    <s v="Darsirah Wahyuni"/>
    <n v="93"/>
    <n v="50"/>
    <n v="39"/>
    <n v="61"/>
    <n v="76"/>
    <n v="42"/>
    <n v="87"/>
    <s v="No"/>
    <n v="87"/>
    <n v="59.900000000000006"/>
    <x v="1"/>
  </r>
  <r>
    <n v="611"/>
    <s v="F0611"/>
    <x v="1"/>
    <s v="Ellis Rajata"/>
    <n v="91"/>
    <n v="62"/>
    <n v="40"/>
    <n v="72"/>
    <n v="63"/>
    <n v="64"/>
    <n v="93"/>
    <s v="No"/>
    <n v="93"/>
    <n v="66.099999999999994"/>
    <x v="0"/>
  </r>
  <r>
    <n v="612"/>
    <s v="B0612"/>
    <x v="2"/>
    <s v="Alambana Uyainah"/>
    <n v="84"/>
    <n v="42"/>
    <n v="78"/>
    <n v="59"/>
    <n v="71"/>
    <n v="96"/>
    <n v="69"/>
    <s v="No"/>
    <n v="69"/>
    <n v="73.700000000000017"/>
    <x v="2"/>
  </r>
  <r>
    <n v="613"/>
    <s v="D0613"/>
    <x v="0"/>
    <s v="Laksana Ardianto"/>
    <n v="66"/>
    <n v="49"/>
    <n v="71"/>
    <n v="65"/>
    <n v="95"/>
    <n v="65"/>
    <n v="87"/>
    <d v="2022-08-07T00:00:00"/>
    <n v="77"/>
    <n v="69.275000000000006"/>
    <x v="0"/>
  </r>
  <r>
    <n v="614"/>
    <s v="C0614"/>
    <x v="5"/>
    <s v="Tania Andriani"/>
    <n v="54"/>
    <n v="46"/>
    <n v="94"/>
    <n v="58"/>
    <n v="62"/>
    <n v="46"/>
    <n v="69"/>
    <d v="2022-10-09T00:00:00"/>
    <n v="59"/>
    <n v="61.4"/>
    <x v="0"/>
  </r>
  <r>
    <n v="615"/>
    <s v="F0615"/>
    <x v="1"/>
    <s v="Prabu Halim"/>
    <n v="91"/>
    <n v="63"/>
    <n v="46"/>
    <n v="51"/>
    <n v="87"/>
    <n v="49"/>
    <n v="76"/>
    <d v="2022-09-03T00:00:00"/>
    <n v="66"/>
    <n v="62.1"/>
    <x v="0"/>
  </r>
  <r>
    <n v="616"/>
    <s v="C0616"/>
    <x v="5"/>
    <s v="Balangga Kusuma"/>
    <n v="58"/>
    <n v="61"/>
    <n v="64"/>
    <n v="58"/>
    <n v="59"/>
    <n v="88"/>
    <n v="93"/>
    <d v="2022-12-19T00:00:00"/>
    <n v="83"/>
    <n v="68.2"/>
    <x v="0"/>
  </r>
  <r>
    <n v="617"/>
    <s v="D0617"/>
    <x v="0"/>
    <s v="Teguh Hardiansyah"/>
    <n v="55"/>
    <n v="60"/>
    <n v="89"/>
    <n v="59"/>
    <n v="53"/>
    <n v="92"/>
    <n v="90"/>
    <s v="No"/>
    <n v="90"/>
    <n v="73.575000000000003"/>
    <x v="2"/>
  </r>
  <r>
    <n v="618"/>
    <s v="B0618"/>
    <x v="2"/>
    <s v="Kenzie Widodo"/>
    <n v="57"/>
    <n v="58"/>
    <n v="65"/>
    <n v="68"/>
    <n v="60"/>
    <n v="43"/>
    <n v="73"/>
    <s v="No"/>
    <n v="73"/>
    <n v="59.275000000000006"/>
    <x v="1"/>
  </r>
  <r>
    <n v="619"/>
    <s v="B0619"/>
    <x v="2"/>
    <s v="Galak Oktaviani"/>
    <n v="60"/>
    <n v="63"/>
    <n v="44"/>
    <n v="68"/>
    <n v="64"/>
    <n v="57"/>
    <n v="70"/>
    <s v="No"/>
    <n v="70"/>
    <n v="59.075000000000003"/>
    <x v="1"/>
  </r>
  <r>
    <n v="620"/>
    <s v="C0620"/>
    <x v="5"/>
    <s v="Dimas Megantara"/>
    <n v="76"/>
    <n v="47"/>
    <n v="66"/>
    <n v="50"/>
    <n v="64"/>
    <n v="58"/>
    <n v="99"/>
    <d v="2022-08-12T00:00:00"/>
    <n v="89"/>
    <n v="63.324999999999996"/>
    <x v="0"/>
  </r>
  <r>
    <n v="621"/>
    <s v="B0621"/>
    <x v="2"/>
    <s v="Empluk Waskita"/>
    <n v="85"/>
    <n v="60"/>
    <n v="57"/>
    <n v="73"/>
    <n v="71"/>
    <n v="72"/>
    <n v="83"/>
    <s v="No"/>
    <n v="83"/>
    <n v="70.224999999999994"/>
    <x v="2"/>
  </r>
  <r>
    <n v="622"/>
    <s v="E0622"/>
    <x v="3"/>
    <s v="Jagaraga Wahyuni"/>
    <n v="59"/>
    <n v="63"/>
    <n v="44"/>
    <n v="57"/>
    <n v="95"/>
    <n v="72"/>
    <n v="60"/>
    <d v="2022-10-04T00:00:00"/>
    <n v="50"/>
    <n v="62.45"/>
    <x v="0"/>
  </r>
  <r>
    <n v="623"/>
    <s v="C0623"/>
    <x v="5"/>
    <s v="Dwi Wibowo"/>
    <n v="52"/>
    <n v="65"/>
    <n v="72"/>
    <n v="64"/>
    <n v="86"/>
    <n v="62"/>
    <n v="99"/>
    <d v="2022-12-02T00:00:00"/>
    <n v="89"/>
    <n v="69.075000000000003"/>
    <x v="0"/>
  </r>
  <r>
    <n v="624"/>
    <s v="D0624"/>
    <x v="0"/>
    <s v="Pardi Yulianti"/>
    <n v="76"/>
    <n v="58"/>
    <n v="43"/>
    <n v="51"/>
    <n v="76"/>
    <n v="64"/>
    <n v="100"/>
    <s v="No"/>
    <n v="100"/>
    <n v="64.025000000000006"/>
    <x v="0"/>
  </r>
  <r>
    <n v="625"/>
    <s v="B0625"/>
    <x v="2"/>
    <s v="Faizah Suwarno"/>
    <n v="78"/>
    <n v="52"/>
    <n v="84"/>
    <n v="62"/>
    <n v="60"/>
    <n v="66"/>
    <n v="73"/>
    <s v="No"/>
    <n v="73"/>
    <n v="68.8"/>
    <x v="0"/>
  </r>
  <r>
    <n v="626"/>
    <s v="C0626"/>
    <x v="5"/>
    <s v="Embuh Prayoga"/>
    <n v="74"/>
    <n v="43"/>
    <n v="83"/>
    <n v="53"/>
    <n v="74"/>
    <n v="89"/>
    <n v="100"/>
    <s v="No"/>
    <n v="100"/>
    <n v="74.900000000000006"/>
    <x v="2"/>
  </r>
  <r>
    <n v="627"/>
    <s v="F0627"/>
    <x v="1"/>
    <s v="Jaswadi Jailani"/>
    <n v="81"/>
    <n v="53"/>
    <n v="58"/>
    <n v="50"/>
    <n v="81"/>
    <n v="60"/>
    <n v="81"/>
    <s v="No"/>
    <n v="81"/>
    <n v="64.825000000000003"/>
    <x v="0"/>
  </r>
  <r>
    <n v="628"/>
    <s v="B0628"/>
    <x v="2"/>
    <s v="Ibrani Thamrin"/>
    <n v="64"/>
    <n v="65"/>
    <n v="30"/>
    <n v="67"/>
    <n v="73"/>
    <n v="61"/>
    <n v="79"/>
    <d v="2022-08-30T00:00:00"/>
    <n v="69"/>
    <n v="58.725000000000001"/>
    <x v="1"/>
  </r>
  <r>
    <n v="629"/>
    <s v="B0629"/>
    <x v="2"/>
    <s v="Gantar Iswahyudi"/>
    <n v="73"/>
    <n v="41"/>
    <n v="66"/>
    <n v="55"/>
    <n v="94"/>
    <n v="62"/>
    <n v="83"/>
    <d v="2022-10-24T00:00:00"/>
    <n v="73"/>
    <n v="65.775000000000006"/>
    <x v="0"/>
  </r>
  <r>
    <n v="630"/>
    <s v="E0630"/>
    <x v="3"/>
    <s v="Ratih Santoso"/>
    <n v="63"/>
    <n v="67"/>
    <n v="32"/>
    <n v="55"/>
    <n v="56"/>
    <n v="100"/>
    <n v="65"/>
    <s v="No"/>
    <n v="65"/>
    <n v="63.025000000000006"/>
    <x v="0"/>
  </r>
  <r>
    <n v="631"/>
    <s v="C0631"/>
    <x v="5"/>
    <s v="Devi Maryadi"/>
    <n v="93"/>
    <n v="61"/>
    <n v="48"/>
    <n v="54"/>
    <n v="77"/>
    <n v="84"/>
    <n v="63"/>
    <s v="No"/>
    <n v="63"/>
    <n v="68.325000000000003"/>
    <x v="0"/>
  </r>
  <r>
    <n v="632"/>
    <s v="C0632"/>
    <x v="5"/>
    <s v="Yahya Kusumo"/>
    <n v="55"/>
    <n v="40"/>
    <n v="63"/>
    <n v="74"/>
    <n v="60"/>
    <n v="75"/>
    <n v="80"/>
    <s v="No"/>
    <n v="80"/>
    <n v="64.224999999999994"/>
    <x v="0"/>
  </r>
  <r>
    <n v="633"/>
    <s v="A0633"/>
    <x v="4"/>
    <s v="Mursita Palastri"/>
    <n v="79"/>
    <n v="46"/>
    <n v="54"/>
    <n v="53"/>
    <n v="60"/>
    <n v="99"/>
    <n v="71"/>
    <s v="No"/>
    <n v="71"/>
    <n v="67.45"/>
    <x v="0"/>
  </r>
  <r>
    <n v="634"/>
    <s v="D0634"/>
    <x v="0"/>
    <s v="Jumari Hakim"/>
    <n v="71"/>
    <n v="45"/>
    <n v="43"/>
    <n v="66"/>
    <n v="80"/>
    <n v="81"/>
    <n v="74"/>
    <d v="2022-09-14T00:00:00"/>
    <n v="64"/>
    <n v="63.949999999999996"/>
    <x v="0"/>
  </r>
  <r>
    <n v="635"/>
    <s v="B0635"/>
    <x v="2"/>
    <s v="Umay Sitompul"/>
    <n v="80"/>
    <n v="61"/>
    <n v="88"/>
    <n v="69"/>
    <n v="90"/>
    <n v="45"/>
    <n v="83"/>
    <s v="No"/>
    <n v="83"/>
    <n v="72.399999999999991"/>
    <x v="2"/>
  </r>
  <r>
    <n v="636"/>
    <s v="E0636"/>
    <x v="3"/>
    <s v="Rina Samosir"/>
    <n v="57"/>
    <n v="56"/>
    <n v="59"/>
    <n v="52"/>
    <n v="58"/>
    <n v="83"/>
    <n v="93"/>
    <d v="2022-09-04T00:00:00"/>
    <n v="83"/>
    <n v="64.575000000000003"/>
    <x v="0"/>
  </r>
  <r>
    <n v="637"/>
    <s v="B0637"/>
    <x v="2"/>
    <s v="Faizah Uwais"/>
    <n v="93"/>
    <n v="45"/>
    <n v="66"/>
    <n v="75"/>
    <n v="56"/>
    <n v="62"/>
    <n v="62"/>
    <d v="2022-11-22T00:00:00"/>
    <n v="52"/>
    <n v="64.424999999999997"/>
    <x v="0"/>
  </r>
  <r>
    <n v="638"/>
    <s v="A0638"/>
    <x v="4"/>
    <s v="Puspa Laksita"/>
    <n v="71"/>
    <n v="68"/>
    <n v="82"/>
    <n v="67"/>
    <n v="51"/>
    <n v="71"/>
    <n v="100"/>
    <s v="No"/>
    <n v="100"/>
    <n v="72.724999999999994"/>
    <x v="2"/>
  </r>
  <r>
    <n v="639"/>
    <s v="E0639"/>
    <x v="3"/>
    <s v="Balamantri Kuswandari"/>
    <n v="79"/>
    <n v="48"/>
    <n v="31"/>
    <n v="50"/>
    <n v="87"/>
    <n v="58"/>
    <n v="77"/>
    <d v="2022-09-11T00:00:00"/>
    <n v="67"/>
    <n v="57.5"/>
    <x v="1"/>
  </r>
  <r>
    <n v="640"/>
    <s v="F0640"/>
    <x v="1"/>
    <s v="Bagas Laksmiwati"/>
    <n v="68"/>
    <n v="64"/>
    <n v="51"/>
    <n v="62"/>
    <n v="78"/>
    <n v="58"/>
    <n v="81"/>
    <d v="2022-12-20T00:00:00"/>
    <n v="71"/>
    <n v="62.9"/>
    <x v="0"/>
  </r>
  <r>
    <n v="641"/>
    <s v="B0641"/>
    <x v="2"/>
    <s v="Lala Yolanda"/>
    <n v="58"/>
    <n v="48"/>
    <n v="32"/>
    <n v="70"/>
    <n v="87"/>
    <n v="65"/>
    <n v="81"/>
    <d v="2022-10-19T00:00:00"/>
    <n v="71"/>
    <n v="59.375000000000007"/>
    <x v="1"/>
  </r>
  <r>
    <n v="642"/>
    <s v="F0642"/>
    <x v="1"/>
    <s v="Jaeman Safitri"/>
    <n v="65"/>
    <n v="73"/>
    <n v="85"/>
    <n v="57"/>
    <n v="59"/>
    <n v="53"/>
    <n v="94"/>
    <s v="No"/>
    <n v="94"/>
    <n v="68.75"/>
    <x v="0"/>
  </r>
  <r>
    <n v="643"/>
    <s v="E0643"/>
    <x v="3"/>
    <s v="Tasdik Riyanti"/>
    <n v="51"/>
    <n v="53"/>
    <n v="52"/>
    <n v="59"/>
    <n v="85"/>
    <n v="66"/>
    <n v="74"/>
    <s v="No"/>
    <n v="74"/>
    <n v="62"/>
    <x v="0"/>
  </r>
  <r>
    <n v="644"/>
    <s v="D0644"/>
    <x v="0"/>
    <s v="Narji Nugroho"/>
    <n v="85"/>
    <n v="41"/>
    <n v="87"/>
    <n v="70"/>
    <n v="63"/>
    <n v="57"/>
    <n v="64"/>
    <d v="2022-07-25T00:00:00"/>
    <n v="54"/>
    <n v="66.575000000000003"/>
    <x v="0"/>
  </r>
  <r>
    <n v="645"/>
    <s v="D0645"/>
    <x v="0"/>
    <s v="Devi Wibowo"/>
    <n v="52"/>
    <n v="73"/>
    <n v="81"/>
    <n v="56"/>
    <n v="55"/>
    <n v="89"/>
    <n v="79"/>
    <s v="No"/>
    <n v="79"/>
    <n v="71.400000000000006"/>
    <x v="2"/>
  </r>
  <r>
    <n v="646"/>
    <s v="C0646"/>
    <x v="5"/>
    <s v="Eva Waluyo"/>
    <n v="79"/>
    <n v="58"/>
    <n v="34"/>
    <n v="58"/>
    <n v="63"/>
    <n v="76"/>
    <n v="84"/>
    <d v="2022-12-17T00:00:00"/>
    <n v="74"/>
    <n v="61.65"/>
    <x v="0"/>
  </r>
  <r>
    <n v="647"/>
    <s v="C0647"/>
    <x v="5"/>
    <s v="Gandi Nugroho"/>
    <n v="73"/>
    <n v="71"/>
    <n v="55"/>
    <n v="57"/>
    <n v="91"/>
    <n v="98"/>
    <n v="60"/>
    <s v="No"/>
    <n v="60"/>
    <n v="73.099999999999994"/>
    <x v="2"/>
  </r>
  <r>
    <n v="648"/>
    <s v="C0648"/>
    <x v="5"/>
    <s v="Asirwada Suartini"/>
    <n v="84"/>
    <n v="51"/>
    <n v="45"/>
    <n v="75"/>
    <n v="59"/>
    <n v="90"/>
    <n v="85"/>
    <s v="No"/>
    <n v="85"/>
    <n v="69.125"/>
    <x v="0"/>
  </r>
  <r>
    <n v="649"/>
    <s v="B0649"/>
    <x v="2"/>
    <s v="Labuh Sudiati"/>
    <n v="84"/>
    <n v="58"/>
    <n v="76"/>
    <n v="70"/>
    <n v="50"/>
    <n v="67"/>
    <n v="67"/>
    <s v="No"/>
    <n v="67"/>
    <n v="68.05"/>
    <x v="0"/>
  </r>
  <r>
    <n v="650"/>
    <s v="B0650"/>
    <x v="2"/>
    <s v="Cakrawala Namaga"/>
    <n v="73"/>
    <n v="70"/>
    <n v="71"/>
    <n v="64"/>
    <n v="83"/>
    <n v="91"/>
    <n v="71"/>
    <s v="No"/>
    <n v="71"/>
    <n v="75.75"/>
    <x v="2"/>
  </r>
  <r>
    <n v="651"/>
    <s v="D0651"/>
    <x v="0"/>
    <s v="Laksana Purwanti"/>
    <n v="74"/>
    <n v="44"/>
    <n v="36"/>
    <n v="52"/>
    <n v="88"/>
    <n v="62"/>
    <n v="94"/>
    <d v="2022-10-27T00:00:00"/>
    <n v="84"/>
    <n v="60.25"/>
    <x v="0"/>
  </r>
  <r>
    <n v="652"/>
    <s v="E0652"/>
    <x v="3"/>
    <s v="Kayun Dongoran"/>
    <n v="89"/>
    <n v="49"/>
    <n v="83"/>
    <n v="54"/>
    <n v="90"/>
    <n v="57"/>
    <n v="70"/>
    <s v="No"/>
    <n v="70"/>
    <n v="70.25"/>
    <x v="2"/>
  </r>
  <r>
    <n v="653"/>
    <s v="A0653"/>
    <x v="4"/>
    <s v="Rafi Halimah"/>
    <n v="69"/>
    <n v="40"/>
    <n v="57"/>
    <n v="75"/>
    <n v="68"/>
    <n v="84"/>
    <n v="85"/>
    <s v="No"/>
    <n v="85"/>
    <n v="68.2"/>
    <x v="0"/>
  </r>
  <r>
    <n v="654"/>
    <s v="C0654"/>
    <x v="5"/>
    <s v="Wasis Melani"/>
    <n v="75"/>
    <n v="72"/>
    <n v="33"/>
    <n v="74"/>
    <n v="55"/>
    <n v="63"/>
    <n v="95"/>
    <d v="2022-09-04T00:00:00"/>
    <n v="85"/>
    <n v="62.2"/>
    <x v="0"/>
  </r>
  <r>
    <n v="655"/>
    <s v="C0655"/>
    <x v="5"/>
    <s v="Daliman Sitorus"/>
    <n v="92"/>
    <n v="68"/>
    <n v="30"/>
    <n v="53"/>
    <n v="91"/>
    <n v="61"/>
    <n v="100"/>
    <d v="2022-10-05T00:00:00"/>
    <n v="90"/>
    <n v="65.2"/>
    <x v="0"/>
  </r>
  <r>
    <n v="656"/>
    <s v="B0656"/>
    <x v="2"/>
    <s v="Salman Widiastuti"/>
    <n v="54"/>
    <n v="53"/>
    <n v="37"/>
    <n v="58"/>
    <n v="92"/>
    <n v="40"/>
    <n v="68"/>
    <d v="2022-08-11T00:00:00"/>
    <n v="58"/>
    <n v="53.325000000000003"/>
    <x v="1"/>
  </r>
  <r>
    <n v="657"/>
    <s v="F0657"/>
    <x v="1"/>
    <s v="Asmianto Farida"/>
    <n v="94"/>
    <n v="75"/>
    <n v="65"/>
    <n v="52"/>
    <n v="88"/>
    <n v="51"/>
    <n v="85"/>
    <s v="No"/>
    <n v="85"/>
    <n v="70.325000000000003"/>
    <x v="2"/>
  </r>
  <r>
    <n v="658"/>
    <s v="C0658"/>
    <x v="5"/>
    <s v="Cengkal Wastuti"/>
    <n v="93"/>
    <n v="73"/>
    <n v="79"/>
    <n v="57"/>
    <n v="64"/>
    <n v="54"/>
    <n v="79"/>
    <s v="No"/>
    <n v="79"/>
    <n v="70.375"/>
    <x v="2"/>
  </r>
  <r>
    <n v="659"/>
    <s v="A0659"/>
    <x v="4"/>
    <s v="Jarwadi Lailasari"/>
    <n v="67"/>
    <n v="51"/>
    <n v="75"/>
    <n v="56"/>
    <n v="82"/>
    <n v="70"/>
    <n v="100"/>
    <s v="No"/>
    <n v="100"/>
    <n v="71"/>
    <x v="2"/>
  </r>
  <r>
    <n v="660"/>
    <s v="B0660"/>
    <x v="2"/>
    <s v="Amalia Putra"/>
    <n v="65"/>
    <n v="41"/>
    <n v="93"/>
    <n v="50"/>
    <n v="81"/>
    <n v="96"/>
    <n v="98"/>
    <d v="2022-08-11T00:00:00"/>
    <n v="88"/>
    <n v="76.225000000000009"/>
    <x v="2"/>
  </r>
  <r>
    <n v="661"/>
    <s v="C0661"/>
    <x v="5"/>
    <s v="Teguh Astuti"/>
    <n v="94"/>
    <n v="53"/>
    <n v="36"/>
    <n v="66"/>
    <n v="74"/>
    <n v="93"/>
    <n v="78"/>
    <d v="2022-08-05T00:00:00"/>
    <n v="68"/>
    <n v="68.474999999999994"/>
    <x v="0"/>
  </r>
  <r>
    <n v="662"/>
    <s v="B0662"/>
    <x v="2"/>
    <s v="Eka Gunawan"/>
    <n v="70"/>
    <n v="46"/>
    <n v="82"/>
    <n v="65"/>
    <n v="68"/>
    <n v="89"/>
    <n v="60"/>
    <s v="No"/>
    <n v="60"/>
    <n v="71.325000000000003"/>
    <x v="2"/>
  </r>
  <r>
    <n v="663"/>
    <s v="C0663"/>
    <x v="5"/>
    <s v="Bakda Sihotang"/>
    <n v="60"/>
    <n v="51"/>
    <n v="40"/>
    <n v="70"/>
    <n v="55"/>
    <n v="88"/>
    <n v="68"/>
    <d v="2022-10-25T00:00:00"/>
    <n v="58"/>
    <n v="60.900000000000006"/>
    <x v="0"/>
  </r>
  <r>
    <n v="664"/>
    <s v="A0664"/>
    <x v="4"/>
    <s v="Maryadi Nainggolan"/>
    <n v="64"/>
    <n v="65"/>
    <n v="48"/>
    <n v="60"/>
    <n v="56"/>
    <n v="96"/>
    <n v="65"/>
    <d v="2022-08-22T00:00:00"/>
    <n v="55"/>
    <n v="64.924999999999997"/>
    <x v="0"/>
  </r>
  <r>
    <n v="665"/>
    <s v="C0665"/>
    <x v="5"/>
    <s v="Talia Purnawati"/>
    <n v="57"/>
    <n v="49"/>
    <n v="32"/>
    <n v="60"/>
    <n v="51"/>
    <n v="50"/>
    <n v="98"/>
    <d v="2022-10-21T00:00:00"/>
    <n v="88"/>
    <n v="52.325000000000003"/>
    <x v="1"/>
  </r>
  <r>
    <n v="666"/>
    <s v="D0666"/>
    <x v="0"/>
    <s v="Jayeng Mandasari"/>
    <n v="77"/>
    <n v="50"/>
    <n v="76"/>
    <n v="70"/>
    <n v="63"/>
    <n v="43"/>
    <n v="74"/>
    <d v="2022-09-20T00:00:00"/>
    <n v="64"/>
    <n v="62.699999999999996"/>
    <x v="0"/>
  </r>
  <r>
    <n v="667"/>
    <s v="D0667"/>
    <x v="0"/>
    <s v="Laswi Hastuti"/>
    <n v="67"/>
    <n v="56"/>
    <n v="53"/>
    <n v="57"/>
    <n v="65"/>
    <n v="45"/>
    <n v="94"/>
    <s v="No"/>
    <n v="94"/>
    <n v="59.625"/>
    <x v="1"/>
  </r>
  <r>
    <n v="668"/>
    <s v="D0668"/>
    <x v="0"/>
    <s v="Bajragin Najmudin"/>
    <n v="63"/>
    <n v="48"/>
    <n v="61"/>
    <n v="58"/>
    <n v="71"/>
    <n v="58"/>
    <n v="73"/>
    <s v="No"/>
    <n v="73"/>
    <n v="61.099999999999994"/>
    <x v="0"/>
  </r>
  <r>
    <n v="669"/>
    <s v="E0669"/>
    <x v="3"/>
    <s v="Galiono Waluyo"/>
    <n v="79"/>
    <n v="46"/>
    <n v="60"/>
    <n v="61"/>
    <n v="50"/>
    <n v="51"/>
    <n v="65"/>
    <d v="2022-11-21T00:00:00"/>
    <n v="55"/>
    <n v="57.2"/>
    <x v="1"/>
  </r>
  <r>
    <n v="670"/>
    <s v="F0670"/>
    <x v="1"/>
    <s v="Irnanto Irawan"/>
    <n v="81"/>
    <n v="40"/>
    <n v="85"/>
    <n v="71"/>
    <n v="65"/>
    <n v="44"/>
    <n v="90"/>
    <d v="2022-10-01T00:00:00"/>
    <n v="80"/>
    <n v="65.924999999999997"/>
    <x v="0"/>
  </r>
  <r>
    <n v="671"/>
    <s v="A0671"/>
    <x v="4"/>
    <s v="Hartana Dongoran"/>
    <n v="55"/>
    <n v="49"/>
    <n v="75"/>
    <n v="70"/>
    <n v="77"/>
    <n v="85"/>
    <n v="97"/>
    <s v="No"/>
    <n v="97"/>
    <n v="73.075000000000003"/>
    <x v="2"/>
  </r>
  <r>
    <n v="672"/>
    <s v="B0672"/>
    <x v="2"/>
    <s v="Agnes Siregar"/>
    <n v="50"/>
    <n v="41"/>
    <n v="35"/>
    <n v="68"/>
    <n v="89"/>
    <n v="40"/>
    <n v="95"/>
    <s v="No"/>
    <n v="95"/>
    <n v="55.5"/>
    <x v="1"/>
  </r>
  <r>
    <n v="673"/>
    <s v="F0673"/>
    <x v="1"/>
    <s v="Lantar Puspita"/>
    <n v="52"/>
    <n v="44"/>
    <n v="31"/>
    <n v="55"/>
    <n v="63"/>
    <n v="54"/>
    <n v="84"/>
    <s v="No"/>
    <n v="84"/>
    <n v="52.15"/>
    <x v="1"/>
  </r>
  <r>
    <n v="674"/>
    <s v="A0674"/>
    <x v="4"/>
    <s v="Zalindra Widodo"/>
    <n v="71"/>
    <n v="43"/>
    <n v="59"/>
    <n v="51"/>
    <n v="73"/>
    <n v="87"/>
    <n v="94"/>
    <s v="No"/>
    <n v="94"/>
    <n v="68.350000000000009"/>
    <x v="0"/>
  </r>
  <r>
    <n v="675"/>
    <s v="B0675"/>
    <x v="2"/>
    <s v="Balangga Prasetyo"/>
    <n v="83"/>
    <n v="42"/>
    <n v="79"/>
    <n v="55"/>
    <n v="72"/>
    <n v="58"/>
    <n v="73"/>
    <s v="No"/>
    <n v="73"/>
    <n v="66.2"/>
    <x v="0"/>
  </r>
  <r>
    <n v="676"/>
    <s v="B0676"/>
    <x v="2"/>
    <s v="Darimin Adriansyah"/>
    <n v="83"/>
    <n v="41"/>
    <n v="47"/>
    <n v="75"/>
    <n v="71"/>
    <n v="73"/>
    <n v="72"/>
    <d v="2022-10-05T00:00:00"/>
    <n v="62"/>
    <n v="63.95"/>
    <x v="0"/>
  </r>
  <r>
    <n v="677"/>
    <s v="B0677"/>
    <x v="2"/>
    <s v="Bakda Handayani"/>
    <n v="64"/>
    <n v="60"/>
    <n v="84"/>
    <n v="56"/>
    <n v="86"/>
    <n v="43"/>
    <n v="70"/>
    <d v="2022-12-07T00:00:00"/>
    <n v="60"/>
    <n v="64.650000000000006"/>
    <x v="0"/>
  </r>
  <r>
    <n v="678"/>
    <s v="A0678"/>
    <x v="4"/>
    <s v="Darsirah Gunarto"/>
    <n v="65"/>
    <n v="64"/>
    <n v="68"/>
    <n v="64"/>
    <n v="91"/>
    <n v="58"/>
    <n v="72"/>
    <s v="No"/>
    <n v="72"/>
    <n v="67.900000000000006"/>
    <x v="0"/>
  </r>
  <r>
    <n v="679"/>
    <s v="F0679"/>
    <x v="1"/>
    <s v="Raisa Situmorang"/>
    <n v="72"/>
    <n v="53"/>
    <n v="88"/>
    <n v="51"/>
    <n v="75"/>
    <n v="95"/>
    <n v="82"/>
    <d v="2022-08-07T00:00:00"/>
    <n v="72"/>
    <n v="75.174999999999997"/>
    <x v="2"/>
  </r>
  <r>
    <n v="680"/>
    <s v="A0680"/>
    <x v="4"/>
    <s v="Gangsar Widiastuti"/>
    <n v="65"/>
    <n v="47"/>
    <n v="61"/>
    <n v="66"/>
    <n v="65"/>
    <n v="52"/>
    <n v="65"/>
    <d v="2022-07-26T00:00:00"/>
    <n v="55"/>
    <n v="58.475000000000001"/>
    <x v="1"/>
  </r>
  <r>
    <n v="681"/>
    <s v="A0681"/>
    <x v="4"/>
    <s v="Salsabila Utama"/>
    <n v="53"/>
    <n v="45"/>
    <n v="71"/>
    <n v="60"/>
    <n v="58"/>
    <n v="65"/>
    <n v="91"/>
    <d v="2022-09-27T00:00:00"/>
    <n v="81"/>
    <n v="62.300000000000004"/>
    <x v="0"/>
  </r>
  <r>
    <n v="682"/>
    <s v="A0682"/>
    <x v="4"/>
    <s v="Wira Novitasari"/>
    <n v="75"/>
    <n v="40"/>
    <n v="57"/>
    <n v="63"/>
    <n v="63"/>
    <n v="86"/>
    <n v="87"/>
    <d v="2022-12-22T00:00:00"/>
    <n v="77"/>
    <n v="66.424999999999997"/>
    <x v="0"/>
  </r>
  <r>
    <n v="683"/>
    <s v="C0683"/>
    <x v="5"/>
    <s v="Bala Sitorus"/>
    <n v="94"/>
    <n v="49"/>
    <n v="76"/>
    <n v="58"/>
    <n v="93"/>
    <n v="63"/>
    <n v="100"/>
    <d v="2022-11-11T00:00:00"/>
    <n v="90"/>
    <n v="73.55"/>
    <x v="2"/>
  </r>
  <r>
    <n v="684"/>
    <s v="B0684"/>
    <x v="2"/>
    <s v="Gandi Purnawati"/>
    <n v="93"/>
    <n v="51"/>
    <n v="89"/>
    <n v="75"/>
    <n v="77"/>
    <n v="94"/>
    <n v="100"/>
    <d v="2022-08-25T00:00:00"/>
    <n v="90"/>
    <n v="82.6"/>
    <x v="3"/>
  </r>
  <r>
    <n v="685"/>
    <s v="E0685"/>
    <x v="3"/>
    <s v="Tira Natsir"/>
    <n v="61"/>
    <n v="43"/>
    <n v="85"/>
    <n v="62"/>
    <n v="65"/>
    <n v="97"/>
    <n v="91"/>
    <d v="2022-10-16T00:00:00"/>
    <n v="81"/>
    <n v="73.375"/>
    <x v="2"/>
  </r>
  <r>
    <n v="686"/>
    <s v="D0686"/>
    <x v="0"/>
    <s v="Wira Haryanto"/>
    <n v="76"/>
    <n v="75"/>
    <n v="74"/>
    <n v="72"/>
    <n v="76"/>
    <n v="77"/>
    <n v="62"/>
    <s v="No"/>
    <n v="62"/>
    <n v="73.775000000000006"/>
    <x v="2"/>
  </r>
  <r>
    <n v="687"/>
    <s v="C0687"/>
    <x v="5"/>
    <s v="Jasmin Padmasari"/>
    <n v="83"/>
    <n v="69"/>
    <n v="76"/>
    <n v="70"/>
    <n v="94"/>
    <n v="88"/>
    <n v="74"/>
    <s v="No"/>
    <n v="74"/>
    <n v="79.700000000000017"/>
    <x v="2"/>
  </r>
  <r>
    <n v="688"/>
    <s v="A0688"/>
    <x v="4"/>
    <s v="Kenzie Wibowo"/>
    <n v="88"/>
    <n v="55"/>
    <n v="76"/>
    <n v="61"/>
    <n v="55"/>
    <n v="46"/>
    <n v="92"/>
    <s v="No"/>
    <n v="92"/>
    <n v="65.975000000000009"/>
    <x v="0"/>
  </r>
  <r>
    <n v="689"/>
    <s v="F0689"/>
    <x v="1"/>
    <s v="Dadi Manullang"/>
    <n v="72"/>
    <n v="67"/>
    <n v="48"/>
    <n v="52"/>
    <n v="57"/>
    <n v="52"/>
    <n v="60"/>
    <d v="2022-09-18T00:00:00"/>
    <n v="50"/>
    <n v="56"/>
    <x v="1"/>
  </r>
  <r>
    <n v="690"/>
    <s v="B0690"/>
    <x v="2"/>
    <s v="Warsita Pudjiastuti"/>
    <n v="85"/>
    <n v="68"/>
    <n v="53"/>
    <n v="59"/>
    <n v="65"/>
    <n v="97"/>
    <n v="88"/>
    <s v="No"/>
    <n v="88"/>
    <n v="73.424999999999997"/>
    <x v="2"/>
  </r>
  <r>
    <n v="691"/>
    <s v="A0691"/>
    <x v="4"/>
    <s v="Zulaikha Permadi"/>
    <n v="59"/>
    <n v="70"/>
    <n v="60"/>
    <n v="55"/>
    <n v="76"/>
    <n v="95"/>
    <n v="96"/>
    <s v="No"/>
    <n v="96"/>
    <n v="73.099999999999994"/>
    <x v="2"/>
  </r>
  <r>
    <n v="692"/>
    <s v="A0692"/>
    <x v="4"/>
    <s v="Taufik Oktaviani"/>
    <n v="67"/>
    <n v="51"/>
    <n v="78"/>
    <n v="70"/>
    <n v="54"/>
    <n v="72"/>
    <n v="73"/>
    <s v="No"/>
    <n v="73"/>
    <n v="67.55"/>
    <x v="0"/>
  </r>
  <r>
    <n v="693"/>
    <s v="A0693"/>
    <x v="4"/>
    <s v="Jais Iswahyudi"/>
    <n v="63"/>
    <n v="46"/>
    <n v="84"/>
    <n v="75"/>
    <n v="95"/>
    <n v="51"/>
    <n v="85"/>
    <d v="2022-08-16T00:00:00"/>
    <n v="75"/>
    <n v="69.375"/>
    <x v="0"/>
  </r>
  <r>
    <n v="694"/>
    <s v="A0694"/>
    <x v="4"/>
    <s v="Kajen Narpati"/>
    <n v="94"/>
    <n v="69"/>
    <n v="88"/>
    <n v="73"/>
    <n v="88"/>
    <n v="93"/>
    <n v="64"/>
    <s v="No"/>
    <n v="64"/>
    <n v="83.100000000000009"/>
    <x v="3"/>
  </r>
  <r>
    <n v="695"/>
    <s v="A0695"/>
    <x v="4"/>
    <s v="Jamalia Wastuti"/>
    <n v="74"/>
    <n v="72"/>
    <n v="66"/>
    <n v="52"/>
    <n v="93"/>
    <n v="91"/>
    <n v="88"/>
    <s v="No"/>
    <n v="88"/>
    <n v="76.575000000000003"/>
    <x v="2"/>
  </r>
  <r>
    <n v="696"/>
    <s v="A0696"/>
    <x v="4"/>
    <s v="Saadat Iswahyudi"/>
    <n v="81"/>
    <n v="63"/>
    <n v="37"/>
    <n v="60"/>
    <n v="95"/>
    <n v="93"/>
    <n v="75"/>
    <s v="No"/>
    <n v="75"/>
    <n v="70.875"/>
    <x v="2"/>
  </r>
  <r>
    <n v="697"/>
    <s v="B0697"/>
    <x v="2"/>
    <s v="Makara Mulyani"/>
    <n v="71"/>
    <n v="55"/>
    <n v="91"/>
    <n v="59"/>
    <n v="80"/>
    <n v="80"/>
    <n v="87"/>
    <d v="2022-09-25T00:00:00"/>
    <n v="77"/>
    <n v="75.025000000000006"/>
    <x v="2"/>
  </r>
  <r>
    <n v="698"/>
    <s v="C0698"/>
    <x v="5"/>
    <s v="Viman Uyainah"/>
    <n v="53"/>
    <n v="71"/>
    <n v="53"/>
    <n v="70"/>
    <n v="65"/>
    <n v="91"/>
    <n v="81"/>
    <s v="No"/>
    <n v="81"/>
    <n v="69.274999999999991"/>
    <x v="0"/>
  </r>
  <r>
    <n v="699"/>
    <s v="F0699"/>
    <x v="1"/>
    <s v="Abyasa Hastuti"/>
    <n v="92"/>
    <n v="60"/>
    <n v="42"/>
    <n v="69"/>
    <n v="91"/>
    <n v="67"/>
    <n v="68"/>
    <d v="2022-08-09T00:00:00"/>
    <n v="58"/>
    <n v="66.599999999999994"/>
    <x v="0"/>
  </r>
  <r>
    <n v="700"/>
    <s v="E0700"/>
    <x v="3"/>
    <s v="Jessica Hakim"/>
    <n v="93"/>
    <n v="63"/>
    <n v="71"/>
    <n v="50"/>
    <n v="79"/>
    <n v="62"/>
    <n v="86"/>
    <s v="No"/>
    <n v="86"/>
    <n v="70.825000000000003"/>
    <x v="2"/>
  </r>
  <r>
    <n v="701"/>
    <s v="F0701"/>
    <x v="1"/>
    <s v="Emas Tampubolon"/>
    <n v="66"/>
    <n v="49"/>
    <n v="86"/>
    <n v="60"/>
    <n v="72"/>
    <n v="87"/>
    <n v="90"/>
    <d v="2022-11-08T00:00:00"/>
    <n v="80"/>
    <n v="73.474999999999994"/>
    <x v="2"/>
  </r>
  <r>
    <n v="702"/>
    <s v="B0702"/>
    <x v="2"/>
    <s v="Cayadi Maryati"/>
    <n v="78"/>
    <n v="69"/>
    <n v="64"/>
    <n v="74"/>
    <n v="60"/>
    <n v="97"/>
    <n v="66"/>
    <d v="2022-09-28T00:00:00"/>
    <n v="56"/>
    <n v="72.924999999999997"/>
    <x v="2"/>
  </r>
  <r>
    <n v="703"/>
    <s v="E0703"/>
    <x v="3"/>
    <s v="Hadi Yuliarti"/>
    <n v="69"/>
    <n v="50"/>
    <n v="42"/>
    <n v="64"/>
    <n v="68"/>
    <n v="56"/>
    <n v="93"/>
    <s v="No"/>
    <n v="93"/>
    <n v="60.275000000000006"/>
    <x v="0"/>
  </r>
  <r>
    <n v="704"/>
    <s v="D0704"/>
    <x v="0"/>
    <s v="Banara Ardianto"/>
    <n v="67"/>
    <n v="49"/>
    <n v="45"/>
    <n v="61"/>
    <n v="85"/>
    <n v="52"/>
    <n v="99"/>
    <s v="No"/>
    <n v="99"/>
    <n v="62.050000000000004"/>
    <x v="0"/>
  </r>
  <r>
    <n v="705"/>
    <s v="B0705"/>
    <x v="2"/>
    <s v="Elvin Saragih"/>
    <n v="65"/>
    <n v="49"/>
    <n v="69"/>
    <n v="70"/>
    <n v="62"/>
    <n v="96"/>
    <n v="60"/>
    <s v="No"/>
    <n v="60"/>
    <n v="69.75"/>
    <x v="0"/>
  </r>
  <r>
    <n v="706"/>
    <s v="C0706"/>
    <x v="5"/>
    <s v="Olga Handayani"/>
    <n v="63"/>
    <n v="72"/>
    <n v="56"/>
    <n v="62"/>
    <n v="82"/>
    <n v="95"/>
    <n v="82"/>
    <d v="2022-08-09T00:00:00"/>
    <n v="72"/>
    <n v="72.275000000000006"/>
    <x v="2"/>
  </r>
  <r>
    <n v="707"/>
    <s v="D0707"/>
    <x v="0"/>
    <s v="Ridwan Puspasari"/>
    <n v="50"/>
    <n v="75"/>
    <n v="35"/>
    <n v="73"/>
    <n v="77"/>
    <n v="66"/>
    <n v="70"/>
    <s v="No"/>
    <n v="70"/>
    <n v="61.575000000000003"/>
    <x v="0"/>
  </r>
  <r>
    <n v="708"/>
    <s v="E0708"/>
    <x v="3"/>
    <s v="Sadina Prabowo"/>
    <n v="95"/>
    <n v="70"/>
    <n v="67"/>
    <n v="71"/>
    <n v="54"/>
    <n v="90"/>
    <n v="73"/>
    <d v="2022-09-04T00:00:00"/>
    <n v="63"/>
    <n v="73.95"/>
    <x v="2"/>
  </r>
  <r>
    <n v="709"/>
    <s v="D0709"/>
    <x v="0"/>
    <s v="Najwa Palastri"/>
    <n v="70"/>
    <n v="55"/>
    <n v="63"/>
    <n v="73"/>
    <n v="71"/>
    <n v="48"/>
    <n v="92"/>
    <d v="2022-12-05T00:00:00"/>
    <n v="82"/>
    <n v="64.025000000000006"/>
    <x v="0"/>
  </r>
  <r>
    <n v="710"/>
    <s v="A0710"/>
    <x v="4"/>
    <s v="Dalimin Pranowo"/>
    <n v="65"/>
    <n v="64"/>
    <n v="91"/>
    <n v="53"/>
    <n v="65"/>
    <n v="89"/>
    <n v="65"/>
    <s v="No"/>
    <n v="65"/>
    <n v="73.375"/>
    <x v="2"/>
  </r>
  <r>
    <n v="711"/>
    <s v="B0711"/>
    <x v="2"/>
    <s v="Indah Kurniawan"/>
    <n v="50"/>
    <n v="65"/>
    <n v="63"/>
    <n v="53"/>
    <n v="81"/>
    <n v="48"/>
    <n v="97"/>
    <d v="2022-08-13T00:00:00"/>
    <n v="87"/>
    <n v="62.025000000000006"/>
    <x v="0"/>
  </r>
  <r>
    <n v="712"/>
    <s v="A0712"/>
    <x v="4"/>
    <s v="Laksana Irawan"/>
    <n v="77"/>
    <n v="55"/>
    <n v="46"/>
    <n v="68"/>
    <n v="85"/>
    <n v="65"/>
    <n v="75"/>
    <d v="2022-12-11T00:00:00"/>
    <n v="65"/>
    <n v="64.325000000000003"/>
    <x v="0"/>
  </r>
  <r>
    <n v="713"/>
    <s v="B0713"/>
    <x v="2"/>
    <s v="Lanjar Napitupulu"/>
    <n v="60"/>
    <n v="41"/>
    <n v="65"/>
    <n v="69"/>
    <n v="63"/>
    <n v="65"/>
    <n v="98"/>
    <s v="No"/>
    <n v="98"/>
    <n v="64.924999999999997"/>
    <x v="0"/>
  </r>
  <r>
    <n v="714"/>
    <s v="B0714"/>
    <x v="2"/>
    <s v="Jelita Suwarno"/>
    <n v="79"/>
    <n v="75"/>
    <n v="64"/>
    <n v="57"/>
    <n v="79"/>
    <n v="100"/>
    <n v="76"/>
    <d v="2022-12-05T00:00:00"/>
    <n v="66"/>
    <n v="75.650000000000006"/>
    <x v="2"/>
  </r>
  <r>
    <n v="715"/>
    <s v="B0715"/>
    <x v="2"/>
    <s v="Lanjar Hidayanto"/>
    <n v="76"/>
    <n v="52"/>
    <n v="63"/>
    <n v="56"/>
    <n v="83"/>
    <n v="48"/>
    <n v="81"/>
    <d v="2022-12-22T00:00:00"/>
    <n v="71"/>
    <n v="62.675000000000004"/>
    <x v="0"/>
  </r>
  <r>
    <n v="716"/>
    <s v="D0716"/>
    <x v="0"/>
    <s v="Radit Lestari"/>
    <n v="74"/>
    <n v="57"/>
    <n v="94"/>
    <n v="62"/>
    <n v="55"/>
    <n v="81"/>
    <n v="73"/>
    <s v="No"/>
    <n v="73"/>
    <n v="73.3"/>
    <x v="2"/>
  </r>
  <r>
    <n v="717"/>
    <s v="B0717"/>
    <x v="2"/>
    <s v="Umay Siregar"/>
    <n v="73"/>
    <n v="45"/>
    <n v="61"/>
    <n v="70"/>
    <n v="62"/>
    <n v="90"/>
    <n v="83"/>
    <s v="No"/>
    <n v="83"/>
    <n v="69.75"/>
    <x v="0"/>
  </r>
  <r>
    <n v="718"/>
    <s v="B0718"/>
    <x v="2"/>
    <s v="Natalia Rahimah"/>
    <n v="92"/>
    <n v="63"/>
    <n v="95"/>
    <n v="58"/>
    <n v="54"/>
    <n v="60"/>
    <n v="71"/>
    <d v="2022-07-14T00:00:00"/>
    <n v="61"/>
    <n v="70.474999999999994"/>
    <x v="2"/>
  </r>
  <r>
    <n v="719"/>
    <s v="F0719"/>
    <x v="1"/>
    <s v="Warsa Sudiati"/>
    <n v="68"/>
    <n v="58"/>
    <n v="52"/>
    <n v="64"/>
    <n v="87"/>
    <n v="53"/>
    <n v="63"/>
    <d v="2022-10-08T00:00:00"/>
    <n v="53"/>
    <n v="60.924999999999997"/>
    <x v="0"/>
  </r>
  <r>
    <n v="720"/>
    <s v="B0720"/>
    <x v="2"/>
    <s v="Cengkal Anggraini"/>
    <n v="60"/>
    <n v="45"/>
    <n v="37"/>
    <n v="58"/>
    <n v="65"/>
    <n v="74"/>
    <n v="65"/>
    <d v="2022-07-25T00:00:00"/>
    <n v="55"/>
    <n v="56.2"/>
    <x v="1"/>
  </r>
  <r>
    <n v="721"/>
    <s v="E0721"/>
    <x v="3"/>
    <s v="Kamaria Wijayanti"/>
    <n v="73"/>
    <n v="75"/>
    <n v="71"/>
    <n v="64"/>
    <n v="66"/>
    <n v="66"/>
    <n v="80"/>
    <d v="2022-09-09T00:00:00"/>
    <n v="70"/>
    <n v="69.150000000000006"/>
    <x v="0"/>
  </r>
  <r>
    <n v="722"/>
    <s v="A0722"/>
    <x v="4"/>
    <s v="Kanda Nugroho"/>
    <n v="87"/>
    <n v="57"/>
    <n v="41"/>
    <n v="67"/>
    <n v="76"/>
    <n v="58"/>
    <n v="88"/>
    <s v="No"/>
    <n v="88"/>
    <n v="64.474999999999994"/>
    <x v="0"/>
  </r>
  <r>
    <n v="723"/>
    <s v="F0723"/>
    <x v="1"/>
    <s v="Kajen Prabowo"/>
    <n v="85"/>
    <n v="56"/>
    <n v="51"/>
    <n v="56"/>
    <n v="88"/>
    <n v="94"/>
    <n v="97"/>
    <s v="No"/>
    <n v="97"/>
    <n v="74.325000000000003"/>
    <x v="2"/>
  </r>
  <r>
    <n v="724"/>
    <s v="E0724"/>
    <x v="3"/>
    <s v="Cindy Sitompul"/>
    <n v="72"/>
    <n v="67"/>
    <n v="66"/>
    <n v="55"/>
    <n v="52"/>
    <n v="48"/>
    <n v="94"/>
    <d v="2022-09-28T00:00:00"/>
    <n v="84"/>
    <n v="61.949999999999996"/>
    <x v="0"/>
  </r>
  <r>
    <n v="725"/>
    <s v="A0725"/>
    <x v="4"/>
    <s v="Labuh Permadi"/>
    <n v="87"/>
    <n v="49"/>
    <n v="82"/>
    <n v="62"/>
    <n v="93"/>
    <n v="58"/>
    <n v="71"/>
    <s v="No"/>
    <n v="71"/>
    <n v="71.474999999999994"/>
    <x v="2"/>
  </r>
  <r>
    <n v="726"/>
    <s v="D0726"/>
    <x v="0"/>
    <s v="Natalia Hasanah"/>
    <n v="84"/>
    <n v="63"/>
    <n v="48"/>
    <n v="54"/>
    <n v="72"/>
    <n v="48"/>
    <n v="99"/>
    <d v="2022-09-24T00:00:00"/>
    <n v="89"/>
    <n v="62.225000000000001"/>
    <x v="0"/>
  </r>
  <r>
    <n v="727"/>
    <s v="F0727"/>
    <x v="1"/>
    <s v="Yoga Hartati"/>
    <n v="91"/>
    <n v="71"/>
    <n v="50"/>
    <n v="53"/>
    <n v="79"/>
    <n v="96"/>
    <n v="85"/>
    <s v="No"/>
    <n v="85"/>
    <n v="74.45"/>
    <x v="2"/>
  </r>
  <r>
    <n v="728"/>
    <s v="A0728"/>
    <x v="4"/>
    <s v="Kenzie Pratama"/>
    <n v="67"/>
    <n v="47"/>
    <n v="36"/>
    <n v="68"/>
    <n v="80"/>
    <n v="99"/>
    <n v="60"/>
    <s v="No"/>
    <n v="60"/>
    <n v="65.75"/>
    <x v="0"/>
  </r>
  <r>
    <n v="729"/>
    <s v="B0729"/>
    <x v="2"/>
    <s v="Vivi Nuraini"/>
    <n v="55"/>
    <n v="75"/>
    <n v="91"/>
    <n v="62"/>
    <n v="71"/>
    <n v="53"/>
    <n v="67"/>
    <s v="No"/>
    <n v="67"/>
    <n v="68.375"/>
    <x v="0"/>
  </r>
  <r>
    <n v="730"/>
    <s v="D0730"/>
    <x v="0"/>
    <s v="Wardaya Kusumo"/>
    <n v="57"/>
    <n v="45"/>
    <n v="75"/>
    <n v="66"/>
    <n v="65"/>
    <n v="54"/>
    <n v="75"/>
    <d v="2022-09-17T00:00:00"/>
    <n v="65"/>
    <n v="61.424999999999997"/>
    <x v="0"/>
  </r>
  <r>
    <n v="731"/>
    <s v="D0731"/>
    <x v="0"/>
    <s v="Muhammad Suryono"/>
    <n v="79"/>
    <n v="69"/>
    <n v="52"/>
    <n v="61"/>
    <n v="86"/>
    <n v="73"/>
    <n v="72"/>
    <d v="2022-10-16T00:00:00"/>
    <n v="62"/>
    <n v="68.075000000000003"/>
    <x v="0"/>
  </r>
  <r>
    <n v="732"/>
    <s v="F0732"/>
    <x v="1"/>
    <s v="Aris Anggraini"/>
    <n v="66"/>
    <n v="59"/>
    <n v="46"/>
    <n v="63"/>
    <n v="85"/>
    <n v="44"/>
    <n v="90"/>
    <d v="2022-09-28T00:00:00"/>
    <n v="80"/>
    <n v="60.125"/>
    <x v="0"/>
  </r>
  <r>
    <n v="733"/>
    <s v="D0733"/>
    <x v="0"/>
    <s v="Rizki Suartini"/>
    <n v="67"/>
    <n v="65"/>
    <n v="88"/>
    <n v="58"/>
    <n v="75"/>
    <n v="91"/>
    <n v="94"/>
    <s v="No"/>
    <n v="94"/>
    <n v="78.325000000000017"/>
    <x v="2"/>
  </r>
  <r>
    <n v="734"/>
    <s v="E0734"/>
    <x v="3"/>
    <s v="Perkasa Lailasari"/>
    <n v="89"/>
    <n v="42"/>
    <n v="36"/>
    <n v="74"/>
    <n v="88"/>
    <n v="47"/>
    <n v="76"/>
    <s v="No"/>
    <n v="76"/>
    <n v="60.825000000000003"/>
    <x v="0"/>
  </r>
  <r>
    <n v="735"/>
    <s v="F0735"/>
    <x v="1"/>
    <s v="Rafi Namaga"/>
    <n v="55"/>
    <n v="56"/>
    <n v="85"/>
    <n v="50"/>
    <n v="57"/>
    <n v="70"/>
    <n v="80"/>
    <d v="2022-07-08T00:00:00"/>
    <n v="70"/>
    <n v="65.25"/>
    <x v="0"/>
  </r>
  <r>
    <n v="736"/>
    <s v="F0736"/>
    <x v="1"/>
    <s v="Martani Pudjiastuti"/>
    <n v="59"/>
    <n v="53"/>
    <n v="95"/>
    <n v="64"/>
    <n v="81"/>
    <n v="55"/>
    <n v="79"/>
    <d v="2022-12-02T00:00:00"/>
    <n v="69"/>
    <n v="69.025000000000006"/>
    <x v="0"/>
  </r>
  <r>
    <n v="737"/>
    <s v="A0737"/>
    <x v="4"/>
    <s v="Himawan Ardianto"/>
    <n v="80"/>
    <n v="66"/>
    <n v="89"/>
    <n v="60"/>
    <n v="86"/>
    <n v="75"/>
    <n v="89"/>
    <s v="No"/>
    <n v="89"/>
    <n v="78.200000000000017"/>
    <x v="2"/>
  </r>
  <r>
    <n v="738"/>
    <s v="F0738"/>
    <x v="1"/>
    <s v="Ciaobella Wibisono"/>
    <n v="69"/>
    <n v="68"/>
    <n v="73"/>
    <n v="72"/>
    <n v="78"/>
    <n v="99"/>
    <n v="72"/>
    <s v="No"/>
    <n v="72"/>
    <n v="77.475000000000009"/>
    <x v="2"/>
  </r>
  <r>
    <n v="739"/>
    <s v="D0739"/>
    <x v="0"/>
    <s v="Nilam Widodo"/>
    <n v="59"/>
    <n v="64"/>
    <n v="43"/>
    <n v="73"/>
    <n v="79"/>
    <n v="44"/>
    <n v="94"/>
    <d v="2022-09-27T00:00:00"/>
    <n v="84"/>
    <n v="60.175000000000004"/>
    <x v="0"/>
  </r>
  <r>
    <n v="740"/>
    <s v="B0740"/>
    <x v="2"/>
    <s v="Maria Palastri"/>
    <n v="85"/>
    <n v="67"/>
    <n v="84"/>
    <n v="58"/>
    <n v="85"/>
    <n v="47"/>
    <n v="96"/>
    <d v="2022-07-09T00:00:00"/>
    <n v="86"/>
    <n v="71.674999999999997"/>
    <x v="2"/>
  </r>
  <r>
    <n v="741"/>
    <s v="A0741"/>
    <x v="4"/>
    <s v="Kawaya Firgantoro"/>
    <n v="60"/>
    <n v="44"/>
    <n v="85"/>
    <n v="56"/>
    <n v="76"/>
    <n v="92"/>
    <n v="70"/>
    <s v="No"/>
    <n v="70"/>
    <n v="71.900000000000006"/>
    <x v="2"/>
  </r>
  <r>
    <n v="742"/>
    <s v="F0742"/>
    <x v="1"/>
    <s v="Salman Irawan"/>
    <n v="75"/>
    <n v="44"/>
    <n v="40"/>
    <n v="52"/>
    <n v="59"/>
    <n v="65"/>
    <n v="86"/>
    <d v="2022-12-07T00:00:00"/>
    <n v="76"/>
    <n v="57.35"/>
    <x v="1"/>
  </r>
  <r>
    <n v="743"/>
    <s v="E0743"/>
    <x v="3"/>
    <s v="Adinata Saefullah"/>
    <n v="56"/>
    <n v="60"/>
    <n v="45"/>
    <n v="58"/>
    <n v="74"/>
    <n v="60"/>
    <n v="95"/>
    <d v="2022-08-07T00:00:00"/>
    <n v="85"/>
    <n v="60.5"/>
    <x v="0"/>
  </r>
  <r>
    <n v="744"/>
    <s v="B0744"/>
    <x v="2"/>
    <s v="Carla Hasanah"/>
    <n v="83"/>
    <n v="56"/>
    <n v="33"/>
    <n v="52"/>
    <n v="62"/>
    <n v="80"/>
    <n v="71"/>
    <s v="No"/>
    <n v="71"/>
    <n v="61.325000000000003"/>
    <x v="0"/>
  </r>
  <r>
    <n v="745"/>
    <s v="B0745"/>
    <x v="2"/>
    <s v="Betania Namaga"/>
    <n v="70"/>
    <n v="42"/>
    <n v="59"/>
    <n v="55"/>
    <n v="74"/>
    <n v="98"/>
    <n v="78"/>
    <s v="No"/>
    <n v="78"/>
    <n v="69.325000000000003"/>
    <x v="0"/>
  </r>
  <r>
    <n v="746"/>
    <s v="A0746"/>
    <x v="4"/>
    <s v="Citra Sudiati"/>
    <n v="94"/>
    <n v="62"/>
    <n v="55"/>
    <n v="54"/>
    <n v="66"/>
    <n v="45"/>
    <n v="86"/>
    <d v="2022-07-06T00:00:00"/>
    <n v="76"/>
    <n v="62.1"/>
    <x v="0"/>
  </r>
  <r>
    <n v="747"/>
    <s v="D0747"/>
    <x v="0"/>
    <s v="Aris Sinaga"/>
    <n v="88"/>
    <n v="48"/>
    <n v="43"/>
    <n v="62"/>
    <n v="55"/>
    <n v="71"/>
    <n v="94"/>
    <d v="2022-11-25T00:00:00"/>
    <n v="84"/>
    <n v="62.824999999999996"/>
    <x v="0"/>
  </r>
  <r>
    <n v="748"/>
    <s v="B0748"/>
    <x v="2"/>
    <s v="Mursita Safitri"/>
    <n v="83"/>
    <n v="61"/>
    <n v="43"/>
    <n v="57"/>
    <n v="71"/>
    <n v="98"/>
    <n v="100"/>
    <d v="2022-08-22T00:00:00"/>
    <n v="90"/>
    <n v="71.2"/>
    <x v="2"/>
  </r>
  <r>
    <n v="749"/>
    <s v="B0749"/>
    <x v="2"/>
    <s v="Marwata Sudiati"/>
    <n v="85"/>
    <n v="60"/>
    <n v="48"/>
    <n v="74"/>
    <n v="58"/>
    <n v="94"/>
    <n v="85"/>
    <d v="2022-10-06T00:00:00"/>
    <n v="75"/>
    <n v="70.525000000000006"/>
    <x v="2"/>
  </r>
  <r>
    <n v="750"/>
    <s v="F0750"/>
    <x v="1"/>
    <s v="Mahdi Permadi"/>
    <n v="88"/>
    <n v="68"/>
    <n v="88"/>
    <n v="58"/>
    <n v="94"/>
    <n v="56"/>
    <n v="83"/>
    <s v="No"/>
    <n v="83"/>
    <n v="75.599999999999994"/>
    <x v="2"/>
  </r>
  <r>
    <n v="751"/>
    <s v="B0751"/>
    <x v="2"/>
    <s v="Harja Suryatmi"/>
    <n v="93"/>
    <n v="55"/>
    <n v="31"/>
    <n v="71"/>
    <n v="87"/>
    <n v="59"/>
    <n v="83"/>
    <s v="No"/>
    <n v="83"/>
    <n v="64.55"/>
    <x v="0"/>
  </r>
  <r>
    <n v="752"/>
    <s v="C0752"/>
    <x v="5"/>
    <s v="Galang Firgantoro"/>
    <n v="85"/>
    <n v="51"/>
    <n v="53"/>
    <n v="62"/>
    <n v="90"/>
    <n v="73"/>
    <n v="92"/>
    <d v="2022-09-11T00:00:00"/>
    <n v="82"/>
    <n v="69.400000000000006"/>
    <x v="0"/>
  </r>
  <r>
    <n v="753"/>
    <s v="A0753"/>
    <x v="4"/>
    <s v="Maras Salahudin"/>
    <n v="92"/>
    <n v="71"/>
    <n v="67"/>
    <n v="68"/>
    <n v="58"/>
    <n v="58"/>
    <n v="74"/>
    <s v="No"/>
    <n v="74"/>
    <n v="68.525000000000006"/>
    <x v="0"/>
  </r>
  <r>
    <n v="754"/>
    <s v="E0754"/>
    <x v="3"/>
    <s v="Mursinin Dabukke"/>
    <n v="86"/>
    <n v="59"/>
    <n v="90"/>
    <n v="64"/>
    <n v="82"/>
    <n v="88"/>
    <n v="97"/>
    <d v="2022-10-26T00:00:00"/>
    <n v="87"/>
    <n v="80.674999999999997"/>
    <x v="3"/>
  </r>
  <r>
    <n v="755"/>
    <s v="F0755"/>
    <x v="1"/>
    <s v="Perkasa Wahyuni"/>
    <n v="81"/>
    <n v="53"/>
    <n v="77"/>
    <n v="54"/>
    <n v="87"/>
    <n v="43"/>
    <n v="69"/>
    <d v="2022-08-16T00:00:00"/>
    <n v="59"/>
    <n v="64.275000000000006"/>
    <x v="0"/>
  </r>
  <r>
    <n v="756"/>
    <s v="E0756"/>
    <x v="3"/>
    <s v="Xanana Nababan"/>
    <n v="62"/>
    <n v="51"/>
    <n v="46"/>
    <n v="67"/>
    <n v="83"/>
    <n v="56"/>
    <n v="90"/>
    <d v="2022-11-18T00:00:00"/>
    <n v="80"/>
    <n v="61.275000000000006"/>
    <x v="0"/>
  </r>
  <r>
    <n v="757"/>
    <s v="D0757"/>
    <x v="0"/>
    <s v="Tri Prasetyo"/>
    <n v="66"/>
    <n v="66"/>
    <n v="76"/>
    <n v="58"/>
    <n v="93"/>
    <n v="54"/>
    <n v="74"/>
    <d v="2022-09-14T00:00:00"/>
    <n v="64"/>
    <n v="67.775000000000006"/>
    <x v="0"/>
  </r>
  <r>
    <n v="758"/>
    <s v="A0758"/>
    <x v="4"/>
    <s v="Wani Kuswandari"/>
    <n v="69"/>
    <n v="67"/>
    <n v="35"/>
    <n v="66"/>
    <n v="83"/>
    <n v="64"/>
    <n v="80"/>
    <d v="2022-08-27T00:00:00"/>
    <n v="70"/>
    <n v="62.424999999999997"/>
    <x v="0"/>
  </r>
  <r>
    <n v="759"/>
    <s v="A0759"/>
    <x v="4"/>
    <s v="Irfan Handayani"/>
    <n v="67"/>
    <n v="65"/>
    <n v="75"/>
    <n v="52"/>
    <n v="83"/>
    <n v="56"/>
    <n v="82"/>
    <s v="No"/>
    <n v="82"/>
    <n v="67.775000000000006"/>
    <x v="0"/>
  </r>
  <r>
    <n v="760"/>
    <s v="F0760"/>
    <x v="1"/>
    <s v="Amelia Nasyiah"/>
    <n v="89"/>
    <n v="60"/>
    <n v="71"/>
    <n v="58"/>
    <n v="92"/>
    <n v="57"/>
    <n v="90"/>
    <s v="No"/>
    <n v="90"/>
    <n v="71.974999999999994"/>
    <x v="2"/>
  </r>
  <r>
    <n v="761"/>
    <s v="B0761"/>
    <x v="2"/>
    <s v="Darijan Wacana"/>
    <n v="74"/>
    <n v="64"/>
    <n v="30"/>
    <n v="74"/>
    <n v="54"/>
    <n v="84"/>
    <n v="61"/>
    <d v="2022-10-29T00:00:00"/>
    <n v="51"/>
    <n v="61.15"/>
    <x v="0"/>
  </r>
  <r>
    <n v="762"/>
    <s v="A0762"/>
    <x v="4"/>
    <s v="Argono Padmasari"/>
    <n v="78"/>
    <n v="73"/>
    <n v="93"/>
    <n v="75"/>
    <n v="54"/>
    <n v="54"/>
    <n v="82"/>
    <s v="No"/>
    <n v="82"/>
    <n v="72.600000000000009"/>
    <x v="2"/>
  </r>
  <r>
    <n v="763"/>
    <s v="A0763"/>
    <x v="4"/>
    <s v="Maryadi Hakim"/>
    <n v="90"/>
    <n v="48"/>
    <n v="54"/>
    <n v="53"/>
    <n v="50"/>
    <n v="57"/>
    <n v="71"/>
    <d v="2022-09-15T00:00:00"/>
    <n v="61"/>
    <n v="58.425000000000004"/>
    <x v="1"/>
  </r>
  <r>
    <n v="764"/>
    <s v="C0764"/>
    <x v="5"/>
    <s v="Timbul Hassanah"/>
    <n v="56"/>
    <n v="46"/>
    <n v="38"/>
    <n v="61"/>
    <n v="58"/>
    <n v="71"/>
    <n v="71"/>
    <d v="2022-11-16T00:00:00"/>
    <n v="61"/>
    <n v="55.524999999999999"/>
    <x v="1"/>
  </r>
  <r>
    <n v="765"/>
    <s v="E0765"/>
    <x v="3"/>
    <s v="Digdaya Mustofa"/>
    <n v="89"/>
    <n v="65"/>
    <n v="68"/>
    <n v="74"/>
    <n v="50"/>
    <n v="48"/>
    <n v="87"/>
    <s v="No"/>
    <n v="87"/>
    <n v="66.650000000000006"/>
    <x v="0"/>
  </r>
  <r>
    <n v="766"/>
    <s v="A0766"/>
    <x v="4"/>
    <s v="Dariati Wastuti"/>
    <n v="81"/>
    <n v="74"/>
    <n v="94"/>
    <n v="59"/>
    <n v="66"/>
    <n v="49"/>
    <n v="88"/>
    <d v="2022-11-27T00:00:00"/>
    <n v="78"/>
    <n v="71.400000000000006"/>
    <x v="2"/>
  </r>
  <r>
    <n v="767"/>
    <s v="B0767"/>
    <x v="2"/>
    <s v="Ihsan Sudiati"/>
    <n v="94"/>
    <n v="42"/>
    <n v="91"/>
    <n v="59"/>
    <n v="52"/>
    <n v="80"/>
    <n v="94"/>
    <s v="No"/>
    <n v="94"/>
    <n v="74.475000000000009"/>
    <x v="2"/>
  </r>
  <r>
    <n v="768"/>
    <s v="E0768"/>
    <x v="3"/>
    <s v="Marwata Susanti"/>
    <n v="63"/>
    <n v="67"/>
    <n v="57"/>
    <n v="68"/>
    <n v="85"/>
    <n v="75"/>
    <n v="68"/>
    <d v="2022-08-23T00:00:00"/>
    <n v="58"/>
    <n v="67.575000000000003"/>
    <x v="0"/>
  </r>
  <r>
    <n v="769"/>
    <s v="F0769"/>
    <x v="1"/>
    <s v="Lalita Wibisono"/>
    <n v="91"/>
    <n v="52"/>
    <n v="69"/>
    <n v="59"/>
    <n v="89"/>
    <n v="99"/>
    <n v="100"/>
    <s v="No"/>
    <n v="100"/>
    <n v="79.974999999999994"/>
    <x v="2"/>
  </r>
  <r>
    <n v="770"/>
    <s v="B0770"/>
    <x v="2"/>
    <s v="Cayadi Halimah"/>
    <n v="91"/>
    <n v="62"/>
    <n v="82"/>
    <n v="57"/>
    <n v="66"/>
    <n v="84"/>
    <n v="69"/>
    <s v="No"/>
    <n v="69"/>
    <n v="74.600000000000009"/>
    <x v="2"/>
  </r>
  <r>
    <n v="771"/>
    <s v="E0771"/>
    <x v="3"/>
    <s v="Mumpuni Napitupulu"/>
    <n v="93"/>
    <n v="47"/>
    <n v="43"/>
    <n v="68"/>
    <n v="64"/>
    <n v="71"/>
    <n v="98"/>
    <d v="2022-10-11T00:00:00"/>
    <n v="88"/>
    <n v="65.599999999999994"/>
    <x v="0"/>
  </r>
  <r>
    <n v="772"/>
    <s v="D0772"/>
    <x v="0"/>
    <s v="Siti Prabowo"/>
    <n v="90"/>
    <n v="71"/>
    <n v="81"/>
    <n v="67"/>
    <n v="57"/>
    <n v="54"/>
    <n v="96"/>
    <d v="2022-10-10T00:00:00"/>
    <n v="86"/>
    <n v="71.224999999999994"/>
    <x v="2"/>
  </r>
  <r>
    <n v="773"/>
    <s v="D0773"/>
    <x v="0"/>
    <s v="Bakidin Maryadi"/>
    <n v="81"/>
    <n v="47"/>
    <n v="75"/>
    <n v="51"/>
    <n v="52"/>
    <n v="71"/>
    <n v="99"/>
    <d v="2022-12-06T00:00:00"/>
    <n v="89"/>
    <n v="66.975000000000009"/>
    <x v="0"/>
  </r>
  <r>
    <n v="774"/>
    <s v="A0774"/>
    <x v="4"/>
    <s v="Dono Mansur"/>
    <n v="54"/>
    <n v="55"/>
    <n v="36"/>
    <n v="56"/>
    <n v="65"/>
    <n v="48"/>
    <n v="76"/>
    <s v="No"/>
    <n v="76"/>
    <n v="53.15"/>
    <x v="1"/>
  </r>
  <r>
    <n v="775"/>
    <s v="A0775"/>
    <x v="4"/>
    <s v="Baktiadi Purnawati"/>
    <n v="84"/>
    <n v="73"/>
    <n v="38"/>
    <n v="75"/>
    <n v="70"/>
    <n v="77"/>
    <n v="69"/>
    <d v="2022-09-30T00:00:00"/>
    <n v="59"/>
    <n v="66.650000000000006"/>
    <x v="0"/>
  </r>
  <r>
    <n v="776"/>
    <s v="C0776"/>
    <x v="5"/>
    <s v="Ana Nugroho"/>
    <n v="69"/>
    <n v="58"/>
    <n v="58"/>
    <n v="50"/>
    <n v="91"/>
    <n v="46"/>
    <n v="64"/>
    <d v="2022-12-22T00:00:00"/>
    <n v="54"/>
    <n v="59.699999999999996"/>
    <x v="1"/>
  </r>
  <r>
    <n v="777"/>
    <s v="D0777"/>
    <x v="0"/>
    <s v="Laila Mustofa"/>
    <n v="84"/>
    <n v="69"/>
    <n v="36"/>
    <n v="71"/>
    <n v="87"/>
    <n v="68"/>
    <n v="83"/>
    <s v="No"/>
    <n v="83"/>
    <n v="67.974999999999994"/>
    <x v="0"/>
  </r>
  <r>
    <n v="778"/>
    <s v="B0778"/>
    <x v="2"/>
    <s v="Balamantri Usamah"/>
    <n v="60"/>
    <n v="73"/>
    <n v="82"/>
    <n v="74"/>
    <n v="65"/>
    <n v="94"/>
    <n v="76"/>
    <s v="No"/>
    <n v="76"/>
    <n v="76.8"/>
    <x v="2"/>
  </r>
  <r>
    <n v="779"/>
    <s v="D0779"/>
    <x v="0"/>
    <s v="Hardi Usada"/>
    <n v="81"/>
    <n v="56"/>
    <n v="34"/>
    <n v="51"/>
    <n v="75"/>
    <n v="65"/>
    <n v="79"/>
    <s v="No"/>
    <n v="79"/>
    <n v="60.574999999999996"/>
    <x v="0"/>
  </r>
  <r>
    <n v="780"/>
    <s v="A0780"/>
    <x v="4"/>
    <s v="Dwi Latupono"/>
    <n v="65"/>
    <n v="54"/>
    <n v="79"/>
    <n v="64"/>
    <n v="58"/>
    <n v="54"/>
    <n v="69"/>
    <s v="No"/>
    <n v="69"/>
    <n v="63.625"/>
    <x v="0"/>
  </r>
  <r>
    <n v="781"/>
    <s v="E0781"/>
    <x v="3"/>
    <s v="Lidya Hutagalung"/>
    <n v="87"/>
    <n v="68"/>
    <n v="90"/>
    <n v="56"/>
    <n v="94"/>
    <n v="64"/>
    <n v="100"/>
    <d v="2022-11-24T00:00:00"/>
    <n v="90"/>
    <n v="77.924999999999997"/>
    <x v="2"/>
  </r>
  <r>
    <n v="782"/>
    <s v="B0782"/>
    <x v="2"/>
    <s v="Tirta Puspasari"/>
    <n v="91"/>
    <n v="56"/>
    <n v="66"/>
    <n v="70"/>
    <n v="82"/>
    <n v="65"/>
    <n v="76"/>
    <d v="2022-07-05T00:00:00"/>
    <n v="66"/>
    <n v="70.174999999999997"/>
    <x v="2"/>
  </r>
  <r>
    <n v="783"/>
    <s v="D0783"/>
    <x v="0"/>
    <s v="Danu Nasyiah"/>
    <n v="53"/>
    <n v="46"/>
    <n v="92"/>
    <n v="67"/>
    <n v="76"/>
    <n v="54"/>
    <n v="66"/>
    <s v="No"/>
    <n v="66"/>
    <n v="66.05"/>
    <x v="0"/>
  </r>
  <r>
    <n v="784"/>
    <s v="B0784"/>
    <x v="2"/>
    <s v="Elisa Mahendra"/>
    <n v="65"/>
    <n v="74"/>
    <n v="44"/>
    <n v="69"/>
    <n v="51"/>
    <n v="51"/>
    <n v="85"/>
    <d v="2022-07-13T00:00:00"/>
    <n v="75"/>
    <n v="58.875"/>
    <x v="1"/>
  </r>
  <r>
    <n v="785"/>
    <s v="F0785"/>
    <x v="1"/>
    <s v="Gangsa Yuniar"/>
    <n v="78"/>
    <n v="61"/>
    <n v="43"/>
    <n v="54"/>
    <n v="69"/>
    <n v="85"/>
    <n v="64"/>
    <s v="No"/>
    <n v="64"/>
    <n v="64.75"/>
    <x v="0"/>
  </r>
  <r>
    <n v="786"/>
    <s v="D0786"/>
    <x v="0"/>
    <s v="Hafshah Hastuti"/>
    <n v="91"/>
    <n v="52"/>
    <n v="50"/>
    <n v="68"/>
    <n v="56"/>
    <n v="47"/>
    <n v="83"/>
    <d v="2022-11-16T00:00:00"/>
    <n v="73"/>
    <n v="60.075000000000003"/>
    <x v="0"/>
  </r>
  <r>
    <n v="787"/>
    <s v="D0787"/>
    <x v="0"/>
    <s v="Prayogo Sihombing"/>
    <n v="73"/>
    <n v="61"/>
    <n v="87"/>
    <n v="57"/>
    <n v="83"/>
    <n v="92"/>
    <n v="68"/>
    <s v="No"/>
    <n v="68"/>
    <n v="76.850000000000009"/>
    <x v="2"/>
  </r>
  <r>
    <n v="788"/>
    <s v="C0788"/>
    <x v="5"/>
    <s v="Gangsa Mulyani"/>
    <n v="90"/>
    <n v="74"/>
    <n v="61"/>
    <n v="53"/>
    <n v="51"/>
    <n v="91"/>
    <n v="67"/>
    <d v="2022-10-27T00:00:00"/>
    <n v="57"/>
    <n v="69.600000000000009"/>
    <x v="0"/>
  </r>
  <r>
    <n v="789"/>
    <s v="A0789"/>
    <x v="4"/>
    <s v="Bahuwirya Rajasa"/>
    <n v="53"/>
    <n v="50"/>
    <n v="68"/>
    <n v="51"/>
    <n v="91"/>
    <n v="69"/>
    <n v="100"/>
    <d v="2022-08-05T00:00:00"/>
    <n v="90"/>
    <n v="67.025000000000006"/>
    <x v="0"/>
  </r>
  <r>
    <n v="790"/>
    <s v="E0790"/>
    <x v="3"/>
    <s v="Chandra Latupono"/>
    <n v="57"/>
    <n v="57"/>
    <n v="82"/>
    <n v="62"/>
    <n v="60"/>
    <n v="76"/>
    <n v="93"/>
    <d v="2022-08-28T00:00:00"/>
    <n v="83"/>
    <n v="69.400000000000006"/>
    <x v="0"/>
  </r>
  <r>
    <n v="791"/>
    <s v="B0791"/>
    <x v="2"/>
    <s v="Rafi Uwais"/>
    <n v="62"/>
    <n v="72"/>
    <n v="64"/>
    <n v="74"/>
    <n v="92"/>
    <n v="90"/>
    <n v="86"/>
    <d v="2022-11-01T00:00:00"/>
    <n v="76"/>
    <n v="75.899999999999991"/>
    <x v="2"/>
  </r>
  <r>
    <n v="792"/>
    <s v="D0792"/>
    <x v="0"/>
    <s v="Wadi Wijaya"/>
    <n v="73"/>
    <n v="56"/>
    <n v="43"/>
    <n v="60"/>
    <n v="71"/>
    <n v="65"/>
    <n v="65"/>
    <d v="2022-10-14T00:00:00"/>
    <n v="55"/>
    <n v="59.6"/>
    <x v="1"/>
  </r>
  <r>
    <n v="793"/>
    <s v="C0793"/>
    <x v="5"/>
    <s v="Dadap Farida"/>
    <n v="80"/>
    <n v="63"/>
    <n v="67"/>
    <n v="59"/>
    <n v="56"/>
    <n v="91"/>
    <n v="61"/>
    <d v="2022-12-05T00:00:00"/>
    <n v="51"/>
    <n v="68.95"/>
    <x v="0"/>
  </r>
  <r>
    <n v="794"/>
    <s v="C0794"/>
    <x v="5"/>
    <s v="Dartono Thamrin"/>
    <n v="66"/>
    <n v="48"/>
    <n v="90"/>
    <n v="56"/>
    <n v="74"/>
    <n v="93"/>
    <n v="96"/>
    <d v="2022-07-21T00:00:00"/>
    <n v="86"/>
    <n v="75.699999999999989"/>
    <x v="2"/>
  </r>
  <r>
    <n v="795"/>
    <s v="D0795"/>
    <x v="0"/>
    <s v="Zulaikha Lestari"/>
    <n v="86"/>
    <n v="75"/>
    <n v="30"/>
    <n v="68"/>
    <n v="70"/>
    <n v="46"/>
    <n v="90"/>
    <s v="No"/>
    <n v="90"/>
    <n v="61.575000000000003"/>
    <x v="0"/>
  </r>
  <r>
    <n v="796"/>
    <s v="E0796"/>
    <x v="3"/>
    <s v="Sabar Tamba"/>
    <n v="71"/>
    <n v="70"/>
    <n v="51"/>
    <n v="73"/>
    <n v="60"/>
    <n v="95"/>
    <n v="83"/>
    <s v="No"/>
    <n v="83"/>
    <n v="71.75"/>
    <x v="2"/>
  </r>
  <r>
    <n v="797"/>
    <s v="A0797"/>
    <x v="4"/>
    <s v="Ghaliyati Rajasa"/>
    <n v="89"/>
    <n v="54"/>
    <n v="91"/>
    <n v="62"/>
    <n v="80"/>
    <n v="77"/>
    <n v="90"/>
    <s v="No"/>
    <n v="90"/>
    <n v="78.224999999999994"/>
    <x v="2"/>
  </r>
  <r>
    <n v="798"/>
    <s v="E0798"/>
    <x v="3"/>
    <s v="Jasmani Nurdiyanti"/>
    <n v="64"/>
    <n v="49"/>
    <n v="39"/>
    <n v="53"/>
    <n v="70"/>
    <n v="54"/>
    <n v="72"/>
    <s v="No"/>
    <n v="72"/>
    <n v="55.300000000000004"/>
    <x v="1"/>
  </r>
  <r>
    <n v="799"/>
    <s v="E0799"/>
    <x v="3"/>
    <s v="Adiarja Nasyiah"/>
    <n v="92"/>
    <n v="47"/>
    <n v="68"/>
    <n v="72"/>
    <n v="91"/>
    <n v="64"/>
    <n v="88"/>
    <s v="No"/>
    <n v="88"/>
    <n v="72.95"/>
    <x v="2"/>
  </r>
  <r>
    <n v="800"/>
    <s v="C0800"/>
    <x v="5"/>
    <s v="Enteng Hariyah"/>
    <n v="84"/>
    <n v="42"/>
    <n v="68"/>
    <n v="62"/>
    <n v="63"/>
    <n v="48"/>
    <n v="86"/>
    <s v="No"/>
    <n v="86"/>
    <n v="63.175000000000004"/>
    <x v="0"/>
  </r>
  <r>
    <n v="801"/>
    <s v="D0801"/>
    <x v="0"/>
    <s v="Suci Oktaviani"/>
    <n v="93"/>
    <n v="47"/>
    <n v="66"/>
    <n v="64"/>
    <n v="50"/>
    <n v="92"/>
    <n v="69"/>
    <d v="2022-09-26T00:00:00"/>
    <n v="59"/>
    <n v="69.25"/>
    <x v="0"/>
  </r>
  <r>
    <n v="802"/>
    <s v="F0802"/>
    <x v="1"/>
    <s v="Sabar Pratiwi"/>
    <n v="67"/>
    <n v="54"/>
    <n v="85"/>
    <n v="58"/>
    <n v="87"/>
    <n v="68"/>
    <n v="89"/>
    <d v="2022-11-06T00:00:00"/>
    <n v="79"/>
    <n v="71.75"/>
    <x v="2"/>
  </r>
  <r>
    <n v="803"/>
    <s v="A0803"/>
    <x v="4"/>
    <s v="Najam Prayoga"/>
    <n v="74"/>
    <n v="51"/>
    <n v="92"/>
    <n v="74"/>
    <n v="77"/>
    <n v="93"/>
    <n v="62"/>
    <d v="2022-07-26T00:00:00"/>
    <n v="52"/>
    <n v="76.7"/>
    <x v="2"/>
  </r>
  <r>
    <n v="804"/>
    <s v="C0804"/>
    <x v="5"/>
    <s v="Diana Mangunsong"/>
    <n v="81"/>
    <n v="74"/>
    <n v="71"/>
    <n v="69"/>
    <n v="68"/>
    <n v="97"/>
    <n v="70"/>
    <d v="2022-09-23T00:00:00"/>
    <n v="60"/>
    <n v="76.099999999999994"/>
    <x v="2"/>
  </r>
  <r>
    <n v="805"/>
    <s v="A0805"/>
    <x v="4"/>
    <s v="Tari Waskita"/>
    <n v="67"/>
    <n v="45"/>
    <n v="69"/>
    <n v="74"/>
    <n v="50"/>
    <n v="90"/>
    <n v="96"/>
    <d v="2022-08-29T00:00:00"/>
    <n v="86"/>
    <n v="69.899999999999991"/>
    <x v="0"/>
  </r>
  <r>
    <n v="806"/>
    <s v="E0806"/>
    <x v="3"/>
    <s v="Adiarja Sihotang"/>
    <n v="52"/>
    <n v="65"/>
    <n v="87"/>
    <n v="74"/>
    <n v="92"/>
    <n v="82"/>
    <n v="86"/>
    <s v="No"/>
    <n v="86"/>
    <n v="77.775000000000006"/>
    <x v="2"/>
  </r>
  <r>
    <n v="807"/>
    <s v="D0807"/>
    <x v="0"/>
    <s v="Kusuma Tari"/>
    <n v="68"/>
    <n v="63"/>
    <n v="33"/>
    <n v="72"/>
    <n v="50"/>
    <n v="72"/>
    <n v="66"/>
    <s v="No"/>
    <n v="66"/>
    <n v="59.225000000000001"/>
    <x v="1"/>
  </r>
  <r>
    <n v="808"/>
    <s v="E0808"/>
    <x v="3"/>
    <s v="Prasetyo Situmorang"/>
    <n v="62"/>
    <n v="57"/>
    <n v="42"/>
    <n v="66"/>
    <n v="62"/>
    <n v="78"/>
    <n v="84"/>
    <d v="2022-12-20T00:00:00"/>
    <n v="74"/>
    <n v="62.274999999999999"/>
    <x v="0"/>
  </r>
  <r>
    <n v="809"/>
    <s v="D0809"/>
    <x v="0"/>
    <s v="Karma Oktaviani"/>
    <n v="51"/>
    <n v="51"/>
    <n v="63"/>
    <n v="52"/>
    <n v="51"/>
    <n v="62"/>
    <n v="87"/>
    <d v="2022-11-14T00:00:00"/>
    <n v="77"/>
    <n v="58.325000000000003"/>
    <x v="1"/>
  </r>
  <r>
    <n v="810"/>
    <s v="B0810"/>
    <x v="2"/>
    <s v="Gangsa Tampubolon"/>
    <n v="60"/>
    <n v="46"/>
    <n v="79"/>
    <n v="54"/>
    <n v="86"/>
    <n v="65"/>
    <n v="83"/>
    <s v="No"/>
    <n v="83"/>
    <n v="67.849999999999994"/>
    <x v="0"/>
  </r>
  <r>
    <n v="811"/>
    <s v="F0811"/>
    <x v="1"/>
    <s v="Ifa Namaga"/>
    <n v="93"/>
    <n v="58"/>
    <n v="55"/>
    <n v="65"/>
    <n v="50"/>
    <n v="99"/>
    <n v="61"/>
    <d v="2022-12-10T00:00:00"/>
    <n v="51"/>
    <n v="69.149999999999991"/>
    <x v="0"/>
  </r>
  <r>
    <n v="812"/>
    <s v="A0812"/>
    <x v="4"/>
    <s v="Jasmin Narpati"/>
    <n v="93"/>
    <n v="73"/>
    <n v="57"/>
    <n v="71"/>
    <n v="86"/>
    <n v="59"/>
    <n v="60"/>
    <s v="No"/>
    <n v="60"/>
    <n v="69.575000000000003"/>
    <x v="0"/>
  </r>
  <r>
    <n v="813"/>
    <s v="A0813"/>
    <x v="4"/>
    <s v="Jindra Wibowo"/>
    <n v="58"/>
    <n v="57"/>
    <n v="34"/>
    <n v="74"/>
    <n v="62"/>
    <n v="72"/>
    <n v="66"/>
    <d v="2022-08-10T00:00:00"/>
    <n v="56"/>
    <n v="58.175000000000004"/>
    <x v="1"/>
  </r>
  <r>
    <n v="814"/>
    <s v="B0814"/>
    <x v="2"/>
    <s v="Tiara Halimah"/>
    <n v="74"/>
    <n v="68"/>
    <n v="92"/>
    <n v="50"/>
    <n v="91"/>
    <n v="73"/>
    <n v="91"/>
    <d v="2022-08-17T00:00:00"/>
    <n v="81"/>
    <n v="76.474999999999994"/>
    <x v="2"/>
  </r>
  <r>
    <n v="815"/>
    <s v="D0815"/>
    <x v="0"/>
    <s v="Jarwadi Puspasari"/>
    <n v="70"/>
    <n v="58"/>
    <n v="55"/>
    <n v="64"/>
    <n v="88"/>
    <n v="95"/>
    <n v="94"/>
    <s v="No"/>
    <n v="94"/>
    <n v="74.400000000000006"/>
    <x v="2"/>
  </r>
  <r>
    <n v="816"/>
    <s v="A0816"/>
    <x v="4"/>
    <s v="Banara Suartini"/>
    <n v="69"/>
    <n v="74"/>
    <n v="33"/>
    <n v="73"/>
    <n v="64"/>
    <n v="91"/>
    <n v="100"/>
    <s v="No"/>
    <n v="100"/>
    <n v="69.8"/>
    <x v="0"/>
  </r>
  <r>
    <n v="817"/>
    <s v="D0817"/>
    <x v="0"/>
    <s v="Vicky Novitasari"/>
    <n v="80"/>
    <n v="72"/>
    <n v="84"/>
    <n v="64"/>
    <n v="70"/>
    <n v="98"/>
    <n v="66"/>
    <d v="2022-12-01T00:00:00"/>
    <n v="56"/>
    <n v="77.75"/>
    <x v="2"/>
  </r>
  <r>
    <n v="818"/>
    <s v="B0818"/>
    <x v="2"/>
    <s v="Cornelia Andriani"/>
    <n v="78"/>
    <n v="60"/>
    <n v="79"/>
    <n v="59"/>
    <n v="71"/>
    <n v="43"/>
    <n v="95"/>
    <s v="No"/>
    <n v="95"/>
    <n v="67.400000000000006"/>
    <x v="0"/>
  </r>
  <r>
    <n v="819"/>
    <s v="A0819"/>
    <x v="4"/>
    <s v="Budi Sihotang"/>
    <n v="75"/>
    <n v="68"/>
    <n v="55"/>
    <n v="61"/>
    <n v="95"/>
    <n v="87"/>
    <n v="88"/>
    <d v="2022-10-22T00:00:00"/>
    <n v="78"/>
    <n v="73.575000000000003"/>
    <x v="2"/>
  </r>
  <r>
    <n v="820"/>
    <s v="A0820"/>
    <x v="4"/>
    <s v="Carub Ramadan"/>
    <n v="93"/>
    <n v="61"/>
    <n v="40"/>
    <n v="71"/>
    <n v="82"/>
    <n v="52"/>
    <n v="99"/>
    <d v="2022-08-15T00:00:00"/>
    <n v="89"/>
    <n v="65.675000000000011"/>
    <x v="0"/>
  </r>
  <r>
    <n v="821"/>
    <s v="A0821"/>
    <x v="4"/>
    <s v="Maman Hutasoit"/>
    <n v="95"/>
    <n v="52"/>
    <n v="92"/>
    <n v="58"/>
    <n v="62"/>
    <n v="80"/>
    <n v="79"/>
    <s v="No"/>
    <n v="79"/>
    <n v="75.675000000000011"/>
    <x v="2"/>
  </r>
  <r>
    <n v="822"/>
    <s v="D0822"/>
    <x v="0"/>
    <s v="Yance Tamba"/>
    <n v="59"/>
    <n v="51"/>
    <n v="63"/>
    <n v="66"/>
    <n v="93"/>
    <n v="72"/>
    <n v="100"/>
    <s v="No"/>
    <n v="100"/>
    <n v="70.625"/>
    <x v="2"/>
  </r>
  <r>
    <n v="823"/>
    <s v="F0823"/>
    <x v="1"/>
    <s v="Tiara Palastri"/>
    <n v="60"/>
    <n v="47"/>
    <n v="55"/>
    <n v="60"/>
    <n v="52"/>
    <n v="44"/>
    <n v="82"/>
    <d v="2022-08-31T00:00:00"/>
    <n v="72"/>
    <n v="54.375"/>
    <x v="1"/>
  </r>
  <r>
    <n v="824"/>
    <s v="E0824"/>
    <x v="3"/>
    <s v="Yunita Namaga"/>
    <n v="89"/>
    <n v="71"/>
    <n v="87"/>
    <n v="70"/>
    <n v="80"/>
    <n v="92"/>
    <n v="88"/>
    <s v="No"/>
    <n v="88"/>
    <n v="83.350000000000009"/>
    <x v="3"/>
  </r>
  <r>
    <n v="825"/>
    <s v="D0825"/>
    <x v="0"/>
    <s v="Darijan Permata"/>
    <n v="85"/>
    <n v="43"/>
    <n v="45"/>
    <n v="54"/>
    <n v="68"/>
    <n v="45"/>
    <n v="62"/>
    <s v="No"/>
    <n v="62"/>
    <n v="55.45"/>
    <x v="1"/>
  </r>
  <r>
    <n v="826"/>
    <s v="E0826"/>
    <x v="3"/>
    <s v="Gamani Wibisono"/>
    <n v="79"/>
    <n v="53"/>
    <n v="69"/>
    <n v="65"/>
    <n v="80"/>
    <n v="100"/>
    <n v="70"/>
    <s v="No"/>
    <n v="70"/>
    <n v="75.425000000000011"/>
    <x v="2"/>
  </r>
  <r>
    <n v="827"/>
    <s v="E0827"/>
    <x v="3"/>
    <s v="Melinda Utama"/>
    <n v="56"/>
    <n v="49"/>
    <n v="88"/>
    <n v="50"/>
    <n v="53"/>
    <n v="70"/>
    <n v="75"/>
    <s v="No"/>
    <n v="75"/>
    <n v="65.099999999999994"/>
    <x v="0"/>
  </r>
  <r>
    <n v="828"/>
    <s v="F0828"/>
    <x v="1"/>
    <s v="Teguh Uyainah"/>
    <n v="70"/>
    <n v="71"/>
    <n v="58"/>
    <n v="73"/>
    <n v="67"/>
    <n v="93"/>
    <n v="82"/>
    <s v="No"/>
    <n v="82"/>
    <n v="73.525000000000006"/>
    <x v="2"/>
  </r>
  <r>
    <n v="829"/>
    <s v="B0829"/>
    <x v="2"/>
    <s v="Darimin Yuliarti"/>
    <n v="54"/>
    <n v="72"/>
    <n v="40"/>
    <n v="50"/>
    <n v="64"/>
    <n v="77"/>
    <n v="62"/>
    <s v="No"/>
    <n v="62"/>
    <n v="59.600000000000009"/>
    <x v="1"/>
  </r>
  <r>
    <n v="830"/>
    <s v="B0830"/>
    <x v="2"/>
    <s v="Jayeng Putra"/>
    <n v="93"/>
    <n v="71"/>
    <n v="83"/>
    <n v="57"/>
    <n v="92"/>
    <n v="76"/>
    <n v="80"/>
    <d v="2022-09-17T00:00:00"/>
    <n v="70"/>
    <n v="77.924999999999997"/>
    <x v="2"/>
  </r>
  <r>
    <n v="831"/>
    <s v="B0831"/>
    <x v="2"/>
    <s v="Kamila Prayoga"/>
    <n v="82"/>
    <n v="49"/>
    <n v="73"/>
    <n v="56"/>
    <n v="60"/>
    <n v="63"/>
    <n v="75"/>
    <d v="2022-09-26T00:00:00"/>
    <n v="65"/>
    <n v="64.575000000000003"/>
    <x v="0"/>
  </r>
  <r>
    <n v="832"/>
    <s v="D0832"/>
    <x v="0"/>
    <s v="Ifa Kusmawati"/>
    <n v="83"/>
    <n v="54"/>
    <n v="34"/>
    <n v="56"/>
    <n v="86"/>
    <n v="70"/>
    <n v="74"/>
    <d v="2022-08-09T00:00:00"/>
    <n v="64"/>
    <n v="62.074999999999996"/>
    <x v="0"/>
  </r>
  <r>
    <n v="833"/>
    <s v="E0833"/>
    <x v="3"/>
    <s v="Julia Kuswandari"/>
    <n v="68"/>
    <n v="60"/>
    <n v="30"/>
    <n v="67"/>
    <n v="91"/>
    <n v="91"/>
    <n v="81"/>
    <d v="2022-11-25T00:00:00"/>
    <n v="71"/>
    <n v="67.05"/>
    <x v="0"/>
  </r>
  <r>
    <n v="834"/>
    <s v="A0834"/>
    <x v="4"/>
    <s v="Kuncara Mulyani"/>
    <n v="73"/>
    <n v="59"/>
    <n v="89"/>
    <n v="63"/>
    <n v="61"/>
    <n v="67"/>
    <n v="65"/>
    <s v="No"/>
    <n v="65"/>
    <n v="69.7"/>
    <x v="0"/>
  </r>
  <r>
    <n v="835"/>
    <s v="C0835"/>
    <x v="5"/>
    <s v="Ghaliyati Yulianti"/>
    <n v="81"/>
    <n v="41"/>
    <n v="95"/>
    <n v="50"/>
    <n v="79"/>
    <n v="97"/>
    <n v="97"/>
    <s v="No"/>
    <n v="97"/>
    <n v="79.475000000000009"/>
    <x v="2"/>
  </r>
  <r>
    <n v="836"/>
    <s v="C0836"/>
    <x v="5"/>
    <s v="Nrima Prabowo"/>
    <n v="89"/>
    <n v="45"/>
    <n v="33"/>
    <n v="70"/>
    <n v="75"/>
    <n v="72"/>
    <n v="67"/>
    <s v="No"/>
    <n v="67"/>
    <n v="62.575000000000003"/>
    <x v="0"/>
  </r>
  <r>
    <n v="837"/>
    <s v="C0837"/>
    <x v="5"/>
    <s v="Mahdi Kuswandari"/>
    <n v="89"/>
    <n v="41"/>
    <n v="54"/>
    <n v="75"/>
    <n v="50"/>
    <n v="71"/>
    <n v="96"/>
    <d v="2022-07-12T00:00:00"/>
    <n v="86"/>
    <n v="65.474999999999994"/>
    <x v="0"/>
  </r>
  <r>
    <n v="838"/>
    <s v="F0838"/>
    <x v="1"/>
    <s v="Raditya Mangunsong"/>
    <n v="82"/>
    <n v="64"/>
    <n v="69"/>
    <n v="72"/>
    <n v="64"/>
    <n v="53"/>
    <n v="92"/>
    <d v="2022-10-29T00:00:00"/>
    <n v="82"/>
    <n v="67.850000000000009"/>
    <x v="0"/>
  </r>
  <r>
    <n v="839"/>
    <s v="C0839"/>
    <x v="5"/>
    <s v="Uchita Haryanto"/>
    <n v="67"/>
    <n v="60"/>
    <n v="30"/>
    <n v="66"/>
    <n v="85"/>
    <n v="40"/>
    <n v="83"/>
    <s v="No"/>
    <n v="83"/>
    <n v="57.05"/>
    <x v="1"/>
  </r>
  <r>
    <n v="840"/>
    <s v="D0840"/>
    <x v="0"/>
    <s v="Edward Natsir"/>
    <n v="59"/>
    <n v="56"/>
    <n v="43"/>
    <n v="68"/>
    <n v="63"/>
    <n v="57"/>
    <n v="93"/>
    <s v="No"/>
    <n v="93"/>
    <n v="60.05"/>
    <x v="0"/>
  </r>
  <r>
    <n v="841"/>
    <s v="D0841"/>
    <x v="0"/>
    <s v="Clara Kusmawati"/>
    <n v="62"/>
    <n v="68"/>
    <n v="31"/>
    <n v="74"/>
    <n v="63"/>
    <n v="74"/>
    <n v="69"/>
    <d v="2022-09-16T00:00:00"/>
    <n v="59"/>
    <n v="60.274999999999999"/>
    <x v="0"/>
  </r>
  <r>
    <n v="842"/>
    <s v="C0842"/>
    <x v="5"/>
    <s v="Gaiman Irawan"/>
    <n v="72"/>
    <n v="74"/>
    <n v="49"/>
    <n v="70"/>
    <n v="76"/>
    <n v="78"/>
    <n v="61"/>
    <s v="No"/>
    <n v="61"/>
    <n v="68"/>
    <x v="0"/>
  </r>
  <r>
    <n v="843"/>
    <s v="A0843"/>
    <x v="4"/>
    <s v="Devi Lailasari"/>
    <n v="85"/>
    <n v="45"/>
    <n v="61"/>
    <n v="52"/>
    <n v="79"/>
    <n v="79"/>
    <n v="94"/>
    <d v="2022-07-21T00:00:00"/>
    <n v="84"/>
    <n v="69.025000000000006"/>
    <x v="0"/>
  </r>
  <r>
    <n v="844"/>
    <s v="D0844"/>
    <x v="0"/>
    <s v="Banara Utama"/>
    <n v="83"/>
    <n v="56"/>
    <n v="51"/>
    <n v="50"/>
    <n v="83"/>
    <n v="73"/>
    <n v="71"/>
    <d v="2022-08-11T00:00:00"/>
    <n v="61"/>
    <n v="64.899999999999991"/>
    <x v="0"/>
  </r>
  <r>
    <n v="845"/>
    <s v="F0845"/>
    <x v="1"/>
    <s v="Imam Palastri"/>
    <n v="57"/>
    <n v="71"/>
    <n v="92"/>
    <n v="55"/>
    <n v="77"/>
    <n v="73"/>
    <n v="99"/>
    <d v="2022-10-13T00:00:00"/>
    <n v="89"/>
    <n v="74.400000000000006"/>
    <x v="2"/>
  </r>
  <r>
    <n v="846"/>
    <s v="D0846"/>
    <x v="0"/>
    <s v="Cawisadi Laksita"/>
    <n v="77"/>
    <n v="60"/>
    <n v="55"/>
    <n v="53"/>
    <n v="66"/>
    <n v="82"/>
    <n v="64"/>
    <s v="No"/>
    <n v="64"/>
    <n v="65.800000000000011"/>
    <x v="0"/>
  </r>
  <r>
    <n v="847"/>
    <s v="B0847"/>
    <x v="2"/>
    <s v="Endah Purwanti"/>
    <n v="71"/>
    <n v="60"/>
    <n v="80"/>
    <n v="60"/>
    <n v="52"/>
    <n v="55"/>
    <n v="91"/>
    <d v="2022-11-02T00:00:00"/>
    <n v="81"/>
    <n v="65.474999999999994"/>
    <x v="0"/>
  </r>
  <r>
    <n v="848"/>
    <s v="E0848"/>
    <x v="3"/>
    <s v="Shania Pertiwi"/>
    <n v="92"/>
    <n v="58"/>
    <n v="47"/>
    <n v="54"/>
    <n v="51"/>
    <n v="79"/>
    <n v="71"/>
    <d v="2022-09-07T00:00:00"/>
    <n v="61"/>
    <n v="63.175000000000004"/>
    <x v="0"/>
  </r>
  <r>
    <n v="849"/>
    <s v="D0849"/>
    <x v="0"/>
    <s v="Tugiman Hassanah"/>
    <n v="74"/>
    <n v="71"/>
    <n v="79"/>
    <n v="70"/>
    <n v="82"/>
    <n v="87"/>
    <n v="73"/>
    <d v="2022-12-01T00:00:00"/>
    <n v="63"/>
    <n v="76.625"/>
    <x v="2"/>
  </r>
  <r>
    <n v="850"/>
    <s v="D0850"/>
    <x v="0"/>
    <s v="Kania Irawan"/>
    <n v="67"/>
    <n v="41"/>
    <n v="49"/>
    <n v="68"/>
    <n v="87"/>
    <n v="53"/>
    <n v="92"/>
    <s v="No"/>
    <n v="92"/>
    <n v="62.475000000000009"/>
    <x v="0"/>
  </r>
  <r>
    <n v="851"/>
    <s v="E0851"/>
    <x v="3"/>
    <s v="Darmaji Budiman"/>
    <n v="58"/>
    <n v="55"/>
    <n v="78"/>
    <n v="62"/>
    <n v="65"/>
    <n v="99"/>
    <n v="88"/>
    <s v="No"/>
    <n v="88"/>
    <n v="74.2"/>
    <x v="2"/>
  </r>
  <r>
    <n v="852"/>
    <s v="E0852"/>
    <x v="3"/>
    <s v="Bambang Haryanto"/>
    <n v="78"/>
    <n v="65"/>
    <n v="69"/>
    <n v="73"/>
    <n v="90"/>
    <n v="66"/>
    <n v="89"/>
    <d v="2022-09-07T00:00:00"/>
    <n v="79"/>
    <n v="73.150000000000006"/>
    <x v="2"/>
  </r>
  <r>
    <n v="853"/>
    <s v="F0853"/>
    <x v="1"/>
    <s v="Leo Halim"/>
    <n v="80"/>
    <n v="74"/>
    <n v="95"/>
    <n v="54"/>
    <n v="88"/>
    <n v="94"/>
    <n v="61"/>
    <d v="2022-08-10T00:00:00"/>
    <n v="51"/>
    <n v="79.900000000000006"/>
    <x v="2"/>
  </r>
  <r>
    <n v="854"/>
    <s v="A0854"/>
    <x v="4"/>
    <s v="Diah Saptono"/>
    <n v="79"/>
    <n v="56"/>
    <n v="73"/>
    <n v="72"/>
    <n v="90"/>
    <n v="46"/>
    <n v="85"/>
    <d v="2022-11-15T00:00:00"/>
    <n v="75"/>
    <n v="68.424999999999997"/>
    <x v="0"/>
  </r>
  <r>
    <n v="855"/>
    <s v="B0855"/>
    <x v="2"/>
    <s v="Rudi Zulkarnain"/>
    <n v="59"/>
    <n v="42"/>
    <n v="71"/>
    <n v="74"/>
    <n v="50"/>
    <n v="70"/>
    <n v="77"/>
    <d v="2022-12-02T00:00:00"/>
    <n v="67"/>
    <n v="63.025000000000006"/>
    <x v="0"/>
  </r>
  <r>
    <n v="856"/>
    <s v="F0856"/>
    <x v="1"/>
    <s v="Maryadi Natsir"/>
    <n v="76"/>
    <n v="62"/>
    <n v="79"/>
    <n v="64"/>
    <n v="95"/>
    <n v="71"/>
    <n v="91"/>
    <d v="2022-09-28T00:00:00"/>
    <n v="81"/>
    <n v="75.224999999999994"/>
    <x v="2"/>
  </r>
  <r>
    <n v="857"/>
    <s v="B0857"/>
    <x v="2"/>
    <s v="Waluyo Riyanti"/>
    <n v="62"/>
    <n v="45"/>
    <n v="35"/>
    <n v="57"/>
    <n v="95"/>
    <n v="44"/>
    <n v="96"/>
    <s v="No"/>
    <n v="96"/>
    <n v="57.774999999999999"/>
    <x v="1"/>
  </r>
  <r>
    <n v="858"/>
    <s v="C0858"/>
    <x v="5"/>
    <s v="Yance Winarno"/>
    <n v="78"/>
    <n v="74"/>
    <n v="41"/>
    <n v="53"/>
    <n v="92"/>
    <n v="72"/>
    <n v="63"/>
    <d v="2022-10-08T00:00:00"/>
    <n v="53"/>
    <n v="65.025000000000006"/>
    <x v="0"/>
  </r>
  <r>
    <n v="859"/>
    <s v="C0859"/>
    <x v="5"/>
    <s v="Soleh Uyainah"/>
    <n v="57"/>
    <n v="72"/>
    <n v="71"/>
    <n v="67"/>
    <n v="78"/>
    <n v="63"/>
    <n v="94"/>
    <d v="2022-12-13T00:00:00"/>
    <n v="84"/>
    <n v="69.45"/>
    <x v="0"/>
  </r>
  <r>
    <n v="860"/>
    <s v="C0860"/>
    <x v="5"/>
    <s v="Aswani Maryati"/>
    <n v="63"/>
    <n v="48"/>
    <n v="46"/>
    <n v="68"/>
    <n v="90"/>
    <n v="72"/>
    <n v="87"/>
    <s v="No"/>
    <n v="87"/>
    <n v="65.924999999999997"/>
    <x v="0"/>
  </r>
  <r>
    <n v="861"/>
    <s v="A0861"/>
    <x v="4"/>
    <s v="Elvina Usamah"/>
    <n v="91"/>
    <n v="40"/>
    <n v="37"/>
    <n v="60"/>
    <n v="60"/>
    <n v="56"/>
    <n v="63"/>
    <s v="No"/>
    <n v="63"/>
    <n v="56.275000000000006"/>
    <x v="1"/>
  </r>
  <r>
    <n v="862"/>
    <s v="A0862"/>
    <x v="4"/>
    <s v="Arta Ardianto"/>
    <n v="87"/>
    <n v="74"/>
    <n v="72"/>
    <n v="54"/>
    <n v="82"/>
    <n v="84"/>
    <n v="85"/>
    <s v="No"/>
    <n v="85"/>
    <n v="76.825000000000003"/>
    <x v="2"/>
  </r>
  <r>
    <n v="863"/>
    <s v="C0863"/>
    <x v="5"/>
    <s v="Gina Irawan"/>
    <n v="65"/>
    <n v="59"/>
    <n v="79"/>
    <n v="67"/>
    <n v="58"/>
    <n v="61"/>
    <n v="71"/>
    <s v="No"/>
    <n v="71"/>
    <n v="66.224999999999994"/>
    <x v="0"/>
  </r>
  <r>
    <n v="864"/>
    <s v="B0864"/>
    <x v="2"/>
    <s v="Vanesa Agustina"/>
    <n v="93"/>
    <n v="47"/>
    <n v="59"/>
    <n v="55"/>
    <n v="56"/>
    <n v="65"/>
    <n v="78"/>
    <d v="2022-10-10T00:00:00"/>
    <n v="68"/>
    <n v="62.974999999999994"/>
    <x v="0"/>
  </r>
  <r>
    <n v="865"/>
    <s v="C0865"/>
    <x v="5"/>
    <s v="Yunita Siregar"/>
    <n v="80"/>
    <n v="73"/>
    <n v="82"/>
    <n v="62"/>
    <n v="93"/>
    <n v="94"/>
    <n v="72"/>
    <d v="2022-10-14T00:00:00"/>
    <n v="62"/>
    <n v="79.900000000000006"/>
    <x v="2"/>
  </r>
  <r>
    <n v="866"/>
    <s v="F0866"/>
    <x v="1"/>
    <s v="Hesti Saptono"/>
    <n v="70"/>
    <n v="58"/>
    <n v="48"/>
    <n v="58"/>
    <n v="79"/>
    <n v="55"/>
    <n v="88"/>
    <d v="2022-07-12T00:00:00"/>
    <n v="78"/>
    <n v="61.525000000000006"/>
    <x v="0"/>
  </r>
  <r>
    <n v="867"/>
    <s v="F0867"/>
    <x v="1"/>
    <s v="Aditya Pangestu"/>
    <n v="69"/>
    <n v="67"/>
    <n v="51"/>
    <n v="71"/>
    <n v="64"/>
    <n v="53"/>
    <n v="86"/>
    <s v="No"/>
    <n v="86"/>
    <n v="63.274999999999999"/>
    <x v="0"/>
  </r>
  <r>
    <n v="868"/>
    <s v="A0868"/>
    <x v="4"/>
    <s v="Tantri Nasyiah"/>
    <n v="69"/>
    <n v="61"/>
    <n v="60"/>
    <n v="67"/>
    <n v="65"/>
    <n v="66"/>
    <n v="98"/>
    <d v="2022-11-02T00:00:00"/>
    <n v="88"/>
    <n v="66.75"/>
    <x v="0"/>
  </r>
  <r>
    <n v="869"/>
    <s v="D0869"/>
    <x v="0"/>
    <s v="Dacin Sinaga"/>
    <n v="69"/>
    <n v="47"/>
    <n v="39"/>
    <n v="55"/>
    <n v="92"/>
    <n v="49"/>
    <n v="71"/>
    <s v="No"/>
    <n v="71"/>
    <n v="57.575000000000003"/>
    <x v="1"/>
  </r>
  <r>
    <n v="870"/>
    <s v="D0870"/>
    <x v="0"/>
    <s v="Okto Lestari"/>
    <n v="88"/>
    <n v="65"/>
    <n v="56"/>
    <n v="57"/>
    <n v="74"/>
    <n v="56"/>
    <n v="63"/>
    <s v="No"/>
    <n v="63"/>
    <n v="64.2"/>
    <x v="0"/>
  </r>
  <r>
    <n v="871"/>
    <s v="A0871"/>
    <x v="4"/>
    <s v="Kuncara Kurniawan"/>
    <n v="55"/>
    <n v="59"/>
    <n v="95"/>
    <n v="64"/>
    <n v="69"/>
    <n v="98"/>
    <n v="81"/>
    <d v="2022-09-30T00:00:00"/>
    <n v="71"/>
    <n v="76.574999999999989"/>
    <x v="2"/>
  </r>
  <r>
    <n v="872"/>
    <s v="D0872"/>
    <x v="0"/>
    <s v="Tri Sihombing"/>
    <n v="66"/>
    <n v="41"/>
    <n v="94"/>
    <n v="70"/>
    <n v="84"/>
    <n v="83"/>
    <n v="96"/>
    <d v="2022-12-19T00:00:00"/>
    <n v="86"/>
    <n v="76.625"/>
    <x v="2"/>
  </r>
  <r>
    <n v="873"/>
    <s v="C0873"/>
    <x v="5"/>
    <s v="Balapati Tamba"/>
    <n v="74"/>
    <n v="45"/>
    <n v="32"/>
    <n v="68"/>
    <n v="94"/>
    <n v="46"/>
    <n v="82"/>
    <d v="2022-07-13T00:00:00"/>
    <n v="72"/>
    <n v="57.925000000000004"/>
    <x v="1"/>
  </r>
  <r>
    <n v="874"/>
    <s v="E0874"/>
    <x v="3"/>
    <s v="Danu Mulyani"/>
    <n v="55"/>
    <n v="48"/>
    <n v="48"/>
    <n v="72"/>
    <n v="54"/>
    <n v="82"/>
    <n v="97"/>
    <s v="No"/>
    <n v="97"/>
    <n v="64.325000000000003"/>
    <x v="0"/>
  </r>
  <r>
    <n v="875"/>
    <s v="D0875"/>
    <x v="0"/>
    <s v="Pangeran Samosir"/>
    <n v="67"/>
    <n v="41"/>
    <n v="43"/>
    <n v="57"/>
    <n v="95"/>
    <n v="69"/>
    <n v="67"/>
    <s v="No"/>
    <n v="67"/>
    <n v="61.600000000000009"/>
    <x v="0"/>
  </r>
  <r>
    <n v="876"/>
    <s v="A0876"/>
    <x v="4"/>
    <s v="Citra Sitorus"/>
    <n v="51"/>
    <n v="65"/>
    <n v="42"/>
    <n v="55"/>
    <n v="66"/>
    <n v="52"/>
    <n v="75"/>
    <d v="2022-10-01T00:00:00"/>
    <n v="65"/>
    <n v="54.924999999999997"/>
    <x v="1"/>
  </r>
  <r>
    <n v="877"/>
    <s v="C0877"/>
    <x v="5"/>
    <s v="Jail Usada"/>
    <n v="78"/>
    <n v="65"/>
    <n v="48"/>
    <n v="68"/>
    <n v="83"/>
    <n v="64"/>
    <n v="100"/>
    <d v="2022-12-18T00:00:00"/>
    <n v="90"/>
    <n v="68.150000000000006"/>
    <x v="0"/>
  </r>
  <r>
    <n v="878"/>
    <s v="F0878"/>
    <x v="1"/>
    <s v="Salimah Wijaya"/>
    <n v="55"/>
    <n v="43"/>
    <n v="60"/>
    <n v="72"/>
    <n v="67"/>
    <n v="41"/>
    <n v="75"/>
    <d v="2022-08-18T00:00:00"/>
    <n v="65"/>
    <n v="56.325000000000003"/>
    <x v="1"/>
  </r>
  <r>
    <n v="879"/>
    <s v="A0879"/>
    <x v="4"/>
    <s v="Irsad Kusmawati"/>
    <n v="70"/>
    <n v="58"/>
    <n v="84"/>
    <n v="50"/>
    <n v="87"/>
    <n v="65"/>
    <n v="74"/>
    <s v="No"/>
    <n v="74"/>
    <n v="70.325000000000003"/>
    <x v="2"/>
  </r>
  <r>
    <n v="880"/>
    <s v="A0880"/>
    <x v="4"/>
    <s v="Marsito Nasyiah"/>
    <n v="73"/>
    <n v="69"/>
    <n v="58"/>
    <n v="71"/>
    <n v="85"/>
    <n v="58"/>
    <n v="86"/>
    <d v="2022-10-24T00:00:00"/>
    <n v="76"/>
    <n v="68.05"/>
    <x v="0"/>
  </r>
  <r>
    <n v="881"/>
    <s v="B0881"/>
    <x v="2"/>
    <s v="Raihan Nasyiah"/>
    <n v="69"/>
    <n v="50"/>
    <n v="45"/>
    <n v="60"/>
    <n v="73"/>
    <n v="99"/>
    <n v="85"/>
    <s v="No"/>
    <n v="85"/>
    <n v="68.8"/>
    <x v="0"/>
  </r>
  <r>
    <n v="882"/>
    <s v="C0882"/>
    <x v="5"/>
    <s v="Cawuk Sihotang"/>
    <n v="85"/>
    <n v="59"/>
    <n v="68"/>
    <n v="72"/>
    <n v="81"/>
    <n v="87"/>
    <n v="62"/>
    <d v="2022-10-11T00:00:00"/>
    <n v="52"/>
    <n v="73.325000000000003"/>
    <x v="2"/>
  </r>
  <r>
    <n v="883"/>
    <s v="C0883"/>
    <x v="5"/>
    <s v="Lanjar Utami"/>
    <n v="53"/>
    <n v="73"/>
    <n v="70"/>
    <n v="67"/>
    <n v="52"/>
    <n v="87"/>
    <n v="84"/>
    <s v="No"/>
    <n v="84"/>
    <n v="70.425000000000011"/>
    <x v="2"/>
  </r>
  <r>
    <n v="884"/>
    <s v="D0884"/>
    <x v="0"/>
    <s v="Jail Budiman"/>
    <n v="77"/>
    <n v="75"/>
    <n v="85"/>
    <n v="55"/>
    <n v="88"/>
    <n v="66"/>
    <n v="92"/>
    <s v="No"/>
    <n v="92"/>
    <n v="76.275000000000006"/>
    <x v="2"/>
  </r>
  <r>
    <n v="885"/>
    <s v="B0885"/>
    <x v="2"/>
    <s v="Karsa Padmasari"/>
    <n v="72"/>
    <n v="69"/>
    <n v="94"/>
    <n v="68"/>
    <n v="76"/>
    <n v="77"/>
    <n v="87"/>
    <s v="No"/>
    <n v="87"/>
    <n v="78.525000000000006"/>
    <x v="2"/>
  </r>
  <r>
    <n v="886"/>
    <s v="B0886"/>
    <x v="2"/>
    <s v="Muhammad Wijaya"/>
    <n v="64"/>
    <n v="63"/>
    <n v="35"/>
    <n v="63"/>
    <n v="54"/>
    <n v="77"/>
    <n v="82"/>
    <s v="No"/>
    <n v="82"/>
    <n v="61.100000000000009"/>
    <x v="0"/>
  </r>
  <r>
    <n v="887"/>
    <s v="B0887"/>
    <x v="2"/>
    <s v="Cemplunk Rajata"/>
    <n v="69"/>
    <n v="68"/>
    <n v="77"/>
    <n v="74"/>
    <n v="90"/>
    <n v="41"/>
    <n v="87"/>
    <d v="2022-07-12T00:00:00"/>
    <n v="77"/>
    <n v="68.924999999999997"/>
    <x v="0"/>
  </r>
  <r>
    <n v="888"/>
    <s v="F0888"/>
    <x v="1"/>
    <s v="Hartaka Utami"/>
    <n v="83"/>
    <n v="74"/>
    <n v="39"/>
    <n v="75"/>
    <n v="92"/>
    <n v="44"/>
    <n v="78"/>
    <s v="No"/>
    <n v="78"/>
    <n v="64.900000000000006"/>
    <x v="0"/>
  </r>
  <r>
    <n v="889"/>
    <s v="F0889"/>
    <x v="1"/>
    <s v="Radit Kuswandari"/>
    <n v="94"/>
    <n v="54"/>
    <n v="45"/>
    <n v="67"/>
    <n v="62"/>
    <n v="72"/>
    <n v="70"/>
    <s v="No"/>
    <n v="70"/>
    <n v="65.025000000000006"/>
    <x v="0"/>
  </r>
  <r>
    <n v="890"/>
    <s v="F0890"/>
    <x v="1"/>
    <s v="Asmadi Prabowo"/>
    <n v="64"/>
    <n v="66"/>
    <n v="87"/>
    <n v="65"/>
    <n v="94"/>
    <n v="78"/>
    <n v="77"/>
    <s v="No"/>
    <n v="77"/>
    <n v="76.825000000000003"/>
    <x v="2"/>
  </r>
  <r>
    <n v="891"/>
    <s v="B0891"/>
    <x v="2"/>
    <s v="Artawan Zulaika"/>
    <n v="63"/>
    <n v="43"/>
    <n v="86"/>
    <n v="58"/>
    <n v="86"/>
    <n v="76"/>
    <n v="69"/>
    <s v="No"/>
    <n v="69"/>
    <n v="70.55"/>
    <x v="2"/>
  </r>
  <r>
    <n v="892"/>
    <s v="C0892"/>
    <x v="5"/>
    <s v="Mahdi Mangunsong"/>
    <n v="66"/>
    <n v="74"/>
    <n v="93"/>
    <n v="50"/>
    <n v="87"/>
    <n v="91"/>
    <n v="100"/>
    <s v="No"/>
    <n v="100"/>
    <n v="81.425000000000011"/>
    <x v="3"/>
  </r>
  <r>
    <n v="893"/>
    <s v="B0893"/>
    <x v="2"/>
    <s v="Sari Wulandari"/>
    <n v="77"/>
    <n v="44"/>
    <n v="46"/>
    <n v="75"/>
    <n v="52"/>
    <n v="59"/>
    <n v="82"/>
    <d v="2022-10-03T00:00:00"/>
    <n v="72"/>
    <n v="59.2"/>
    <x v="1"/>
  </r>
  <r>
    <n v="894"/>
    <s v="E0894"/>
    <x v="3"/>
    <s v="Harimurti Iswahyudi"/>
    <n v="67"/>
    <n v="65"/>
    <n v="65"/>
    <n v="60"/>
    <n v="63"/>
    <n v="99"/>
    <n v="96"/>
    <s v="No"/>
    <n v="96"/>
    <n v="74.275000000000006"/>
    <x v="2"/>
  </r>
  <r>
    <n v="895"/>
    <s v="F0895"/>
    <x v="1"/>
    <s v="Ian Prasetya"/>
    <n v="54"/>
    <n v="58"/>
    <n v="76"/>
    <n v="59"/>
    <n v="51"/>
    <n v="66"/>
    <n v="73"/>
    <d v="2022-10-08T00:00:00"/>
    <n v="63"/>
    <n v="62.45"/>
    <x v="0"/>
  </r>
  <r>
    <n v="896"/>
    <s v="C0896"/>
    <x v="5"/>
    <s v="Hana Hutagalung"/>
    <n v="70"/>
    <n v="59"/>
    <n v="48"/>
    <n v="63"/>
    <n v="84"/>
    <n v="55"/>
    <n v="61"/>
    <s v="No"/>
    <n v="61"/>
    <n v="61.2"/>
    <x v="0"/>
  </r>
  <r>
    <n v="897"/>
    <s v="D0897"/>
    <x v="0"/>
    <s v="Nadia Puspasari"/>
    <n v="84"/>
    <n v="55"/>
    <n v="32"/>
    <n v="64"/>
    <n v="68"/>
    <n v="53"/>
    <n v="62"/>
    <d v="2022-10-19T00:00:00"/>
    <n v="52"/>
    <n v="56.075000000000003"/>
    <x v="1"/>
  </r>
  <r>
    <n v="898"/>
    <s v="D0898"/>
    <x v="0"/>
    <s v="Jamil Handayani"/>
    <n v="83"/>
    <n v="60"/>
    <n v="57"/>
    <n v="65"/>
    <n v="67"/>
    <n v="75"/>
    <n v="67"/>
    <s v="No"/>
    <n v="67"/>
    <n v="67.475000000000009"/>
    <x v="0"/>
  </r>
  <r>
    <n v="899"/>
    <s v="C0899"/>
    <x v="5"/>
    <s v="Pranawa Melani"/>
    <n v="77"/>
    <n v="59"/>
    <n v="31"/>
    <n v="72"/>
    <n v="85"/>
    <n v="92"/>
    <n v="91"/>
    <s v="No"/>
    <n v="91"/>
    <n v="70.325000000000003"/>
    <x v="2"/>
  </r>
  <r>
    <n v="900"/>
    <s v="C0900"/>
    <x v="5"/>
    <s v="Kasim Natsir"/>
    <n v="83"/>
    <n v="46"/>
    <n v="59"/>
    <n v="57"/>
    <n v="56"/>
    <n v="95"/>
    <n v="95"/>
    <s v="No"/>
    <n v="95"/>
    <n v="70.55"/>
    <x v="2"/>
  </r>
  <r>
    <n v="901"/>
    <s v="F0901"/>
    <x v="1"/>
    <s v="Adika Prastuti"/>
    <n v="91"/>
    <n v="68"/>
    <n v="53"/>
    <n v="65"/>
    <n v="80"/>
    <n v="76"/>
    <n v="93"/>
    <s v="No"/>
    <n v="93"/>
    <n v="73.099999999999994"/>
    <x v="2"/>
  </r>
  <r>
    <n v="902"/>
    <s v="D0902"/>
    <x v="0"/>
    <s v="Tirtayasa Nuraini"/>
    <n v="58"/>
    <n v="68"/>
    <n v="86"/>
    <n v="67"/>
    <n v="54"/>
    <n v="47"/>
    <n v="97"/>
    <s v="No"/>
    <n v="97"/>
    <n v="67.174999999999997"/>
    <x v="0"/>
  </r>
  <r>
    <n v="903"/>
    <s v="D0903"/>
    <x v="0"/>
    <s v="Hendra Halimah"/>
    <n v="76"/>
    <n v="71"/>
    <n v="52"/>
    <n v="64"/>
    <n v="84"/>
    <n v="65"/>
    <n v="81"/>
    <s v="No"/>
    <n v="81"/>
    <n v="68.375"/>
    <x v="0"/>
  </r>
  <r>
    <n v="904"/>
    <s v="A0904"/>
    <x v="4"/>
    <s v="Mujur Wibisono"/>
    <n v="65"/>
    <n v="51"/>
    <n v="38"/>
    <n v="72"/>
    <n v="90"/>
    <n v="91"/>
    <n v="95"/>
    <s v="No"/>
    <n v="95"/>
    <n v="70.05"/>
    <x v="2"/>
  </r>
  <r>
    <n v="905"/>
    <s v="A0905"/>
    <x v="4"/>
    <s v="Bambang Yuniar"/>
    <n v="60"/>
    <n v="41"/>
    <n v="74"/>
    <n v="68"/>
    <n v="85"/>
    <n v="88"/>
    <n v="81"/>
    <s v="No"/>
    <n v="81"/>
    <n v="72.25"/>
    <x v="2"/>
  </r>
  <r>
    <n v="906"/>
    <s v="D0906"/>
    <x v="0"/>
    <s v="Jessica Zulaika"/>
    <n v="63"/>
    <n v="46"/>
    <n v="69"/>
    <n v="56"/>
    <n v="51"/>
    <n v="98"/>
    <n v="89"/>
    <s v="No"/>
    <n v="89"/>
    <n v="69.3"/>
    <x v="0"/>
  </r>
  <r>
    <n v="907"/>
    <s v="C0907"/>
    <x v="5"/>
    <s v="Carla Padmasari"/>
    <n v="56"/>
    <n v="63"/>
    <n v="84"/>
    <n v="52"/>
    <n v="58"/>
    <n v="80"/>
    <n v="70"/>
    <s v="No"/>
    <n v="70"/>
    <n v="68.425000000000011"/>
    <x v="0"/>
  </r>
  <r>
    <n v="908"/>
    <s v="C0908"/>
    <x v="5"/>
    <s v="Indra Nasyiah"/>
    <n v="89"/>
    <n v="59"/>
    <n v="40"/>
    <n v="57"/>
    <n v="92"/>
    <n v="46"/>
    <n v="66"/>
    <d v="2022-07-11T00:00:00"/>
    <n v="56"/>
    <n v="59.925000000000004"/>
    <x v="1"/>
  </r>
  <r>
    <n v="909"/>
    <s v="E0909"/>
    <x v="3"/>
    <s v="Dariati Samosir"/>
    <n v="52"/>
    <n v="45"/>
    <n v="36"/>
    <n v="57"/>
    <n v="82"/>
    <n v="57"/>
    <n v="69"/>
    <s v="No"/>
    <n v="69"/>
    <n v="55"/>
    <x v="1"/>
  </r>
  <r>
    <n v="910"/>
    <s v="B0910"/>
    <x v="2"/>
    <s v="Parman Kurniawan"/>
    <n v="57"/>
    <n v="60"/>
    <n v="60"/>
    <n v="55"/>
    <n v="68"/>
    <n v="97"/>
    <n v="97"/>
    <s v="No"/>
    <n v="97"/>
    <n v="71.100000000000009"/>
    <x v="2"/>
  </r>
  <r>
    <n v="911"/>
    <s v="D0911"/>
    <x v="0"/>
    <s v="Dimaz Prasetyo"/>
    <n v="95"/>
    <n v="45"/>
    <n v="50"/>
    <n v="74"/>
    <n v="86"/>
    <n v="86"/>
    <n v="76"/>
    <d v="2022-11-24T00:00:00"/>
    <n v="66"/>
    <n v="71.3"/>
    <x v="2"/>
  </r>
  <r>
    <n v="912"/>
    <s v="F0912"/>
    <x v="1"/>
    <s v="Kayla Rajata"/>
    <n v="92"/>
    <n v="75"/>
    <n v="69"/>
    <n v="53"/>
    <n v="52"/>
    <n v="54"/>
    <n v="97"/>
    <d v="2022-09-12T00:00:00"/>
    <n v="87"/>
    <n v="67.3"/>
    <x v="0"/>
  </r>
  <r>
    <n v="913"/>
    <s v="F0913"/>
    <x v="1"/>
    <s v="Jatmiko Uwais"/>
    <n v="57"/>
    <n v="71"/>
    <n v="77"/>
    <n v="71"/>
    <n v="59"/>
    <n v="94"/>
    <n v="77"/>
    <d v="2022-07-19T00:00:00"/>
    <n v="67"/>
    <n v="73.150000000000006"/>
    <x v="2"/>
  </r>
  <r>
    <n v="914"/>
    <s v="F0914"/>
    <x v="1"/>
    <s v="Eja Yulianti"/>
    <n v="84"/>
    <n v="46"/>
    <n v="47"/>
    <n v="60"/>
    <n v="70"/>
    <n v="59"/>
    <n v="60"/>
    <d v="2022-08-15T00:00:00"/>
    <n v="50"/>
    <n v="58.7"/>
    <x v="1"/>
  </r>
  <r>
    <n v="915"/>
    <s v="A0915"/>
    <x v="4"/>
    <s v="Limar Mangunsong"/>
    <n v="92"/>
    <n v="42"/>
    <n v="63"/>
    <n v="65"/>
    <n v="81"/>
    <n v="100"/>
    <n v="80"/>
    <s v="No"/>
    <n v="80"/>
    <n v="75.599999999999994"/>
    <x v="2"/>
  </r>
  <r>
    <n v="916"/>
    <s v="A0916"/>
    <x v="4"/>
    <s v="Zulaikha Kusumo"/>
    <n v="81"/>
    <n v="55"/>
    <n v="57"/>
    <n v="63"/>
    <n v="85"/>
    <n v="55"/>
    <n v="66"/>
    <d v="2022-12-10T00:00:00"/>
    <n v="56"/>
    <n v="63.500000000000007"/>
    <x v="0"/>
  </r>
  <r>
    <n v="917"/>
    <s v="F0917"/>
    <x v="1"/>
    <s v="Marsudi Haryanti"/>
    <n v="82"/>
    <n v="46"/>
    <n v="94"/>
    <n v="71"/>
    <n v="76"/>
    <n v="88"/>
    <n v="62"/>
    <d v="2022-11-14T00:00:00"/>
    <n v="52"/>
    <n v="75.975000000000009"/>
    <x v="2"/>
  </r>
  <r>
    <n v="918"/>
    <s v="D0918"/>
    <x v="0"/>
    <s v="Banawa Saputra"/>
    <n v="52"/>
    <n v="61"/>
    <n v="71"/>
    <n v="56"/>
    <n v="94"/>
    <n v="71"/>
    <n v="78"/>
    <s v="No"/>
    <n v="78"/>
    <n v="69.075000000000003"/>
    <x v="0"/>
  </r>
  <r>
    <n v="919"/>
    <s v="E0919"/>
    <x v="3"/>
    <s v="Karman Hidayat"/>
    <n v="75"/>
    <n v="56"/>
    <n v="56"/>
    <n v="52"/>
    <n v="76"/>
    <n v="75"/>
    <n v="72"/>
    <d v="2022-10-23T00:00:00"/>
    <n v="62"/>
    <n v="64.775000000000006"/>
    <x v="0"/>
  </r>
  <r>
    <n v="920"/>
    <s v="B0920"/>
    <x v="2"/>
    <s v="Jaswadi Dabukke"/>
    <n v="68"/>
    <n v="56"/>
    <n v="75"/>
    <n v="59"/>
    <n v="70"/>
    <n v="63"/>
    <n v="63"/>
    <s v="No"/>
    <n v="63"/>
    <n v="65.525000000000006"/>
    <x v="0"/>
  </r>
  <r>
    <n v="921"/>
    <s v="B0921"/>
    <x v="2"/>
    <s v="Warta Astuti"/>
    <n v="58"/>
    <n v="48"/>
    <n v="49"/>
    <n v="59"/>
    <n v="76"/>
    <n v="56"/>
    <n v="67"/>
    <d v="2022-12-13T00:00:00"/>
    <n v="57"/>
    <n v="56.825000000000003"/>
    <x v="1"/>
  </r>
  <r>
    <n v="922"/>
    <s v="A0922"/>
    <x v="4"/>
    <s v="Karsana Wijaya"/>
    <n v="66"/>
    <n v="64"/>
    <n v="72"/>
    <n v="71"/>
    <n v="73"/>
    <n v="68"/>
    <n v="66"/>
    <d v="2022-07-10T00:00:00"/>
    <n v="56"/>
    <n v="67.849999999999994"/>
    <x v="0"/>
  </r>
  <r>
    <n v="923"/>
    <s v="D0923"/>
    <x v="0"/>
    <s v="Kawaca Hutagalung"/>
    <n v="82"/>
    <n v="50"/>
    <n v="57"/>
    <n v="66"/>
    <n v="52"/>
    <n v="97"/>
    <n v="92"/>
    <d v="2022-07-07T00:00:00"/>
    <n v="82"/>
    <n v="70.25"/>
    <x v="2"/>
  </r>
  <r>
    <n v="924"/>
    <s v="B0924"/>
    <x v="2"/>
    <s v="Cindy Januar"/>
    <n v="51"/>
    <n v="45"/>
    <n v="84"/>
    <n v="71"/>
    <n v="85"/>
    <n v="62"/>
    <n v="82"/>
    <s v="No"/>
    <n v="82"/>
    <n v="68.900000000000006"/>
    <x v="0"/>
  </r>
  <r>
    <n v="925"/>
    <s v="B0925"/>
    <x v="2"/>
    <s v="Olivia Anggraini"/>
    <n v="62"/>
    <n v="51"/>
    <n v="57"/>
    <n v="60"/>
    <n v="67"/>
    <n v="59"/>
    <n v="82"/>
    <s v="No"/>
    <n v="82"/>
    <n v="61.400000000000006"/>
    <x v="0"/>
  </r>
  <r>
    <n v="926"/>
    <s v="A0926"/>
    <x v="4"/>
    <s v="Putri Thamrin"/>
    <n v="83"/>
    <n v="48"/>
    <n v="43"/>
    <n v="55"/>
    <n v="63"/>
    <n v="97"/>
    <n v="87"/>
    <d v="2022-08-22T00:00:00"/>
    <n v="77"/>
    <n v="66.825000000000003"/>
    <x v="0"/>
  </r>
  <r>
    <n v="927"/>
    <s v="C0927"/>
    <x v="5"/>
    <s v="Narji Haryanto"/>
    <n v="68"/>
    <n v="57"/>
    <n v="65"/>
    <n v="60"/>
    <n v="72"/>
    <n v="58"/>
    <n v="98"/>
    <s v="No"/>
    <n v="98"/>
    <n v="66.525000000000006"/>
    <x v="0"/>
  </r>
  <r>
    <n v="928"/>
    <s v="D0928"/>
    <x v="0"/>
    <s v="Tedi Aryani"/>
    <n v="52"/>
    <n v="61"/>
    <n v="89"/>
    <n v="58"/>
    <n v="77"/>
    <n v="53"/>
    <n v="98"/>
    <s v="No"/>
    <n v="98"/>
    <n v="69.2"/>
    <x v="0"/>
  </r>
  <r>
    <n v="929"/>
    <s v="C0929"/>
    <x v="5"/>
    <s v="Prayoga Nurdiyanti"/>
    <n v="56"/>
    <n v="61"/>
    <n v="94"/>
    <n v="50"/>
    <n v="83"/>
    <n v="43"/>
    <n v="91"/>
    <s v="No"/>
    <n v="91"/>
    <n v="67.75"/>
    <x v="0"/>
  </r>
  <r>
    <n v="930"/>
    <s v="F0930"/>
    <x v="1"/>
    <s v="Irfan Usamah"/>
    <n v="66"/>
    <n v="74"/>
    <n v="81"/>
    <n v="71"/>
    <n v="67"/>
    <n v="50"/>
    <n v="83"/>
    <s v="No"/>
    <n v="83"/>
    <n v="69.25"/>
    <x v="0"/>
  </r>
  <r>
    <n v="931"/>
    <s v="A0931"/>
    <x v="4"/>
    <s v="Mustofa Narpati"/>
    <n v="60"/>
    <n v="41"/>
    <n v="72"/>
    <n v="58"/>
    <n v="92"/>
    <n v="58"/>
    <n v="100"/>
    <d v="2022-07-10T00:00:00"/>
    <n v="90"/>
    <n v="66.375"/>
    <x v="0"/>
  </r>
  <r>
    <n v="932"/>
    <s v="C0932"/>
    <x v="5"/>
    <s v="Purwadi Palastri"/>
    <n v="61"/>
    <n v="74"/>
    <n v="63"/>
    <n v="53"/>
    <n v="89"/>
    <n v="98"/>
    <n v="62"/>
    <d v="2022-08-17T00:00:00"/>
    <n v="52"/>
    <n v="72.025000000000006"/>
    <x v="2"/>
  </r>
  <r>
    <n v="933"/>
    <s v="E0933"/>
    <x v="3"/>
    <s v="Prima Saefullah"/>
    <n v="59"/>
    <n v="69"/>
    <n v="47"/>
    <n v="58"/>
    <n v="85"/>
    <n v="46"/>
    <n v="77"/>
    <s v="No"/>
    <n v="77"/>
    <n v="60.175000000000004"/>
    <x v="0"/>
  </r>
  <r>
    <n v="934"/>
    <s v="D0934"/>
    <x v="0"/>
    <s v="Darman Permata"/>
    <n v="90"/>
    <n v="67"/>
    <n v="69"/>
    <n v="66"/>
    <n v="69"/>
    <n v="57"/>
    <n v="83"/>
    <d v="2022-07-30T00:00:00"/>
    <n v="73"/>
    <n v="69"/>
    <x v="0"/>
  </r>
  <r>
    <n v="935"/>
    <s v="B0935"/>
    <x v="2"/>
    <s v="Humaira Marpaung"/>
    <n v="61"/>
    <n v="64"/>
    <n v="77"/>
    <n v="61"/>
    <n v="83"/>
    <n v="83"/>
    <n v="61"/>
    <d v="2022-11-18T00:00:00"/>
    <n v="51"/>
    <n v="70.724999999999994"/>
    <x v="2"/>
  </r>
  <r>
    <n v="936"/>
    <s v="F0936"/>
    <x v="1"/>
    <s v="Vicky Widiastuti"/>
    <n v="85"/>
    <n v="62"/>
    <n v="92"/>
    <n v="72"/>
    <n v="88"/>
    <n v="86"/>
    <n v="64"/>
    <d v="2022-09-10T00:00:00"/>
    <n v="54"/>
    <n v="79.375"/>
    <x v="2"/>
  </r>
  <r>
    <n v="937"/>
    <s v="F0937"/>
    <x v="1"/>
    <s v="Hasan Laksmiwati"/>
    <n v="70"/>
    <n v="46"/>
    <n v="87"/>
    <n v="72"/>
    <n v="93"/>
    <n v="61"/>
    <n v="74"/>
    <s v="No"/>
    <n v="74"/>
    <n v="72.125"/>
    <x v="2"/>
  </r>
  <r>
    <n v="938"/>
    <s v="A0938"/>
    <x v="4"/>
    <s v="Melinda Megantara"/>
    <n v="82"/>
    <n v="52"/>
    <n v="62"/>
    <n v="59"/>
    <n v="90"/>
    <n v="97"/>
    <n v="98"/>
    <s v="No"/>
    <n v="98"/>
    <n v="76.974999999999994"/>
    <x v="2"/>
  </r>
  <r>
    <n v="939"/>
    <s v="B0939"/>
    <x v="2"/>
    <s v="Saka Hidayat"/>
    <n v="74"/>
    <n v="60"/>
    <n v="87"/>
    <n v="74"/>
    <n v="87"/>
    <n v="42"/>
    <n v="99"/>
    <s v="No"/>
    <n v="99"/>
    <n v="72.575000000000003"/>
    <x v="2"/>
  </r>
  <r>
    <n v="940"/>
    <s v="A0940"/>
    <x v="4"/>
    <s v="Sarah Nuraini"/>
    <n v="87"/>
    <n v="46"/>
    <n v="57"/>
    <n v="73"/>
    <n v="64"/>
    <n v="90"/>
    <n v="96"/>
    <s v="No"/>
    <n v="96"/>
    <n v="72.75"/>
    <x v="2"/>
  </r>
  <r>
    <n v="941"/>
    <s v="C0941"/>
    <x v="5"/>
    <s v="Kala Hassanah"/>
    <n v="54"/>
    <n v="64"/>
    <n v="67"/>
    <n v="66"/>
    <n v="90"/>
    <n v="88"/>
    <n v="98"/>
    <s v="No"/>
    <n v="98"/>
    <n v="75.05"/>
    <x v="2"/>
  </r>
  <r>
    <n v="942"/>
    <s v="D0942"/>
    <x v="0"/>
    <s v="Prakosa Halim"/>
    <n v="94"/>
    <n v="56"/>
    <n v="43"/>
    <n v="59"/>
    <n v="86"/>
    <n v="84"/>
    <n v="84"/>
    <d v="2022-07-21T00:00:00"/>
    <n v="74"/>
    <n v="69.675000000000011"/>
    <x v="0"/>
  </r>
  <r>
    <n v="943"/>
    <s v="B0943"/>
    <x v="2"/>
    <s v="Gawati Purwanti"/>
    <n v="56"/>
    <n v="63"/>
    <n v="45"/>
    <n v="74"/>
    <n v="55"/>
    <n v="54"/>
    <n v="83"/>
    <d v="2022-09-24T00:00:00"/>
    <n v="73"/>
    <n v="58.099999999999994"/>
    <x v="1"/>
  </r>
  <r>
    <n v="944"/>
    <s v="E0944"/>
    <x v="3"/>
    <s v="Ikhsan Maheswara"/>
    <n v="81"/>
    <n v="62"/>
    <n v="65"/>
    <n v="73"/>
    <n v="55"/>
    <n v="45"/>
    <n v="74"/>
    <d v="2022-09-19T00:00:00"/>
    <n v="64"/>
    <n v="62.274999999999999"/>
    <x v="0"/>
  </r>
  <r>
    <n v="945"/>
    <s v="B0945"/>
    <x v="2"/>
    <s v="Jaeman Sinaga"/>
    <n v="90"/>
    <n v="45"/>
    <n v="67"/>
    <n v="70"/>
    <n v="81"/>
    <n v="74"/>
    <n v="90"/>
    <s v="No"/>
    <n v="90"/>
    <n v="72.95"/>
    <x v="2"/>
  </r>
  <r>
    <n v="946"/>
    <s v="F0946"/>
    <x v="1"/>
    <s v="Gandewa Sihombing"/>
    <n v="56"/>
    <n v="47"/>
    <n v="88"/>
    <n v="70"/>
    <n v="84"/>
    <n v="75"/>
    <n v="95"/>
    <s v="No"/>
    <n v="95"/>
    <n v="74.224999999999994"/>
    <x v="2"/>
  </r>
  <r>
    <n v="947"/>
    <s v="E0947"/>
    <x v="3"/>
    <s v="Labuh Purnawati"/>
    <n v="93"/>
    <n v="53"/>
    <n v="39"/>
    <n v="57"/>
    <n v="70"/>
    <n v="88"/>
    <n v="69"/>
    <s v="No"/>
    <n v="69"/>
    <n v="66.425000000000011"/>
    <x v="0"/>
  </r>
  <r>
    <n v="948"/>
    <s v="D0948"/>
    <x v="0"/>
    <s v="Tina Saputra"/>
    <n v="83"/>
    <n v="63"/>
    <n v="53"/>
    <n v="63"/>
    <n v="88"/>
    <n v="43"/>
    <n v="77"/>
    <s v="No"/>
    <n v="77"/>
    <n v="64.025000000000006"/>
    <x v="0"/>
  </r>
  <r>
    <n v="949"/>
    <s v="D0949"/>
    <x v="0"/>
    <s v="Respati Saptono"/>
    <n v="57"/>
    <n v="74"/>
    <n v="87"/>
    <n v="74"/>
    <n v="57"/>
    <n v="61"/>
    <n v="94"/>
    <s v="No"/>
    <n v="94"/>
    <n v="71.75"/>
    <x v="2"/>
  </r>
  <r>
    <n v="950"/>
    <s v="D0950"/>
    <x v="0"/>
    <s v="Rahmat Hutasoit"/>
    <n v="75"/>
    <n v="61"/>
    <n v="74"/>
    <n v="67"/>
    <n v="95"/>
    <n v="41"/>
    <n v="64"/>
    <s v="No"/>
    <n v="64"/>
    <n v="66.650000000000006"/>
    <x v="0"/>
  </r>
  <r>
    <n v="951"/>
    <s v="C0951"/>
    <x v="5"/>
    <s v="Mahesa Maulana"/>
    <n v="63"/>
    <n v="48"/>
    <n v="94"/>
    <n v="54"/>
    <n v="55"/>
    <n v="99"/>
    <n v="93"/>
    <d v="2022-08-07T00:00:00"/>
    <n v="83"/>
    <n v="74.399999999999991"/>
    <x v="2"/>
  </r>
  <r>
    <n v="952"/>
    <s v="C0952"/>
    <x v="5"/>
    <s v="Gantar Winarsih"/>
    <n v="51"/>
    <n v="47"/>
    <n v="73"/>
    <n v="53"/>
    <n v="93"/>
    <n v="93"/>
    <n v="86"/>
    <s v="No"/>
    <n v="86"/>
    <n v="72.3"/>
    <x v="2"/>
  </r>
  <r>
    <n v="953"/>
    <s v="F0953"/>
    <x v="1"/>
    <s v="Sakti Prasetya"/>
    <n v="52"/>
    <n v="41"/>
    <n v="57"/>
    <n v="65"/>
    <n v="85"/>
    <n v="92"/>
    <n v="97"/>
    <s v="No"/>
    <n v="97"/>
    <n v="69.875"/>
    <x v="0"/>
  </r>
  <r>
    <n v="954"/>
    <s v="B0954"/>
    <x v="2"/>
    <s v="Zamira Simanjuntak"/>
    <n v="93"/>
    <n v="73"/>
    <n v="41"/>
    <n v="50"/>
    <n v="53"/>
    <n v="82"/>
    <n v="74"/>
    <s v="No"/>
    <n v="74"/>
    <n v="65.625"/>
    <x v="0"/>
  </r>
  <r>
    <n v="955"/>
    <s v="B0955"/>
    <x v="2"/>
    <s v="Adhiarja Hartati"/>
    <n v="82"/>
    <n v="43"/>
    <n v="86"/>
    <n v="56"/>
    <n v="50"/>
    <n v="63"/>
    <n v="94"/>
    <s v="No"/>
    <n v="94"/>
    <n v="68.075000000000003"/>
    <x v="0"/>
  </r>
  <r>
    <n v="956"/>
    <s v="B0956"/>
    <x v="2"/>
    <s v="Bahuwirya Novitasari"/>
    <n v="65"/>
    <n v="58"/>
    <n v="77"/>
    <n v="55"/>
    <n v="88"/>
    <n v="80"/>
    <n v="80"/>
    <s v="No"/>
    <n v="80"/>
    <n v="72.650000000000006"/>
    <x v="2"/>
  </r>
  <r>
    <n v="957"/>
    <s v="F0957"/>
    <x v="1"/>
    <s v="Taufan Widiastuti"/>
    <n v="86"/>
    <n v="61"/>
    <n v="36"/>
    <n v="53"/>
    <n v="58"/>
    <n v="53"/>
    <n v="93"/>
    <d v="2022-10-30T00:00:00"/>
    <n v="83"/>
    <n v="58.349999999999994"/>
    <x v="1"/>
  </r>
  <r>
    <n v="958"/>
    <s v="F0958"/>
    <x v="1"/>
    <s v="Warsita Putra"/>
    <n v="67"/>
    <n v="58"/>
    <n v="86"/>
    <n v="71"/>
    <n v="83"/>
    <n v="95"/>
    <n v="61"/>
    <d v="2022-10-05T00:00:00"/>
    <n v="51"/>
    <n v="76.174999999999997"/>
    <x v="2"/>
  </r>
  <r>
    <n v="959"/>
    <s v="D0959"/>
    <x v="0"/>
    <s v="Banawa Prasetyo"/>
    <n v="59"/>
    <n v="72"/>
    <n v="75"/>
    <n v="54"/>
    <n v="71"/>
    <n v="93"/>
    <n v="94"/>
    <s v="No"/>
    <n v="94"/>
    <n v="75"/>
    <x v="2"/>
  </r>
  <r>
    <n v="960"/>
    <s v="B0960"/>
    <x v="2"/>
    <s v="Aris Purnawati"/>
    <n v="94"/>
    <n v="73"/>
    <n v="59"/>
    <n v="71"/>
    <n v="95"/>
    <n v="78"/>
    <n v="98"/>
    <s v="No"/>
    <n v="98"/>
    <n v="78.825000000000003"/>
    <x v="2"/>
  </r>
  <r>
    <n v="961"/>
    <s v="E0961"/>
    <x v="3"/>
    <s v="Gantar Prayoga"/>
    <n v="54"/>
    <n v="45"/>
    <n v="32"/>
    <n v="72"/>
    <n v="80"/>
    <n v="75"/>
    <n v="95"/>
    <s v="No"/>
    <n v="95"/>
    <n v="62.275000000000006"/>
    <x v="0"/>
  </r>
  <r>
    <n v="962"/>
    <s v="B0962"/>
    <x v="2"/>
    <s v="Damu Pradana"/>
    <n v="64"/>
    <n v="53"/>
    <n v="49"/>
    <n v="56"/>
    <n v="74"/>
    <n v="56"/>
    <n v="84"/>
    <s v="No"/>
    <n v="84"/>
    <n v="60.274999999999999"/>
    <x v="0"/>
  </r>
  <r>
    <n v="963"/>
    <s v="B0963"/>
    <x v="2"/>
    <s v="Alambana Purwanti"/>
    <n v="82"/>
    <n v="59"/>
    <n v="61"/>
    <n v="74"/>
    <n v="53"/>
    <n v="82"/>
    <n v="78"/>
    <d v="2022-09-19T00:00:00"/>
    <n v="68"/>
    <n v="68.900000000000006"/>
    <x v="0"/>
  </r>
  <r>
    <n v="964"/>
    <s v="A0964"/>
    <x v="4"/>
    <s v="Gaman Simbolon"/>
    <n v="80"/>
    <n v="65"/>
    <n v="50"/>
    <n v="63"/>
    <n v="73"/>
    <n v="45"/>
    <n v="80"/>
    <s v="No"/>
    <n v="80"/>
    <n v="62.125"/>
    <x v="0"/>
  </r>
  <r>
    <n v="965"/>
    <s v="D0965"/>
    <x v="0"/>
    <s v="Darsirah Habibi"/>
    <n v="50"/>
    <n v="47"/>
    <n v="34"/>
    <n v="75"/>
    <n v="81"/>
    <n v="52"/>
    <n v="69"/>
    <s v="No"/>
    <n v="69"/>
    <n v="55.725000000000001"/>
    <x v="1"/>
  </r>
  <r>
    <n v="966"/>
    <s v="A0966"/>
    <x v="4"/>
    <s v="Bambang Gunarto"/>
    <n v="64"/>
    <n v="64"/>
    <n v="72"/>
    <n v="73"/>
    <n v="89"/>
    <n v="54"/>
    <n v="68"/>
    <d v="2022-12-12T00:00:00"/>
    <n v="58"/>
    <n v="67.25"/>
    <x v="0"/>
  </r>
  <r>
    <n v="967"/>
    <s v="E0967"/>
    <x v="3"/>
    <s v="Hana Prasetya"/>
    <n v="83"/>
    <n v="48"/>
    <n v="39"/>
    <n v="62"/>
    <n v="62"/>
    <n v="85"/>
    <n v="91"/>
    <d v="2022-10-06T00:00:00"/>
    <n v="81"/>
    <n v="64.774999999999991"/>
    <x v="0"/>
  </r>
  <r>
    <n v="968"/>
    <s v="E0968"/>
    <x v="3"/>
    <s v="Eva Puspita"/>
    <n v="88"/>
    <n v="44"/>
    <n v="85"/>
    <n v="54"/>
    <n v="55"/>
    <n v="81"/>
    <n v="64"/>
    <s v="No"/>
    <n v="64"/>
    <n v="69.725000000000009"/>
    <x v="0"/>
  </r>
  <r>
    <n v="969"/>
    <s v="A0969"/>
    <x v="4"/>
    <s v="Fitriani Mulyani"/>
    <n v="92"/>
    <n v="57"/>
    <n v="89"/>
    <n v="73"/>
    <n v="81"/>
    <n v="74"/>
    <n v="99"/>
    <s v="No"/>
    <n v="99"/>
    <n v="80.375"/>
    <x v="3"/>
  </r>
  <r>
    <n v="970"/>
    <s v="A0970"/>
    <x v="4"/>
    <s v="Gangsa Iswahyudi"/>
    <n v="69"/>
    <n v="59"/>
    <n v="61"/>
    <n v="72"/>
    <n v="73"/>
    <n v="70"/>
    <n v="80"/>
    <s v="No"/>
    <n v="80"/>
    <n v="68.325000000000003"/>
    <x v="0"/>
  </r>
  <r>
    <n v="971"/>
    <s v="F0971"/>
    <x v="1"/>
    <s v="Dimas Rajasa"/>
    <n v="94"/>
    <n v="46"/>
    <n v="93"/>
    <n v="66"/>
    <n v="57"/>
    <n v="86"/>
    <n v="69"/>
    <s v="No"/>
    <n v="69"/>
    <n v="75.575000000000017"/>
    <x v="2"/>
  </r>
  <r>
    <n v="972"/>
    <s v="D0972"/>
    <x v="0"/>
    <s v="Hana Winarsih"/>
    <n v="81"/>
    <n v="47"/>
    <n v="93"/>
    <n v="50"/>
    <n v="91"/>
    <n v="74"/>
    <n v="72"/>
    <d v="2022-09-18T00:00:00"/>
    <n v="62"/>
    <n v="73.225000000000009"/>
    <x v="2"/>
  </r>
  <r>
    <n v="973"/>
    <s v="B0973"/>
    <x v="2"/>
    <s v="Martani Mulyani"/>
    <n v="91"/>
    <n v="62"/>
    <n v="68"/>
    <n v="69"/>
    <n v="72"/>
    <n v="81"/>
    <n v="71"/>
    <d v="2022-09-19T00:00:00"/>
    <n v="61"/>
    <n v="72.649999999999991"/>
    <x v="2"/>
  </r>
  <r>
    <n v="974"/>
    <s v="F0974"/>
    <x v="1"/>
    <s v="Bakianto Marpaung"/>
    <n v="70"/>
    <n v="68"/>
    <n v="42"/>
    <n v="59"/>
    <n v="93"/>
    <n v="61"/>
    <n v="60"/>
    <s v="No"/>
    <n v="60"/>
    <n v="62.85"/>
    <x v="0"/>
  </r>
  <r>
    <n v="975"/>
    <s v="E0975"/>
    <x v="3"/>
    <s v="Simon Widiastuti"/>
    <n v="65"/>
    <n v="48"/>
    <n v="85"/>
    <n v="68"/>
    <n v="84"/>
    <n v="70"/>
    <n v="64"/>
    <s v="No"/>
    <n v="64"/>
    <n v="70.525000000000006"/>
    <x v="2"/>
  </r>
  <r>
    <n v="976"/>
    <s v="F0976"/>
    <x v="1"/>
    <s v="Jono Lazuardi"/>
    <n v="92"/>
    <n v="43"/>
    <n v="34"/>
    <n v="64"/>
    <n v="92"/>
    <n v="69"/>
    <n v="83"/>
    <d v="2022-12-17T00:00:00"/>
    <n v="73"/>
    <n v="64.275000000000006"/>
    <x v="0"/>
  </r>
  <r>
    <n v="977"/>
    <s v="A0977"/>
    <x v="4"/>
    <s v="Okta Sitorus"/>
    <n v="80"/>
    <n v="65"/>
    <n v="69"/>
    <n v="58"/>
    <n v="63"/>
    <n v="66"/>
    <n v="66"/>
    <d v="2022-11-14T00:00:00"/>
    <n v="56"/>
    <n v="65.849999999999994"/>
    <x v="0"/>
  </r>
  <r>
    <n v="978"/>
    <s v="A0978"/>
    <x v="4"/>
    <s v="Emong Siregar"/>
    <n v="83"/>
    <n v="67"/>
    <n v="93"/>
    <n v="68"/>
    <n v="61"/>
    <n v="84"/>
    <n v="91"/>
    <d v="2022-07-19T00:00:00"/>
    <n v="81"/>
    <n v="78.375"/>
    <x v="2"/>
  </r>
  <r>
    <n v="979"/>
    <s v="C0979"/>
    <x v="5"/>
    <s v="Kajen Budiman"/>
    <n v="80"/>
    <n v="43"/>
    <n v="87"/>
    <n v="67"/>
    <n v="89"/>
    <n v="83"/>
    <n v="84"/>
    <d v="2022-09-07T00:00:00"/>
    <n v="74"/>
    <n v="76.275000000000006"/>
    <x v="2"/>
  </r>
  <r>
    <n v="980"/>
    <s v="A0980"/>
    <x v="4"/>
    <s v="Ismail Nugroho"/>
    <n v="65"/>
    <n v="62"/>
    <n v="86"/>
    <n v="57"/>
    <n v="69"/>
    <n v="42"/>
    <n v="95"/>
    <d v="2022-09-18T00:00:00"/>
    <n v="85"/>
    <n v="65.724999999999994"/>
    <x v="0"/>
  </r>
  <r>
    <n v="981"/>
    <s v="E0981"/>
    <x v="3"/>
    <s v="Amelia Manullang"/>
    <n v="79"/>
    <n v="41"/>
    <n v="91"/>
    <n v="57"/>
    <n v="78"/>
    <n v="89"/>
    <n v="96"/>
    <s v="No"/>
    <n v="96"/>
    <n v="77.474999999999994"/>
    <x v="2"/>
  </r>
  <r>
    <n v="982"/>
    <s v="B0982"/>
    <x v="2"/>
    <s v="Damu Suwarno"/>
    <n v="95"/>
    <n v="45"/>
    <n v="94"/>
    <n v="66"/>
    <n v="94"/>
    <n v="90"/>
    <n v="99"/>
    <d v="2022-10-25T00:00:00"/>
    <n v="89"/>
    <n v="83.200000000000017"/>
    <x v="3"/>
  </r>
  <r>
    <n v="983"/>
    <s v="D0983"/>
    <x v="0"/>
    <s v="Ellis Prayoga"/>
    <n v="78"/>
    <n v="66"/>
    <n v="91"/>
    <n v="72"/>
    <n v="59"/>
    <n v="88"/>
    <n v="60"/>
    <d v="2022-11-03T00:00:00"/>
    <n v="50"/>
    <n v="75.175000000000011"/>
    <x v="2"/>
  </r>
  <r>
    <n v="984"/>
    <s v="D0984"/>
    <x v="0"/>
    <s v="Among Padmasari"/>
    <n v="52"/>
    <n v="57"/>
    <n v="34"/>
    <n v="73"/>
    <n v="63"/>
    <n v="92"/>
    <n v="77"/>
    <d v="2022-10-04T00:00:00"/>
    <n v="67"/>
    <n v="62.525000000000006"/>
    <x v="0"/>
  </r>
  <r>
    <n v="985"/>
    <s v="C0985"/>
    <x v="5"/>
    <s v="Endra Waskita"/>
    <n v="55"/>
    <n v="73"/>
    <n v="54"/>
    <n v="62"/>
    <n v="63"/>
    <n v="70"/>
    <n v="72"/>
    <d v="2022-07-12T00:00:00"/>
    <n v="62"/>
    <n v="62.625"/>
    <x v="0"/>
  </r>
  <r>
    <n v="986"/>
    <s v="F0986"/>
    <x v="1"/>
    <s v="Hasta Usada"/>
    <n v="82"/>
    <n v="61"/>
    <n v="54"/>
    <n v="68"/>
    <n v="73"/>
    <n v="92"/>
    <n v="86"/>
    <d v="2022-08-08T00:00:00"/>
    <n v="76"/>
    <n v="72.3"/>
    <x v="2"/>
  </r>
  <r>
    <n v="987"/>
    <s v="D0987"/>
    <x v="0"/>
    <s v="Ikin Purnawati"/>
    <n v="51"/>
    <n v="65"/>
    <n v="47"/>
    <n v="56"/>
    <n v="86"/>
    <n v="74"/>
    <n v="72"/>
    <s v="No"/>
    <n v="72"/>
    <n v="63.650000000000006"/>
    <x v="0"/>
  </r>
  <r>
    <n v="988"/>
    <s v="D0988"/>
    <x v="0"/>
    <s v="Ivan Wibisono"/>
    <n v="51"/>
    <n v="46"/>
    <n v="94"/>
    <n v="51"/>
    <n v="58"/>
    <n v="45"/>
    <n v="87"/>
    <d v="2022-09-22T00:00:00"/>
    <n v="77"/>
    <n v="61.25"/>
    <x v="0"/>
  </r>
  <r>
    <n v="989"/>
    <s v="C0989"/>
    <x v="5"/>
    <s v="Akarsana Nasyidah"/>
    <n v="75"/>
    <n v="64"/>
    <n v="43"/>
    <n v="58"/>
    <n v="50"/>
    <n v="77"/>
    <n v="86"/>
    <d v="2022-10-24T00:00:00"/>
    <n v="76"/>
    <n v="62.475000000000001"/>
    <x v="0"/>
  </r>
  <r>
    <n v="990"/>
    <s v="F0990"/>
    <x v="1"/>
    <s v="Karen Budiyanto"/>
    <n v="75"/>
    <n v="70"/>
    <n v="62"/>
    <n v="62"/>
    <n v="57"/>
    <n v="51"/>
    <n v="72"/>
    <s v="No"/>
    <n v="72"/>
    <n v="62.800000000000004"/>
    <x v="0"/>
  </r>
  <r>
    <n v="991"/>
    <s v="D0991"/>
    <x v="0"/>
    <s v="Gaman Damanik"/>
    <n v="92"/>
    <n v="58"/>
    <n v="80"/>
    <n v="57"/>
    <n v="86"/>
    <n v="100"/>
    <n v="86"/>
    <s v="No"/>
    <n v="86"/>
    <n v="81.224999999999994"/>
    <x v="3"/>
  </r>
  <r>
    <n v="992"/>
    <s v="A0992"/>
    <x v="4"/>
    <s v="Irfan Nababan"/>
    <n v="75"/>
    <n v="56"/>
    <n v="77"/>
    <n v="53"/>
    <n v="80"/>
    <n v="47"/>
    <n v="83"/>
    <d v="2022-10-28T00:00:00"/>
    <n v="73"/>
    <n v="65.099999999999994"/>
    <x v="0"/>
  </r>
  <r>
    <n v="993"/>
    <s v="B0993"/>
    <x v="2"/>
    <s v="Novi Prabowo"/>
    <n v="89"/>
    <n v="63"/>
    <n v="66"/>
    <n v="55"/>
    <n v="95"/>
    <n v="75"/>
    <n v="93"/>
    <d v="2022-09-06T00:00:00"/>
    <n v="83"/>
    <n v="74.25"/>
    <x v="2"/>
  </r>
  <r>
    <n v="994"/>
    <s v="C0994"/>
    <x v="5"/>
    <s v="Yance Pranowo"/>
    <n v="50"/>
    <n v="50"/>
    <n v="43"/>
    <n v="52"/>
    <n v="53"/>
    <n v="93"/>
    <n v="76"/>
    <d v="2022-10-12T00:00:00"/>
    <n v="66"/>
    <n v="59.425000000000004"/>
    <x v="1"/>
  </r>
  <r>
    <n v="995"/>
    <s v="D0995"/>
    <x v="0"/>
    <s v="Malik Tampubolon"/>
    <n v="59"/>
    <n v="43"/>
    <n v="43"/>
    <n v="61"/>
    <n v="75"/>
    <n v="53"/>
    <n v="89"/>
    <d v="2022-08-25T00:00:00"/>
    <n v="79"/>
    <n v="56.85"/>
    <x v="1"/>
  </r>
  <r>
    <n v="996"/>
    <s v="F0996"/>
    <x v="1"/>
    <s v="Kasim Nasyidah"/>
    <n v="52"/>
    <n v="54"/>
    <n v="72"/>
    <n v="58"/>
    <n v="81"/>
    <n v="63"/>
    <n v="73"/>
    <s v="No"/>
    <n v="73"/>
    <n v="64.924999999999997"/>
    <x v="0"/>
  </r>
  <r>
    <n v="997"/>
    <s v="C0997"/>
    <x v="5"/>
    <s v="Gawati Melani"/>
    <n v="80"/>
    <n v="64"/>
    <n v="57"/>
    <n v="54"/>
    <n v="68"/>
    <n v="73"/>
    <n v="85"/>
    <d v="2022-09-25T00:00:00"/>
    <n v="75"/>
    <n v="66.75"/>
    <x v="0"/>
  </r>
  <r>
    <n v="998"/>
    <s v="E0998"/>
    <x v="3"/>
    <s v="Ade Astuti"/>
    <n v="50"/>
    <n v="43"/>
    <n v="89"/>
    <n v="63"/>
    <n v="84"/>
    <n v="52"/>
    <n v="75"/>
    <s v="No"/>
    <n v="75"/>
    <n v="65.7"/>
    <x v="0"/>
  </r>
  <r>
    <n v="999"/>
    <s v="F0999"/>
    <x v="1"/>
    <s v="Michelle Nuraini"/>
    <n v="63"/>
    <n v="46"/>
    <n v="89"/>
    <n v="69"/>
    <n v="86"/>
    <n v="50"/>
    <n v="71"/>
    <d v="2022-07-04T00:00:00"/>
    <n v="61"/>
    <n v="66.899999999999991"/>
    <x v="0"/>
  </r>
  <r>
    <n v="1000"/>
    <s v="E1000"/>
    <x v="3"/>
    <s v="Omar Sihombing"/>
    <n v="60"/>
    <n v="55"/>
    <n v="67"/>
    <n v="61"/>
    <n v="63"/>
    <n v="73"/>
    <n v="89"/>
    <d v="2022-11-02T00:00:00"/>
    <n v="79"/>
    <n v="65.77500000000000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D0001"/>
    <x v="0"/>
    <s v="Legawa Riyanti"/>
    <n v="79"/>
    <n v="49"/>
    <n v="66"/>
    <n v="52"/>
    <n v="52"/>
    <n v="98"/>
    <n v="85"/>
    <x v="0"/>
    <x v="0"/>
    <n v="75"/>
    <n v="69.300000000000011"/>
    <s v="C"/>
    <m/>
    <x v="0"/>
    <x v="0"/>
    <m/>
    <m/>
    <m/>
  </r>
  <r>
    <x v="1"/>
    <s v="D0002"/>
    <x v="0"/>
    <s v="Kunthara Halimah"/>
    <n v="65"/>
    <n v="47"/>
    <n v="72"/>
    <n v="71"/>
    <n v="70"/>
    <n v="73"/>
    <n v="82"/>
    <x v="1"/>
    <x v="0"/>
    <n v="72"/>
    <n v="67.825000000000003"/>
    <s v="C"/>
    <m/>
    <x v="0"/>
    <x v="0"/>
    <m/>
    <m/>
    <m/>
  </r>
  <r>
    <x v="2"/>
    <s v="D0003"/>
    <x v="0"/>
    <s v="Cakrawangsa Adriansyah"/>
    <n v="89"/>
    <n v="48"/>
    <n v="36"/>
    <n v="73"/>
    <n v="82"/>
    <n v="67"/>
    <n v="79"/>
    <x v="2"/>
    <x v="0"/>
    <n v="69"/>
    <n v="64"/>
    <s v="C"/>
    <m/>
    <x v="0"/>
    <x v="0"/>
    <m/>
    <m/>
    <m/>
  </r>
  <r>
    <x v="3"/>
    <s v="D0004"/>
    <x v="0"/>
    <s v="Daliono Sudiati"/>
    <n v="78"/>
    <n v="44"/>
    <n v="36"/>
    <n v="74"/>
    <n v="59"/>
    <n v="90"/>
    <n v="100"/>
    <x v="3"/>
    <x v="1"/>
    <n v="100"/>
    <n v="67.075000000000003"/>
    <s v="C"/>
    <m/>
    <x v="0"/>
    <x v="0"/>
    <m/>
    <m/>
    <m/>
  </r>
  <r>
    <x v="4"/>
    <s v="D0005"/>
    <x v="0"/>
    <s v="Ilsa Hakim"/>
    <n v="73"/>
    <n v="48"/>
    <n v="35"/>
    <n v="62"/>
    <n v="72"/>
    <n v="51"/>
    <n v="70"/>
    <x v="4"/>
    <x v="0"/>
    <n v="60"/>
    <n v="55.075000000000003"/>
    <s v="D"/>
    <m/>
    <x v="0"/>
    <x v="0"/>
    <m/>
    <m/>
    <m/>
  </r>
  <r>
    <x v="5"/>
    <s v="D0006"/>
    <x v="0"/>
    <s v="Artawan Lazuardi"/>
    <n v="77"/>
    <n v="53"/>
    <n v="94"/>
    <n v="65"/>
    <n v="70"/>
    <n v="57"/>
    <n v="71"/>
    <x v="3"/>
    <x v="1"/>
    <n v="71"/>
    <n v="70.424999999999997"/>
    <s v="B"/>
    <m/>
    <x v="0"/>
    <x v="0"/>
    <m/>
    <m/>
    <m/>
  </r>
  <r>
    <x v="6"/>
    <s v="D0007"/>
    <x v="0"/>
    <s v="Jatmiko Nasyidah"/>
    <n v="58"/>
    <n v="61"/>
    <n v="95"/>
    <n v="54"/>
    <n v="77"/>
    <n v="65"/>
    <n v="87"/>
    <x v="3"/>
    <x v="1"/>
    <n v="87"/>
    <n v="71.95"/>
    <s v="B"/>
    <m/>
    <x v="0"/>
    <x v="0"/>
    <m/>
    <m/>
    <m/>
  </r>
  <r>
    <x v="7"/>
    <s v="F0008"/>
    <x v="1"/>
    <s v="Dadap Winarsih"/>
    <n v="92"/>
    <n v="75"/>
    <n v="70"/>
    <n v="70"/>
    <n v="68"/>
    <n v="65"/>
    <n v="84"/>
    <x v="3"/>
    <x v="1"/>
    <n v="84"/>
    <n v="73.525000000000006"/>
    <s v="B"/>
    <m/>
    <x v="0"/>
    <x v="0"/>
    <m/>
    <m/>
    <m/>
  </r>
  <r>
    <x v="8"/>
    <s v="B0009"/>
    <x v="2"/>
    <s v="Dina Wahyudin"/>
    <n v="77"/>
    <n v="40"/>
    <n v="95"/>
    <n v="75"/>
    <n v="60"/>
    <n v="81"/>
    <n v="73"/>
    <x v="5"/>
    <x v="0"/>
    <n v="63"/>
    <n v="73"/>
    <s v="B"/>
    <m/>
    <x v="0"/>
    <x v="0"/>
    <m/>
    <m/>
    <m/>
  </r>
  <r>
    <x v="9"/>
    <s v="E0010"/>
    <x v="3"/>
    <s v="Wardi Hasanah"/>
    <n v="59"/>
    <n v="63"/>
    <n v="91"/>
    <n v="67"/>
    <n v="67"/>
    <n v="89"/>
    <n v="96"/>
    <x v="3"/>
    <x v="1"/>
    <n v="96"/>
    <n v="77.599999999999994"/>
    <s v="B"/>
    <m/>
    <x v="0"/>
    <x v="0"/>
    <m/>
    <m/>
    <m/>
  </r>
  <r>
    <x v="10"/>
    <s v="B0011"/>
    <x v="2"/>
    <s v="Lukita Anggriawan"/>
    <n v="80"/>
    <n v="75"/>
    <n v="51"/>
    <n v="52"/>
    <n v="54"/>
    <n v="51"/>
    <n v="79"/>
    <x v="3"/>
    <x v="1"/>
    <n v="79"/>
    <n v="60.925000000000004"/>
    <s v="C"/>
    <m/>
    <x v="0"/>
    <x v="0"/>
    <m/>
    <m/>
    <m/>
  </r>
  <r>
    <x v="11"/>
    <s v="B0012"/>
    <x v="2"/>
    <s v="Jatmiko Halimah"/>
    <n v="89"/>
    <n v="66"/>
    <n v="58"/>
    <n v="56"/>
    <n v="72"/>
    <n v="40"/>
    <n v="66"/>
    <x v="6"/>
    <x v="0"/>
    <n v="56"/>
    <n v="60.575000000000003"/>
    <s v="C"/>
    <m/>
    <x v="0"/>
    <x v="0"/>
    <m/>
    <m/>
    <m/>
  </r>
  <r>
    <x v="12"/>
    <s v="E0013"/>
    <x v="3"/>
    <s v="Zulaikha Hasanah"/>
    <n v="87"/>
    <n v="62"/>
    <n v="79"/>
    <n v="53"/>
    <n v="76"/>
    <n v="99"/>
    <n v="67"/>
    <x v="3"/>
    <x v="1"/>
    <n v="67"/>
    <n v="77.05"/>
    <s v="B"/>
    <m/>
    <x v="0"/>
    <x v="0"/>
    <m/>
    <m/>
    <m/>
  </r>
  <r>
    <x v="13"/>
    <s v="E0014"/>
    <x v="3"/>
    <s v="Mahdi Prasetyo"/>
    <n v="86"/>
    <n v="69"/>
    <n v="85"/>
    <n v="62"/>
    <n v="73"/>
    <n v="92"/>
    <n v="66"/>
    <x v="7"/>
    <x v="0"/>
    <n v="56"/>
    <n v="77.25"/>
    <s v="B"/>
    <m/>
    <x v="0"/>
    <x v="0"/>
    <m/>
    <m/>
    <m/>
  </r>
  <r>
    <x v="14"/>
    <s v="F0015"/>
    <x v="1"/>
    <s v="Adinata Permata"/>
    <n v="81"/>
    <n v="48"/>
    <n v="61"/>
    <n v="53"/>
    <n v="85"/>
    <n v="70"/>
    <n v="60"/>
    <x v="8"/>
    <x v="0"/>
    <n v="50"/>
    <n v="64.575000000000003"/>
    <s v="C"/>
    <m/>
    <x v="0"/>
    <x v="0"/>
    <m/>
    <m/>
    <m/>
  </r>
  <r>
    <x v="15"/>
    <s v="A0016"/>
    <x v="4"/>
    <s v="Baktiono Kurniawan"/>
    <n v="72"/>
    <n v="64"/>
    <n v="79"/>
    <n v="59"/>
    <n v="82"/>
    <n v="88"/>
    <n v="69"/>
    <x v="9"/>
    <x v="0"/>
    <n v="59"/>
    <n v="73.925000000000011"/>
    <s v="B"/>
    <m/>
    <x v="0"/>
    <x v="0"/>
    <m/>
    <m/>
    <m/>
  </r>
  <r>
    <x v="16"/>
    <s v="F0017"/>
    <x v="1"/>
    <s v="Jati Suwarno"/>
    <n v="60"/>
    <n v="46"/>
    <n v="85"/>
    <n v="66"/>
    <n v="73"/>
    <n v="47"/>
    <n v="62"/>
    <x v="3"/>
    <x v="1"/>
    <n v="62"/>
    <n v="63.225000000000009"/>
    <s v="C"/>
    <m/>
    <x v="0"/>
    <x v="0"/>
    <m/>
    <m/>
    <m/>
  </r>
  <r>
    <x v="17"/>
    <s v="E0018"/>
    <x v="3"/>
    <s v="Artanto Sitorus"/>
    <n v="53"/>
    <n v="41"/>
    <n v="64"/>
    <n v="57"/>
    <n v="80"/>
    <n v="74"/>
    <n v="95"/>
    <x v="3"/>
    <x v="1"/>
    <n v="95"/>
    <n v="65.974999999999994"/>
    <s v="C"/>
    <m/>
    <x v="0"/>
    <x v="0"/>
    <m/>
    <m/>
    <m/>
  </r>
  <r>
    <x v="18"/>
    <s v="C0019"/>
    <x v="5"/>
    <s v="Daniswara Manullang"/>
    <n v="85"/>
    <n v="63"/>
    <n v="93"/>
    <n v="65"/>
    <n v="84"/>
    <n v="48"/>
    <n v="89"/>
    <x v="10"/>
    <x v="0"/>
    <n v="79"/>
    <n v="73.225000000000009"/>
    <s v="B"/>
    <m/>
    <x v="0"/>
    <x v="0"/>
    <m/>
    <m/>
    <m/>
  </r>
  <r>
    <x v="19"/>
    <s v="A0020"/>
    <x v="4"/>
    <s v="Halima Marbun"/>
    <n v="60"/>
    <n v="69"/>
    <n v="93"/>
    <n v="72"/>
    <n v="60"/>
    <n v="100"/>
    <n v="70"/>
    <x v="2"/>
    <x v="0"/>
    <n v="60"/>
    <n v="77.224999999999994"/>
    <s v="B"/>
    <m/>
    <x v="0"/>
    <x v="0"/>
    <m/>
    <m/>
    <m/>
  </r>
  <r>
    <x v="20"/>
    <s v="E0021"/>
    <x v="3"/>
    <s v="Asmuni Nainggolan"/>
    <n v="75"/>
    <n v="42"/>
    <n v="35"/>
    <n v="65"/>
    <n v="86"/>
    <n v="94"/>
    <n v="96"/>
    <x v="11"/>
    <x v="0"/>
    <n v="86"/>
    <n v="67.899999999999991"/>
    <s v="C"/>
    <m/>
    <x v="0"/>
    <x v="0"/>
    <m/>
    <m/>
    <m/>
  </r>
  <r>
    <x v="21"/>
    <s v="A0022"/>
    <x v="4"/>
    <s v="Ira Firgantoro"/>
    <n v="51"/>
    <n v="42"/>
    <n v="38"/>
    <n v="73"/>
    <n v="63"/>
    <n v="52"/>
    <n v="71"/>
    <x v="3"/>
    <x v="1"/>
    <n v="71"/>
    <n v="53.725000000000001"/>
    <s v="D"/>
    <m/>
    <x v="0"/>
    <x v="0"/>
    <m/>
    <m/>
    <m/>
  </r>
  <r>
    <x v="22"/>
    <s v="B0023"/>
    <x v="2"/>
    <s v="Wakiman Prastuti"/>
    <n v="84"/>
    <n v="49"/>
    <n v="87"/>
    <n v="56"/>
    <n v="64"/>
    <n v="60"/>
    <n v="73"/>
    <x v="3"/>
    <x v="1"/>
    <n v="73"/>
    <n v="68.325000000000003"/>
    <s v="C"/>
    <m/>
    <x v="0"/>
    <x v="0"/>
    <m/>
    <m/>
    <m/>
  </r>
  <r>
    <x v="23"/>
    <s v="D0024"/>
    <x v="0"/>
    <s v="Kajen Pudjiastuti"/>
    <n v="56"/>
    <n v="57"/>
    <n v="59"/>
    <n v="56"/>
    <n v="83"/>
    <n v="48"/>
    <n v="68"/>
    <x v="3"/>
    <x v="1"/>
    <n v="68"/>
    <n v="59.7"/>
    <s v="D"/>
    <m/>
    <x v="0"/>
    <x v="0"/>
    <m/>
    <m/>
    <m/>
  </r>
  <r>
    <x v="24"/>
    <s v="F0025"/>
    <x v="1"/>
    <s v="Ghaliyati Kurniawan"/>
    <n v="73"/>
    <n v="68"/>
    <n v="56"/>
    <n v="53"/>
    <n v="63"/>
    <n v="56"/>
    <n v="78"/>
    <x v="3"/>
    <x v="1"/>
    <n v="78"/>
    <n v="62.325000000000003"/>
    <s v="C"/>
    <m/>
    <x v="0"/>
    <x v="0"/>
    <m/>
    <m/>
    <m/>
  </r>
  <r>
    <x v="25"/>
    <s v="A0026"/>
    <x v="4"/>
    <s v="Samsul Kusmawati"/>
    <n v="74"/>
    <n v="57"/>
    <n v="49"/>
    <n v="53"/>
    <n v="70"/>
    <n v="57"/>
    <n v="63"/>
    <x v="12"/>
    <x v="0"/>
    <n v="53"/>
    <n v="58.25"/>
    <s v="D"/>
    <m/>
    <x v="0"/>
    <x v="0"/>
    <m/>
    <m/>
    <m/>
  </r>
  <r>
    <x v="26"/>
    <s v="D0027"/>
    <x v="0"/>
    <s v="Danang Pratiwi"/>
    <n v="77"/>
    <n v="54"/>
    <n v="72"/>
    <n v="52"/>
    <n v="82"/>
    <n v="73"/>
    <n v="89"/>
    <x v="13"/>
    <x v="0"/>
    <n v="79"/>
    <n v="70.025000000000006"/>
    <s v="B"/>
    <m/>
    <x v="0"/>
    <x v="0"/>
    <m/>
    <m/>
    <m/>
  </r>
  <r>
    <x v="27"/>
    <s v="E0028"/>
    <x v="3"/>
    <s v="Putu Manullang"/>
    <n v="68"/>
    <n v="66"/>
    <n v="34"/>
    <n v="66"/>
    <n v="73"/>
    <n v="92"/>
    <n v="86"/>
    <x v="3"/>
    <x v="1"/>
    <n v="86"/>
    <n v="67.924999999999997"/>
    <s v="C"/>
    <m/>
    <x v="0"/>
    <x v="0"/>
    <m/>
    <m/>
    <m/>
  </r>
  <r>
    <x v="28"/>
    <s v="C0029"/>
    <x v="5"/>
    <s v="Banawi Laksita"/>
    <n v="72"/>
    <n v="51"/>
    <n v="43"/>
    <n v="74"/>
    <n v="56"/>
    <n v="50"/>
    <n v="79"/>
    <x v="14"/>
    <x v="0"/>
    <n v="69"/>
    <n v="57.125"/>
    <s v="D"/>
    <m/>
    <x v="0"/>
    <x v="0"/>
    <m/>
    <m/>
    <m/>
  </r>
  <r>
    <x v="29"/>
    <s v="C0030"/>
    <x v="5"/>
    <s v="Dewi Budiman"/>
    <n v="59"/>
    <n v="46"/>
    <n v="87"/>
    <n v="71"/>
    <n v="57"/>
    <n v="48"/>
    <n v="71"/>
    <x v="15"/>
    <x v="0"/>
    <n v="61"/>
    <n v="62.225000000000001"/>
    <s v="C"/>
    <m/>
    <x v="0"/>
    <x v="0"/>
    <m/>
    <m/>
    <m/>
  </r>
  <r>
    <x v="30"/>
    <s v="A0031"/>
    <x v="4"/>
    <s v="Koko Suartini"/>
    <n v="75"/>
    <n v="60"/>
    <n v="55"/>
    <n v="74"/>
    <n v="91"/>
    <n v="65"/>
    <n v="81"/>
    <x v="3"/>
    <x v="1"/>
    <n v="81"/>
    <n v="69.599999999999994"/>
    <s v="C"/>
    <m/>
    <x v="0"/>
    <x v="0"/>
    <m/>
    <m/>
    <m/>
  </r>
  <r>
    <x v="31"/>
    <s v="E0032"/>
    <x v="3"/>
    <s v="Bakianto Tarihoran"/>
    <n v="95"/>
    <n v="48"/>
    <n v="88"/>
    <n v="61"/>
    <n v="91"/>
    <n v="88"/>
    <n v="82"/>
    <x v="16"/>
    <x v="0"/>
    <n v="72"/>
    <n v="79.275000000000006"/>
    <s v="B"/>
    <m/>
    <x v="0"/>
    <x v="0"/>
    <m/>
    <m/>
    <m/>
  </r>
  <r>
    <x v="32"/>
    <s v="A0033"/>
    <x v="4"/>
    <s v="Dalimin Natsir"/>
    <n v="73"/>
    <n v="64"/>
    <n v="40"/>
    <n v="61"/>
    <n v="89"/>
    <n v="75"/>
    <n v="65"/>
    <x v="17"/>
    <x v="0"/>
    <n v="55"/>
    <n v="64.375"/>
    <s v="C"/>
    <m/>
    <x v="0"/>
    <x v="0"/>
    <m/>
    <m/>
    <m/>
  </r>
  <r>
    <x v="33"/>
    <s v="A0034"/>
    <x v="4"/>
    <s v="Paulin Januar"/>
    <n v="58"/>
    <n v="57"/>
    <n v="78"/>
    <n v="55"/>
    <n v="63"/>
    <n v="49"/>
    <n v="94"/>
    <x v="18"/>
    <x v="0"/>
    <n v="84"/>
    <n v="62.925000000000004"/>
    <s v="C"/>
    <m/>
    <x v="0"/>
    <x v="0"/>
    <m/>
    <m/>
    <m/>
  </r>
  <r>
    <x v="34"/>
    <s v="B0035"/>
    <x v="2"/>
    <s v="Embuh Adriansyah"/>
    <n v="70"/>
    <n v="53"/>
    <n v="88"/>
    <n v="67"/>
    <n v="75"/>
    <n v="60"/>
    <n v="63"/>
    <x v="19"/>
    <x v="0"/>
    <n v="53"/>
    <n v="68.025000000000006"/>
    <s v="C"/>
    <m/>
    <x v="0"/>
    <x v="0"/>
    <m/>
    <m/>
    <m/>
  </r>
  <r>
    <x v="35"/>
    <s v="F0036"/>
    <x v="1"/>
    <s v="Purwadi Sinaga"/>
    <n v="53"/>
    <n v="45"/>
    <n v="87"/>
    <n v="57"/>
    <n v="90"/>
    <n v="43"/>
    <n v="75"/>
    <x v="20"/>
    <x v="0"/>
    <n v="65"/>
    <n v="63.125"/>
    <s v="C"/>
    <m/>
    <x v="0"/>
    <x v="0"/>
    <m/>
    <m/>
    <m/>
  </r>
  <r>
    <x v="36"/>
    <s v="B0037"/>
    <x v="2"/>
    <s v="Hendra Pratama"/>
    <n v="72"/>
    <n v="54"/>
    <n v="55"/>
    <n v="58"/>
    <n v="72"/>
    <n v="73"/>
    <n v="82"/>
    <x v="3"/>
    <x v="1"/>
    <n v="82"/>
    <n v="65.8"/>
    <s v="C"/>
    <m/>
    <x v="0"/>
    <x v="0"/>
    <m/>
    <m/>
    <m/>
  </r>
  <r>
    <x v="37"/>
    <s v="F0038"/>
    <x v="1"/>
    <s v="Rahmi Pratiwi"/>
    <n v="95"/>
    <n v="49"/>
    <n v="70"/>
    <n v="61"/>
    <n v="53"/>
    <n v="40"/>
    <n v="94"/>
    <x v="21"/>
    <x v="0"/>
    <n v="84"/>
    <n v="62.65"/>
    <s v="C"/>
    <m/>
    <x v="0"/>
    <x v="0"/>
    <m/>
    <m/>
    <m/>
  </r>
  <r>
    <x v="38"/>
    <s v="D0039"/>
    <x v="0"/>
    <s v="Dinda Pranowo"/>
    <n v="72"/>
    <n v="48"/>
    <n v="71"/>
    <n v="71"/>
    <n v="81"/>
    <n v="44"/>
    <n v="68"/>
    <x v="22"/>
    <x v="0"/>
    <n v="58"/>
    <n v="62.8"/>
    <s v="C"/>
    <m/>
    <x v="0"/>
    <x v="0"/>
    <m/>
    <m/>
    <m/>
  </r>
  <r>
    <x v="39"/>
    <s v="F0040"/>
    <x v="1"/>
    <s v="Ibun Kusmawati"/>
    <n v="68"/>
    <n v="54"/>
    <n v="80"/>
    <n v="54"/>
    <n v="50"/>
    <n v="54"/>
    <n v="65"/>
    <x v="23"/>
    <x v="0"/>
    <n v="55"/>
    <n v="60.55"/>
    <s v="C"/>
    <m/>
    <x v="0"/>
    <x v="0"/>
    <m/>
    <m/>
    <m/>
  </r>
  <r>
    <x v="40"/>
    <s v="A0041"/>
    <x v="4"/>
    <s v="Gangsa Riyanti"/>
    <n v="53"/>
    <n v="48"/>
    <n v="88"/>
    <n v="59"/>
    <n v="90"/>
    <n v="49"/>
    <n v="70"/>
    <x v="3"/>
    <x v="1"/>
    <n v="70"/>
    <n v="65.650000000000006"/>
    <s v="C"/>
    <m/>
    <x v="0"/>
    <x v="0"/>
    <m/>
    <m/>
    <m/>
  </r>
  <r>
    <x v="41"/>
    <s v="B0042"/>
    <x v="2"/>
    <s v="Darijan Zulkarnain"/>
    <n v="78"/>
    <n v="52"/>
    <n v="94"/>
    <n v="69"/>
    <n v="86"/>
    <n v="68"/>
    <n v="89"/>
    <x v="3"/>
    <x v="1"/>
    <n v="89"/>
    <n v="76.925000000000011"/>
    <s v="B"/>
    <m/>
    <x v="0"/>
    <x v="0"/>
    <m/>
    <m/>
    <m/>
  </r>
  <r>
    <x v="42"/>
    <s v="E0043"/>
    <x v="3"/>
    <s v="Capa Usada"/>
    <n v="50"/>
    <n v="41"/>
    <n v="81"/>
    <n v="57"/>
    <n v="75"/>
    <n v="43"/>
    <n v="98"/>
    <x v="3"/>
    <x v="1"/>
    <n v="98"/>
    <n v="62.474999999999994"/>
    <s v="C"/>
    <m/>
    <x v="0"/>
    <x v="0"/>
    <m/>
    <m/>
    <m/>
  </r>
  <r>
    <x v="43"/>
    <s v="D0044"/>
    <x v="0"/>
    <s v="Restu Wibisono"/>
    <n v="90"/>
    <n v="43"/>
    <n v="52"/>
    <n v="71"/>
    <n v="63"/>
    <n v="83"/>
    <n v="100"/>
    <x v="24"/>
    <x v="0"/>
    <n v="90"/>
    <n v="69.375"/>
    <s v="C"/>
    <m/>
    <x v="0"/>
    <x v="0"/>
    <m/>
    <m/>
    <m/>
  </r>
  <r>
    <x v="44"/>
    <s v="E0045"/>
    <x v="3"/>
    <s v="Tina Rahimah"/>
    <n v="89"/>
    <n v="42"/>
    <n v="56"/>
    <n v="66"/>
    <n v="56"/>
    <n v="91"/>
    <n v="72"/>
    <x v="25"/>
    <x v="0"/>
    <n v="62"/>
    <n v="67.225000000000009"/>
    <s v="C"/>
    <m/>
    <x v="0"/>
    <x v="0"/>
    <m/>
    <m/>
    <m/>
  </r>
  <r>
    <x v="45"/>
    <s v="E0046"/>
    <x v="3"/>
    <s v="Raihan Lailasari"/>
    <n v="66"/>
    <n v="59"/>
    <n v="30"/>
    <n v="67"/>
    <n v="57"/>
    <n v="69"/>
    <n v="62"/>
    <x v="3"/>
    <x v="1"/>
    <n v="62"/>
    <n v="57.125"/>
    <s v="D"/>
    <m/>
    <x v="0"/>
    <x v="0"/>
    <m/>
    <m/>
    <m/>
  </r>
  <r>
    <x v="46"/>
    <s v="F0047"/>
    <x v="1"/>
    <s v="Daliman Thamrin"/>
    <n v="84"/>
    <n v="44"/>
    <n v="94"/>
    <n v="65"/>
    <n v="75"/>
    <n v="44"/>
    <n v="85"/>
    <x v="20"/>
    <x v="0"/>
    <n v="75"/>
    <n v="68.599999999999994"/>
    <s v="C"/>
    <m/>
    <x v="0"/>
    <x v="0"/>
    <m/>
    <m/>
    <m/>
  </r>
  <r>
    <x v="47"/>
    <s v="B0048"/>
    <x v="2"/>
    <s v="Pandu Laksmiwati"/>
    <n v="77"/>
    <n v="49"/>
    <n v="40"/>
    <n v="67"/>
    <n v="77"/>
    <n v="62"/>
    <n v="89"/>
    <x v="3"/>
    <x v="1"/>
    <n v="89"/>
    <n v="63.050000000000004"/>
    <s v="C"/>
    <m/>
    <x v="0"/>
    <x v="0"/>
    <m/>
    <m/>
    <m/>
  </r>
  <r>
    <x v="48"/>
    <s v="C0049"/>
    <x v="5"/>
    <s v="Cecep Mansur"/>
    <n v="51"/>
    <n v="62"/>
    <n v="51"/>
    <n v="54"/>
    <n v="68"/>
    <n v="100"/>
    <n v="82"/>
    <x v="3"/>
    <x v="1"/>
    <n v="82"/>
    <n v="67.775000000000006"/>
    <s v="C"/>
    <m/>
    <x v="0"/>
    <x v="0"/>
    <m/>
    <m/>
    <m/>
  </r>
  <r>
    <x v="49"/>
    <s v="E0050"/>
    <x v="3"/>
    <s v="Cinthia Zulkarnain"/>
    <n v="82"/>
    <n v="61"/>
    <n v="43"/>
    <n v="70"/>
    <n v="94"/>
    <n v="100"/>
    <n v="94"/>
    <x v="26"/>
    <x v="0"/>
    <n v="84"/>
    <n v="75.375"/>
    <s v="B"/>
    <m/>
    <x v="0"/>
    <x v="0"/>
    <m/>
    <m/>
    <m/>
  </r>
  <r>
    <x v="50"/>
    <s v="A0051"/>
    <x v="4"/>
    <s v="Jamalia Zulaika"/>
    <n v="65"/>
    <n v="64"/>
    <n v="62"/>
    <n v="54"/>
    <n v="79"/>
    <n v="82"/>
    <n v="76"/>
    <x v="4"/>
    <x v="0"/>
    <n v="66"/>
    <n v="68.149999999999991"/>
    <s v="C"/>
    <m/>
    <x v="0"/>
    <x v="0"/>
    <m/>
    <m/>
    <m/>
  </r>
  <r>
    <x v="51"/>
    <s v="D0052"/>
    <x v="0"/>
    <s v="Muhammad Suryatmi"/>
    <n v="63"/>
    <n v="73"/>
    <n v="37"/>
    <n v="69"/>
    <n v="82"/>
    <n v="70"/>
    <n v="94"/>
    <x v="3"/>
    <x v="1"/>
    <n v="94"/>
    <n v="66.675000000000011"/>
    <s v="C"/>
    <m/>
    <x v="0"/>
    <x v="0"/>
    <m/>
    <m/>
    <m/>
  </r>
  <r>
    <x v="52"/>
    <s v="F0053"/>
    <x v="1"/>
    <s v="Setya Suryatmi"/>
    <n v="68"/>
    <n v="70"/>
    <n v="31"/>
    <n v="64"/>
    <n v="80"/>
    <n v="75"/>
    <n v="96"/>
    <x v="3"/>
    <x v="1"/>
    <n v="96"/>
    <n v="66.050000000000011"/>
    <s v="C"/>
    <m/>
    <x v="0"/>
    <x v="0"/>
    <m/>
    <m/>
    <m/>
  </r>
  <r>
    <x v="53"/>
    <s v="C0054"/>
    <x v="5"/>
    <s v="Radika Aryani"/>
    <n v="77"/>
    <n v="69"/>
    <n v="61"/>
    <n v="73"/>
    <n v="52"/>
    <n v="99"/>
    <n v="91"/>
    <x v="27"/>
    <x v="0"/>
    <n v="81"/>
    <n v="73.974999999999994"/>
    <s v="B"/>
    <m/>
    <x v="0"/>
    <x v="0"/>
    <m/>
    <m/>
    <m/>
  </r>
  <r>
    <x v="54"/>
    <s v="C0055"/>
    <x v="5"/>
    <s v="Warji Wahyudin"/>
    <n v="68"/>
    <n v="72"/>
    <n v="58"/>
    <n v="64"/>
    <n v="56"/>
    <n v="42"/>
    <n v="74"/>
    <x v="3"/>
    <x v="1"/>
    <n v="74"/>
    <n v="59.9"/>
    <s v="D"/>
    <m/>
    <x v="0"/>
    <x v="0"/>
    <m/>
    <m/>
    <m/>
  </r>
  <r>
    <x v="55"/>
    <s v="B0056"/>
    <x v="2"/>
    <s v="Hartana Astuti"/>
    <n v="59"/>
    <n v="44"/>
    <n v="81"/>
    <n v="69"/>
    <n v="57"/>
    <n v="44"/>
    <n v="91"/>
    <x v="28"/>
    <x v="0"/>
    <n v="81"/>
    <n v="61.725000000000001"/>
    <s v="C"/>
    <m/>
    <x v="0"/>
    <x v="0"/>
    <m/>
    <m/>
    <m/>
  </r>
  <r>
    <x v="56"/>
    <s v="D0057"/>
    <x v="0"/>
    <s v="Hari Aryani"/>
    <n v="86"/>
    <n v="64"/>
    <n v="44"/>
    <n v="61"/>
    <n v="55"/>
    <n v="56"/>
    <n v="93"/>
    <x v="3"/>
    <x v="1"/>
    <n v="93"/>
    <n v="62.55"/>
    <s v="C"/>
    <m/>
    <x v="0"/>
    <x v="0"/>
    <m/>
    <m/>
    <m/>
  </r>
  <r>
    <x v="57"/>
    <s v="E0058"/>
    <x v="3"/>
    <s v="Lantar Melani"/>
    <n v="79"/>
    <n v="67"/>
    <n v="41"/>
    <n v="55"/>
    <n v="54"/>
    <n v="69"/>
    <n v="99"/>
    <x v="3"/>
    <x v="1"/>
    <n v="99"/>
    <n v="63.774999999999999"/>
    <s v="C"/>
    <m/>
    <x v="0"/>
    <x v="0"/>
    <m/>
    <m/>
    <m/>
  </r>
  <r>
    <x v="58"/>
    <s v="E0059"/>
    <x v="3"/>
    <s v="Umay Habibi"/>
    <n v="88"/>
    <n v="74"/>
    <n v="41"/>
    <n v="58"/>
    <n v="57"/>
    <n v="99"/>
    <n v="76"/>
    <x v="3"/>
    <x v="1"/>
    <n v="76"/>
    <n v="70.224999999999994"/>
    <s v="B"/>
    <m/>
    <x v="0"/>
    <x v="0"/>
    <m/>
    <m/>
    <m/>
  </r>
  <r>
    <x v="59"/>
    <s v="E0060"/>
    <x v="3"/>
    <s v="Jati Yulianti"/>
    <n v="71"/>
    <n v="75"/>
    <n v="72"/>
    <n v="55"/>
    <n v="51"/>
    <n v="55"/>
    <n v="72"/>
    <x v="3"/>
    <x v="1"/>
    <n v="72"/>
    <n v="64.100000000000009"/>
    <s v="C"/>
    <m/>
    <x v="0"/>
    <x v="0"/>
    <m/>
    <m/>
    <m/>
  </r>
  <r>
    <x v="60"/>
    <s v="D0061"/>
    <x v="0"/>
    <s v="Bakti Sirait"/>
    <n v="50"/>
    <n v="69"/>
    <n v="94"/>
    <n v="53"/>
    <n v="51"/>
    <n v="48"/>
    <n v="89"/>
    <x v="3"/>
    <x v="1"/>
    <n v="89"/>
    <n v="65.175000000000011"/>
    <s v="C"/>
    <m/>
    <x v="0"/>
    <x v="0"/>
    <m/>
    <m/>
    <m/>
  </r>
  <r>
    <x v="61"/>
    <s v="D0062"/>
    <x v="0"/>
    <s v="Mulya Waluyo"/>
    <n v="67"/>
    <n v="45"/>
    <n v="83"/>
    <n v="64"/>
    <n v="53"/>
    <n v="52"/>
    <n v="100"/>
    <x v="3"/>
    <x v="1"/>
    <n v="100"/>
    <n v="65.625"/>
    <s v="C"/>
    <m/>
    <x v="0"/>
    <x v="0"/>
    <m/>
    <m/>
    <m/>
  </r>
  <r>
    <x v="62"/>
    <s v="A0063"/>
    <x v="4"/>
    <s v="Salwa Wasita"/>
    <n v="74"/>
    <n v="52"/>
    <n v="71"/>
    <n v="59"/>
    <n v="72"/>
    <n v="54"/>
    <n v="79"/>
    <x v="29"/>
    <x v="0"/>
    <n v="69"/>
    <n v="64.025000000000006"/>
    <s v="C"/>
    <m/>
    <x v="0"/>
    <x v="0"/>
    <m/>
    <m/>
    <m/>
  </r>
  <r>
    <x v="63"/>
    <s v="C0064"/>
    <x v="5"/>
    <s v="Gantar Sihombing"/>
    <n v="68"/>
    <n v="53"/>
    <n v="87"/>
    <n v="55"/>
    <n v="91"/>
    <n v="78"/>
    <n v="90"/>
    <x v="30"/>
    <x v="0"/>
    <n v="80"/>
    <n v="74.375"/>
    <s v="B"/>
    <m/>
    <x v="0"/>
    <x v="0"/>
    <m/>
    <m/>
    <m/>
  </r>
  <r>
    <x v="64"/>
    <s v="A0065"/>
    <x v="4"/>
    <s v="Ajiman Mulyani"/>
    <n v="81"/>
    <n v="41"/>
    <n v="67"/>
    <n v="54"/>
    <n v="95"/>
    <n v="52"/>
    <n v="71"/>
    <x v="25"/>
    <x v="0"/>
    <n v="61"/>
    <n v="63.774999999999999"/>
    <s v="C"/>
    <m/>
    <x v="0"/>
    <x v="0"/>
    <m/>
    <m/>
    <m/>
  </r>
  <r>
    <x v="65"/>
    <s v="B0066"/>
    <x v="2"/>
    <s v="Arsipatra Lailasari"/>
    <n v="57"/>
    <n v="46"/>
    <n v="44"/>
    <n v="70"/>
    <n v="57"/>
    <n v="88"/>
    <n v="88"/>
    <x v="31"/>
    <x v="0"/>
    <n v="78"/>
    <n v="62.95"/>
    <s v="C"/>
    <m/>
    <x v="0"/>
    <x v="0"/>
    <m/>
    <m/>
    <m/>
  </r>
  <r>
    <x v="66"/>
    <s v="C0067"/>
    <x v="5"/>
    <s v="Siti Manullang"/>
    <n v="60"/>
    <n v="65"/>
    <n v="51"/>
    <n v="58"/>
    <n v="78"/>
    <n v="72"/>
    <n v="77"/>
    <x v="3"/>
    <x v="1"/>
    <n v="77"/>
    <n v="64.924999999999997"/>
    <s v="C"/>
    <m/>
    <x v="0"/>
    <x v="0"/>
    <m/>
    <m/>
    <m/>
  </r>
  <r>
    <x v="67"/>
    <s v="D0068"/>
    <x v="0"/>
    <s v="Cengkir Dongoran"/>
    <n v="53"/>
    <n v="57"/>
    <n v="48"/>
    <n v="63"/>
    <n v="84"/>
    <n v="74"/>
    <n v="78"/>
    <x v="0"/>
    <x v="0"/>
    <n v="68"/>
    <n v="63.325000000000003"/>
    <s v="C"/>
    <m/>
    <x v="0"/>
    <x v="0"/>
    <m/>
    <m/>
    <m/>
  </r>
  <r>
    <x v="68"/>
    <s v="C0069"/>
    <x v="5"/>
    <s v="Niyaga Pradipta"/>
    <n v="78"/>
    <n v="68"/>
    <n v="38"/>
    <n v="59"/>
    <n v="56"/>
    <n v="78"/>
    <n v="91"/>
    <x v="3"/>
    <x v="1"/>
    <n v="91"/>
    <n v="64.924999999999997"/>
    <s v="C"/>
    <m/>
    <x v="0"/>
    <x v="0"/>
    <m/>
    <m/>
    <m/>
  </r>
  <r>
    <x v="69"/>
    <s v="D0070"/>
    <x v="0"/>
    <s v="Rafid Latupono"/>
    <n v="62"/>
    <n v="69"/>
    <n v="92"/>
    <n v="63"/>
    <n v="55"/>
    <n v="50"/>
    <n v="65"/>
    <x v="32"/>
    <x v="0"/>
    <n v="55"/>
    <n v="65.025000000000006"/>
    <s v="C"/>
    <m/>
    <x v="0"/>
    <x v="0"/>
    <m/>
    <m/>
    <m/>
  </r>
  <r>
    <x v="70"/>
    <s v="E0071"/>
    <x v="3"/>
    <s v="Banara Wijayanti"/>
    <n v="85"/>
    <n v="75"/>
    <n v="67"/>
    <n v="65"/>
    <n v="78"/>
    <n v="43"/>
    <n v="81"/>
    <x v="3"/>
    <x v="1"/>
    <n v="81"/>
    <n v="67.974999999999994"/>
    <s v="C"/>
    <m/>
    <x v="0"/>
    <x v="0"/>
    <m/>
    <m/>
    <m/>
  </r>
  <r>
    <x v="71"/>
    <s v="D0072"/>
    <x v="0"/>
    <s v="Wisnu Nashiruddin"/>
    <n v="77"/>
    <n v="72"/>
    <n v="93"/>
    <n v="66"/>
    <n v="55"/>
    <n v="63"/>
    <n v="97"/>
    <x v="3"/>
    <x v="1"/>
    <n v="97"/>
    <n v="74.650000000000006"/>
    <s v="B"/>
    <m/>
    <x v="0"/>
    <x v="0"/>
    <m/>
    <m/>
    <m/>
  </r>
  <r>
    <x v="72"/>
    <s v="E0073"/>
    <x v="3"/>
    <s v="Asmianto Winarsih"/>
    <n v="51"/>
    <n v="64"/>
    <n v="47"/>
    <n v="63"/>
    <n v="91"/>
    <n v="42"/>
    <n v="92"/>
    <x v="4"/>
    <x v="0"/>
    <n v="82"/>
    <n v="59.625"/>
    <s v="D"/>
    <m/>
    <x v="0"/>
    <x v="0"/>
    <m/>
    <m/>
    <m/>
  </r>
  <r>
    <x v="73"/>
    <s v="F0074"/>
    <x v="1"/>
    <s v="Rahmat Nasyidah"/>
    <n v="85"/>
    <n v="73"/>
    <n v="60"/>
    <n v="52"/>
    <n v="55"/>
    <n v="58"/>
    <n v="68"/>
    <x v="3"/>
    <x v="1"/>
    <n v="68"/>
    <n v="63.525000000000006"/>
    <s v="C"/>
    <m/>
    <x v="0"/>
    <x v="0"/>
    <m/>
    <m/>
    <m/>
  </r>
  <r>
    <x v="74"/>
    <s v="E0075"/>
    <x v="3"/>
    <s v="Jefri Kusumo"/>
    <n v="83"/>
    <n v="50"/>
    <n v="73"/>
    <n v="56"/>
    <n v="67"/>
    <n v="46"/>
    <n v="79"/>
    <x v="21"/>
    <x v="0"/>
    <n v="69"/>
    <n v="62.699999999999996"/>
    <s v="C"/>
    <m/>
    <x v="0"/>
    <x v="0"/>
    <m/>
    <m/>
    <m/>
  </r>
  <r>
    <x v="75"/>
    <s v="B0076"/>
    <x v="2"/>
    <s v="Paulin Hariyah"/>
    <n v="54"/>
    <n v="74"/>
    <n v="52"/>
    <n v="60"/>
    <n v="89"/>
    <n v="93"/>
    <n v="69"/>
    <x v="3"/>
    <x v="1"/>
    <n v="69"/>
    <n v="70.525000000000006"/>
    <s v="B"/>
    <m/>
    <x v="0"/>
    <x v="0"/>
    <m/>
    <m/>
    <m/>
  </r>
  <r>
    <x v="76"/>
    <s v="E0077"/>
    <x v="3"/>
    <s v="Paulin Nainggolan"/>
    <n v="80"/>
    <n v="66"/>
    <n v="89"/>
    <n v="64"/>
    <n v="82"/>
    <n v="46"/>
    <n v="99"/>
    <x v="33"/>
    <x v="0"/>
    <n v="89"/>
    <n v="72.400000000000006"/>
    <s v="B"/>
    <m/>
    <x v="0"/>
    <x v="0"/>
    <m/>
    <m/>
    <m/>
  </r>
  <r>
    <x v="77"/>
    <s v="F0078"/>
    <x v="1"/>
    <s v="Diah Simbolon"/>
    <n v="95"/>
    <n v="41"/>
    <n v="90"/>
    <n v="68"/>
    <n v="90"/>
    <n v="97"/>
    <n v="67"/>
    <x v="3"/>
    <x v="1"/>
    <n v="67"/>
    <n v="80.850000000000009"/>
    <s v="A"/>
    <m/>
    <x v="0"/>
    <x v="0"/>
    <m/>
    <m/>
    <m/>
  </r>
  <r>
    <x v="78"/>
    <s v="B0079"/>
    <x v="2"/>
    <s v="Edi Nashiruddin"/>
    <n v="63"/>
    <n v="49"/>
    <n v="55"/>
    <n v="65"/>
    <n v="67"/>
    <n v="44"/>
    <n v="66"/>
    <x v="3"/>
    <x v="1"/>
    <n v="66"/>
    <n v="56.9"/>
    <s v="D"/>
    <m/>
    <x v="0"/>
    <x v="0"/>
    <m/>
    <m/>
    <m/>
  </r>
  <r>
    <x v="79"/>
    <s v="E0080"/>
    <x v="3"/>
    <s v="Endah Utama"/>
    <n v="65"/>
    <n v="41"/>
    <n v="92"/>
    <n v="65"/>
    <n v="62"/>
    <n v="71"/>
    <n v="80"/>
    <x v="34"/>
    <x v="0"/>
    <n v="70"/>
    <n v="68.724999999999994"/>
    <s v="C"/>
    <m/>
    <x v="0"/>
    <x v="0"/>
    <m/>
    <m/>
    <m/>
  </r>
  <r>
    <x v="80"/>
    <s v="E0081"/>
    <x v="3"/>
    <s v="Hana Usamah"/>
    <n v="66"/>
    <n v="59"/>
    <n v="47"/>
    <n v="73"/>
    <n v="67"/>
    <n v="93"/>
    <n v="76"/>
    <x v="3"/>
    <x v="1"/>
    <n v="76"/>
    <n v="68.724999999999994"/>
    <s v="C"/>
    <m/>
    <x v="0"/>
    <x v="0"/>
    <m/>
    <m/>
    <m/>
  </r>
  <r>
    <x v="81"/>
    <s v="B0082"/>
    <x v="2"/>
    <s v="Cengkal Rahayu"/>
    <n v="65"/>
    <n v="71"/>
    <n v="82"/>
    <n v="72"/>
    <n v="75"/>
    <n v="84"/>
    <n v="73"/>
    <x v="35"/>
    <x v="0"/>
    <n v="63"/>
    <n v="74.875"/>
    <s v="B"/>
    <m/>
    <x v="0"/>
    <x v="0"/>
    <m/>
    <m/>
    <m/>
  </r>
  <r>
    <x v="82"/>
    <s v="A0083"/>
    <x v="4"/>
    <s v="Keisha Suryatmi"/>
    <n v="58"/>
    <n v="72"/>
    <n v="75"/>
    <n v="60"/>
    <n v="75"/>
    <n v="58"/>
    <n v="93"/>
    <x v="2"/>
    <x v="0"/>
    <n v="83"/>
    <n v="68.025000000000006"/>
    <s v="C"/>
    <m/>
    <x v="0"/>
    <x v="0"/>
    <m/>
    <m/>
    <m/>
  </r>
  <r>
    <x v="83"/>
    <s v="A0084"/>
    <x v="4"/>
    <s v="Kadir Anggriawan"/>
    <n v="86"/>
    <n v="61"/>
    <n v="71"/>
    <n v="59"/>
    <n v="62"/>
    <n v="45"/>
    <n v="84"/>
    <x v="3"/>
    <x v="1"/>
    <n v="84"/>
    <n v="65.100000000000009"/>
    <s v="C"/>
    <m/>
    <x v="0"/>
    <x v="0"/>
    <m/>
    <m/>
    <m/>
  </r>
  <r>
    <x v="84"/>
    <s v="C0085"/>
    <x v="5"/>
    <s v="Gamani Susanti"/>
    <n v="61"/>
    <n v="49"/>
    <n v="56"/>
    <n v="56"/>
    <n v="52"/>
    <n v="97"/>
    <n v="63"/>
    <x v="3"/>
    <x v="1"/>
    <n v="63"/>
    <n v="64.150000000000006"/>
    <s v="C"/>
    <m/>
    <x v="0"/>
    <x v="0"/>
    <m/>
    <m/>
    <m/>
  </r>
  <r>
    <x v="85"/>
    <s v="C0086"/>
    <x v="5"/>
    <s v="Elvin Tarihoran"/>
    <n v="81"/>
    <n v="52"/>
    <n v="56"/>
    <n v="63"/>
    <n v="80"/>
    <n v="94"/>
    <n v="71"/>
    <x v="3"/>
    <x v="1"/>
    <n v="71"/>
    <n v="71.599999999999994"/>
    <s v="B"/>
    <m/>
    <x v="0"/>
    <x v="0"/>
    <m/>
    <m/>
    <m/>
  </r>
  <r>
    <x v="86"/>
    <s v="B0087"/>
    <x v="2"/>
    <s v="Martana Dongoran"/>
    <n v="60"/>
    <n v="47"/>
    <n v="58"/>
    <n v="61"/>
    <n v="85"/>
    <n v="54"/>
    <n v="66"/>
    <x v="3"/>
    <x v="1"/>
    <n v="66"/>
    <n v="60.625000000000007"/>
    <s v="C"/>
    <m/>
    <x v="0"/>
    <x v="0"/>
    <m/>
    <m/>
    <m/>
  </r>
  <r>
    <x v="87"/>
    <s v="F0088"/>
    <x v="1"/>
    <s v="Liman Pradipta"/>
    <n v="80"/>
    <n v="74"/>
    <n v="50"/>
    <n v="58"/>
    <n v="94"/>
    <n v="85"/>
    <n v="68"/>
    <x v="36"/>
    <x v="0"/>
    <n v="58"/>
    <n v="71.05"/>
    <s v="B"/>
    <m/>
    <x v="0"/>
    <x v="0"/>
    <m/>
    <m/>
    <m/>
  </r>
  <r>
    <x v="88"/>
    <s v="E0089"/>
    <x v="3"/>
    <s v="Ganep Puspita"/>
    <n v="74"/>
    <n v="50"/>
    <n v="84"/>
    <n v="72"/>
    <n v="56"/>
    <n v="59"/>
    <n v="60"/>
    <x v="19"/>
    <x v="0"/>
    <n v="50"/>
    <n v="65.099999999999994"/>
    <s v="C"/>
    <m/>
    <x v="0"/>
    <x v="0"/>
    <m/>
    <m/>
    <m/>
  </r>
  <r>
    <x v="89"/>
    <s v="D0090"/>
    <x v="0"/>
    <s v="Adinata Samosir"/>
    <n v="69"/>
    <n v="44"/>
    <n v="81"/>
    <n v="50"/>
    <n v="57"/>
    <n v="54"/>
    <n v="88"/>
    <x v="3"/>
    <x v="1"/>
    <n v="88"/>
    <n v="63.3"/>
    <s v="C"/>
    <m/>
    <x v="0"/>
    <x v="0"/>
    <m/>
    <m/>
    <m/>
  </r>
  <r>
    <x v="90"/>
    <s v="F0091"/>
    <x v="1"/>
    <s v="Omar Wibowo"/>
    <n v="95"/>
    <n v="66"/>
    <n v="55"/>
    <n v="70"/>
    <n v="83"/>
    <n v="86"/>
    <n v="77"/>
    <x v="3"/>
    <x v="1"/>
    <n v="77"/>
    <n v="75.150000000000006"/>
    <s v="B"/>
    <m/>
    <x v="0"/>
    <x v="0"/>
    <m/>
    <m/>
    <m/>
  </r>
  <r>
    <x v="91"/>
    <s v="B0092"/>
    <x v="2"/>
    <s v="Warji Yuniar"/>
    <n v="95"/>
    <n v="64"/>
    <n v="33"/>
    <n v="60"/>
    <n v="61"/>
    <n v="63"/>
    <n v="60"/>
    <x v="3"/>
    <x v="1"/>
    <n v="60"/>
    <n v="60.2"/>
    <s v="C"/>
    <m/>
    <x v="0"/>
    <x v="0"/>
    <m/>
    <m/>
    <m/>
  </r>
  <r>
    <x v="92"/>
    <s v="E0093"/>
    <x v="3"/>
    <s v="Yuliana Sihombing"/>
    <n v="93"/>
    <n v="59"/>
    <n v="50"/>
    <n v="67"/>
    <n v="81"/>
    <n v="72"/>
    <n v="73"/>
    <x v="3"/>
    <x v="1"/>
    <n v="73"/>
    <n v="69.2"/>
    <s v="C"/>
    <m/>
    <x v="0"/>
    <x v="0"/>
    <m/>
    <m/>
    <m/>
  </r>
  <r>
    <x v="93"/>
    <s v="A0094"/>
    <x v="4"/>
    <s v="Umay Suryono"/>
    <n v="60"/>
    <n v="46"/>
    <n v="92"/>
    <n v="75"/>
    <n v="72"/>
    <n v="69"/>
    <n v="87"/>
    <x v="3"/>
    <x v="1"/>
    <n v="87"/>
    <n v="72.525000000000006"/>
    <s v="B"/>
    <m/>
    <x v="0"/>
    <x v="0"/>
    <m/>
    <m/>
    <m/>
  </r>
  <r>
    <x v="94"/>
    <s v="F0095"/>
    <x v="1"/>
    <s v="Bagiya Damanik"/>
    <n v="52"/>
    <n v="42"/>
    <n v="76"/>
    <n v="68"/>
    <n v="69"/>
    <n v="54"/>
    <n v="85"/>
    <x v="37"/>
    <x v="0"/>
    <n v="75"/>
    <n v="62.375"/>
    <s v="C"/>
    <m/>
    <x v="0"/>
    <x v="0"/>
    <m/>
    <m/>
    <m/>
  </r>
  <r>
    <x v="95"/>
    <s v="D0096"/>
    <x v="0"/>
    <s v="Umi Nainggolan"/>
    <n v="69"/>
    <n v="52"/>
    <n v="57"/>
    <n v="57"/>
    <n v="76"/>
    <n v="56"/>
    <n v="65"/>
    <x v="26"/>
    <x v="0"/>
    <n v="55"/>
    <n v="59.85"/>
    <s v="D"/>
    <m/>
    <x v="0"/>
    <x v="0"/>
    <m/>
    <m/>
    <m/>
  </r>
  <r>
    <x v="96"/>
    <s v="D0097"/>
    <x v="0"/>
    <s v="Oliva Lailasari"/>
    <n v="93"/>
    <n v="52"/>
    <n v="93"/>
    <n v="56"/>
    <n v="84"/>
    <n v="97"/>
    <n v="64"/>
    <x v="38"/>
    <x v="0"/>
    <n v="54"/>
    <n v="79.025000000000006"/>
    <s v="B"/>
    <m/>
    <x v="0"/>
    <x v="0"/>
    <m/>
    <m/>
    <m/>
  </r>
  <r>
    <x v="97"/>
    <s v="B0098"/>
    <x v="2"/>
    <s v="Kasusra Riyanti"/>
    <n v="61"/>
    <n v="40"/>
    <n v="75"/>
    <n v="68"/>
    <n v="53"/>
    <n v="65"/>
    <n v="97"/>
    <x v="39"/>
    <x v="0"/>
    <n v="87"/>
    <n v="64.45"/>
    <s v="C"/>
    <m/>
    <x v="0"/>
    <x v="0"/>
    <m/>
    <m/>
    <m/>
  </r>
  <r>
    <x v="98"/>
    <s v="F0099"/>
    <x v="1"/>
    <s v="Dalimin Padmasari"/>
    <n v="89"/>
    <n v="43"/>
    <n v="60"/>
    <n v="54"/>
    <n v="79"/>
    <n v="61"/>
    <n v="78"/>
    <x v="3"/>
    <x v="1"/>
    <n v="78"/>
    <n v="65.125"/>
    <s v="C"/>
    <m/>
    <x v="0"/>
    <x v="0"/>
    <m/>
    <m/>
    <m/>
  </r>
  <r>
    <x v="99"/>
    <s v="A0100"/>
    <x v="4"/>
    <s v="Jarwa Maulana"/>
    <n v="50"/>
    <n v="44"/>
    <n v="51"/>
    <n v="69"/>
    <n v="54"/>
    <n v="82"/>
    <n v="66"/>
    <x v="12"/>
    <x v="0"/>
    <n v="56"/>
    <n v="59.325000000000003"/>
    <s v="D"/>
    <m/>
    <x v="0"/>
    <x v="0"/>
    <m/>
    <m/>
    <m/>
  </r>
  <r>
    <x v="100"/>
    <s v="C0101"/>
    <x v="5"/>
    <s v="Dodo Hassanah"/>
    <n v="57"/>
    <n v="43"/>
    <n v="61"/>
    <n v="50"/>
    <n v="79"/>
    <n v="82"/>
    <n v="60"/>
    <x v="3"/>
    <x v="1"/>
    <n v="60"/>
    <n v="63.225000000000001"/>
    <s v="C"/>
    <m/>
    <x v="0"/>
    <x v="0"/>
    <m/>
    <m/>
    <m/>
  </r>
  <r>
    <x v="101"/>
    <s v="D0102"/>
    <x v="0"/>
    <s v="Edward Wasita"/>
    <n v="50"/>
    <n v="42"/>
    <n v="89"/>
    <n v="59"/>
    <n v="85"/>
    <n v="66"/>
    <n v="60"/>
    <x v="40"/>
    <x v="0"/>
    <n v="50"/>
    <n v="65.5"/>
    <s v="C"/>
    <m/>
    <x v="0"/>
    <x v="0"/>
    <m/>
    <m/>
    <m/>
  </r>
  <r>
    <x v="102"/>
    <s v="D0103"/>
    <x v="0"/>
    <s v="Kartika Napitupulu"/>
    <n v="69"/>
    <n v="72"/>
    <n v="42"/>
    <n v="71"/>
    <n v="87"/>
    <n v="67"/>
    <n v="69"/>
    <x v="3"/>
    <x v="1"/>
    <n v="69"/>
    <n v="66.075000000000003"/>
    <s v="C"/>
    <m/>
    <x v="0"/>
    <x v="0"/>
    <m/>
    <m/>
    <m/>
  </r>
  <r>
    <x v="103"/>
    <s v="E0104"/>
    <x v="3"/>
    <s v="Rusman Hakim"/>
    <n v="87"/>
    <n v="58"/>
    <n v="60"/>
    <n v="64"/>
    <n v="62"/>
    <n v="95"/>
    <n v="77"/>
    <x v="41"/>
    <x v="0"/>
    <n v="67"/>
    <n v="71.575000000000003"/>
    <s v="B"/>
    <m/>
    <x v="0"/>
    <x v="0"/>
    <m/>
    <m/>
    <m/>
  </r>
  <r>
    <x v="104"/>
    <s v="D0105"/>
    <x v="0"/>
    <s v="Bakiman Uwais"/>
    <n v="87"/>
    <n v="67"/>
    <n v="85"/>
    <n v="56"/>
    <n v="60"/>
    <n v="77"/>
    <n v="83"/>
    <x v="3"/>
    <x v="1"/>
    <n v="83"/>
    <n v="74.45"/>
    <s v="B"/>
    <m/>
    <x v="0"/>
    <x v="0"/>
    <m/>
    <m/>
    <m/>
  </r>
  <r>
    <x v="105"/>
    <s v="E0106"/>
    <x v="3"/>
    <s v="Ibrahim Wijaya"/>
    <n v="51"/>
    <n v="72"/>
    <n v="55"/>
    <n v="58"/>
    <n v="65"/>
    <n v="85"/>
    <n v="89"/>
    <x v="3"/>
    <x v="1"/>
    <n v="89"/>
    <n v="67.650000000000006"/>
    <s v="C"/>
    <m/>
    <x v="0"/>
    <x v="0"/>
    <m/>
    <m/>
    <m/>
  </r>
  <r>
    <x v="106"/>
    <s v="E0107"/>
    <x v="3"/>
    <s v="Ibun Setiawan"/>
    <n v="62"/>
    <n v="47"/>
    <n v="30"/>
    <n v="71"/>
    <n v="73"/>
    <n v="76"/>
    <n v="76"/>
    <x v="42"/>
    <x v="0"/>
    <n v="66"/>
    <n v="59.425000000000004"/>
    <s v="D"/>
    <m/>
    <x v="0"/>
    <x v="0"/>
    <m/>
    <m/>
    <m/>
  </r>
  <r>
    <x v="107"/>
    <s v="E0108"/>
    <x v="3"/>
    <s v="Kemal Prabowo"/>
    <n v="72"/>
    <n v="47"/>
    <n v="69"/>
    <n v="64"/>
    <n v="77"/>
    <n v="42"/>
    <n v="63"/>
    <x v="3"/>
    <x v="1"/>
    <n v="63"/>
    <n v="61"/>
    <s v="C"/>
    <m/>
    <x v="0"/>
    <x v="0"/>
    <m/>
    <m/>
    <m/>
  </r>
  <r>
    <x v="108"/>
    <s v="F0109"/>
    <x v="1"/>
    <s v="Saiful Kusumo"/>
    <n v="57"/>
    <n v="56"/>
    <n v="90"/>
    <n v="62"/>
    <n v="51"/>
    <n v="97"/>
    <n v="78"/>
    <x v="43"/>
    <x v="0"/>
    <n v="68"/>
    <n v="72.45"/>
    <s v="B"/>
    <m/>
    <x v="0"/>
    <x v="0"/>
    <m/>
    <m/>
    <m/>
  </r>
  <r>
    <x v="109"/>
    <s v="A0110"/>
    <x v="4"/>
    <s v="Wisnu Pangestu"/>
    <n v="84"/>
    <n v="68"/>
    <n v="58"/>
    <n v="51"/>
    <n v="80"/>
    <n v="46"/>
    <n v="88"/>
    <x v="3"/>
    <x v="1"/>
    <n v="88"/>
    <n v="64.974999999999994"/>
    <s v="C"/>
    <m/>
    <x v="0"/>
    <x v="0"/>
    <m/>
    <m/>
    <m/>
  </r>
  <r>
    <x v="110"/>
    <s v="A0111"/>
    <x v="4"/>
    <s v="Jumadi Wahyuni"/>
    <n v="73"/>
    <n v="74"/>
    <n v="64"/>
    <n v="51"/>
    <n v="95"/>
    <n v="85"/>
    <n v="99"/>
    <x v="3"/>
    <x v="1"/>
    <n v="99"/>
    <n v="76.325000000000003"/>
    <s v="B"/>
    <m/>
    <x v="0"/>
    <x v="0"/>
    <m/>
    <m/>
    <m/>
  </r>
  <r>
    <x v="111"/>
    <s v="C0112"/>
    <x v="5"/>
    <s v="Kania Mandasari"/>
    <n v="58"/>
    <n v="72"/>
    <n v="74"/>
    <n v="57"/>
    <n v="93"/>
    <n v="67"/>
    <n v="65"/>
    <x v="3"/>
    <x v="1"/>
    <n v="65"/>
    <n v="69.7"/>
    <s v="C"/>
    <m/>
    <x v="0"/>
    <x v="0"/>
    <m/>
    <m/>
    <m/>
  </r>
  <r>
    <x v="112"/>
    <s v="C0113"/>
    <x v="5"/>
    <s v="Lantar Prakasa"/>
    <n v="87"/>
    <n v="64"/>
    <n v="50"/>
    <n v="72"/>
    <n v="73"/>
    <n v="76"/>
    <n v="68"/>
    <x v="3"/>
    <x v="1"/>
    <n v="68"/>
    <n v="69"/>
    <s v="C"/>
    <m/>
    <x v="0"/>
    <x v="0"/>
    <m/>
    <m/>
    <m/>
  </r>
  <r>
    <x v="113"/>
    <s v="D0114"/>
    <x v="0"/>
    <s v="Eluh Siregar"/>
    <n v="93"/>
    <n v="72"/>
    <n v="48"/>
    <n v="75"/>
    <n v="92"/>
    <n v="55"/>
    <n v="66"/>
    <x v="3"/>
    <x v="1"/>
    <n v="66"/>
    <n v="68.7"/>
    <s v="C"/>
    <m/>
    <x v="0"/>
    <x v="0"/>
    <m/>
    <m/>
    <m/>
  </r>
  <r>
    <x v="114"/>
    <s v="E0115"/>
    <x v="3"/>
    <s v="Janet Gunawan"/>
    <n v="64"/>
    <n v="42"/>
    <n v="60"/>
    <n v="55"/>
    <n v="71"/>
    <n v="63"/>
    <n v="85"/>
    <x v="44"/>
    <x v="0"/>
    <n v="75"/>
    <n v="61.1"/>
    <s v="C"/>
    <m/>
    <x v="0"/>
    <x v="0"/>
    <m/>
    <m/>
    <m/>
  </r>
  <r>
    <x v="115"/>
    <s v="F0116"/>
    <x v="1"/>
    <s v="Aurora Siregar"/>
    <n v="93"/>
    <n v="57"/>
    <n v="82"/>
    <n v="65"/>
    <n v="62"/>
    <n v="65"/>
    <n v="99"/>
    <x v="3"/>
    <x v="1"/>
    <n v="99"/>
    <n v="73.925000000000011"/>
    <s v="B"/>
    <m/>
    <x v="0"/>
    <x v="0"/>
    <m/>
    <m/>
    <m/>
  </r>
  <r>
    <x v="116"/>
    <s v="F0117"/>
    <x v="1"/>
    <s v="Hasim Purwanti"/>
    <n v="90"/>
    <n v="63"/>
    <n v="62"/>
    <n v="71"/>
    <n v="78"/>
    <n v="75"/>
    <n v="97"/>
    <x v="3"/>
    <x v="1"/>
    <n v="97"/>
    <n v="74.850000000000009"/>
    <s v="B"/>
    <m/>
    <x v="0"/>
    <x v="0"/>
    <m/>
    <m/>
    <m/>
  </r>
  <r>
    <x v="117"/>
    <s v="C0118"/>
    <x v="5"/>
    <s v="Kiandra Megantara"/>
    <n v="94"/>
    <n v="64"/>
    <n v="31"/>
    <n v="52"/>
    <n v="68"/>
    <n v="40"/>
    <n v="69"/>
    <x v="3"/>
    <x v="1"/>
    <n v="69"/>
    <n v="55.85"/>
    <s v="D"/>
    <m/>
    <x v="0"/>
    <x v="0"/>
    <m/>
    <m/>
    <m/>
  </r>
  <r>
    <x v="118"/>
    <s v="E0119"/>
    <x v="3"/>
    <s v="Saadat Pratiwi"/>
    <n v="78"/>
    <n v="50"/>
    <n v="51"/>
    <n v="50"/>
    <n v="70"/>
    <n v="67"/>
    <n v="68"/>
    <x v="3"/>
    <x v="1"/>
    <n v="68"/>
    <n v="61.400000000000006"/>
    <s v="C"/>
    <m/>
    <x v="0"/>
    <x v="0"/>
    <m/>
    <m/>
    <m/>
  </r>
  <r>
    <x v="119"/>
    <s v="B0120"/>
    <x v="2"/>
    <s v="Padmi Anggraini"/>
    <n v="59"/>
    <n v="65"/>
    <n v="70"/>
    <n v="64"/>
    <n v="59"/>
    <n v="62"/>
    <n v="98"/>
    <x v="3"/>
    <x v="1"/>
    <n v="98"/>
    <n v="67.075000000000003"/>
    <s v="C"/>
    <m/>
    <x v="0"/>
    <x v="0"/>
    <m/>
    <m/>
    <m/>
  </r>
  <r>
    <x v="120"/>
    <s v="C0121"/>
    <x v="5"/>
    <s v="Galak Saefullah"/>
    <n v="65"/>
    <n v="48"/>
    <n v="86"/>
    <n v="73"/>
    <n v="77"/>
    <n v="93"/>
    <n v="81"/>
    <x v="45"/>
    <x v="0"/>
    <n v="71"/>
    <n v="75.775000000000006"/>
    <s v="B"/>
    <m/>
    <x v="0"/>
    <x v="0"/>
    <m/>
    <m/>
    <m/>
  </r>
  <r>
    <x v="121"/>
    <s v="C0122"/>
    <x v="5"/>
    <s v="Yoga Suryono"/>
    <n v="85"/>
    <n v="41"/>
    <n v="81"/>
    <n v="64"/>
    <n v="55"/>
    <n v="74"/>
    <n v="76"/>
    <x v="3"/>
    <x v="1"/>
    <n v="76"/>
    <n v="69.224999999999994"/>
    <s v="C"/>
    <m/>
    <x v="0"/>
    <x v="0"/>
    <m/>
    <m/>
    <m/>
  </r>
  <r>
    <x v="122"/>
    <s v="E0123"/>
    <x v="3"/>
    <s v="Maryanto Nugroho"/>
    <n v="85"/>
    <n v="67"/>
    <n v="47"/>
    <n v="54"/>
    <n v="71"/>
    <n v="63"/>
    <n v="75"/>
    <x v="3"/>
    <x v="1"/>
    <n v="75"/>
    <n v="64.125"/>
    <s v="C"/>
    <m/>
    <x v="0"/>
    <x v="0"/>
    <m/>
    <m/>
    <m/>
  </r>
  <r>
    <x v="123"/>
    <s v="B0124"/>
    <x v="2"/>
    <s v="Cindy Simanjuntak"/>
    <n v="68"/>
    <n v="54"/>
    <n v="76"/>
    <n v="62"/>
    <n v="73"/>
    <n v="92"/>
    <n v="61"/>
    <x v="3"/>
    <x v="1"/>
    <n v="61"/>
    <n v="71.824999999999989"/>
    <s v="B"/>
    <m/>
    <x v="0"/>
    <x v="0"/>
    <m/>
    <m/>
    <m/>
  </r>
  <r>
    <x v="124"/>
    <s v="B0125"/>
    <x v="2"/>
    <s v="Harjaya Firmansyah"/>
    <n v="73"/>
    <n v="56"/>
    <n v="61"/>
    <n v="73"/>
    <n v="85"/>
    <n v="97"/>
    <n v="73"/>
    <x v="3"/>
    <x v="1"/>
    <n v="73"/>
    <n v="74.774999999999991"/>
    <s v="B"/>
    <m/>
    <x v="0"/>
    <x v="0"/>
    <m/>
    <m/>
    <m/>
  </r>
  <r>
    <x v="125"/>
    <s v="F0126"/>
    <x v="1"/>
    <s v="Drajat Suwarno"/>
    <n v="91"/>
    <n v="45"/>
    <n v="35"/>
    <n v="74"/>
    <n v="91"/>
    <n v="96"/>
    <n v="74"/>
    <x v="46"/>
    <x v="0"/>
    <n v="64"/>
    <n v="70.225000000000009"/>
    <s v="B"/>
    <m/>
    <x v="0"/>
    <x v="0"/>
    <m/>
    <m/>
    <m/>
  </r>
  <r>
    <x v="126"/>
    <s v="F0127"/>
    <x v="1"/>
    <s v="Bajragin Pudjiastuti"/>
    <n v="68"/>
    <n v="59"/>
    <n v="95"/>
    <n v="55"/>
    <n v="86"/>
    <n v="77"/>
    <n v="69"/>
    <x v="3"/>
    <x v="1"/>
    <n v="69"/>
    <n v="74.800000000000011"/>
    <s v="B"/>
    <m/>
    <x v="0"/>
    <x v="0"/>
    <m/>
    <m/>
    <m/>
  </r>
  <r>
    <x v="127"/>
    <s v="C0128"/>
    <x v="5"/>
    <s v="Nadine Salahudin"/>
    <n v="65"/>
    <n v="73"/>
    <n v="77"/>
    <n v="75"/>
    <n v="68"/>
    <n v="56"/>
    <n v="83"/>
    <x v="47"/>
    <x v="0"/>
    <n v="73"/>
    <n v="69.025000000000006"/>
    <s v="C"/>
    <m/>
    <x v="0"/>
    <x v="0"/>
    <m/>
    <m/>
    <m/>
  </r>
  <r>
    <x v="128"/>
    <s v="B0129"/>
    <x v="2"/>
    <s v="Ajimat Dabukke"/>
    <n v="80"/>
    <n v="73"/>
    <n v="51"/>
    <n v="50"/>
    <n v="82"/>
    <n v="88"/>
    <n v="86"/>
    <x v="3"/>
    <x v="1"/>
    <n v="86"/>
    <n v="72.024999999999991"/>
    <s v="B"/>
    <m/>
    <x v="0"/>
    <x v="0"/>
    <m/>
    <m/>
    <m/>
  </r>
  <r>
    <x v="129"/>
    <s v="A0130"/>
    <x v="4"/>
    <s v="Amalia Pratiwi"/>
    <n v="62"/>
    <n v="48"/>
    <n v="51"/>
    <n v="68"/>
    <n v="83"/>
    <n v="60"/>
    <n v="78"/>
    <x v="3"/>
    <x v="1"/>
    <n v="78"/>
    <n v="62.625"/>
    <s v="C"/>
    <m/>
    <x v="0"/>
    <x v="0"/>
    <m/>
    <m/>
    <m/>
  </r>
  <r>
    <x v="130"/>
    <s v="D0131"/>
    <x v="0"/>
    <s v="Tira Sihombing"/>
    <n v="75"/>
    <n v="74"/>
    <n v="67"/>
    <n v="68"/>
    <n v="80"/>
    <n v="85"/>
    <n v="94"/>
    <x v="45"/>
    <x v="0"/>
    <n v="84"/>
    <n v="75.925000000000011"/>
    <s v="B"/>
    <m/>
    <x v="0"/>
    <x v="0"/>
    <m/>
    <m/>
    <m/>
  </r>
  <r>
    <x v="131"/>
    <s v="B0132"/>
    <x v="2"/>
    <s v="Jagaraga Aryani"/>
    <n v="63"/>
    <n v="71"/>
    <n v="31"/>
    <n v="53"/>
    <n v="95"/>
    <n v="74"/>
    <n v="73"/>
    <x v="48"/>
    <x v="0"/>
    <n v="63"/>
    <n v="62.55"/>
    <s v="C"/>
    <m/>
    <x v="0"/>
    <x v="0"/>
    <m/>
    <m/>
    <m/>
  </r>
  <r>
    <x v="132"/>
    <s v="B0133"/>
    <x v="2"/>
    <s v="Rendy Utama"/>
    <n v="79"/>
    <n v="41"/>
    <n v="89"/>
    <n v="75"/>
    <n v="52"/>
    <n v="71"/>
    <n v="92"/>
    <x v="3"/>
    <x v="1"/>
    <n v="92"/>
    <n v="72.075000000000003"/>
    <s v="B"/>
    <m/>
    <x v="0"/>
    <x v="0"/>
    <m/>
    <m/>
    <m/>
  </r>
  <r>
    <x v="133"/>
    <s v="F0134"/>
    <x v="1"/>
    <s v="Edi Hariyah"/>
    <n v="55"/>
    <n v="70"/>
    <n v="77"/>
    <n v="50"/>
    <n v="84"/>
    <n v="48"/>
    <n v="76"/>
    <x v="3"/>
    <x v="1"/>
    <n v="76"/>
    <n v="64.974999999999994"/>
    <s v="C"/>
    <m/>
    <x v="0"/>
    <x v="0"/>
    <m/>
    <m/>
    <m/>
  </r>
  <r>
    <x v="134"/>
    <s v="D0135"/>
    <x v="0"/>
    <s v="Yono Wastuti"/>
    <n v="55"/>
    <n v="48"/>
    <n v="41"/>
    <n v="66"/>
    <n v="57"/>
    <n v="97"/>
    <n v="86"/>
    <x v="3"/>
    <x v="1"/>
    <n v="86"/>
    <n v="64.45"/>
    <s v="C"/>
    <m/>
    <x v="0"/>
    <x v="0"/>
    <m/>
    <m/>
    <m/>
  </r>
  <r>
    <x v="135"/>
    <s v="D0136"/>
    <x v="0"/>
    <s v="Taufan Mandala"/>
    <n v="65"/>
    <n v="61"/>
    <n v="85"/>
    <n v="75"/>
    <n v="53"/>
    <n v="44"/>
    <n v="85"/>
    <x v="42"/>
    <x v="0"/>
    <n v="75"/>
    <n v="65.05"/>
    <s v="C"/>
    <m/>
    <x v="0"/>
    <x v="0"/>
    <m/>
    <m/>
    <m/>
  </r>
  <r>
    <x v="136"/>
    <s v="A0137"/>
    <x v="4"/>
    <s v="Rika Firmansyah"/>
    <n v="60"/>
    <n v="61"/>
    <n v="89"/>
    <n v="58"/>
    <n v="55"/>
    <n v="76"/>
    <n v="74"/>
    <x v="49"/>
    <x v="0"/>
    <n v="64"/>
    <n v="68.650000000000006"/>
    <s v="C"/>
    <m/>
    <x v="0"/>
    <x v="0"/>
    <m/>
    <m/>
    <m/>
  </r>
  <r>
    <x v="137"/>
    <s v="C0138"/>
    <x v="5"/>
    <s v="Raden Halim"/>
    <n v="59"/>
    <n v="60"/>
    <n v="61"/>
    <n v="56"/>
    <n v="51"/>
    <n v="54"/>
    <n v="69"/>
    <x v="3"/>
    <x v="1"/>
    <n v="69"/>
    <n v="58.15"/>
    <s v="D"/>
    <m/>
    <x v="0"/>
    <x v="0"/>
    <m/>
    <m/>
    <m/>
  </r>
  <r>
    <x v="138"/>
    <s v="C0139"/>
    <x v="5"/>
    <s v="Taufik Uwais"/>
    <n v="81"/>
    <n v="70"/>
    <n v="68"/>
    <n v="50"/>
    <n v="68"/>
    <n v="55"/>
    <n v="89"/>
    <x v="50"/>
    <x v="0"/>
    <n v="79"/>
    <n v="66.125"/>
    <s v="C"/>
    <m/>
    <x v="0"/>
    <x v="0"/>
    <m/>
    <m/>
    <m/>
  </r>
  <r>
    <x v="139"/>
    <s v="B0140"/>
    <x v="2"/>
    <s v="Reksa Prastuti"/>
    <n v="80"/>
    <n v="74"/>
    <n v="36"/>
    <n v="52"/>
    <n v="72"/>
    <n v="45"/>
    <n v="78"/>
    <x v="38"/>
    <x v="0"/>
    <n v="68"/>
    <n v="57.75"/>
    <s v="D"/>
    <m/>
    <x v="0"/>
    <x v="0"/>
    <m/>
    <m/>
    <m/>
  </r>
  <r>
    <x v="140"/>
    <s v="D0141"/>
    <x v="0"/>
    <s v="Virman Irawan"/>
    <n v="85"/>
    <n v="74"/>
    <n v="54"/>
    <n v="73"/>
    <n v="65"/>
    <n v="91"/>
    <n v="91"/>
    <x v="3"/>
    <x v="1"/>
    <n v="91"/>
    <n v="75.224999999999994"/>
    <s v="B"/>
    <m/>
    <x v="0"/>
    <x v="0"/>
    <m/>
    <m/>
    <m/>
  </r>
  <r>
    <x v="141"/>
    <s v="B0142"/>
    <x v="2"/>
    <s v="Zamira Hutapea"/>
    <n v="56"/>
    <n v="41"/>
    <n v="70"/>
    <n v="75"/>
    <n v="63"/>
    <n v="58"/>
    <n v="93"/>
    <x v="3"/>
    <x v="1"/>
    <n v="93"/>
    <n v="64.275000000000006"/>
    <s v="C"/>
    <m/>
    <x v="0"/>
    <x v="0"/>
    <m/>
    <m/>
    <m/>
  </r>
  <r>
    <x v="142"/>
    <s v="E0143"/>
    <x v="3"/>
    <s v="Tiara Wijayanti"/>
    <n v="89"/>
    <n v="46"/>
    <n v="74"/>
    <n v="74"/>
    <n v="78"/>
    <n v="93"/>
    <n v="80"/>
    <x v="3"/>
    <x v="1"/>
    <n v="80"/>
    <n v="77.275000000000006"/>
    <s v="B"/>
    <m/>
    <x v="0"/>
    <x v="0"/>
    <m/>
    <m/>
    <m/>
  </r>
  <r>
    <x v="143"/>
    <s v="A0144"/>
    <x v="4"/>
    <s v="Kusuma Uwais"/>
    <n v="76"/>
    <n v="64"/>
    <n v="84"/>
    <n v="66"/>
    <n v="66"/>
    <n v="42"/>
    <n v="63"/>
    <x v="3"/>
    <x v="1"/>
    <n v="63"/>
    <n v="65.5"/>
    <s v="C"/>
    <m/>
    <x v="0"/>
    <x v="0"/>
    <m/>
    <m/>
    <m/>
  </r>
  <r>
    <x v="144"/>
    <s v="E0145"/>
    <x v="3"/>
    <s v="Elma Mayasari"/>
    <n v="56"/>
    <n v="69"/>
    <n v="57"/>
    <n v="60"/>
    <n v="84"/>
    <n v="60"/>
    <n v="73"/>
    <x v="3"/>
    <x v="1"/>
    <n v="73"/>
    <n v="64.325000000000003"/>
    <s v="C"/>
    <m/>
    <x v="0"/>
    <x v="0"/>
    <m/>
    <m/>
    <m/>
  </r>
  <r>
    <x v="145"/>
    <s v="E0146"/>
    <x v="3"/>
    <s v="Lili Hastuti"/>
    <n v="51"/>
    <n v="56"/>
    <n v="75"/>
    <n v="50"/>
    <n v="92"/>
    <n v="47"/>
    <n v="65"/>
    <x v="3"/>
    <x v="1"/>
    <n v="65"/>
    <n v="62.025000000000006"/>
    <s v="C"/>
    <m/>
    <x v="0"/>
    <x v="0"/>
    <m/>
    <m/>
    <m/>
  </r>
  <r>
    <x v="146"/>
    <s v="F0147"/>
    <x v="1"/>
    <s v="Kuncara Uwais"/>
    <n v="72"/>
    <n v="67"/>
    <n v="58"/>
    <n v="70"/>
    <n v="79"/>
    <n v="40"/>
    <n v="70"/>
    <x v="3"/>
    <x v="1"/>
    <n v="70"/>
    <n v="62.6"/>
    <s v="C"/>
    <m/>
    <x v="0"/>
    <x v="0"/>
    <m/>
    <m/>
    <m/>
  </r>
  <r>
    <x v="147"/>
    <s v="D0148"/>
    <x v="0"/>
    <s v="Labuh Puspasari"/>
    <n v="93"/>
    <n v="42"/>
    <n v="60"/>
    <n v="52"/>
    <n v="60"/>
    <n v="68"/>
    <n v="77"/>
    <x v="3"/>
    <x v="1"/>
    <n v="77"/>
    <n v="64.174999999999997"/>
    <s v="C"/>
    <m/>
    <x v="0"/>
    <x v="0"/>
    <m/>
    <m/>
    <m/>
  </r>
  <r>
    <x v="148"/>
    <s v="C0149"/>
    <x v="5"/>
    <s v="Vino Nashiruddin"/>
    <n v="87"/>
    <n v="66"/>
    <n v="73"/>
    <n v="63"/>
    <n v="82"/>
    <n v="66"/>
    <n v="73"/>
    <x v="3"/>
    <x v="1"/>
    <n v="73"/>
    <n v="72.349999999999994"/>
    <s v="B"/>
    <m/>
    <x v="0"/>
    <x v="0"/>
    <m/>
    <m/>
    <m/>
  </r>
  <r>
    <x v="149"/>
    <s v="A0150"/>
    <x v="4"/>
    <s v="Yuliana Mahendra"/>
    <n v="83"/>
    <n v="75"/>
    <n v="86"/>
    <n v="59"/>
    <n v="57"/>
    <n v="99"/>
    <n v="99"/>
    <x v="3"/>
    <x v="1"/>
    <n v="99"/>
    <n v="81.150000000000006"/>
    <s v="A"/>
    <m/>
    <x v="0"/>
    <x v="0"/>
    <m/>
    <m/>
    <m/>
  </r>
  <r>
    <x v="150"/>
    <s v="C0151"/>
    <x v="5"/>
    <s v="Gamblang Permata"/>
    <n v="87"/>
    <n v="48"/>
    <n v="45"/>
    <n v="63"/>
    <n v="86"/>
    <n v="63"/>
    <n v="70"/>
    <x v="51"/>
    <x v="0"/>
    <n v="60"/>
    <n v="63.1"/>
    <s v="C"/>
    <m/>
    <x v="0"/>
    <x v="0"/>
    <m/>
    <m/>
    <m/>
  </r>
  <r>
    <x v="151"/>
    <s v="E0152"/>
    <x v="3"/>
    <s v="Kasusra Rahimah"/>
    <n v="66"/>
    <n v="55"/>
    <n v="91"/>
    <n v="71"/>
    <n v="74"/>
    <n v="84"/>
    <n v="87"/>
    <x v="3"/>
    <x v="1"/>
    <n v="87"/>
    <n v="76.95"/>
    <s v="B"/>
    <m/>
    <x v="0"/>
    <x v="0"/>
    <m/>
    <m/>
    <m/>
  </r>
  <r>
    <x v="152"/>
    <s v="D0153"/>
    <x v="0"/>
    <s v="Chandra Mangunsong"/>
    <n v="89"/>
    <n v="42"/>
    <n v="42"/>
    <n v="68"/>
    <n v="93"/>
    <n v="72"/>
    <n v="75"/>
    <x v="3"/>
    <x v="1"/>
    <n v="75"/>
    <n v="66.8"/>
    <s v="C"/>
    <m/>
    <x v="0"/>
    <x v="0"/>
    <m/>
    <m/>
    <m/>
  </r>
  <r>
    <x v="153"/>
    <s v="A0154"/>
    <x v="4"/>
    <s v="Atmaja Nainggolan"/>
    <n v="53"/>
    <n v="67"/>
    <n v="85"/>
    <n v="60"/>
    <n v="50"/>
    <n v="44"/>
    <n v="88"/>
    <x v="32"/>
    <x v="0"/>
    <n v="78"/>
    <n v="62.349999999999994"/>
    <s v="C"/>
    <m/>
    <x v="0"/>
    <x v="0"/>
    <m/>
    <m/>
    <m/>
  </r>
  <r>
    <x v="154"/>
    <s v="B0155"/>
    <x v="2"/>
    <s v="Mutia Hidayat"/>
    <n v="91"/>
    <n v="50"/>
    <n v="60"/>
    <n v="54"/>
    <n v="71"/>
    <n v="49"/>
    <n v="96"/>
    <x v="52"/>
    <x v="0"/>
    <n v="86"/>
    <n v="63.65"/>
    <s v="C"/>
    <m/>
    <x v="0"/>
    <x v="0"/>
    <m/>
    <m/>
    <m/>
  </r>
  <r>
    <x v="155"/>
    <s v="A0156"/>
    <x v="4"/>
    <s v="Jaswadi Permata"/>
    <n v="87"/>
    <n v="43"/>
    <n v="93"/>
    <n v="57"/>
    <n v="62"/>
    <n v="99"/>
    <n v="83"/>
    <x v="53"/>
    <x v="0"/>
    <n v="73"/>
    <n v="76.825000000000003"/>
    <s v="B"/>
    <m/>
    <x v="0"/>
    <x v="0"/>
    <m/>
    <m/>
    <m/>
  </r>
  <r>
    <x v="156"/>
    <s v="D0157"/>
    <x v="0"/>
    <s v="Chelsea Kusumo"/>
    <n v="65"/>
    <n v="40"/>
    <n v="73"/>
    <n v="61"/>
    <n v="53"/>
    <n v="76"/>
    <n v="71"/>
    <x v="3"/>
    <x v="1"/>
    <n v="71"/>
    <n v="64.274999999999991"/>
    <s v="C"/>
    <m/>
    <x v="0"/>
    <x v="0"/>
    <m/>
    <m/>
    <m/>
  </r>
  <r>
    <x v="157"/>
    <s v="D0158"/>
    <x v="0"/>
    <s v="Nova Rahmawati"/>
    <n v="52"/>
    <n v="47"/>
    <n v="46"/>
    <n v="53"/>
    <n v="57"/>
    <n v="67"/>
    <n v="93"/>
    <x v="3"/>
    <x v="1"/>
    <n v="93"/>
    <n v="58.025000000000006"/>
    <s v="D"/>
    <m/>
    <x v="0"/>
    <x v="0"/>
    <m/>
    <m/>
    <m/>
  </r>
  <r>
    <x v="158"/>
    <s v="E0159"/>
    <x v="3"/>
    <s v="Hesti Agustina"/>
    <n v="88"/>
    <n v="59"/>
    <n v="89"/>
    <n v="53"/>
    <n v="72"/>
    <n v="74"/>
    <n v="78"/>
    <x v="54"/>
    <x v="0"/>
    <n v="68"/>
    <n v="73.399999999999991"/>
    <s v="B"/>
    <m/>
    <x v="0"/>
    <x v="0"/>
    <m/>
    <m/>
    <m/>
  </r>
  <r>
    <x v="159"/>
    <s v="D0160"/>
    <x v="0"/>
    <s v="Xanana Lailasari"/>
    <n v="53"/>
    <n v="71"/>
    <n v="55"/>
    <n v="53"/>
    <n v="76"/>
    <n v="57"/>
    <n v="76"/>
    <x v="55"/>
    <x v="0"/>
    <n v="66"/>
    <n v="60.625000000000007"/>
    <s v="C"/>
    <m/>
    <x v="0"/>
    <x v="0"/>
    <m/>
    <m/>
    <m/>
  </r>
  <r>
    <x v="160"/>
    <s v="E0161"/>
    <x v="3"/>
    <s v="Halim Halimah"/>
    <n v="80"/>
    <n v="68"/>
    <n v="39"/>
    <n v="62"/>
    <n v="88"/>
    <n v="75"/>
    <n v="82"/>
    <x v="56"/>
    <x v="0"/>
    <n v="72"/>
    <n v="67.25"/>
    <s v="C"/>
    <m/>
    <x v="0"/>
    <x v="0"/>
    <m/>
    <m/>
    <m/>
  </r>
  <r>
    <x v="161"/>
    <s v="F0162"/>
    <x v="1"/>
    <s v="Galak Salahudin"/>
    <n v="64"/>
    <n v="69"/>
    <n v="94"/>
    <n v="56"/>
    <n v="62"/>
    <n v="84"/>
    <n v="63"/>
    <x v="3"/>
    <x v="1"/>
    <n v="63"/>
    <n v="73.274999999999991"/>
    <s v="B"/>
    <m/>
    <x v="0"/>
    <x v="0"/>
    <m/>
    <m/>
    <m/>
  </r>
  <r>
    <x v="162"/>
    <s v="D0163"/>
    <x v="0"/>
    <s v="Ellis Pratiwi"/>
    <n v="75"/>
    <n v="60"/>
    <n v="33"/>
    <n v="73"/>
    <n v="83"/>
    <n v="74"/>
    <n v="85"/>
    <x v="57"/>
    <x v="0"/>
    <n v="75"/>
    <n v="65.275000000000006"/>
    <s v="C"/>
    <m/>
    <x v="0"/>
    <x v="0"/>
    <m/>
    <m/>
    <m/>
  </r>
  <r>
    <x v="163"/>
    <s v="F0164"/>
    <x v="1"/>
    <s v="Nova Sirait"/>
    <n v="64"/>
    <n v="71"/>
    <n v="44"/>
    <n v="73"/>
    <n v="95"/>
    <n v="60"/>
    <n v="73"/>
    <x v="58"/>
    <x v="0"/>
    <n v="63"/>
    <n v="64.974999999999994"/>
    <s v="C"/>
    <m/>
    <x v="0"/>
    <x v="0"/>
    <m/>
    <m/>
    <m/>
  </r>
  <r>
    <x v="164"/>
    <s v="D0165"/>
    <x v="0"/>
    <s v="Gading Hakim"/>
    <n v="58"/>
    <n v="66"/>
    <n v="58"/>
    <n v="59"/>
    <n v="85"/>
    <n v="88"/>
    <n v="78"/>
    <x v="3"/>
    <x v="1"/>
    <n v="78"/>
    <n v="70.5"/>
    <s v="B"/>
    <m/>
    <x v="0"/>
    <x v="0"/>
    <m/>
    <m/>
    <m/>
  </r>
  <r>
    <x v="165"/>
    <s v="B0166"/>
    <x v="2"/>
    <s v="Darman Anggriawan"/>
    <n v="70"/>
    <n v="56"/>
    <n v="78"/>
    <n v="64"/>
    <n v="57"/>
    <n v="45"/>
    <n v="77"/>
    <x v="3"/>
    <x v="1"/>
    <n v="77"/>
    <n v="63.175000000000004"/>
    <s v="C"/>
    <m/>
    <x v="0"/>
    <x v="0"/>
    <m/>
    <m/>
    <m/>
  </r>
  <r>
    <x v="166"/>
    <s v="D0167"/>
    <x v="0"/>
    <s v="Liman Hartati"/>
    <n v="78"/>
    <n v="67"/>
    <n v="83"/>
    <n v="64"/>
    <n v="69"/>
    <n v="86"/>
    <n v="92"/>
    <x v="9"/>
    <x v="0"/>
    <n v="82"/>
    <n v="76.750000000000014"/>
    <s v="B"/>
    <m/>
    <x v="0"/>
    <x v="0"/>
    <m/>
    <m/>
    <m/>
  </r>
  <r>
    <x v="167"/>
    <s v="F0168"/>
    <x v="1"/>
    <s v="Talia Yuliarti"/>
    <n v="92"/>
    <n v="71"/>
    <n v="39"/>
    <n v="50"/>
    <n v="77"/>
    <n v="51"/>
    <n v="63"/>
    <x v="3"/>
    <x v="1"/>
    <n v="63"/>
    <n v="60.55"/>
    <s v="C"/>
    <m/>
    <x v="0"/>
    <x v="0"/>
    <m/>
    <m/>
    <m/>
  </r>
  <r>
    <x v="168"/>
    <s v="A0169"/>
    <x v="4"/>
    <s v="Yunita Oktaviani"/>
    <n v="79"/>
    <n v="40"/>
    <n v="58"/>
    <n v="56"/>
    <n v="73"/>
    <n v="50"/>
    <n v="60"/>
    <x v="3"/>
    <x v="1"/>
    <n v="60"/>
    <n v="58.6"/>
    <s v="D"/>
    <m/>
    <x v="0"/>
    <x v="0"/>
    <m/>
    <m/>
    <m/>
  </r>
  <r>
    <x v="169"/>
    <s v="C0170"/>
    <x v="5"/>
    <s v="Kiandra Prayoga"/>
    <n v="86"/>
    <n v="65"/>
    <n v="34"/>
    <n v="56"/>
    <n v="66"/>
    <n v="72"/>
    <n v="97"/>
    <x v="3"/>
    <x v="1"/>
    <n v="97"/>
    <n v="65.025000000000006"/>
    <s v="C"/>
    <m/>
    <x v="0"/>
    <x v="0"/>
    <m/>
    <m/>
    <m/>
  </r>
  <r>
    <x v="170"/>
    <s v="D0171"/>
    <x v="0"/>
    <s v="Digdaya Saptono"/>
    <n v="67"/>
    <n v="68"/>
    <n v="93"/>
    <n v="52"/>
    <n v="83"/>
    <n v="85"/>
    <n v="90"/>
    <x v="3"/>
    <x v="1"/>
    <n v="90"/>
    <n v="78.349999999999994"/>
    <s v="B"/>
    <m/>
    <x v="0"/>
    <x v="0"/>
    <m/>
    <m/>
    <m/>
  </r>
  <r>
    <x v="171"/>
    <s v="F0172"/>
    <x v="1"/>
    <s v="Eka Permadi"/>
    <n v="94"/>
    <n v="43"/>
    <n v="78"/>
    <n v="54"/>
    <n v="73"/>
    <n v="47"/>
    <n v="74"/>
    <x v="3"/>
    <x v="1"/>
    <n v="74"/>
    <n v="65.400000000000006"/>
    <s v="C"/>
    <m/>
    <x v="0"/>
    <x v="0"/>
    <m/>
    <m/>
    <m/>
  </r>
  <r>
    <x v="172"/>
    <s v="C0173"/>
    <x v="5"/>
    <s v="Citra Zulkarnain"/>
    <n v="79"/>
    <n v="66"/>
    <n v="53"/>
    <n v="75"/>
    <n v="77"/>
    <n v="41"/>
    <n v="94"/>
    <x v="3"/>
    <x v="1"/>
    <n v="94"/>
    <n v="65.325000000000003"/>
    <s v="C"/>
    <m/>
    <x v="0"/>
    <x v="0"/>
    <m/>
    <m/>
    <m/>
  </r>
  <r>
    <x v="173"/>
    <s v="A0174"/>
    <x v="4"/>
    <s v="Padma Namaga"/>
    <n v="87"/>
    <n v="56"/>
    <n v="57"/>
    <n v="65"/>
    <n v="89"/>
    <n v="41"/>
    <n v="63"/>
    <x v="3"/>
    <x v="1"/>
    <n v="63"/>
    <n v="63.025000000000006"/>
    <s v="C"/>
    <m/>
    <x v="0"/>
    <x v="0"/>
    <m/>
    <m/>
    <m/>
  </r>
  <r>
    <x v="174"/>
    <s v="E0175"/>
    <x v="3"/>
    <s v="Darmaji Zulaika"/>
    <n v="68"/>
    <n v="43"/>
    <n v="46"/>
    <n v="75"/>
    <n v="66"/>
    <n v="54"/>
    <n v="68"/>
    <x v="3"/>
    <x v="1"/>
    <n v="68"/>
    <n v="58.3"/>
    <s v="D"/>
    <m/>
    <x v="0"/>
    <x v="0"/>
    <m/>
    <m/>
    <m/>
  </r>
  <r>
    <x v="175"/>
    <s v="E0176"/>
    <x v="3"/>
    <s v="Endra Yulianti"/>
    <n v="65"/>
    <n v="59"/>
    <n v="53"/>
    <n v="54"/>
    <n v="64"/>
    <n v="65"/>
    <n v="88"/>
    <x v="3"/>
    <x v="1"/>
    <n v="88"/>
    <n v="62.650000000000006"/>
    <s v="C"/>
    <m/>
    <x v="0"/>
    <x v="0"/>
    <m/>
    <m/>
    <m/>
  </r>
  <r>
    <x v="176"/>
    <s v="C0177"/>
    <x v="5"/>
    <s v="Mariadi Hasanah"/>
    <n v="52"/>
    <n v="40"/>
    <n v="49"/>
    <n v="59"/>
    <n v="65"/>
    <n v="92"/>
    <n v="80"/>
    <x v="3"/>
    <x v="1"/>
    <n v="80"/>
    <n v="63.2"/>
    <s v="C"/>
    <m/>
    <x v="0"/>
    <x v="0"/>
    <m/>
    <m/>
    <m/>
  </r>
  <r>
    <x v="177"/>
    <s v="E0178"/>
    <x v="3"/>
    <s v="Mala Padmasari"/>
    <n v="60"/>
    <n v="55"/>
    <n v="61"/>
    <n v="69"/>
    <n v="79"/>
    <n v="42"/>
    <n v="60"/>
    <x v="3"/>
    <x v="1"/>
    <n v="60"/>
    <n v="59.475000000000001"/>
    <s v="D"/>
    <m/>
    <x v="0"/>
    <x v="0"/>
    <m/>
    <m/>
    <m/>
  </r>
  <r>
    <x v="178"/>
    <s v="C0179"/>
    <x v="5"/>
    <s v="Sidiq Damanik"/>
    <n v="87"/>
    <n v="73"/>
    <n v="89"/>
    <n v="65"/>
    <n v="92"/>
    <n v="42"/>
    <n v="99"/>
    <x v="52"/>
    <x v="0"/>
    <n v="89"/>
    <n v="74.725000000000009"/>
    <s v="B"/>
    <m/>
    <x v="0"/>
    <x v="0"/>
    <m/>
    <m/>
    <m/>
  </r>
  <r>
    <x v="179"/>
    <s v="F0180"/>
    <x v="1"/>
    <s v="Bajragin Aryani"/>
    <n v="61"/>
    <n v="70"/>
    <n v="67"/>
    <n v="64"/>
    <n v="77"/>
    <n v="98"/>
    <n v="65"/>
    <x v="3"/>
    <x v="1"/>
    <n v="65"/>
    <n v="73.5"/>
    <s v="B"/>
    <m/>
    <x v="0"/>
    <x v="0"/>
    <m/>
    <m/>
    <m/>
  </r>
  <r>
    <x v="180"/>
    <s v="A0181"/>
    <x v="4"/>
    <s v="Sakura Dabukke"/>
    <n v="69"/>
    <n v="41"/>
    <n v="56"/>
    <n v="70"/>
    <n v="82"/>
    <n v="80"/>
    <n v="95"/>
    <x v="3"/>
    <x v="1"/>
    <n v="95"/>
    <n v="69.45"/>
    <s v="C"/>
    <m/>
    <x v="0"/>
    <x v="0"/>
    <m/>
    <m/>
    <m/>
  </r>
  <r>
    <x v="181"/>
    <s v="F0182"/>
    <x v="1"/>
    <s v="Samsul Widodo"/>
    <n v="57"/>
    <n v="71"/>
    <n v="87"/>
    <n v="51"/>
    <n v="95"/>
    <n v="97"/>
    <n v="86"/>
    <x v="3"/>
    <x v="1"/>
    <n v="86"/>
    <n v="79.650000000000006"/>
    <s v="B"/>
    <m/>
    <x v="0"/>
    <x v="0"/>
    <m/>
    <m/>
    <m/>
  </r>
  <r>
    <x v="182"/>
    <s v="E0183"/>
    <x v="3"/>
    <s v="Artawan Sitorus"/>
    <n v="86"/>
    <n v="41"/>
    <n v="81"/>
    <n v="58"/>
    <n v="95"/>
    <n v="47"/>
    <n v="96"/>
    <x v="3"/>
    <x v="1"/>
    <n v="96"/>
    <n v="70.2"/>
    <s v="B"/>
    <m/>
    <x v="0"/>
    <x v="0"/>
    <m/>
    <m/>
    <m/>
  </r>
  <r>
    <x v="183"/>
    <s v="F0184"/>
    <x v="1"/>
    <s v="Taufik Lailasari"/>
    <n v="52"/>
    <n v="54"/>
    <n v="64"/>
    <n v="66"/>
    <n v="81"/>
    <n v="100"/>
    <n v="87"/>
    <x v="3"/>
    <x v="1"/>
    <n v="87"/>
    <n v="73.125000000000014"/>
    <s v="B"/>
    <m/>
    <x v="0"/>
    <x v="0"/>
    <m/>
    <m/>
    <m/>
  </r>
  <r>
    <x v="184"/>
    <s v="A0185"/>
    <x v="4"/>
    <s v="Rina Yuniar"/>
    <n v="84"/>
    <n v="47"/>
    <n v="74"/>
    <n v="70"/>
    <n v="85"/>
    <n v="91"/>
    <n v="73"/>
    <x v="3"/>
    <x v="1"/>
    <n v="73"/>
    <n v="76.05"/>
    <s v="B"/>
    <m/>
    <x v="0"/>
    <x v="0"/>
    <m/>
    <m/>
    <m/>
  </r>
  <r>
    <x v="185"/>
    <s v="F0186"/>
    <x v="1"/>
    <s v="Ika Maheswara"/>
    <n v="75"/>
    <n v="73"/>
    <n v="66"/>
    <n v="69"/>
    <n v="89"/>
    <n v="97"/>
    <n v="89"/>
    <x v="3"/>
    <x v="1"/>
    <n v="89"/>
    <n v="79.75"/>
    <s v="B"/>
    <m/>
    <x v="0"/>
    <x v="0"/>
    <m/>
    <m/>
    <m/>
  </r>
  <r>
    <x v="186"/>
    <s v="A0187"/>
    <x v="4"/>
    <s v="Karja Winarsih"/>
    <n v="65"/>
    <n v="73"/>
    <n v="43"/>
    <n v="72"/>
    <n v="72"/>
    <n v="54"/>
    <n v="99"/>
    <x v="59"/>
    <x v="0"/>
    <n v="89"/>
    <n v="63.550000000000004"/>
    <s v="C"/>
    <m/>
    <x v="0"/>
    <x v="0"/>
    <m/>
    <m/>
    <m/>
  </r>
  <r>
    <x v="187"/>
    <s v="A0188"/>
    <x v="4"/>
    <s v="Wira Firmansyah"/>
    <n v="74"/>
    <n v="72"/>
    <n v="30"/>
    <n v="69"/>
    <n v="90"/>
    <n v="98"/>
    <n v="66"/>
    <x v="60"/>
    <x v="0"/>
    <n v="56"/>
    <n v="69.325000000000003"/>
    <s v="C"/>
    <m/>
    <x v="0"/>
    <x v="0"/>
    <m/>
    <m/>
    <m/>
  </r>
  <r>
    <x v="188"/>
    <s v="F0189"/>
    <x v="1"/>
    <s v="Bahuwirya Halim"/>
    <n v="79"/>
    <n v="44"/>
    <n v="94"/>
    <n v="64"/>
    <n v="62"/>
    <n v="75"/>
    <n v="100"/>
    <x v="3"/>
    <x v="1"/>
    <n v="100"/>
    <n v="74.925000000000011"/>
    <s v="B"/>
    <m/>
    <x v="0"/>
    <x v="0"/>
    <m/>
    <m/>
    <m/>
  </r>
  <r>
    <x v="189"/>
    <s v="E0190"/>
    <x v="3"/>
    <s v="Tedi Suryatmi"/>
    <n v="56"/>
    <n v="62"/>
    <n v="68"/>
    <n v="55"/>
    <n v="74"/>
    <n v="74"/>
    <n v="74"/>
    <x v="3"/>
    <x v="1"/>
    <n v="74"/>
    <n v="66.675000000000011"/>
    <s v="C"/>
    <m/>
    <x v="0"/>
    <x v="0"/>
    <m/>
    <m/>
    <m/>
  </r>
  <r>
    <x v="190"/>
    <s v="E0191"/>
    <x v="3"/>
    <s v="Putri Nuraini"/>
    <n v="69"/>
    <n v="53"/>
    <n v="41"/>
    <n v="68"/>
    <n v="90"/>
    <n v="49"/>
    <n v="96"/>
    <x v="3"/>
    <x v="1"/>
    <n v="96"/>
    <n v="62.6"/>
    <s v="C"/>
    <m/>
    <x v="0"/>
    <x v="0"/>
    <m/>
    <m/>
    <m/>
  </r>
  <r>
    <x v="191"/>
    <s v="A0192"/>
    <x v="4"/>
    <s v="Jessica Pradipta"/>
    <n v="81"/>
    <n v="67"/>
    <n v="60"/>
    <n v="75"/>
    <n v="87"/>
    <n v="64"/>
    <n v="75"/>
    <x v="31"/>
    <x v="0"/>
    <n v="65"/>
    <n v="70.05"/>
    <s v="B"/>
    <m/>
    <x v="0"/>
    <x v="0"/>
    <m/>
    <m/>
    <m/>
  </r>
  <r>
    <x v="192"/>
    <s v="B0193"/>
    <x v="2"/>
    <s v="Carub Mansur"/>
    <n v="55"/>
    <n v="52"/>
    <n v="55"/>
    <n v="56"/>
    <n v="59"/>
    <n v="82"/>
    <n v="78"/>
    <x v="3"/>
    <x v="1"/>
    <n v="78"/>
    <n v="62.95"/>
    <s v="C"/>
    <m/>
    <x v="0"/>
    <x v="0"/>
    <m/>
    <m/>
    <m/>
  </r>
  <r>
    <x v="193"/>
    <s v="D0194"/>
    <x v="0"/>
    <s v="Okto Hastuti"/>
    <n v="77"/>
    <n v="60"/>
    <n v="93"/>
    <n v="51"/>
    <n v="95"/>
    <n v="52"/>
    <n v="63"/>
    <x v="8"/>
    <x v="0"/>
    <n v="53"/>
    <n v="69.674999999999997"/>
    <s v="C"/>
    <m/>
    <x v="0"/>
    <x v="0"/>
    <m/>
    <m/>
    <m/>
  </r>
  <r>
    <x v="194"/>
    <s v="F0195"/>
    <x v="1"/>
    <s v="Prabawa Pratiwi"/>
    <n v="81"/>
    <n v="57"/>
    <n v="79"/>
    <n v="53"/>
    <n v="83"/>
    <n v="59"/>
    <n v="64"/>
    <x v="61"/>
    <x v="0"/>
    <n v="54"/>
    <n v="67.25"/>
    <s v="C"/>
    <m/>
    <x v="0"/>
    <x v="0"/>
    <m/>
    <m/>
    <m/>
  </r>
  <r>
    <x v="195"/>
    <s v="A0196"/>
    <x v="4"/>
    <s v="Jail Mulyani"/>
    <n v="68"/>
    <n v="61"/>
    <n v="65"/>
    <n v="53"/>
    <n v="82"/>
    <n v="43"/>
    <n v="78"/>
    <x v="43"/>
    <x v="0"/>
    <n v="68"/>
    <n v="61.400000000000006"/>
    <s v="C"/>
    <m/>
    <x v="0"/>
    <x v="0"/>
    <m/>
    <m/>
    <m/>
  </r>
  <r>
    <x v="196"/>
    <s v="A0197"/>
    <x v="4"/>
    <s v="Hafshah Padmasari"/>
    <n v="59"/>
    <n v="64"/>
    <n v="37"/>
    <n v="53"/>
    <n v="52"/>
    <n v="63"/>
    <n v="77"/>
    <x v="3"/>
    <x v="1"/>
    <n v="77"/>
    <n v="56.2"/>
    <s v="D"/>
    <m/>
    <x v="0"/>
    <x v="0"/>
    <m/>
    <m/>
    <m/>
  </r>
  <r>
    <x v="197"/>
    <s v="F0198"/>
    <x v="1"/>
    <s v="Intan Namaga"/>
    <n v="87"/>
    <n v="41"/>
    <n v="77"/>
    <n v="53"/>
    <n v="81"/>
    <n v="99"/>
    <n v="96"/>
    <x v="3"/>
    <x v="1"/>
    <n v="96"/>
    <n v="77.550000000000011"/>
    <s v="B"/>
    <m/>
    <x v="0"/>
    <x v="0"/>
    <m/>
    <m/>
    <m/>
  </r>
  <r>
    <x v="198"/>
    <s v="D0199"/>
    <x v="0"/>
    <s v="Kusuma Mayasari"/>
    <n v="93"/>
    <n v="44"/>
    <n v="91"/>
    <n v="69"/>
    <n v="83"/>
    <n v="41"/>
    <n v="69"/>
    <x v="62"/>
    <x v="0"/>
    <n v="59"/>
    <n v="68.425000000000011"/>
    <s v="C"/>
    <m/>
    <x v="0"/>
    <x v="0"/>
    <m/>
    <m/>
    <m/>
  </r>
  <r>
    <x v="199"/>
    <s v="E0200"/>
    <x v="3"/>
    <s v="Ibrani Hidayanto"/>
    <n v="88"/>
    <n v="46"/>
    <n v="50"/>
    <n v="74"/>
    <n v="53"/>
    <n v="48"/>
    <n v="64"/>
    <x v="3"/>
    <x v="1"/>
    <n v="64"/>
    <n v="58.625"/>
    <s v="D"/>
    <m/>
    <x v="0"/>
    <x v="0"/>
    <m/>
    <m/>
    <m/>
  </r>
  <r>
    <x v="200"/>
    <s v="A0201"/>
    <x v="4"/>
    <s v="Taufik Wasita"/>
    <n v="76"/>
    <n v="44"/>
    <n v="33"/>
    <n v="64"/>
    <n v="84"/>
    <n v="96"/>
    <n v="66"/>
    <x v="0"/>
    <x v="0"/>
    <n v="56"/>
    <n v="64.899999999999991"/>
    <s v="C"/>
    <m/>
    <x v="0"/>
    <x v="0"/>
    <m/>
    <m/>
    <m/>
  </r>
  <r>
    <x v="201"/>
    <s v="E0202"/>
    <x v="3"/>
    <s v="Martani Lailasari"/>
    <n v="88"/>
    <n v="41"/>
    <n v="69"/>
    <n v="69"/>
    <n v="81"/>
    <n v="64"/>
    <n v="78"/>
    <x v="63"/>
    <x v="0"/>
    <n v="68"/>
    <n v="68.275000000000006"/>
    <s v="C"/>
    <m/>
    <x v="0"/>
    <x v="0"/>
    <m/>
    <m/>
    <m/>
  </r>
  <r>
    <x v="202"/>
    <s v="C0203"/>
    <x v="5"/>
    <s v="Narji Januar"/>
    <n v="69"/>
    <n v="53"/>
    <n v="71"/>
    <n v="58"/>
    <n v="78"/>
    <n v="48"/>
    <n v="69"/>
    <x v="3"/>
    <x v="1"/>
    <n v="69"/>
    <n v="62.949999999999996"/>
    <s v="C"/>
    <m/>
    <x v="0"/>
    <x v="0"/>
    <m/>
    <m/>
    <m/>
  </r>
  <r>
    <x v="203"/>
    <s v="F0204"/>
    <x v="1"/>
    <s v="Ade Mustofa"/>
    <n v="93"/>
    <n v="55"/>
    <n v="69"/>
    <n v="57"/>
    <n v="62"/>
    <n v="71"/>
    <n v="100"/>
    <x v="38"/>
    <x v="0"/>
    <n v="90"/>
    <n v="70.375"/>
    <s v="B"/>
    <m/>
    <x v="0"/>
    <x v="0"/>
    <m/>
    <m/>
    <m/>
  </r>
  <r>
    <x v="204"/>
    <s v="C0205"/>
    <x v="5"/>
    <s v="Cemplunk Maryadi"/>
    <n v="95"/>
    <n v="44"/>
    <n v="51"/>
    <n v="66"/>
    <n v="61"/>
    <n v="54"/>
    <n v="90"/>
    <x v="10"/>
    <x v="0"/>
    <n v="80"/>
    <n v="62.25"/>
    <s v="C"/>
    <m/>
    <x v="0"/>
    <x v="0"/>
    <m/>
    <m/>
    <m/>
  </r>
  <r>
    <x v="205"/>
    <s v="B0206"/>
    <x v="2"/>
    <s v="Paiman Hasanah"/>
    <n v="84"/>
    <n v="66"/>
    <n v="37"/>
    <n v="68"/>
    <n v="95"/>
    <n v="100"/>
    <n v="99"/>
    <x v="10"/>
    <x v="0"/>
    <n v="89"/>
    <n v="75.425000000000011"/>
    <s v="B"/>
    <m/>
    <x v="0"/>
    <x v="0"/>
    <m/>
    <m/>
    <m/>
  </r>
  <r>
    <x v="206"/>
    <s v="A0207"/>
    <x v="4"/>
    <s v="Nalar Andriani"/>
    <n v="65"/>
    <n v="40"/>
    <n v="94"/>
    <n v="73"/>
    <n v="57"/>
    <n v="61"/>
    <n v="62"/>
    <x v="64"/>
    <x v="0"/>
    <n v="52"/>
    <n v="65.575000000000003"/>
    <s v="C"/>
    <m/>
    <x v="0"/>
    <x v="0"/>
    <m/>
    <m/>
    <m/>
  </r>
  <r>
    <x v="207"/>
    <s v="B0208"/>
    <x v="2"/>
    <s v="Yuni Marpaung"/>
    <n v="90"/>
    <n v="41"/>
    <n v="49"/>
    <n v="60"/>
    <n v="65"/>
    <n v="86"/>
    <n v="89"/>
    <x v="3"/>
    <x v="1"/>
    <n v="89"/>
    <n v="67.900000000000006"/>
    <s v="C"/>
    <m/>
    <x v="0"/>
    <x v="0"/>
    <m/>
    <m/>
    <m/>
  </r>
  <r>
    <x v="208"/>
    <s v="A0209"/>
    <x v="4"/>
    <s v="Kasiran Nugroho"/>
    <n v="53"/>
    <n v="70"/>
    <n v="90"/>
    <n v="66"/>
    <n v="70"/>
    <n v="62"/>
    <n v="91"/>
    <x v="65"/>
    <x v="0"/>
    <n v="81"/>
    <n v="70.875"/>
    <s v="B"/>
    <m/>
    <x v="0"/>
    <x v="0"/>
    <m/>
    <m/>
    <m/>
  </r>
  <r>
    <x v="209"/>
    <s v="F0210"/>
    <x v="1"/>
    <s v="Rosman Maryadi"/>
    <n v="65"/>
    <n v="45"/>
    <n v="34"/>
    <n v="75"/>
    <n v="93"/>
    <n v="55"/>
    <n v="60"/>
    <x v="3"/>
    <x v="1"/>
    <n v="60"/>
    <n v="58.55"/>
    <s v="D"/>
    <m/>
    <x v="0"/>
    <x v="0"/>
    <m/>
    <m/>
    <m/>
  </r>
  <r>
    <x v="210"/>
    <s v="F0211"/>
    <x v="1"/>
    <s v="Hasta Suwarno"/>
    <n v="94"/>
    <n v="57"/>
    <n v="56"/>
    <n v="56"/>
    <n v="82"/>
    <n v="46"/>
    <n v="85"/>
    <x v="66"/>
    <x v="0"/>
    <n v="75"/>
    <n v="64.025000000000006"/>
    <s v="C"/>
    <m/>
    <x v="0"/>
    <x v="0"/>
    <m/>
    <m/>
    <m/>
  </r>
  <r>
    <x v="211"/>
    <s v="F0212"/>
    <x v="1"/>
    <s v="Yance Palastri"/>
    <n v="91"/>
    <n v="54"/>
    <n v="65"/>
    <n v="71"/>
    <n v="84"/>
    <n v="60"/>
    <n v="71"/>
    <x v="67"/>
    <x v="0"/>
    <n v="61"/>
    <n v="68.599999999999994"/>
    <s v="C"/>
    <m/>
    <x v="0"/>
    <x v="0"/>
    <m/>
    <m/>
    <m/>
  </r>
  <r>
    <x v="212"/>
    <s v="A0213"/>
    <x v="4"/>
    <s v="Raihan Susanti"/>
    <n v="95"/>
    <n v="49"/>
    <n v="93"/>
    <n v="71"/>
    <n v="68"/>
    <n v="86"/>
    <n v="62"/>
    <x v="32"/>
    <x v="0"/>
    <n v="52"/>
    <n v="76.375000000000014"/>
    <s v="B"/>
    <m/>
    <x v="0"/>
    <x v="0"/>
    <m/>
    <m/>
    <m/>
  </r>
  <r>
    <x v="213"/>
    <s v="C0214"/>
    <x v="5"/>
    <s v="Ratih Palastri"/>
    <n v="79"/>
    <n v="60"/>
    <n v="42"/>
    <n v="59"/>
    <n v="68"/>
    <n v="54"/>
    <n v="97"/>
    <x v="68"/>
    <x v="0"/>
    <n v="87"/>
    <n v="61.150000000000006"/>
    <s v="C"/>
    <m/>
    <x v="0"/>
    <x v="0"/>
    <m/>
    <m/>
    <m/>
  </r>
  <r>
    <x v="214"/>
    <s v="F0215"/>
    <x v="1"/>
    <s v="Diah Wahyudin"/>
    <n v="88"/>
    <n v="45"/>
    <n v="38"/>
    <n v="60"/>
    <n v="91"/>
    <n v="54"/>
    <n v="62"/>
    <x v="69"/>
    <x v="0"/>
    <n v="52"/>
    <n v="59.100000000000009"/>
    <s v="D"/>
    <m/>
    <x v="0"/>
    <x v="0"/>
    <m/>
    <m/>
    <m/>
  </r>
  <r>
    <x v="215"/>
    <s v="C0216"/>
    <x v="5"/>
    <s v="Kamidin Handayani"/>
    <n v="61"/>
    <n v="51"/>
    <n v="75"/>
    <n v="62"/>
    <n v="59"/>
    <n v="45"/>
    <n v="88"/>
    <x v="3"/>
    <x v="1"/>
    <n v="88"/>
    <n v="61.924999999999997"/>
    <s v="C"/>
    <m/>
    <x v="0"/>
    <x v="0"/>
    <m/>
    <m/>
    <m/>
  </r>
  <r>
    <x v="216"/>
    <s v="A0217"/>
    <x v="4"/>
    <s v="Lili Nainggolan"/>
    <n v="61"/>
    <n v="68"/>
    <n v="94"/>
    <n v="60"/>
    <n v="90"/>
    <n v="89"/>
    <n v="65"/>
    <x v="3"/>
    <x v="1"/>
    <n v="65"/>
    <n v="77.974999999999994"/>
    <s v="B"/>
    <m/>
    <x v="0"/>
    <x v="0"/>
    <m/>
    <m/>
    <m/>
  </r>
  <r>
    <x v="217"/>
    <s v="E0218"/>
    <x v="3"/>
    <s v="Prasetyo Nashiruddin"/>
    <n v="71"/>
    <n v="67"/>
    <n v="59"/>
    <n v="55"/>
    <n v="52"/>
    <n v="79"/>
    <n v="95"/>
    <x v="3"/>
    <x v="1"/>
    <n v="95"/>
    <n v="67.724999999999994"/>
    <s v="C"/>
    <m/>
    <x v="0"/>
    <x v="0"/>
    <m/>
    <m/>
    <m/>
  </r>
  <r>
    <x v="218"/>
    <s v="F0219"/>
    <x v="1"/>
    <s v="Luis Sirait"/>
    <n v="84"/>
    <n v="58"/>
    <n v="89"/>
    <n v="64"/>
    <n v="56"/>
    <n v="94"/>
    <n v="73"/>
    <x v="3"/>
    <x v="1"/>
    <n v="73"/>
    <n v="76.649999999999991"/>
    <s v="B"/>
    <m/>
    <x v="0"/>
    <x v="0"/>
    <m/>
    <m/>
    <m/>
  </r>
  <r>
    <x v="219"/>
    <s v="D0220"/>
    <x v="0"/>
    <s v="Indah Salahudin"/>
    <n v="76"/>
    <n v="65"/>
    <n v="49"/>
    <n v="72"/>
    <n v="61"/>
    <n v="41"/>
    <n v="81"/>
    <x v="46"/>
    <x v="0"/>
    <n v="71"/>
    <n v="59.35"/>
    <s v="D"/>
    <m/>
    <x v="0"/>
    <x v="0"/>
    <m/>
    <m/>
    <m/>
  </r>
  <r>
    <x v="220"/>
    <s v="F0221"/>
    <x v="1"/>
    <s v="Kenari Saefullah"/>
    <n v="72"/>
    <n v="52"/>
    <n v="56"/>
    <n v="70"/>
    <n v="50"/>
    <n v="56"/>
    <n v="94"/>
    <x v="70"/>
    <x v="0"/>
    <n v="84"/>
    <n v="61.300000000000004"/>
    <s v="C"/>
    <m/>
    <x v="0"/>
    <x v="0"/>
    <m/>
    <m/>
    <m/>
  </r>
  <r>
    <x v="221"/>
    <s v="F0222"/>
    <x v="1"/>
    <s v="Shania Anggriawan"/>
    <n v="57"/>
    <n v="65"/>
    <n v="66"/>
    <n v="59"/>
    <n v="77"/>
    <n v="77"/>
    <n v="75"/>
    <x v="71"/>
    <x v="0"/>
    <n v="65"/>
    <n v="67.349999999999994"/>
    <s v="C"/>
    <m/>
    <x v="0"/>
    <x v="0"/>
    <m/>
    <m/>
    <m/>
  </r>
  <r>
    <x v="222"/>
    <s v="E0223"/>
    <x v="3"/>
    <s v="Kemba Napitupulu"/>
    <n v="56"/>
    <n v="49"/>
    <n v="91"/>
    <n v="73"/>
    <n v="85"/>
    <n v="64"/>
    <n v="87"/>
    <x v="3"/>
    <x v="1"/>
    <n v="87"/>
    <n v="72.575000000000003"/>
    <s v="B"/>
    <m/>
    <x v="0"/>
    <x v="0"/>
    <m/>
    <m/>
    <m/>
  </r>
  <r>
    <x v="223"/>
    <s v="D0224"/>
    <x v="0"/>
    <s v="Cahyadi Pradana"/>
    <n v="78"/>
    <n v="75"/>
    <n v="44"/>
    <n v="56"/>
    <n v="73"/>
    <n v="82"/>
    <n v="87"/>
    <x v="3"/>
    <x v="1"/>
    <n v="87"/>
    <n v="69.150000000000006"/>
    <s v="C"/>
    <m/>
    <x v="0"/>
    <x v="0"/>
    <m/>
    <m/>
    <m/>
  </r>
  <r>
    <x v="224"/>
    <s v="F0225"/>
    <x v="1"/>
    <s v="Lutfan Permata"/>
    <n v="61"/>
    <n v="45"/>
    <n v="30"/>
    <n v="63"/>
    <n v="67"/>
    <n v="66"/>
    <n v="89"/>
    <x v="72"/>
    <x v="0"/>
    <n v="79"/>
    <n v="56.6"/>
    <s v="D"/>
    <m/>
    <x v="0"/>
    <x v="0"/>
    <m/>
    <m/>
    <m/>
  </r>
  <r>
    <x v="225"/>
    <s v="B0226"/>
    <x v="2"/>
    <s v="Victoria Mustofa"/>
    <n v="65"/>
    <n v="65"/>
    <n v="50"/>
    <n v="71"/>
    <n v="70"/>
    <n v="62"/>
    <n v="63"/>
    <x v="73"/>
    <x v="0"/>
    <n v="53"/>
    <n v="61.575000000000003"/>
    <s v="C"/>
    <m/>
    <x v="0"/>
    <x v="0"/>
    <m/>
    <m/>
    <m/>
  </r>
  <r>
    <x v="226"/>
    <s v="E0227"/>
    <x v="3"/>
    <s v="Calista Hutasoit"/>
    <n v="91"/>
    <n v="45"/>
    <n v="51"/>
    <n v="67"/>
    <n v="82"/>
    <n v="78"/>
    <n v="95"/>
    <x v="3"/>
    <x v="1"/>
    <n v="95"/>
    <n v="70.924999999999997"/>
    <s v="B"/>
    <m/>
    <x v="0"/>
    <x v="0"/>
    <m/>
    <m/>
    <m/>
  </r>
  <r>
    <x v="227"/>
    <s v="F0228"/>
    <x v="1"/>
    <s v="Kariman Usamah"/>
    <n v="80"/>
    <n v="67"/>
    <n v="92"/>
    <n v="69"/>
    <n v="67"/>
    <n v="65"/>
    <n v="78"/>
    <x v="3"/>
    <x v="1"/>
    <n v="78"/>
    <n v="74.575000000000003"/>
    <s v="B"/>
    <m/>
    <x v="0"/>
    <x v="0"/>
    <m/>
    <m/>
    <m/>
  </r>
  <r>
    <x v="228"/>
    <s v="B0229"/>
    <x v="2"/>
    <s v="Putri Simanjuntak"/>
    <n v="54"/>
    <n v="46"/>
    <n v="50"/>
    <n v="70"/>
    <n v="51"/>
    <n v="96"/>
    <n v="88"/>
    <x v="74"/>
    <x v="0"/>
    <n v="78"/>
    <n v="64.625"/>
    <s v="C"/>
    <m/>
    <x v="0"/>
    <x v="0"/>
    <m/>
    <m/>
    <m/>
  </r>
  <r>
    <x v="229"/>
    <s v="C0230"/>
    <x v="5"/>
    <s v="Jagapati Situmorang"/>
    <n v="77"/>
    <n v="53"/>
    <n v="68"/>
    <n v="65"/>
    <n v="55"/>
    <n v="47"/>
    <n v="77"/>
    <x v="46"/>
    <x v="0"/>
    <n v="67"/>
    <n v="60.95"/>
    <s v="C"/>
    <m/>
    <x v="0"/>
    <x v="0"/>
    <m/>
    <m/>
    <m/>
  </r>
  <r>
    <x v="230"/>
    <s v="B0231"/>
    <x v="2"/>
    <s v="Ibrani Purnawati"/>
    <n v="51"/>
    <n v="68"/>
    <n v="95"/>
    <n v="74"/>
    <n v="91"/>
    <n v="55"/>
    <n v="61"/>
    <x v="75"/>
    <x v="0"/>
    <n v="51"/>
    <n v="70.599999999999994"/>
    <s v="B"/>
    <m/>
    <x v="0"/>
    <x v="0"/>
    <m/>
    <m/>
    <m/>
  </r>
  <r>
    <x v="231"/>
    <s v="D0232"/>
    <x v="0"/>
    <s v="Kemal Napitupulu"/>
    <n v="90"/>
    <n v="60"/>
    <n v="75"/>
    <n v="65"/>
    <n v="90"/>
    <n v="64"/>
    <n v="77"/>
    <x v="3"/>
    <x v="1"/>
    <n v="77"/>
    <n v="73.625"/>
    <s v="B"/>
    <m/>
    <x v="0"/>
    <x v="0"/>
    <m/>
    <m/>
    <m/>
  </r>
  <r>
    <x v="232"/>
    <s v="B0233"/>
    <x v="2"/>
    <s v="Bakda Kusmawati"/>
    <n v="83"/>
    <n v="61"/>
    <n v="33"/>
    <n v="51"/>
    <n v="83"/>
    <n v="58"/>
    <n v="60"/>
    <x v="76"/>
    <x v="0"/>
    <n v="50"/>
    <n v="57.95"/>
    <s v="D"/>
    <m/>
    <x v="0"/>
    <x v="0"/>
    <m/>
    <m/>
    <m/>
  </r>
  <r>
    <x v="233"/>
    <s v="F0234"/>
    <x v="1"/>
    <s v="Edward Prasetya"/>
    <n v="70"/>
    <n v="58"/>
    <n v="86"/>
    <n v="54"/>
    <n v="87"/>
    <n v="45"/>
    <n v="61"/>
    <x v="3"/>
    <x v="1"/>
    <n v="61"/>
    <n v="65.924999999999997"/>
    <s v="C"/>
    <m/>
    <x v="0"/>
    <x v="0"/>
    <m/>
    <m/>
    <m/>
  </r>
  <r>
    <x v="234"/>
    <s v="F0235"/>
    <x v="1"/>
    <s v="Pranawa Prayoga"/>
    <n v="90"/>
    <n v="72"/>
    <n v="83"/>
    <n v="73"/>
    <n v="62"/>
    <n v="58"/>
    <n v="96"/>
    <x v="61"/>
    <x v="0"/>
    <n v="86"/>
    <n v="73.924999999999997"/>
    <s v="B"/>
    <m/>
    <x v="0"/>
    <x v="0"/>
    <m/>
    <m/>
    <m/>
  </r>
  <r>
    <x v="235"/>
    <s v="D0236"/>
    <x v="0"/>
    <s v="Iriana Maulana"/>
    <n v="95"/>
    <n v="43"/>
    <n v="54"/>
    <n v="56"/>
    <n v="54"/>
    <n v="58"/>
    <n v="62"/>
    <x v="3"/>
    <x v="1"/>
    <n v="62"/>
    <n v="59.600000000000009"/>
    <s v="D"/>
    <m/>
    <x v="0"/>
    <x v="0"/>
    <m/>
    <m/>
    <m/>
  </r>
  <r>
    <x v="236"/>
    <s v="C0237"/>
    <x v="5"/>
    <s v="Lala Gunarto"/>
    <n v="52"/>
    <n v="74"/>
    <n v="73"/>
    <n v="51"/>
    <n v="54"/>
    <n v="57"/>
    <n v="89"/>
    <x v="3"/>
    <x v="1"/>
    <n v="89"/>
    <n v="63.774999999999999"/>
    <s v="C"/>
    <m/>
    <x v="0"/>
    <x v="0"/>
    <m/>
    <m/>
    <m/>
  </r>
  <r>
    <x v="237"/>
    <s v="D0238"/>
    <x v="0"/>
    <s v="Cahyo Mustofa"/>
    <n v="82"/>
    <n v="74"/>
    <n v="87"/>
    <n v="62"/>
    <n v="66"/>
    <n v="50"/>
    <n v="78"/>
    <x v="45"/>
    <x v="0"/>
    <n v="68"/>
    <n v="69.7"/>
    <s v="C"/>
    <m/>
    <x v="0"/>
    <x v="0"/>
    <m/>
    <m/>
    <m/>
  </r>
  <r>
    <x v="238"/>
    <s v="A0239"/>
    <x v="4"/>
    <s v="Elvina Siregar"/>
    <n v="61"/>
    <n v="40"/>
    <n v="32"/>
    <n v="56"/>
    <n v="50"/>
    <n v="84"/>
    <n v="80"/>
    <x v="3"/>
    <x v="1"/>
    <n v="80"/>
    <n v="57.075000000000003"/>
    <s v="D"/>
    <m/>
    <x v="0"/>
    <x v="0"/>
    <m/>
    <m/>
    <m/>
  </r>
  <r>
    <x v="239"/>
    <s v="C0240"/>
    <x v="5"/>
    <s v="Kanda Pratiwi"/>
    <n v="52"/>
    <n v="44"/>
    <n v="86"/>
    <n v="51"/>
    <n v="85"/>
    <n v="100"/>
    <n v="70"/>
    <x v="77"/>
    <x v="0"/>
    <n v="60"/>
    <n v="72.2"/>
    <s v="B"/>
    <m/>
    <x v="0"/>
    <x v="0"/>
    <m/>
    <m/>
    <m/>
  </r>
  <r>
    <x v="240"/>
    <s v="D0241"/>
    <x v="0"/>
    <s v="Prayitna Habibi"/>
    <n v="74"/>
    <n v="55"/>
    <n v="65"/>
    <n v="74"/>
    <n v="89"/>
    <n v="66"/>
    <n v="85"/>
    <x v="78"/>
    <x v="0"/>
    <n v="75"/>
    <n v="70.2"/>
    <s v="B"/>
    <m/>
    <x v="0"/>
    <x v="0"/>
    <m/>
    <m/>
    <m/>
  </r>
  <r>
    <x v="241"/>
    <s v="E0242"/>
    <x v="3"/>
    <s v="Amelia Lailasari"/>
    <n v="85"/>
    <n v="57"/>
    <n v="58"/>
    <n v="52"/>
    <n v="55"/>
    <n v="89"/>
    <n v="64"/>
    <x v="3"/>
    <x v="1"/>
    <n v="64"/>
    <n v="66.925000000000011"/>
    <s v="C"/>
    <m/>
    <x v="0"/>
    <x v="0"/>
    <m/>
    <m/>
    <m/>
  </r>
  <r>
    <x v="242"/>
    <s v="F0243"/>
    <x v="1"/>
    <s v="Karma Marpaung"/>
    <n v="58"/>
    <n v="66"/>
    <n v="57"/>
    <n v="67"/>
    <n v="84"/>
    <n v="80"/>
    <n v="61"/>
    <x v="3"/>
    <x v="1"/>
    <n v="61"/>
    <n v="67.875"/>
    <s v="C"/>
    <m/>
    <x v="0"/>
    <x v="0"/>
    <m/>
    <m/>
    <m/>
  </r>
  <r>
    <x v="243"/>
    <s v="F0244"/>
    <x v="1"/>
    <s v="Cakrabirawa Sitompul"/>
    <n v="55"/>
    <n v="64"/>
    <n v="66"/>
    <n v="55"/>
    <n v="83"/>
    <n v="73"/>
    <n v="79"/>
    <x v="60"/>
    <x v="0"/>
    <n v="69"/>
    <n v="66.825000000000003"/>
    <s v="C"/>
    <m/>
    <x v="0"/>
    <x v="0"/>
    <m/>
    <m/>
    <m/>
  </r>
  <r>
    <x v="244"/>
    <s v="B0245"/>
    <x v="2"/>
    <s v="Bajragin Halimah"/>
    <n v="69"/>
    <n v="46"/>
    <n v="70"/>
    <n v="70"/>
    <n v="63"/>
    <n v="85"/>
    <n v="92"/>
    <x v="3"/>
    <x v="1"/>
    <n v="92"/>
    <n v="71.2"/>
    <s v="B"/>
    <m/>
    <x v="0"/>
    <x v="0"/>
    <m/>
    <m/>
    <m/>
  </r>
  <r>
    <x v="245"/>
    <s v="C0246"/>
    <x v="5"/>
    <s v="Dirja Nashiruddin"/>
    <n v="65"/>
    <n v="53"/>
    <n v="78"/>
    <n v="52"/>
    <n v="92"/>
    <n v="96"/>
    <n v="77"/>
    <x v="3"/>
    <x v="1"/>
    <n v="77"/>
    <n v="75.250000000000014"/>
    <s v="B"/>
    <m/>
    <x v="0"/>
    <x v="0"/>
    <m/>
    <m/>
    <m/>
  </r>
  <r>
    <x v="246"/>
    <s v="C0247"/>
    <x v="5"/>
    <s v="Hasta Utami"/>
    <n v="78"/>
    <n v="62"/>
    <n v="94"/>
    <n v="75"/>
    <n v="93"/>
    <n v="100"/>
    <n v="79"/>
    <x v="3"/>
    <x v="1"/>
    <n v="79"/>
    <n v="85.200000000000017"/>
    <s v="A"/>
    <m/>
    <x v="0"/>
    <x v="0"/>
    <m/>
    <m/>
    <m/>
  </r>
  <r>
    <x v="247"/>
    <s v="E0248"/>
    <x v="3"/>
    <s v="Hesti Tamba"/>
    <n v="70"/>
    <n v="47"/>
    <n v="48"/>
    <n v="58"/>
    <n v="59"/>
    <n v="88"/>
    <n v="73"/>
    <x v="3"/>
    <x v="1"/>
    <n v="73"/>
    <n v="63.75"/>
    <s v="C"/>
    <m/>
    <x v="0"/>
    <x v="0"/>
    <m/>
    <m/>
    <m/>
  </r>
  <r>
    <x v="248"/>
    <s v="F0249"/>
    <x v="1"/>
    <s v="Marsudi Rajata"/>
    <n v="92"/>
    <n v="62"/>
    <n v="70"/>
    <n v="58"/>
    <n v="53"/>
    <n v="89"/>
    <n v="99"/>
    <x v="79"/>
    <x v="0"/>
    <n v="89"/>
    <n v="73.825000000000003"/>
    <s v="B"/>
    <m/>
    <x v="0"/>
    <x v="0"/>
    <m/>
    <m/>
    <m/>
  </r>
  <r>
    <x v="249"/>
    <s v="C0250"/>
    <x v="5"/>
    <s v="Qori Hidayat"/>
    <n v="60"/>
    <n v="48"/>
    <n v="38"/>
    <n v="53"/>
    <n v="86"/>
    <n v="54"/>
    <n v="60"/>
    <x v="65"/>
    <x v="0"/>
    <n v="50"/>
    <n v="54.275000000000006"/>
    <s v="D"/>
    <m/>
    <x v="0"/>
    <x v="0"/>
    <m/>
    <m/>
    <m/>
  </r>
  <r>
    <x v="250"/>
    <s v="F0251"/>
    <x v="1"/>
    <s v="Cagak Hassanah"/>
    <n v="82"/>
    <n v="65"/>
    <n v="70"/>
    <n v="60"/>
    <n v="69"/>
    <n v="79"/>
    <n v="69"/>
    <x v="56"/>
    <x v="0"/>
    <n v="59"/>
    <n v="70.2"/>
    <s v="B"/>
    <m/>
    <x v="0"/>
    <x v="0"/>
    <m/>
    <m/>
    <m/>
  </r>
  <r>
    <x v="251"/>
    <s v="B0252"/>
    <x v="2"/>
    <s v="Martaka Pudjiastuti"/>
    <n v="63"/>
    <n v="73"/>
    <n v="79"/>
    <n v="56"/>
    <n v="78"/>
    <n v="95"/>
    <n v="76"/>
    <x v="3"/>
    <x v="1"/>
    <n v="76"/>
    <n v="76.150000000000006"/>
    <s v="B"/>
    <m/>
    <x v="0"/>
    <x v="0"/>
    <m/>
    <m/>
    <m/>
  </r>
  <r>
    <x v="252"/>
    <s v="C0253"/>
    <x v="5"/>
    <s v="Raden Rahayu"/>
    <n v="65"/>
    <n v="40"/>
    <n v="85"/>
    <n v="61"/>
    <n v="94"/>
    <n v="41"/>
    <n v="78"/>
    <x v="58"/>
    <x v="0"/>
    <n v="68"/>
    <n v="64.5"/>
    <s v="C"/>
    <m/>
    <x v="0"/>
    <x v="0"/>
    <m/>
    <m/>
    <m/>
  </r>
  <r>
    <x v="253"/>
    <s v="E0254"/>
    <x v="3"/>
    <s v="Elma Maheswara"/>
    <n v="77"/>
    <n v="43"/>
    <n v="90"/>
    <n v="62"/>
    <n v="60"/>
    <n v="58"/>
    <n v="62"/>
    <x v="3"/>
    <x v="1"/>
    <n v="62"/>
    <n v="66.05"/>
    <s v="C"/>
    <m/>
    <x v="0"/>
    <x v="0"/>
    <m/>
    <m/>
    <m/>
  </r>
  <r>
    <x v="254"/>
    <s v="F0255"/>
    <x v="1"/>
    <s v="Icha Utami"/>
    <n v="55"/>
    <n v="69"/>
    <n v="35"/>
    <n v="63"/>
    <n v="83"/>
    <n v="41"/>
    <n v="75"/>
    <x v="3"/>
    <x v="1"/>
    <n v="75"/>
    <n v="56.45"/>
    <s v="D"/>
    <m/>
    <x v="0"/>
    <x v="0"/>
    <m/>
    <m/>
    <m/>
  </r>
  <r>
    <x v="255"/>
    <s v="F0256"/>
    <x v="1"/>
    <s v="Tira Mulyani"/>
    <n v="65"/>
    <n v="65"/>
    <n v="92"/>
    <n v="72"/>
    <n v="65"/>
    <n v="84"/>
    <n v="77"/>
    <x v="3"/>
    <x v="1"/>
    <n v="77"/>
    <n v="76.275000000000006"/>
    <s v="B"/>
    <m/>
    <x v="0"/>
    <x v="0"/>
    <m/>
    <m/>
    <m/>
  </r>
  <r>
    <x v="256"/>
    <s v="E0257"/>
    <x v="3"/>
    <s v="Keisha Firgantoro"/>
    <n v="72"/>
    <n v="43"/>
    <n v="82"/>
    <n v="63"/>
    <n v="56"/>
    <n v="44"/>
    <n v="76"/>
    <x v="80"/>
    <x v="0"/>
    <n v="66"/>
    <n v="61.050000000000004"/>
    <s v="C"/>
    <m/>
    <x v="0"/>
    <x v="0"/>
    <m/>
    <m/>
    <m/>
  </r>
  <r>
    <x v="257"/>
    <s v="C0258"/>
    <x v="5"/>
    <s v="Ghani Hariyah"/>
    <n v="61"/>
    <n v="61"/>
    <n v="53"/>
    <n v="60"/>
    <n v="81"/>
    <n v="48"/>
    <n v="87"/>
    <x v="3"/>
    <x v="1"/>
    <n v="87"/>
    <n v="61.775000000000006"/>
    <s v="C"/>
    <m/>
    <x v="0"/>
    <x v="0"/>
    <m/>
    <m/>
    <m/>
  </r>
  <r>
    <x v="258"/>
    <s v="D0259"/>
    <x v="0"/>
    <s v="Luluh Putra"/>
    <n v="80"/>
    <n v="51"/>
    <n v="70"/>
    <n v="60"/>
    <n v="52"/>
    <n v="97"/>
    <n v="72"/>
    <x v="3"/>
    <x v="1"/>
    <n v="72"/>
    <n v="70.974999999999994"/>
    <s v="B"/>
    <m/>
    <x v="0"/>
    <x v="0"/>
    <m/>
    <m/>
    <m/>
  </r>
  <r>
    <x v="259"/>
    <s v="C0260"/>
    <x v="5"/>
    <s v="Ajiman Puspasari"/>
    <n v="93"/>
    <n v="50"/>
    <n v="39"/>
    <n v="64"/>
    <n v="86"/>
    <n v="74"/>
    <n v="83"/>
    <x v="3"/>
    <x v="1"/>
    <n v="83"/>
    <n v="67.525000000000006"/>
    <s v="C"/>
    <m/>
    <x v="0"/>
    <x v="0"/>
    <m/>
    <m/>
    <m/>
  </r>
  <r>
    <x v="260"/>
    <s v="F0261"/>
    <x v="1"/>
    <s v="Kemal Laksita"/>
    <n v="52"/>
    <n v="56"/>
    <n v="51"/>
    <n v="71"/>
    <n v="54"/>
    <n v="70"/>
    <n v="92"/>
    <x v="3"/>
    <x v="1"/>
    <n v="92"/>
    <n v="62.525000000000006"/>
    <s v="C"/>
    <m/>
    <x v="0"/>
    <x v="0"/>
    <m/>
    <m/>
    <m/>
  </r>
  <r>
    <x v="261"/>
    <s v="D0262"/>
    <x v="0"/>
    <s v="Pangestu Manullang"/>
    <n v="53"/>
    <n v="72"/>
    <n v="43"/>
    <n v="66"/>
    <n v="79"/>
    <n v="82"/>
    <n v="86"/>
    <x v="72"/>
    <x v="0"/>
    <n v="76"/>
    <n v="66.349999999999994"/>
    <s v="C"/>
    <m/>
    <x v="0"/>
    <x v="0"/>
    <m/>
    <m/>
    <m/>
  </r>
  <r>
    <x v="262"/>
    <s v="F0263"/>
    <x v="1"/>
    <s v="Raisa Pradana"/>
    <n v="94"/>
    <n v="75"/>
    <n v="84"/>
    <n v="66"/>
    <n v="73"/>
    <n v="45"/>
    <n v="84"/>
    <x v="81"/>
    <x v="0"/>
    <n v="74"/>
    <n v="71.7"/>
    <s v="B"/>
    <m/>
    <x v="0"/>
    <x v="0"/>
    <m/>
    <m/>
    <m/>
  </r>
  <r>
    <x v="263"/>
    <s v="E0264"/>
    <x v="3"/>
    <s v="Malik Mustofa"/>
    <n v="88"/>
    <n v="66"/>
    <n v="78"/>
    <n v="57"/>
    <n v="86"/>
    <n v="69"/>
    <n v="65"/>
    <x v="3"/>
    <x v="1"/>
    <n v="65"/>
    <n v="73.025000000000006"/>
    <s v="B"/>
    <m/>
    <x v="0"/>
    <x v="0"/>
    <m/>
    <m/>
    <m/>
  </r>
  <r>
    <x v="264"/>
    <s v="A0265"/>
    <x v="4"/>
    <s v="Asmuni Anggriawan"/>
    <n v="69"/>
    <n v="52"/>
    <n v="30"/>
    <n v="64"/>
    <n v="90"/>
    <n v="91"/>
    <n v="93"/>
    <x v="82"/>
    <x v="0"/>
    <n v="83"/>
    <n v="66.875"/>
    <s v="C"/>
    <m/>
    <x v="0"/>
    <x v="0"/>
    <m/>
    <m/>
    <m/>
  </r>
  <r>
    <x v="265"/>
    <s v="D0266"/>
    <x v="0"/>
    <s v="Emil Jailani"/>
    <n v="72"/>
    <n v="61"/>
    <n v="85"/>
    <n v="52"/>
    <n v="59"/>
    <n v="60"/>
    <n v="92"/>
    <x v="3"/>
    <x v="1"/>
    <n v="92"/>
    <n v="68.7"/>
    <s v="C"/>
    <m/>
    <x v="0"/>
    <x v="0"/>
    <m/>
    <m/>
    <m/>
  </r>
  <r>
    <x v="266"/>
    <s v="E0267"/>
    <x v="3"/>
    <s v="Harjo Yulianti"/>
    <n v="72"/>
    <n v="52"/>
    <n v="43"/>
    <n v="71"/>
    <n v="67"/>
    <n v="49"/>
    <n v="68"/>
    <x v="83"/>
    <x v="0"/>
    <n v="58"/>
    <n v="56.95"/>
    <s v="D"/>
    <m/>
    <x v="0"/>
    <x v="0"/>
    <m/>
    <m/>
    <m/>
  </r>
  <r>
    <x v="267"/>
    <s v="B0268"/>
    <x v="2"/>
    <s v="Mursita Puspasari"/>
    <n v="70"/>
    <n v="47"/>
    <n v="51"/>
    <n v="50"/>
    <n v="79"/>
    <n v="99"/>
    <n v="94"/>
    <x v="84"/>
    <x v="0"/>
    <n v="84"/>
    <n v="69.150000000000006"/>
    <s v="C"/>
    <m/>
    <x v="0"/>
    <x v="0"/>
    <m/>
    <m/>
    <m/>
  </r>
  <r>
    <x v="268"/>
    <s v="B0269"/>
    <x v="2"/>
    <s v="Cindy Anggriawan"/>
    <n v="59"/>
    <n v="71"/>
    <n v="87"/>
    <n v="60"/>
    <n v="68"/>
    <n v="45"/>
    <n v="69"/>
    <x v="3"/>
    <x v="1"/>
    <n v="69"/>
    <n v="65.550000000000011"/>
    <s v="C"/>
    <m/>
    <x v="0"/>
    <x v="0"/>
    <m/>
    <m/>
    <m/>
  </r>
  <r>
    <x v="269"/>
    <s v="D0270"/>
    <x v="0"/>
    <s v="Bajragin Riyanti"/>
    <n v="94"/>
    <n v="44"/>
    <n v="64"/>
    <n v="64"/>
    <n v="95"/>
    <n v="47"/>
    <n v="90"/>
    <x v="85"/>
    <x v="0"/>
    <n v="80"/>
    <n v="67.325000000000003"/>
    <s v="C"/>
    <m/>
    <x v="0"/>
    <x v="0"/>
    <m/>
    <m/>
    <m/>
  </r>
  <r>
    <x v="270"/>
    <s v="D0271"/>
    <x v="0"/>
    <s v="Vera Suryatmi"/>
    <n v="53"/>
    <n v="74"/>
    <n v="38"/>
    <n v="72"/>
    <n v="54"/>
    <n v="73"/>
    <n v="78"/>
    <x v="3"/>
    <x v="1"/>
    <n v="78"/>
    <n v="61.625"/>
    <s v="C"/>
    <m/>
    <x v="0"/>
    <x v="0"/>
    <m/>
    <m/>
    <m/>
  </r>
  <r>
    <x v="271"/>
    <s v="A0272"/>
    <x v="4"/>
    <s v="Soleh Wasita"/>
    <n v="84"/>
    <n v="50"/>
    <n v="56"/>
    <n v="60"/>
    <n v="57"/>
    <n v="74"/>
    <n v="99"/>
    <x v="52"/>
    <x v="0"/>
    <n v="89"/>
    <n v="66.275000000000006"/>
    <s v="C"/>
    <m/>
    <x v="0"/>
    <x v="0"/>
    <m/>
    <m/>
    <m/>
  </r>
  <r>
    <x v="272"/>
    <s v="C0273"/>
    <x v="5"/>
    <s v="Kamidin Tamba"/>
    <n v="67"/>
    <n v="63"/>
    <n v="88"/>
    <n v="72"/>
    <n v="95"/>
    <n v="57"/>
    <n v="79"/>
    <x v="55"/>
    <x v="0"/>
    <n v="69"/>
    <n v="73.025000000000006"/>
    <s v="B"/>
    <m/>
    <x v="0"/>
    <x v="0"/>
    <m/>
    <m/>
    <m/>
  </r>
  <r>
    <x v="273"/>
    <s v="C0274"/>
    <x v="5"/>
    <s v="Laksana Maheswara"/>
    <n v="64"/>
    <n v="63"/>
    <n v="93"/>
    <n v="56"/>
    <n v="89"/>
    <n v="70"/>
    <n v="74"/>
    <x v="86"/>
    <x v="0"/>
    <n v="64"/>
    <n v="73"/>
    <s v="B"/>
    <m/>
    <x v="0"/>
    <x v="0"/>
    <m/>
    <m/>
    <m/>
  </r>
  <r>
    <x v="274"/>
    <s v="C0275"/>
    <x v="5"/>
    <s v="Nabila Hidayat"/>
    <n v="93"/>
    <n v="68"/>
    <n v="90"/>
    <n v="66"/>
    <n v="90"/>
    <n v="40"/>
    <n v="72"/>
    <x v="30"/>
    <x v="0"/>
    <n v="62"/>
    <n v="71.825000000000003"/>
    <s v="B"/>
    <m/>
    <x v="0"/>
    <x v="0"/>
    <m/>
    <m/>
    <m/>
  </r>
  <r>
    <x v="275"/>
    <s v="A0276"/>
    <x v="4"/>
    <s v="Ajeng Setiawan"/>
    <n v="90"/>
    <n v="65"/>
    <n v="35"/>
    <n v="56"/>
    <n v="55"/>
    <n v="42"/>
    <n v="80"/>
    <x v="3"/>
    <x v="1"/>
    <n v="80"/>
    <n v="56.65"/>
    <s v="D"/>
    <m/>
    <x v="0"/>
    <x v="0"/>
    <m/>
    <m/>
    <m/>
  </r>
  <r>
    <x v="276"/>
    <s v="F0277"/>
    <x v="1"/>
    <s v="Jasmin Wijayanti"/>
    <n v="84"/>
    <n v="57"/>
    <n v="85"/>
    <n v="71"/>
    <n v="56"/>
    <n v="57"/>
    <n v="78"/>
    <x v="3"/>
    <x v="1"/>
    <n v="78"/>
    <n v="69.7"/>
    <s v="C"/>
    <m/>
    <x v="0"/>
    <x v="0"/>
    <m/>
    <m/>
    <m/>
  </r>
  <r>
    <x v="277"/>
    <s v="C0278"/>
    <x v="5"/>
    <s v="Dwi Permadi"/>
    <n v="82"/>
    <n v="63"/>
    <n v="38"/>
    <n v="63"/>
    <n v="83"/>
    <n v="54"/>
    <n v="78"/>
    <x v="3"/>
    <x v="1"/>
    <n v="78"/>
    <n v="62.575000000000003"/>
    <s v="C"/>
    <m/>
    <x v="0"/>
    <x v="0"/>
    <m/>
    <m/>
    <m/>
  </r>
  <r>
    <x v="278"/>
    <s v="A0279"/>
    <x v="4"/>
    <s v="Dono Dabukke"/>
    <n v="74"/>
    <n v="44"/>
    <n v="83"/>
    <n v="70"/>
    <n v="70"/>
    <n v="79"/>
    <n v="71"/>
    <x v="58"/>
    <x v="0"/>
    <n v="61"/>
    <n v="70.75"/>
    <s v="B"/>
    <m/>
    <x v="0"/>
    <x v="0"/>
    <m/>
    <m/>
    <m/>
  </r>
  <r>
    <x v="279"/>
    <s v="B0280"/>
    <x v="2"/>
    <s v="Jayadi Tampubolon"/>
    <n v="62"/>
    <n v="46"/>
    <n v="73"/>
    <n v="67"/>
    <n v="94"/>
    <n v="75"/>
    <n v="91"/>
    <x v="3"/>
    <x v="1"/>
    <n v="91"/>
    <n v="72.325000000000003"/>
    <s v="B"/>
    <m/>
    <x v="0"/>
    <x v="0"/>
    <m/>
    <m/>
    <m/>
  </r>
  <r>
    <x v="280"/>
    <s v="A0281"/>
    <x v="4"/>
    <s v="Upik Nababan"/>
    <n v="71"/>
    <n v="72"/>
    <n v="72"/>
    <n v="71"/>
    <n v="79"/>
    <n v="77"/>
    <n v="78"/>
    <x v="87"/>
    <x v="0"/>
    <n v="68"/>
    <n v="73.224999999999994"/>
    <s v="B"/>
    <m/>
    <x v="0"/>
    <x v="0"/>
    <m/>
    <m/>
    <m/>
  </r>
  <r>
    <x v="281"/>
    <s v="F0282"/>
    <x v="1"/>
    <s v="Bakiono Mustofa"/>
    <n v="84"/>
    <n v="48"/>
    <n v="51"/>
    <n v="54"/>
    <n v="53"/>
    <n v="90"/>
    <n v="98"/>
    <x v="32"/>
    <x v="0"/>
    <n v="88"/>
    <n v="66.875"/>
    <s v="C"/>
    <m/>
    <x v="0"/>
    <x v="0"/>
    <m/>
    <m/>
    <m/>
  </r>
  <r>
    <x v="282"/>
    <s v="D0283"/>
    <x v="0"/>
    <s v="Victoria Handayani"/>
    <n v="74"/>
    <n v="54"/>
    <n v="51"/>
    <n v="50"/>
    <n v="70"/>
    <n v="85"/>
    <n v="84"/>
    <x v="3"/>
    <x v="1"/>
    <n v="84"/>
    <n v="66.600000000000009"/>
    <s v="C"/>
    <m/>
    <x v="0"/>
    <x v="0"/>
    <m/>
    <m/>
    <m/>
  </r>
  <r>
    <x v="283"/>
    <s v="A0284"/>
    <x v="4"/>
    <s v="Chelsea Purnawati"/>
    <n v="62"/>
    <n v="62"/>
    <n v="43"/>
    <n v="53"/>
    <n v="68"/>
    <n v="84"/>
    <n v="67"/>
    <x v="3"/>
    <x v="1"/>
    <n v="67"/>
    <n v="62.725000000000009"/>
    <s v="C"/>
    <m/>
    <x v="0"/>
    <x v="0"/>
    <m/>
    <m/>
    <m/>
  </r>
  <r>
    <x v="284"/>
    <s v="E0285"/>
    <x v="3"/>
    <s v="Gaduh Gunawan"/>
    <n v="95"/>
    <n v="62"/>
    <n v="38"/>
    <n v="66"/>
    <n v="67"/>
    <n v="44"/>
    <n v="64"/>
    <x v="88"/>
    <x v="0"/>
    <n v="54"/>
    <n v="58.050000000000004"/>
    <s v="D"/>
    <m/>
    <x v="0"/>
    <x v="0"/>
    <m/>
    <m/>
    <m/>
  </r>
  <r>
    <x v="285"/>
    <s v="C0286"/>
    <x v="5"/>
    <s v="Narji Suryono"/>
    <n v="92"/>
    <n v="51"/>
    <n v="77"/>
    <n v="63"/>
    <n v="52"/>
    <n v="60"/>
    <n v="62"/>
    <x v="55"/>
    <x v="0"/>
    <n v="52"/>
    <n v="64.850000000000009"/>
    <s v="C"/>
    <m/>
    <x v="0"/>
    <x v="0"/>
    <m/>
    <m/>
    <m/>
  </r>
  <r>
    <x v="286"/>
    <s v="D0287"/>
    <x v="0"/>
    <s v="Danuja Utama"/>
    <n v="71"/>
    <n v="59"/>
    <n v="55"/>
    <n v="57"/>
    <n v="64"/>
    <n v="65"/>
    <n v="81"/>
    <x v="44"/>
    <x v="0"/>
    <n v="71"/>
    <n v="62.475000000000001"/>
    <s v="C"/>
    <m/>
    <x v="0"/>
    <x v="0"/>
    <m/>
    <m/>
    <m/>
  </r>
  <r>
    <x v="287"/>
    <s v="A0288"/>
    <x v="4"/>
    <s v="Wulan Lailasari"/>
    <n v="66"/>
    <n v="42"/>
    <n v="81"/>
    <n v="54"/>
    <n v="77"/>
    <n v="81"/>
    <n v="75"/>
    <x v="3"/>
    <x v="1"/>
    <n v="75"/>
    <n v="69.775000000000006"/>
    <s v="C"/>
    <m/>
    <x v="0"/>
    <x v="0"/>
    <m/>
    <m/>
    <m/>
  </r>
  <r>
    <x v="288"/>
    <s v="A0289"/>
    <x v="4"/>
    <s v="Agus Jailani"/>
    <n v="69"/>
    <n v="45"/>
    <n v="54"/>
    <n v="51"/>
    <n v="80"/>
    <n v="90"/>
    <n v="63"/>
    <x v="89"/>
    <x v="0"/>
    <n v="53"/>
    <n v="64.724999999999994"/>
    <s v="C"/>
    <m/>
    <x v="0"/>
    <x v="0"/>
    <m/>
    <m/>
    <m/>
  </r>
  <r>
    <x v="289"/>
    <s v="C0290"/>
    <x v="5"/>
    <s v="Rahmat Saputra"/>
    <n v="61"/>
    <n v="55"/>
    <n v="33"/>
    <n v="60"/>
    <n v="63"/>
    <n v="71"/>
    <n v="61"/>
    <x v="80"/>
    <x v="0"/>
    <n v="51"/>
    <n v="55.774999999999999"/>
    <s v="D"/>
    <m/>
    <x v="0"/>
    <x v="0"/>
    <m/>
    <m/>
    <m/>
  </r>
  <r>
    <x v="290"/>
    <s v="E0291"/>
    <x v="3"/>
    <s v="Tina Hidayanto"/>
    <n v="72"/>
    <n v="66"/>
    <n v="89"/>
    <n v="52"/>
    <n v="95"/>
    <n v="95"/>
    <n v="64"/>
    <x v="3"/>
    <x v="1"/>
    <n v="64"/>
    <n v="78.825000000000017"/>
    <s v="B"/>
    <m/>
    <x v="0"/>
    <x v="0"/>
    <m/>
    <m/>
    <m/>
  </r>
  <r>
    <x v="291"/>
    <s v="D0292"/>
    <x v="0"/>
    <s v="Akarsana Firgantoro"/>
    <n v="63"/>
    <n v="56"/>
    <n v="80"/>
    <n v="56"/>
    <n v="55"/>
    <n v="97"/>
    <n v="95"/>
    <x v="0"/>
    <x v="0"/>
    <n v="85"/>
    <n v="72.650000000000006"/>
    <s v="B"/>
    <m/>
    <x v="0"/>
    <x v="0"/>
    <m/>
    <m/>
    <m/>
  </r>
  <r>
    <x v="292"/>
    <s v="F0293"/>
    <x v="1"/>
    <s v="Michelle Permata"/>
    <n v="85"/>
    <n v="43"/>
    <n v="32"/>
    <n v="53"/>
    <n v="61"/>
    <n v="99"/>
    <n v="72"/>
    <x v="90"/>
    <x v="0"/>
    <n v="62"/>
    <n v="62.650000000000006"/>
    <s v="C"/>
    <m/>
    <x v="0"/>
    <x v="0"/>
    <m/>
    <m/>
    <m/>
  </r>
  <r>
    <x v="293"/>
    <s v="E0294"/>
    <x v="3"/>
    <s v="Laras Nainggolan"/>
    <n v="82"/>
    <n v="70"/>
    <n v="34"/>
    <n v="71"/>
    <n v="81"/>
    <n v="67"/>
    <n v="74"/>
    <x v="3"/>
    <x v="1"/>
    <n v="74"/>
    <n v="65.600000000000009"/>
    <s v="C"/>
    <m/>
    <x v="0"/>
    <x v="0"/>
    <m/>
    <m/>
    <m/>
  </r>
  <r>
    <x v="294"/>
    <s v="B0295"/>
    <x v="2"/>
    <s v="Mariadi Wulandari"/>
    <n v="50"/>
    <n v="59"/>
    <n v="35"/>
    <n v="59"/>
    <n v="56"/>
    <n v="66"/>
    <n v="100"/>
    <x v="3"/>
    <x v="1"/>
    <n v="100"/>
    <n v="58.2"/>
    <s v="D"/>
    <m/>
    <x v="0"/>
    <x v="0"/>
    <m/>
    <m/>
    <m/>
  </r>
  <r>
    <x v="295"/>
    <s v="F0296"/>
    <x v="1"/>
    <s v="Danu Prastuti"/>
    <n v="83"/>
    <n v="52"/>
    <n v="92"/>
    <n v="55"/>
    <n v="50"/>
    <n v="56"/>
    <n v="64"/>
    <x v="3"/>
    <x v="1"/>
    <n v="64"/>
    <n v="66"/>
    <s v="C"/>
    <m/>
    <x v="0"/>
    <x v="0"/>
    <m/>
    <m/>
    <m/>
  </r>
  <r>
    <x v="296"/>
    <s v="C0297"/>
    <x v="5"/>
    <s v="Adikara Wahyudin"/>
    <n v="55"/>
    <n v="74"/>
    <n v="83"/>
    <n v="70"/>
    <n v="52"/>
    <n v="43"/>
    <n v="61"/>
    <x v="3"/>
    <x v="1"/>
    <n v="61"/>
    <n v="62.675000000000004"/>
    <s v="C"/>
    <m/>
    <x v="0"/>
    <x v="0"/>
    <m/>
    <m/>
    <m/>
  </r>
  <r>
    <x v="297"/>
    <s v="C0298"/>
    <x v="5"/>
    <s v="Ganjaran Hartati"/>
    <n v="89"/>
    <n v="46"/>
    <n v="68"/>
    <n v="68"/>
    <n v="72"/>
    <n v="90"/>
    <n v="68"/>
    <x v="20"/>
    <x v="0"/>
    <n v="58"/>
    <n v="71.774999999999991"/>
    <s v="B"/>
    <m/>
    <x v="0"/>
    <x v="0"/>
    <m/>
    <m/>
    <m/>
  </r>
  <r>
    <x v="298"/>
    <s v="A0299"/>
    <x v="4"/>
    <s v="Irfan Pranowo"/>
    <n v="72"/>
    <n v="69"/>
    <n v="67"/>
    <n v="72"/>
    <n v="72"/>
    <n v="61"/>
    <n v="74"/>
    <x v="91"/>
    <x v="0"/>
    <n v="64"/>
    <n v="67.625"/>
    <s v="C"/>
    <m/>
    <x v="0"/>
    <x v="0"/>
    <m/>
    <m/>
    <m/>
  </r>
  <r>
    <x v="299"/>
    <s v="C0300"/>
    <x v="5"/>
    <s v="Dian Wulandari"/>
    <n v="86"/>
    <n v="51"/>
    <n v="70"/>
    <n v="53"/>
    <n v="95"/>
    <n v="91"/>
    <n v="88"/>
    <x v="92"/>
    <x v="0"/>
    <n v="78"/>
    <n v="75.625"/>
    <s v="B"/>
    <m/>
    <x v="0"/>
    <x v="0"/>
    <m/>
    <m/>
    <m/>
  </r>
  <r>
    <x v="300"/>
    <s v="A0301"/>
    <x v="4"/>
    <s v="Akarsana Lestari"/>
    <n v="75"/>
    <n v="65"/>
    <n v="43"/>
    <n v="52"/>
    <n v="56"/>
    <n v="84"/>
    <n v="92"/>
    <x v="50"/>
    <x v="0"/>
    <n v="82"/>
    <n v="64.600000000000009"/>
    <s v="C"/>
    <m/>
    <x v="0"/>
    <x v="0"/>
    <m/>
    <m/>
    <m/>
  </r>
  <r>
    <x v="301"/>
    <s v="C0302"/>
    <x v="5"/>
    <s v="Jaeman Halimah"/>
    <n v="67"/>
    <n v="42"/>
    <n v="53"/>
    <n v="52"/>
    <n v="82"/>
    <n v="86"/>
    <n v="79"/>
    <x v="93"/>
    <x v="0"/>
    <n v="69"/>
    <n v="65.075000000000003"/>
    <s v="C"/>
    <m/>
    <x v="0"/>
    <x v="0"/>
    <m/>
    <m/>
    <m/>
  </r>
  <r>
    <x v="302"/>
    <s v="D0303"/>
    <x v="0"/>
    <s v="Wirda Sirait"/>
    <n v="50"/>
    <n v="62"/>
    <n v="51"/>
    <n v="63"/>
    <n v="53"/>
    <n v="96"/>
    <n v="61"/>
    <x v="53"/>
    <x v="0"/>
    <n v="51"/>
    <n v="63.000000000000007"/>
    <s v="C"/>
    <m/>
    <x v="0"/>
    <x v="0"/>
    <m/>
    <m/>
    <m/>
  </r>
  <r>
    <x v="303"/>
    <s v="D0304"/>
    <x v="0"/>
    <s v="Nugraha Suryono"/>
    <n v="87"/>
    <n v="62"/>
    <n v="57"/>
    <n v="68"/>
    <n v="55"/>
    <n v="96"/>
    <n v="82"/>
    <x v="3"/>
    <x v="1"/>
    <n v="82"/>
    <n v="72.8"/>
    <s v="B"/>
    <m/>
    <x v="0"/>
    <x v="0"/>
    <m/>
    <m/>
    <m/>
  </r>
  <r>
    <x v="304"/>
    <s v="E0305"/>
    <x v="3"/>
    <s v="Jaiman Megantara"/>
    <n v="80"/>
    <n v="48"/>
    <n v="77"/>
    <n v="56"/>
    <n v="78"/>
    <n v="40"/>
    <n v="92"/>
    <x v="3"/>
    <x v="1"/>
    <n v="92"/>
    <n v="65.350000000000009"/>
    <s v="C"/>
    <m/>
    <x v="0"/>
    <x v="0"/>
    <m/>
    <m/>
    <m/>
  </r>
  <r>
    <x v="305"/>
    <s v="F0306"/>
    <x v="1"/>
    <s v="Raden Kusmawati"/>
    <n v="90"/>
    <n v="49"/>
    <n v="93"/>
    <n v="61"/>
    <n v="50"/>
    <n v="53"/>
    <n v="65"/>
    <x v="3"/>
    <x v="1"/>
    <n v="65"/>
    <n v="66.95"/>
    <s v="C"/>
    <m/>
    <x v="0"/>
    <x v="0"/>
    <m/>
    <m/>
    <m/>
  </r>
  <r>
    <x v="306"/>
    <s v="F0307"/>
    <x v="1"/>
    <s v="Sadina Hasanah"/>
    <n v="61"/>
    <n v="46"/>
    <n v="91"/>
    <n v="58"/>
    <n v="82"/>
    <n v="69"/>
    <n v="69"/>
    <x v="5"/>
    <x v="0"/>
    <n v="59"/>
    <n v="68.775000000000006"/>
    <s v="C"/>
    <m/>
    <x v="0"/>
    <x v="0"/>
    <m/>
    <m/>
    <m/>
  </r>
  <r>
    <x v="307"/>
    <s v="E0308"/>
    <x v="3"/>
    <s v="Dalimin Situmorang"/>
    <n v="86"/>
    <n v="67"/>
    <n v="51"/>
    <n v="63"/>
    <n v="94"/>
    <n v="40"/>
    <n v="60"/>
    <x v="94"/>
    <x v="0"/>
    <n v="50"/>
    <n v="61.95"/>
    <s v="C"/>
    <m/>
    <x v="0"/>
    <x v="0"/>
    <m/>
    <m/>
    <m/>
  </r>
  <r>
    <x v="308"/>
    <s v="C0309"/>
    <x v="5"/>
    <s v="Melinda Mayasari"/>
    <n v="82"/>
    <n v="48"/>
    <n v="81"/>
    <n v="50"/>
    <n v="65"/>
    <n v="81"/>
    <n v="96"/>
    <x v="3"/>
    <x v="1"/>
    <n v="96"/>
    <n v="72.625"/>
    <s v="B"/>
    <m/>
    <x v="0"/>
    <x v="0"/>
    <m/>
    <m/>
    <m/>
  </r>
  <r>
    <x v="309"/>
    <s v="E0310"/>
    <x v="3"/>
    <s v="Shania Maheswara"/>
    <n v="83"/>
    <n v="58"/>
    <n v="67"/>
    <n v="58"/>
    <n v="81"/>
    <n v="81"/>
    <n v="97"/>
    <x v="95"/>
    <x v="0"/>
    <n v="87"/>
    <n v="73.3"/>
    <s v="B"/>
    <m/>
    <x v="0"/>
    <x v="0"/>
    <m/>
    <m/>
    <m/>
  </r>
  <r>
    <x v="310"/>
    <s v="B0311"/>
    <x v="2"/>
    <s v="Irnanto Fujiati"/>
    <n v="52"/>
    <n v="74"/>
    <n v="72"/>
    <n v="61"/>
    <n v="50"/>
    <n v="89"/>
    <n v="85"/>
    <x v="3"/>
    <x v="1"/>
    <n v="85"/>
    <n v="70.325000000000003"/>
    <s v="B"/>
    <m/>
    <x v="0"/>
    <x v="0"/>
    <m/>
    <m/>
    <m/>
  </r>
  <r>
    <x v="311"/>
    <s v="D0312"/>
    <x v="0"/>
    <s v="Bakidin Hasanah"/>
    <n v="76"/>
    <n v="57"/>
    <n v="62"/>
    <n v="70"/>
    <n v="91"/>
    <n v="84"/>
    <n v="87"/>
    <x v="96"/>
    <x v="0"/>
    <n v="77"/>
    <n v="73.650000000000006"/>
    <s v="B"/>
    <m/>
    <x v="0"/>
    <x v="0"/>
    <m/>
    <m/>
    <m/>
  </r>
  <r>
    <x v="312"/>
    <s v="C0313"/>
    <x v="5"/>
    <s v="Nova Nurdiyanti"/>
    <n v="74"/>
    <n v="45"/>
    <n v="54"/>
    <n v="67"/>
    <n v="74"/>
    <n v="62"/>
    <n v="79"/>
    <x v="97"/>
    <x v="0"/>
    <n v="69"/>
    <n v="62.6"/>
    <s v="C"/>
    <m/>
    <x v="0"/>
    <x v="0"/>
    <m/>
    <m/>
    <m/>
  </r>
  <r>
    <x v="313"/>
    <s v="E0314"/>
    <x v="3"/>
    <s v="Danu Maulana"/>
    <n v="52"/>
    <n v="41"/>
    <n v="51"/>
    <n v="53"/>
    <n v="63"/>
    <n v="61"/>
    <n v="91"/>
    <x v="71"/>
    <x v="0"/>
    <n v="81"/>
    <n v="56.625000000000007"/>
    <s v="D"/>
    <m/>
    <x v="0"/>
    <x v="0"/>
    <m/>
    <m/>
    <m/>
  </r>
  <r>
    <x v="314"/>
    <s v="D0315"/>
    <x v="0"/>
    <s v="Puti Zulaika"/>
    <n v="75"/>
    <n v="54"/>
    <n v="89"/>
    <n v="72"/>
    <n v="62"/>
    <n v="96"/>
    <n v="68"/>
    <x v="3"/>
    <x v="1"/>
    <n v="68"/>
    <n v="76.674999999999997"/>
    <s v="B"/>
    <m/>
    <x v="0"/>
    <x v="0"/>
    <m/>
    <m/>
    <m/>
  </r>
  <r>
    <x v="315"/>
    <s v="E0316"/>
    <x v="3"/>
    <s v="Ridwan Wijayanti"/>
    <n v="78"/>
    <n v="49"/>
    <n v="83"/>
    <n v="67"/>
    <n v="71"/>
    <n v="49"/>
    <n v="72"/>
    <x v="98"/>
    <x v="0"/>
    <n v="62"/>
    <n v="65.725000000000009"/>
    <s v="C"/>
    <m/>
    <x v="0"/>
    <x v="0"/>
    <m/>
    <m/>
    <m/>
  </r>
  <r>
    <x v="316"/>
    <s v="C0317"/>
    <x v="5"/>
    <s v="Mahesa Kurniawan"/>
    <n v="91"/>
    <n v="41"/>
    <n v="92"/>
    <n v="51"/>
    <n v="57"/>
    <n v="51"/>
    <n v="72"/>
    <x v="3"/>
    <x v="1"/>
    <n v="72"/>
    <n v="65.8"/>
    <s v="C"/>
    <m/>
    <x v="0"/>
    <x v="0"/>
    <m/>
    <m/>
    <m/>
  </r>
  <r>
    <x v="317"/>
    <s v="D0318"/>
    <x v="0"/>
    <s v="Hafshah Haryanti"/>
    <n v="86"/>
    <n v="74"/>
    <n v="59"/>
    <n v="71"/>
    <n v="55"/>
    <n v="48"/>
    <n v="95"/>
    <x v="3"/>
    <x v="1"/>
    <n v="95"/>
    <n v="66.650000000000006"/>
    <s v="C"/>
    <m/>
    <x v="0"/>
    <x v="0"/>
    <m/>
    <m/>
    <m/>
  </r>
  <r>
    <x v="318"/>
    <s v="A0319"/>
    <x v="4"/>
    <s v="Kamila Megantara"/>
    <n v="50"/>
    <n v="68"/>
    <n v="94"/>
    <n v="64"/>
    <n v="63"/>
    <n v="44"/>
    <n v="79"/>
    <x v="85"/>
    <x v="0"/>
    <n v="69"/>
    <n v="65.125"/>
    <s v="C"/>
    <m/>
    <x v="0"/>
    <x v="0"/>
    <m/>
    <m/>
    <m/>
  </r>
  <r>
    <x v="319"/>
    <s v="C0320"/>
    <x v="5"/>
    <s v="Almira Wahyuni"/>
    <n v="50"/>
    <n v="75"/>
    <n v="84"/>
    <n v="68"/>
    <n v="82"/>
    <n v="46"/>
    <n v="92"/>
    <x v="3"/>
    <x v="1"/>
    <n v="92"/>
    <n v="69.575000000000003"/>
    <s v="C"/>
    <m/>
    <x v="0"/>
    <x v="0"/>
    <m/>
    <m/>
    <m/>
  </r>
  <r>
    <x v="320"/>
    <s v="A0321"/>
    <x v="4"/>
    <s v="Lidya Prasetya"/>
    <n v="67"/>
    <n v="52"/>
    <n v="76"/>
    <n v="73"/>
    <n v="52"/>
    <n v="76"/>
    <n v="63"/>
    <x v="99"/>
    <x v="0"/>
    <n v="53"/>
    <n v="66.2"/>
    <s v="C"/>
    <m/>
    <x v="0"/>
    <x v="0"/>
    <m/>
    <m/>
    <m/>
  </r>
  <r>
    <x v="321"/>
    <s v="E0322"/>
    <x v="3"/>
    <s v="Candrakanta Wijayanti"/>
    <n v="84"/>
    <n v="73"/>
    <n v="73"/>
    <n v="75"/>
    <n v="62"/>
    <n v="64"/>
    <n v="74"/>
    <x v="3"/>
    <x v="1"/>
    <n v="74"/>
    <n v="71.550000000000011"/>
    <s v="B"/>
    <m/>
    <x v="0"/>
    <x v="0"/>
    <m/>
    <m/>
    <m/>
  </r>
  <r>
    <x v="322"/>
    <s v="D0323"/>
    <x v="0"/>
    <s v="Nrima Novitasari"/>
    <n v="95"/>
    <n v="64"/>
    <n v="45"/>
    <n v="64"/>
    <n v="88"/>
    <n v="60"/>
    <n v="68"/>
    <x v="3"/>
    <x v="1"/>
    <n v="68"/>
    <n v="66.674999999999997"/>
    <s v="C"/>
    <m/>
    <x v="0"/>
    <x v="0"/>
    <m/>
    <m/>
    <m/>
  </r>
  <r>
    <x v="323"/>
    <s v="C0324"/>
    <x v="5"/>
    <s v="Hardi Latupono"/>
    <n v="71"/>
    <n v="49"/>
    <n v="85"/>
    <n v="56"/>
    <n v="64"/>
    <n v="86"/>
    <n v="64"/>
    <x v="92"/>
    <x v="0"/>
    <n v="54"/>
    <n v="69.600000000000009"/>
    <s v="C"/>
    <m/>
    <x v="0"/>
    <x v="0"/>
    <m/>
    <m/>
    <m/>
  </r>
  <r>
    <x v="324"/>
    <s v="F0325"/>
    <x v="1"/>
    <s v="Martaka Siregar"/>
    <n v="86"/>
    <n v="71"/>
    <n v="49"/>
    <n v="50"/>
    <n v="63"/>
    <n v="62"/>
    <n v="67"/>
    <x v="100"/>
    <x v="0"/>
    <n v="57"/>
    <n v="61.650000000000006"/>
    <s v="C"/>
    <m/>
    <x v="0"/>
    <x v="0"/>
    <m/>
    <m/>
    <m/>
  </r>
  <r>
    <x v="325"/>
    <s v="F0326"/>
    <x v="1"/>
    <s v="Viman Latupono"/>
    <n v="59"/>
    <n v="72"/>
    <n v="48"/>
    <n v="73"/>
    <n v="76"/>
    <n v="61"/>
    <n v="84"/>
    <x v="88"/>
    <x v="0"/>
    <n v="74"/>
    <n v="64.2"/>
    <s v="C"/>
    <m/>
    <x v="0"/>
    <x v="0"/>
    <m/>
    <m/>
    <m/>
  </r>
  <r>
    <x v="326"/>
    <s v="E0327"/>
    <x v="3"/>
    <s v="Aditya Nugroho"/>
    <n v="67"/>
    <n v="41"/>
    <n v="48"/>
    <n v="75"/>
    <n v="76"/>
    <n v="60"/>
    <n v="89"/>
    <x v="43"/>
    <x v="0"/>
    <n v="79"/>
    <n v="61.875"/>
    <s v="C"/>
    <m/>
    <x v="0"/>
    <x v="0"/>
    <m/>
    <m/>
    <m/>
  </r>
  <r>
    <x v="327"/>
    <s v="C0328"/>
    <x v="5"/>
    <s v="Prabawa Hutasoit"/>
    <n v="66"/>
    <n v="55"/>
    <n v="57"/>
    <n v="58"/>
    <n v="86"/>
    <n v="50"/>
    <n v="96"/>
    <x v="98"/>
    <x v="0"/>
    <n v="86"/>
    <n v="63.125000000000007"/>
    <s v="C"/>
    <m/>
    <x v="0"/>
    <x v="0"/>
    <m/>
    <m/>
    <m/>
  </r>
  <r>
    <x v="328"/>
    <s v="F0329"/>
    <x v="1"/>
    <s v="Jamil Hardiansyah"/>
    <n v="68"/>
    <n v="55"/>
    <n v="62"/>
    <n v="70"/>
    <n v="93"/>
    <n v="83"/>
    <n v="83"/>
    <x v="15"/>
    <x v="0"/>
    <n v="73"/>
    <n v="72.05"/>
    <s v="B"/>
    <m/>
    <x v="0"/>
    <x v="0"/>
    <m/>
    <m/>
    <m/>
  </r>
  <r>
    <x v="329"/>
    <s v="C0330"/>
    <x v="5"/>
    <s v="Rizki Saputra"/>
    <n v="82"/>
    <n v="45"/>
    <n v="61"/>
    <n v="71"/>
    <n v="61"/>
    <n v="92"/>
    <n v="96"/>
    <x v="84"/>
    <x v="0"/>
    <n v="86"/>
    <n v="71.575000000000003"/>
    <s v="B"/>
    <m/>
    <x v="0"/>
    <x v="0"/>
    <m/>
    <m/>
    <m/>
  </r>
  <r>
    <x v="330"/>
    <s v="B0331"/>
    <x v="2"/>
    <s v="Yoga Hakim"/>
    <n v="89"/>
    <n v="73"/>
    <n v="32"/>
    <n v="75"/>
    <n v="89"/>
    <n v="100"/>
    <n v="93"/>
    <x v="3"/>
    <x v="1"/>
    <n v="93"/>
    <n v="76.45"/>
    <s v="B"/>
    <m/>
    <x v="0"/>
    <x v="0"/>
    <m/>
    <m/>
    <m/>
  </r>
  <r>
    <x v="331"/>
    <s v="D0332"/>
    <x v="0"/>
    <s v="Mujur Halimah"/>
    <n v="63"/>
    <n v="53"/>
    <n v="31"/>
    <n v="55"/>
    <n v="65"/>
    <n v="84"/>
    <n v="96"/>
    <x v="3"/>
    <x v="1"/>
    <n v="96"/>
    <n v="62.1"/>
    <s v="C"/>
    <m/>
    <x v="0"/>
    <x v="0"/>
    <m/>
    <m/>
    <m/>
  </r>
  <r>
    <x v="332"/>
    <s v="F0333"/>
    <x v="1"/>
    <s v="Kenari Waluyo"/>
    <n v="64"/>
    <n v="42"/>
    <n v="69"/>
    <n v="73"/>
    <n v="64"/>
    <n v="73"/>
    <n v="74"/>
    <x v="3"/>
    <x v="1"/>
    <n v="74"/>
    <n v="66.175000000000011"/>
    <s v="C"/>
    <m/>
    <x v="0"/>
    <x v="0"/>
    <m/>
    <m/>
    <m/>
  </r>
  <r>
    <x v="333"/>
    <s v="D0334"/>
    <x v="0"/>
    <s v="Raina Yuliarti"/>
    <n v="54"/>
    <n v="72"/>
    <n v="50"/>
    <n v="73"/>
    <n v="75"/>
    <n v="78"/>
    <n v="96"/>
    <x v="28"/>
    <x v="0"/>
    <n v="86"/>
    <n v="68.45"/>
    <s v="C"/>
    <m/>
    <x v="0"/>
    <x v="0"/>
    <m/>
    <m/>
    <m/>
  </r>
  <r>
    <x v="334"/>
    <s v="E0335"/>
    <x v="3"/>
    <s v="Gasti Mahendra"/>
    <n v="83"/>
    <n v="44"/>
    <n v="42"/>
    <n v="50"/>
    <n v="77"/>
    <n v="58"/>
    <n v="61"/>
    <x v="32"/>
    <x v="0"/>
    <n v="51"/>
    <n v="56.85"/>
    <s v="D"/>
    <m/>
    <x v="0"/>
    <x v="0"/>
    <m/>
    <m/>
    <m/>
  </r>
  <r>
    <x v="335"/>
    <s v="B0336"/>
    <x v="2"/>
    <s v="Kardi Mardhiyah"/>
    <n v="77"/>
    <n v="50"/>
    <n v="59"/>
    <n v="73"/>
    <n v="59"/>
    <n v="48"/>
    <n v="85"/>
    <x v="21"/>
    <x v="0"/>
    <n v="75"/>
    <n v="61.275000000000006"/>
    <s v="C"/>
    <m/>
    <x v="0"/>
    <x v="0"/>
    <m/>
    <m/>
    <m/>
  </r>
  <r>
    <x v="336"/>
    <s v="D0337"/>
    <x v="0"/>
    <s v="Darmaji Manullang"/>
    <n v="78"/>
    <n v="72"/>
    <n v="52"/>
    <n v="66"/>
    <n v="59"/>
    <n v="46"/>
    <n v="88"/>
    <x v="14"/>
    <x v="0"/>
    <n v="78"/>
    <n v="61.775000000000006"/>
    <s v="C"/>
    <m/>
    <x v="0"/>
    <x v="0"/>
    <m/>
    <m/>
    <m/>
  </r>
  <r>
    <x v="337"/>
    <s v="E0338"/>
    <x v="3"/>
    <s v="Kartika Hutapea"/>
    <n v="74"/>
    <n v="75"/>
    <n v="83"/>
    <n v="65"/>
    <n v="60"/>
    <n v="97"/>
    <n v="69"/>
    <x v="3"/>
    <x v="1"/>
    <n v="69"/>
    <n v="77.150000000000006"/>
    <s v="B"/>
    <m/>
    <x v="0"/>
    <x v="0"/>
    <m/>
    <m/>
    <m/>
  </r>
  <r>
    <x v="338"/>
    <s v="C0339"/>
    <x v="5"/>
    <s v="Jindra Purwanti"/>
    <n v="89"/>
    <n v="66"/>
    <n v="91"/>
    <n v="69"/>
    <n v="95"/>
    <n v="53"/>
    <n v="69"/>
    <x v="101"/>
    <x v="0"/>
    <n v="59"/>
    <n v="74.575000000000003"/>
    <s v="B"/>
    <m/>
    <x v="0"/>
    <x v="0"/>
    <m/>
    <m/>
    <m/>
  </r>
  <r>
    <x v="339"/>
    <s v="C0340"/>
    <x v="5"/>
    <s v="Jumadi Saragih"/>
    <n v="55"/>
    <n v="71"/>
    <n v="69"/>
    <n v="55"/>
    <n v="88"/>
    <n v="43"/>
    <n v="93"/>
    <x v="102"/>
    <x v="0"/>
    <n v="83"/>
    <n v="64.325000000000003"/>
    <s v="C"/>
    <m/>
    <x v="0"/>
    <x v="0"/>
    <m/>
    <m/>
    <m/>
  </r>
  <r>
    <x v="340"/>
    <s v="C0341"/>
    <x v="5"/>
    <s v="Padma Melani"/>
    <n v="74"/>
    <n v="55"/>
    <n v="82"/>
    <n v="75"/>
    <n v="76"/>
    <n v="64"/>
    <n v="100"/>
    <x v="103"/>
    <x v="0"/>
    <n v="90"/>
    <n v="73.2"/>
    <s v="B"/>
    <m/>
    <x v="0"/>
    <x v="0"/>
    <m/>
    <m/>
    <m/>
  </r>
  <r>
    <x v="341"/>
    <s v="D0342"/>
    <x v="0"/>
    <s v="Maman Winarsih"/>
    <n v="57"/>
    <n v="41"/>
    <n v="76"/>
    <n v="70"/>
    <n v="65"/>
    <n v="89"/>
    <n v="84"/>
    <x v="3"/>
    <x v="1"/>
    <n v="84"/>
    <n v="70.525000000000006"/>
    <s v="B"/>
    <m/>
    <x v="0"/>
    <x v="0"/>
    <m/>
    <m/>
    <m/>
  </r>
  <r>
    <x v="342"/>
    <s v="B0343"/>
    <x v="2"/>
    <s v="Yulia Puspita"/>
    <n v="64"/>
    <n v="72"/>
    <n v="85"/>
    <n v="71"/>
    <n v="81"/>
    <n v="97"/>
    <n v="99"/>
    <x v="72"/>
    <x v="0"/>
    <n v="89"/>
    <n v="81.300000000000011"/>
    <s v="A"/>
    <m/>
    <x v="0"/>
    <x v="0"/>
    <m/>
    <m/>
    <m/>
  </r>
  <r>
    <x v="343"/>
    <s v="D0344"/>
    <x v="0"/>
    <s v="Zelaya Suartini"/>
    <n v="94"/>
    <n v="61"/>
    <n v="79"/>
    <n v="53"/>
    <n v="52"/>
    <n v="57"/>
    <n v="71"/>
    <x v="3"/>
    <x v="1"/>
    <n v="71"/>
    <n v="66.8"/>
    <s v="C"/>
    <m/>
    <x v="0"/>
    <x v="0"/>
    <m/>
    <m/>
    <m/>
  </r>
  <r>
    <x v="344"/>
    <s v="E0345"/>
    <x v="3"/>
    <s v="Teddy Aryani"/>
    <n v="56"/>
    <n v="61"/>
    <n v="92"/>
    <n v="56"/>
    <n v="83"/>
    <n v="78"/>
    <n v="61"/>
    <x v="104"/>
    <x v="0"/>
    <n v="51"/>
    <n v="71.099999999999994"/>
    <s v="B"/>
    <m/>
    <x v="0"/>
    <x v="0"/>
    <m/>
    <m/>
    <m/>
  </r>
  <r>
    <x v="345"/>
    <s v="F0346"/>
    <x v="1"/>
    <s v="Tomi Pangestu"/>
    <n v="65"/>
    <n v="65"/>
    <n v="91"/>
    <n v="53"/>
    <n v="83"/>
    <n v="89"/>
    <n v="94"/>
    <x v="3"/>
    <x v="1"/>
    <n v="94"/>
    <n v="78.650000000000006"/>
    <s v="B"/>
    <m/>
    <x v="0"/>
    <x v="0"/>
    <m/>
    <m/>
    <m/>
  </r>
  <r>
    <x v="346"/>
    <s v="D0347"/>
    <x v="0"/>
    <s v="Dartono Purnawati"/>
    <n v="89"/>
    <n v="72"/>
    <n v="38"/>
    <n v="52"/>
    <n v="65"/>
    <n v="98"/>
    <n v="64"/>
    <x v="3"/>
    <x v="1"/>
    <n v="64"/>
    <n v="68.350000000000009"/>
    <s v="C"/>
    <m/>
    <x v="0"/>
    <x v="0"/>
    <m/>
    <m/>
    <m/>
  </r>
  <r>
    <x v="347"/>
    <s v="D0348"/>
    <x v="0"/>
    <s v="Muni Mangunsong"/>
    <n v="64"/>
    <n v="75"/>
    <n v="59"/>
    <n v="74"/>
    <n v="64"/>
    <n v="46"/>
    <n v="65"/>
    <x v="3"/>
    <x v="1"/>
    <n v="65"/>
    <n v="62.125"/>
    <s v="C"/>
    <m/>
    <x v="0"/>
    <x v="0"/>
    <m/>
    <m/>
    <m/>
  </r>
  <r>
    <x v="348"/>
    <s v="F0349"/>
    <x v="1"/>
    <s v="Bala Sihotang"/>
    <n v="68"/>
    <n v="73"/>
    <n v="80"/>
    <n v="64"/>
    <n v="53"/>
    <n v="75"/>
    <n v="95"/>
    <x v="3"/>
    <x v="1"/>
    <n v="95"/>
    <n v="72.75"/>
    <s v="B"/>
    <m/>
    <x v="0"/>
    <x v="0"/>
    <m/>
    <m/>
    <m/>
  </r>
  <r>
    <x v="349"/>
    <s v="E0350"/>
    <x v="3"/>
    <s v="Kayla Nuraini"/>
    <n v="70"/>
    <n v="64"/>
    <n v="74"/>
    <n v="52"/>
    <n v="54"/>
    <n v="70"/>
    <n v="77"/>
    <x v="3"/>
    <x v="1"/>
    <n v="77"/>
    <n v="66.5"/>
    <s v="C"/>
    <m/>
    <x v="0"/>
    <x v="0"/>
    <m/>
    <m/>
    <m/>
  </r>
  <r>
    <x v="350"/>
    <s v="B0351"/>
    <x v="2"/>
    <s v="Bagus Namaga"/>
    <n v="90"/>
    <n v="40"/>
    <n v="92"/>
    <n v="60"/>
    <n v="68"/>
    <n v="74"/>
    <n v="67"/>
    <x v="3"/>
    <x v="1"/>
    <n v="67"/>
    <n v="72.150000000000006"/>
    <s v="B"/>
    <m/>
    <x v="0"/>
    <x v="0"/>
    <m/>
    <m/>
    <m/>
  </r>
  <r>
    <x v="351"/>
    <s v="B0352"/>
    <x v="2"/>
    <s v="Reksa Januar"/>
    <n v="60"/>
    <n v="66"/>
    <n v="84"/>
    <n v="60"/>
    <n v="52"/>
    <n v="63"/>
    <n v="93"/>
    <x v="3"/>
    <x v="1"/>
    <n v="93"/>
    <n v="68.45"/>
    <s v="C"/>
    <m/>
    <x v="0"/>
    <x v="0"/>
    <m/>
    <m/>
    <m/>
  </r>
  <r>
    <x v="352"/>
    <s v="E0353"/>
    <x v="3"/>
    <s v="Edison Maheswara"/>
    <n v="91"/>
    <n v="48"/>
    <n v="35"/>
    <n v="53"/>
    <n v="52"/>
    <n v="84"/>
    <n v="96"/>
    <x v="21"/>
    <x v="0"/>
    <n v="86"/>
    <n v="62.9"/>
    <s v="C"/>
    <m/>
    <x v="0"/>
    <x v="0"/>
    <m/>
    <m/>
    <m/>
  </r>
  <r>
    <x v="353"/>
    <s v="C0354"/>
    <x v="5"/>
    <s v="Ika Haryanto"/>
    <n v="60"/>
    <n v="58"/>
    <n v="78"/>
    <n v="58"/>
    <n v="71"/>
    <n v="92"/>
    <n v="99"/>
    <x v="3"/>
    <x v="1"/>
    <n v="99"/>
    <n v="74.775000000000006"/>
    <s v="B"/>
    <m/>
    <x v="0"/>
    <x v="0"/>
    <m/>
    <m/>
    <m/>
  </r>
  <r>
    <x v="354"/>
    <s v="A0355"/>
    <x v="4"/>
    <s v="Jatmiko Pangestu"/>
    <n v="51"/>
    <n v="69"/>
    <n v="49"/>
    <n v="57"/>
    <n v="94"/>
    <n v="49"/>
    <n v="86"/>
    <x v="105"/>
    <x v="0"/>
    <n v="76"/>
    <n v="61.075000000000003"/>
    <s v="C"/>
    <m/>
    <x v="0"/>
    <x v="0"/>
    <m/>
    <m/>
    <m/>
  </r>
  <r>
    <x v="355"/>
    <s v="F0356"/>
    <x v="1"/>
    <s v="Gambira Melani"/>
    <n v="78"/>
    <n v="51"/>
    <n v="39"/>
    <n v="70"/>
    <n v="75"/>
    <n v="58"/>
    <n v="84"/>
    <x v="47"/>
    <x v="0"/>
    <n v="74"/>
    <n v="61.050000000000004"/>
    <s v="C"/>
    <m/>
    <x v="0"/>
    <x v="0"/>
    <m/>
    <m/>
    <m/>
  </r>
  <r>
    <x v="356"/>
    <s v="C0357"/>
    <x v="5"/>
    <s v="Gadang Thamrin"/>
    <n v="60"/>
    <n v="74"/>
    <n v="94"/>
    <n v="67"/>
    <n v="83"/>
    <n v="77"/>
    <n v="64"/>
    <x v="3"/>
    <x v="1"/>
    <n v="64"/>
    <n v="76.100000000000009"/>
    <s v="B"/>
    <m/>
    <x v="0"/>
    <x v="0"/>
    <m/>
    <m/>
    <m/>
  </r>
  <r>
    <x v="357"/>
    <s v="A0358"/>
    <x v="4"/>
    <s v="Hartaka Rahimah"/>
    <n v="50"/>
    <n v="46"/>
    <n v="63"/>
    <n v="51"/>
    <n v="89"/>
    <n v="80"/>
    <n v="95"/>
    <x v="97"/>
    <x v="0"/>
    <n v="85"/>
    <n v="66.599999999999994"/>
    <s v="C"/>
    <m/>
    <x v="0"/>
    <x v="0"/>
    <m/>
    <m/>
    <m/>
  </r>
  <r>
    <x v="358"/>
    <s v="D0359"/>
    <x v="0"/>
    <s v="Dartono Lestari"/>
    <n v="67"/>
    <n v="74"/>
    <n v="92"/>
    <n v="73"/>
    <n v="59"/>
    <n v="45"/>
    <n v="85"/>
    <x v="106"/>
    <x v="0"/>
    <n v="75"/>
    <n v="69.025000000000006"/>
    <s v="C"/>
    <m/>
    <x v="0"/>
    <x v="0"/>
    <m/>
    <m/>
    <m/>
  </r>
  <r>
    <x v="359"/>
    <s v="F0360"/>
    <x v="1"/>
    <s v="Capa Prakasa"/>
    <n v="94"/>
    <n v="52"/>
    <n v="61"/>
    <n v="55"/>
    <n v="67"/>
    <n v="77"/>
    <n v="83"/>
    <x v="3"/>
    <x v="1"/>
    <n v="83"/>
    <n v="69.400000000000006"/>
    <s v="C"/>
    <m/>
    <x v="0"/>
    <x v="0"/>
    <m/>
    <m/>
    <m/>
  </r>
  <r>
    <x v="360"/>
    <s v="F0361"/>
    <x v="1"/>
    <s v="Parman Gunawan"/>
    <n v="89"/>
    <n v="69"/>
    <n v="34"/>
    <n v="69"/>
    <n v="69"/>
    <n v="81"/>
    <n v="62"/>
    <x v="107"/>
    <x v="0"/>
    <n v="52"/>
    <n v="65.2"/>
    <s v="C"/>
    <m/>
    <x v="0"/>
    <x v="0"/>
    <m/>
    <m/>
    <m/>
  </r>
  <r>
    <x v="361"/>
    <s v="D0362"/>
    <x v="0"/>
    <s v="Ade Simbolon"/>
    <n v="85"/>
    <n v="45"/>
    <n v="65"/>
    <n v="51"/>
    <n v="73"/>
    <n v="54"/>
    <n v="60"/>
    <x v="3"/>
    <x v="1"/>
    <n v="60"/>
    <n v="61.55"/>
    <s v="C"/>
    <m/>
    <x v="0"/>
    <x v="0"/>
    <m/>
    <m/>
    <m/>
  </r>
  <r>
    <x v="362"/>
    <s v="C0363"/>
    <x v="5"/>
    <s v="Ida Budiman"/>
    <n v="54"/>
    <n v="68"/>
    <n v="91"/>
    <n v="62"/>
    <n v="61"/>
    <n v="64"/>
    <n v="62"/>
    <x v="3"/>
    <x v="1"/>
    <n v="62"/>
    <n v="67.825000000000003"/>
    <s v="C"/>
    <m/>
    <x v="0"/>
    <x v="0"/>
    <m/>
    <m/>
    <m/>
  </r>
  <r>
    <x v="363"/>
    <s v="A0364"/>
    <x v="4"/>
    <s v="Kamal Saefullah"/>
    <n v="87"/>
    <n v="69"/>
    <n v="75"/>
    <n v="56"/>
    <n v="52"/>
    <n v="94"/>
    <n v="72"/>
    <x v="3"/>
    <x v="1"/>
    <n v="72"/>
    <n v="74.000000000000014"/>
    <s v="B"/>
    <m/>
    <x v="0"/>
    <x v="0"/>
    <m/>
    <m/>
    <m/>
  </r>
  <r>
    <x v="364"/>
    <s v="E0365"/>
    <x v="3"/>
    <s v="Okta Sitohang"/>
    <n v="66"/>
    <n v="51"/>
    <n v="32"/>
    <n v="51"/>
    <n v="57"/>
    <n v="73"/>
    <n v="88"/>
    <x v="93"/>
    <x v="0"/>
    <n v="78"/>
    <n v="56.924999999999997"/>
    <s v="D"/>
    <m/>
    <x v="0"/>
    <x v="0"/>
    <m/>
    <m/>
    <m/>
  </r>
  <r>
    <x v="365"/>
    <s v="E0366"/>
    <x v="3"/>
    <s v="Argono Wastuti"/>
    <n v="76"/>
    <n v="58"/>
    <n v="85"/>
    <n v="63"/>
    <n v="82"/>
    <n v="55"/>
    <n v="60"/>
    <x v="108"/>
    <x v="0"/>
    <n v="50"/>
    <n v="67.875"/>
    <s v="C"/>
    <m/>
    <x v="0"/>
    <x v="0"/>
    <m/>
    <m/>
    <m/>
  </r>
  <r>
    <x v="366"/>
    <s v="E0367"/>
    <x v="3"/>
    <s v="Setya Kuswoyo"/>
    <n v="95"/>
    <n v="58"/>
    <n v="60"/>
    <n v="74"/>
    <n v="59"/>
    <n v="40"/>
    <n v="61"/>
    <x v="3"/>
    <x v="1"/>
    <n v="61"/>
    <n v="61.85"/>
    <s v="C"/>
    <m/>
    <x v="0"/>
    <x v="0"/>
    <m/>
    <m/>
    <m/>
  </r>
  <r>
    <x v="367"/>
    <s v="F0368"/>
    <x v="1"/>
    <s v="Baktiono Mandasari"/>
    <n v="53"/>
    <n v="58"/>
    <n v="45"/>
    <n v="61"/>
    <n v="71"/>
    <n v="96"/>
    <n v="95"/>
    <x v="60"/>
    <x v="0"/>
    <n v="85"/>
    <n v="67.075000000000003"/>
    <s v="C"/>
    <m/>
    <x v="0"/>
    <x v="0"/>
    <m/>
    <m/>
    <m/>
  </r>
  <r>
    <x v="368"/>
    <s v="F0369"/>
    <x v="1"/>
    <s v="Jasmani Wahyudin"/>
    <n v="61"/>
    <n v="69"/>
    <n v="83"/>
    <n v="52"/>
    <n v="69"/>
    <n v="60"/>
    <n v="71"/>
    <x v="23"/>
    <x v="0"/>
    <n v="61"/>
    <n v="66.075000000000003"/>
    <s v="C"/>
    <m/>
    <x v="0"/>
    <x v="0"/>
    <m/>
    <m/>
    <m/>
  </r>
  <r>
    <x v="369"/>
    <s v="A0370"/>
    <x v="4"/>
    <s v="Cahyono Hartati"/>
    <n v="56"/>
    <n v="70"/>
    <n v="86"/>
    <n v="59"/>
    <n v="69"/>
    <n v="60"/>
    <n v="70"/>
    <x v="4"/>
    <x v="0"/>
    <n v="60"/>
    <n v="66.95"/>
    <s v="C"/>
    <m/>
    <x v="0"/>
    <x v="0"/>
    <m/>
    <m/>
    <m/>
  </r>
  <r>
    <x v="370"/>
    <s v="B0371"/>
    <x v="2"/>
    <s v="Slamet Marpaung"/>
    <n v="68"/>
    <n v="51"/>
    <n v="79"/>
    <n v="73"/>
    <n v="55"/>
    <n v="53"/>
    <n v="82"/>
    <x v="3"/>
    <x v="1"/>
    <n v="82"/>
    <n v="65.475000000000009"/>
    <s v="C"/>
    <m/>
    <x v="0"/>
    <x v="0"/>
    <m/>
    <m/>
    <m/>
  </r>
  <r>
    <x v="371"/>
    <s v="C0372"/>
    <x v="5"/>
    <s v="Hendri Marpaung"/>
    <n v="70"/>
    <n v="42"/>
    <n v="38"/>
    <n v="52"/>
    <n v="61"/>
    <n v="94"/>
    <n v="74"/>
    <x v="97"/>
    <x v="0"/>
    <n v="64"/>
    <n v="60.925000000000004"/>
    <s v="C"/>
    <m/>
    <x v="0"/>
    <x v="0"/>
    <m/>
    <m/>
    <m/>
  </r>
  <r>
    <x v="372"/>
    <s v="A0373"/>
    <x v="4"/>
    <s v="Cawisadi Suartini"/>
    <n v="57"/>
    <n v="55"/>
    <n v="59"/>
    <n v="64"/>
    <n v="58"/>
    <n v="85"/>
    <n v="67"/>
    <x v="11"/>
    <x v="0"/>
    <n v="57"/>
    <n v="63.75"/>
    <s v="C"/>
    <m/>
    <x v="0"/>
    <x v="0"/>
    <m/>
    <m/>
    <m/>
  </r>
  <r>
    <x v="373"/>
    <s v="F0374"/>
    <x v="1"/>
    <s v="Cengkir Hutapea"/>
    <n v="55"/>
    <n v="45"/>
    <n v="84"/>
    <n v="75"/>
    <n v="57"/>
    <n v="69"/>
    <n v="91"/>
    <x v="93"/>
    <x v="0"/>
    <n v="81"/>
    <n v="67.7"/>
    <s v="C"/>
    <m/>
    <x v="0"/>
    <x v="0"/>
    <m/>
    <m/>
    <m/>
  </r>
  <r>
    <x v="374"/>
    <s v="D0375"/>
    <x v="0"/>
    <s v="Bahuraksa Nuraini"/>
    <n v="90"/>
    <n v="67"/>
    <n v="81"/>
    <n v="73"/>
    <n v="58"/>
    <n v="67"/>
    <n v="90"/>
    <x v="68"/>
    <x v="0"/>
    <n v="80"/>
    <n v="73.599999999999994"/>
    <s v="B"/>
    <m/>
    <x v="0"/>
    <x v="0"/>
    <m/>
    <m/>
    <m/>
  </r>
  <r>
    <x v="375"/>
    <s v="F0376"/>
    <x v="1"/>
    <s v="Harsana Mandasari"/>
    <n v="51"/>
    <n v="40"/>
    <n v="91"/>
    <n v="70"/>
    <n v="80"/>
    <n v="61"/>
    <n v="61"/>
    <x v="109"/>
    <x v="0"/>
    <n v="51"/>
    <n v="65.625"/>
    <s v="C"/>
    <m/>
    <x v="0"/>
    <x v="0"/>
    <m/>
    <m/>
    <m/>
  </r>
  <r>
    <x v="376"/>
    <s v="B0377"/>
    <x v="2"/>
    <s v="Martani Puspita"/>
    <n v="76"/>
    <n v="52"/>
    <n v="88"/>
    <n v="66"/>
    <n v="92"/>
    <n v="74"/>
    <n v="74"/>
    <x v="110"/>
    <x v="0"/>
    <n v="64"/>
    <n v="74.550000000000011"/>
    <s v="B"/>
    <m/>
    <x v="0"/>
    <x v="0"/>
    <m/>
    <m/>
    <m/>
  </r>
  <r>
    <x v="377"/>
    <s v="D0378"/>
    <x v="0"/>
    <s v="Raden Oktaviani"/>
    <n v="91"/>
    <n v="44"/>
    <n v="76"/>
    <n v="60"/>
    <n v="79"/>
    <n v="98"/>
    <n v="100"/>
    <x v="3"/>
    <x v="1"/>
    <n v="100"/>
    <n v="79.050000000000011"/>
    <s v="B"/>
    <m/>
    <x v="0"/>
    <x v="0"/>
    <m/>
    <m/>
    <m/>
  </r>
  <r>
    <x v="378"/>
    <s v="C0379"/>
    <x v="5"/>
    <s v="Hasim Nurdiyanti"/>
    <n v="66"/>
    <n v="55"/>
    <n v="85"/>
    <n v="60"/>
    <n v="64"/>
    <n v="66"/>
    <n v="68"/>
    <x v="111"/>
    <x v="0"/>
    <n v="58"/>
    <n v="66.625"/>
    <s v="C"/>
    <m/>
    <x v="0"/>
    <x v="0"/>
    <m/>
    <m/>
    <m/>
  </r>
  <r>
    <x v="379"/>
    <s v="D0380"/>
    <x v="0"/>
    <s v="Kiandra Agustina"/>
    <n v="66"/>
    <n v="42"/>
    <n v="92"/>
    <n v="71"/>
    <n v="66"/>
    <n v="48"/>
    <n v="73"/>
    <x v="76"/>
    <x v="0"/>
    <n v="63"/>
    <n v="64.924999999999997"/>
    <s v="C"/>
    <m/>
    <x v="0"/>
    <x v="0"/>
    <m/>
    <m/>
    <m/>
  </r>
  <r>
    <x v="380"/>
    <s v="E0381"/>
    <x v="3"/>
    <s v="Saadat Salahudin"/>
    <n v="72"/>
    <n v="70"/>
    <n v="34"/>
    <n v="54"/>
    <n v="95"/>
    <n v="85"/>
    <n v="82"/>
    <x v="112"/>
    <x v="0"/>
    <n v="72"/>
    <n v="67.375"/>
    <s v="C"/>
    <m/>
    <x v="0"/>
    <x v="0"/>
    <m/>
    <m/>
    <m/>
  </r>
  <r>
    <x v="381"/>
    <s v="D0382"/>
    <x v="0"/>
    <s v="Elisa Habibi"/>
    <n v="82"/>
    <n v="66"/>
    <n v="95"/>
    <n v="52"/>
    <n v="89"/>
    <n v="93"/>
    <n v="100"/>
    <x v="3"/>
    <x v="1"/>
    <n v="100"/>
    <n v="83.724999999999994"/>
    <s v="A"/>
    <m/>
    <x v="0"/>
    <x v="0"/>
    <m/>
    <m/>
    <m/>
  </r>
  <r>
    <x v="382"/>
    <s v="C0383"/>
    <x v="5"/>
    <s v="Vanya Pradipta"/>
    <n v="71"/>
    <n v="65"/>
    <n v="58"/>
    <n v="74"/>
    <n v="80"/>
    <n v="62"/>
    <n v="79"/>
    <x v="78"/>
    <x v="0"/>
    <n v="69"/>
    <n v="67.150000000000006"/>
    <s v="C"/>
    <m/>
    <x v="0"/>
    <x v="0"/>
    <m/>
    <m/>
    <m/>
  </r>
  <r>
    <x v="383"/>
    <s v="F0384"/>
    <x v="1"/>
    <s v="Zulfa Utami"/>
    <n v="55"/>
    <n v="57"/>
    <n v="84"/>
    <n v="50"/>
    <n v="62"/>
    <n v="99"/>
    <n v="87"/>
    <x v="3"/>
    <x v="1"/>
    <n v="87"/>
    <n v="73.3"/>
    <s v="B"/>
    <m/>
    <x v="0"/>
    <x v="0"/>
    <m/>
    <m/>
    <m/>
  </r>
  <r>
    <x v="384"/>
    <s v="E0385"/>
    <x v="3"/>
    <s v="Cayadi Aryani"/>
    <n v="77"/>
    <n v="53"/>
    <n v="35"/>
    <n v="71"/>
    <n v="91"/>
    <n v="63"/>
    <n v="62"/>
    <x v="113"/>
    <x v="0"/>
    <n v="52"/>
    <n v="61.300000000000004"/>
    <s v="C"/>
    <m/>
    <x v="0"/>
    <x v="0"/>
    <m/>
    <m/>
    <m/>
  </r>
  <r>
    <x v="385"/>
    <s v="E0386"/>
    <x v="3"/>
    <s v="Jaswadi Waskita"/>
    <n v="54"/>
    <n v="56"/>
    <n v="95"/>
    <n v="67"/>
    <n v="67"/>
    <n v="68"/>
    <n v="91"/>
    <x v="49"/>
    <x v="0"/>
    <n v="81"/>
    <n v="71.2"/>
    <s v="B"/>
    <m/>
    <x v="0"/>
    <x v="0"/>
    <m/>
    <m/>
    <m/>
  </r>
  <r>
    <x v="386"/>
    <s v="E0387"/>
    <x v="3"/>
    <s v="Uchita Hutasoit"/>
    <n v="62"/>
    <n v="67"/>
    <n v="77"/>
    <n v="61"/>
    <n v="74"/>
    <n v="92"/>
    <n v="72"/>
    <x v="3"/>
    <x v="1"/>
    <n v="72"/>
    <n v="74.000000000000014"/>
    <s v="B"/>
    <m/>
    <x v="0"/>
    <x v="0"/>
    <m/>
    <m/>
    <m/>
  </r>
  <r>
    <x v="387"/>
    <s v="C0388"/>
    <x v="5"/>
    <s v="Zalindra Ramadan"/>
    <n v="74"/>
    <n v="65"/>
    <n v="46"/>
    <n v="74"/>
    <n v="94"/>
    <n v="43"/>
    <n v="62"/>
    <x v="78"/>
    <x v="0"/>
    <n v="52"/>
    <n v="61.375"/>
    <s v="C"/>
    <m/>
    <x v="0"/>
    <x v="0"/>
    <m/>
    <m/>
    <m/>
  </r>
  <r>
    <x v="388"/>
    <s v="B0389"/>
    <x v="2"/>
    <s v="Oman Mardhiyah"/>
    <n v="62"/>
    <n v="65"/>
    <n v="55"/>
    <n v="68"/>
    <n v="82"/>
    <n v="100"/>
    <n v="61"/>
    <x v="3"/>
    <x v="1"/>
    <n v="61"/>
    <n v="71.724999999999994"/>
    <s v="B"/>
    <m/>
    <x v="0"/>
    <x v="0"/>
    <m/>
    <m/>
    <m/>
  </r>
  <r>
    <x v="389"/>
    <s v="E0390"/>
    <x v="3"/>
    <s v="Setya Prayoga"/>
    <n v="87"/>
    <n v="52"/>
    <n v="81"/>
    <n v="69"/>
    <n v="64"/>
    <n v="96"/>
    <n v="89"/>
    <x v="3"/>
    <x v="1"/>
    <n v="89"/>
    <n v="78.300000000000011"/>
    <s v="B"/>
    <m/>
    <x v="0"/>
    <x v="0"/>
    <m/>
    <m/>
    <m/>
  </r>
  <r>
    <x v="390"/>
    <s v="C0391"/>
    <x v="5"/>
    <s v="Laila Maryadi"/>
    <n v="94"/>
    <n v="53"/>
    <n v="46"/>
    <n v="66"/>
    <n v="90"/>
    <n v="100"/>
    <n v="60"/>
    <x v="3"/>
    <x v="1"/>
    <n v="60"/>
    <n v="73.075000000000003"/>
    <s v="B"/>
    <m/>
    <x v="0"/>
    <x v="0"/>
    <m/>
    <m/>
    <m/>
  </r>
  <r>
    <x v="391"/>
    <s v="F0392"/>
    <x v="1"/>
    <s v="Kusuma Andriani"/>
    <n v="53"/>
    <n v="58"/>
    <n v="75"/>
    <n v="63"/>
    <n v="70"/>
    <n v="51"/>
    <n v="77"/>
    <x v="114"/>
    <x v="0"/>
    <n v="67"/>
    <n v="62.400000000000006"/>
    <s v="C"/>
    <m/>
    <x v="0"/>
    <x v="0"/>
    <m/>
    <m/>
    <m/>
  </r>
  <r>
    <x v="392"/>
    <s v="D0393"/>
    <x v="0"/>
    <s v="Adhiarja Prasasta"/>
    <n v="77"/>
    <n v="46"/>
    <n v="64"/>
    <n v="71"/>
    <n v="92"/>
    <n v="97"/>
    <n v="86"/>
    <x v="98"/>
    <x v="0"/>
    <n v="76"/>
    <n v="75.55"/>
    <s v="B"/>
    <m/>
    <x v="0"/>
    <x v="0"/>
    <m/>
    <m/>
    <m/>
  </r>
  <r>
    <x v="393"/>
    <s v="A0394"/>
    <x v="4"/>
    <s v="Anita Tamba"/>
    <n v="57"/>
    <n v="43"/>
    <n v="39"/>
    <n v="55"/>
    <n v="67"/>
    <n v="92"/>
    <n v="79"/>
    <x v="3"/>
    <x v="1"/>
    <n v="79"/>
    <n v="61.85"/>
    <s v="C"/>
    <m/>
    <x v="0"/>
    <x v="0"/>
    <m/>
    <m/>
    <m/>
  </r>
  <r>
    <x v="394"/>
    <s v="E0395"/>
    <x v="3"/>
    <s v="Bambang Nasyiah"/>
    <n v="78"/>
    <n v="63"/>
    <n v="79"/>
    <n v="74"/>
    <n v="85"/>
    <n v="60"/>
    <n v="90"/>
    <x v="60"/>
    <x v="0"/>
    <n v="80"/>
    <n v="73.3"/>
    <s v="B"/>
    <m/>
    <x v="0"/>
    <x v="0"/>
    <m/>
    <m/>
    <m/>
  </r>
  <r>
    <x v="395"/>
    <s v="D0396"/>
    <x v="0"/>
    <s v="Ami Prasetya"/>
    <n v="51"/>
    <n v="56"/>
    <n v="81"/>
    <n v="60"/>
    <n v="91"/>
    <n v="54"/>
    <n v="63"/>
    <x v="3"/>
    <x v="1"/>
    <n v="63"/>
    <n v="65.55"/>
    <s v="C"/>
    <m/>
    <x v="0"/>
    <x v="0"/>
    <m/>
    <m/>
    <m/>
  </r>
  <r>
    <x v="396"/>
    <s v="C0397"/>
    <x v="5"/>
    <s v="Farhunnisa Putri"/>
    <n v="66"/>
    <n v="44"/>
    <n v="48"/>
    <n v="72"/>
    <n v="82"/>
    <n v="96"/>
    <n v="77"/>
    <x v="86"/>
    <x v="0"/>
    <n v="67"/>
    <n v="68.5"/>
    <s v="C"/>
    <m/>
    <x v="0"/>
    <x v="0"/>
    <m/>
    <m/>
    <m/>
  </r>
  <r>
    <x v="397"/>
    <s v="C0398"/>
    <x v="5"/>
    <s v="Gamblang Mayasari"/>
    <n v="94"/>
    <n v="68"/>
    <n v="73"/>
    <n v="52"/>
    <n v="68"/>
    <n v="64"/>
    <n v="68"/>
    <x v="33"/>
    <x v="0"/>
    <n v="58"/>
    <n v="68.45"/>
    <s v="C"/>
    <m/>
    <x v="0"/>
    <x v="0"/>
    <m/>
    <m/>
    <m/>
  </r>
  <r>
    <x v="398"/>
    <s v="A0399"/>
    <x v="4"/>
    <s v="Hadi Pudjiastuti"/>
    <n v="80"/>
    <n v="57"/>
    <n v="41"/>
    <n v="63"/>
    <n v="55"/>
    <n v="67"/>
    <n v="61"/>
    <x v="3"/>
    <x v="1"/>
    <n v="61"/>
    <n v="59.575000000000003"/>
    <s v="D"/>
    <m/>
    <x v="0"/>
    <x v="0"/>
    <m/>
    <m/>
    <m/>
  </r>
  <r>
    <x v="399"/>
    <s v="D0400"/>
    <x v="0"/>
    <s v="Gandi Wibisono"/>
    <n v="88"/>
    <n v="69"/>
    <n v="83"/>
    <n v="63"/>
    <n v="84"/>
    <n v="42"/>
    <n v="61"/>
    <x v="18"/>
    <x v="0"/>
    <n v="51"/>
    <n v="68.099999999999994"/>
    <s v="C"/>
    <m/>
    <x v="0"/>
    <x v="0"/>
    <m/>
    <m/>
    <m/>
  </r>
  <r>
    <x v="400"/>
    <s v="C0401"/>
    <x v="5"/>
    <s v="Maya Simanjuntak"/>
    <n v="91"/>
    <n v="47"/>
    <n v="66"/>
    <n v="57"/>
    <n v="87"/>
    <n v="67"/>
    <n v="84"/>
    <x v="26"/>
    <x v="0"/>
    <n v="74"/>
    <n v="69.25"/>
    <s v="C"/>
    <m/>
    <x v="0"/>
    <x v="0"/>
    <m/>
    <m/>
    <m/>
  </r>
  <r>
    <x v="401"/>
    <s v="E0402"/>
    <x v="3"/>
    <s v="Saiful Safitri"/>
    <n v="93"/>
    <n v="40"/>
    <n v="60"/>
    <n v="64"/>
    <n v="71"/>
    <n v="56"/>
    <n v="76"/>
    <x v="115"/>
    <x v="0"/>
    <n v="66"/>
    <n v="63.300000000000004"/>
    <s v="C"/>
    <m/>
    <x v="0"/>
    <x v="0"/>
    <m/>
    <m/>
    <m/>
  </r>
  <r>
    <x v="402"/>
    <s v="F0403"/>
    <x v="1"/>
    <s v="Edi Prasetya"/>
    <n v="60"/>
    <n v="72"/>
    <n v="35"/>
    <n v="55"/>
    <n v="88"/>
    <n v="55"/>
    <n v="89"/>
    <x v="3"/>
    <x v="1"/>
    <n v="89"/>
    <n v="61.274999999999999"/>
    <s v="C"/>
    <m/>
    <x v="0"/>
    <x v="0"/>
    <m/>
    <m/>
    <m/>
  </r>
  <r>
    <x v="403"/>
    <s v="C0404"/>
    <x v="5"/>
    <s v="Asirwanda Natsir"/>
    <n v="75"/>
    <n v="50"/>
    <n v="57"/>
    <n v="57"/>
    <n v="62"/>
    <n v="80"/>
    <n v="68"/>
    <x v="3"/>
    <x v="1"/>
    <n v="68"/>
    <n v="64.7"/>
    <s v="C"/>
    <m/>
    <x v="0"/>
    <x v="0"/>
    <m/>
    <m/>
    <m/>
  </r>
  <r>
    <x v="404"/>
    <s v="A0405"/>
    <x v="4"/>
    <s v="Aisyah Nashiruddin"/>
    <n v="57"/>
    <n v="55"/>
    <n v="48"/>
    <n v="65"/>
    <n v="77"/>
    <n v="58"/>
    <n v="71"/>
    <x v="17"/>
    <x v="0"/>
    <n v="61"/>
    <n v="59.050000000000004"/>
    <s v="D"/>
    <m/>
    <x v="0"/>
    <x v="0"/>
    <m/>
    <m/>
    <m/>
  </r>
  <r>
    <x v="405"/>
    <s v="C0406"/>
    <x v="5"/>
    <s v="Elon Irawan"/>
    <n v="86"/>
    <n v="49"/>
    <n v="67"/>
    <n v="56"/>
    <n v="94"/>
    <n v="93"/>
    <n v="60"/>
    <x v="3"/>
    <x v="1"/>
    <n v="60"/>
    <n v="73.625"/>
    <s v="B"/>
    <m/>
    <x v="0"/>
    <x v="0"/>
    <m/>
    <m/>
    <m/>
  </r>
  <r>
    <x v="406"/>
    <s v="A0407"/>
    <x v="4"/>
    <s v="Janet Pradana"/>
    <n v="58"/>
    <n v="73"/>
    <n v="95"/>
    <n v="66"/>
    <n v="93"/>
    <n v="76"/>
    <n v="63"/>
    <x v="116"/>
    <x v="0"/>
    <n v="53"/>
    <n v="75.75"/>
    <s v="B"/>
    <m/>
    <x v="0"/>
    <x v="0"/>
    <m/>
    <m/>
    <m/>
  </r>
  <r>
    <x v="407"/>
    <s v="F0408"/>
    <x v="1"/>
    <s v="Raihan Laksita"/>
    <n v="82"/>
    <n v="60"/>
    <n v="47"/>
    <n v="68"/>
    <n v="94"/>
    <n v="48"/>
    <n v="99"/>
    <x v="30"/>
    <x v="0"/>
    <n v="89"/>
    <n v="65.900000000000006"/>
    <s v="C"/>
    <m/>
    <x v="0"/>
    <x v="0"/>
    <m/>
    <m/>
    <m/>
  </r>
  <r>
    <x v="408"/>
    <s v="E0409"/>
    <x v="3"/>
    <s v="Tina Pradipta"/>
    <n v="82"/>
    <n v="62"/>
    <n v="75"/>
    <n v="63"/>
    <n v="71"/>
    <n v="40"/>
    <n v="80"/>
    <x v="3"/>
    <x v="1"/>
    <n v="80"/>
    <n v="65.75"/>
    <s v="C"/>
    <m/>
    <x v="0"/>
    <x v="0"/>
    <m/>
    <m/>
    <m/>
  </r>
  <r>
    <x v="409"/>
    <s v="F0410"/>
    <x v="1"/>
    <s v="Elisa Irawan"/>
    <n v="59"/>
    <n v="50"/>
    <n v="50"/>
    <n v="74"/>
    <n v="52"/>
    <n v="97"/>
    <n v="72"/>
    <x v="92"/>
    <x v="0"/>
    <n v="62"/>
    <n v="64.975000000000009"/>
    <s v="C"/>
    <m/>
    <x v="0"/>
    <x v="0"/>
    <m/>
    <m/>
    <m/>
  </r>
  <r>
    <x v="410"/>
    <s v="B0411"/>
    <x v="2"/>
    <s v="Kayla Hartati"/>
    <n v="65"/>
    <n v="72"/>
    <n v="31"/>
    <n v="53"/>
    <n v="81"/>
    <n v="71"/>
    <n v="91"/>
    <x v="117"/>
    <x v="0"/>
    <n v="81"/>
    <n v="62.375000000000007"/>
    <s v="C"/>
    <m/>
    <x v="0"/>
    <x v="0"/>
    <m/>
    <m/>
    <m/>
  </r>
  <r>
    <x v="411"/>
    <s v="D0412"/>
    <x v="0"/>
    <s v="Taswir Nababan"/>
    <n v="79"/>
    <n v="48"/>
    <n v="40"/>
    <n v="71"/>
    <n v="72"/>
    <n v="100"/>
    <n v="63"/>
    <x v="3"/>
    <x v="1"/>
    <n v="63"/>
    <n v="68.05"/>
    <s v="C"/>
    <m/>
    <x v="0"/>
    <x v="0"/>
    <m/>
    <m/>
    <m/>
  </r>
  <r>
    <x v="412"/>
    <s v="C0413"/>
    <x v="5"/>
    <s v="Warji Permadi"/>
    <n v="59"/>
    <n v="58"/>
    <n v="42"/>
    <n v="70"/>
    <n v="84"/>
    <n v="77"/>
    <n v="76"/>
    <x v="3"/>
    <x v="1"/>
    <n v="76"/>
    <n v="65.274999999999991"/>
    <s v="C"/>
    <m/>
    <x v="0"/>
    <x v="0"/>
    <m/>
    <m/>
    <m/>
  </r>
  <r>
    <x v="413"/>
    <s v="C0414"/>
    <x v="5"/>
    <s v="Taufan Permata"/>
    <n v="53"/>
    <n v="62"/>
    <n v="67"/>
    <n v="52"/>
    <n v="69"/>
    <n v="45"/>
    <n v="98"/>
    <x v="3"/>
    <x v="1"/>
    <n v="98"/>
    <n v="61.7"/>
    <s v="C"/>
    <m/>
    <x v="0"/>
    <x v="0"/>
    <m/>
    <m/>
    <m/>
  </r>
  <r>
    <x v="414"/>
    <s v="A0415"/>
    <x v="4"/>
    <s v="Martana Rajasa"/>
    <n v="64"/>
    <n v="44"/>
    <n v="33"/>
    <n v="68"/>
    <n v="79"/>
    <n v="54"/>
    <n v="98"/>
    <x v="42"/>
    <x v="0"/>
    <n v="88"/>
    <n v="58.075000000000003"/>
    <s v="D"/>
    <m/>
    <x v="0"/>
    <x v="0"/>
    <m/>
    <m/>
    <m/>
  </r>
  <r>
    <x v="415"/>
    <s v="B0416"/>
    <x v="2"/>
    <s v="Rizki Puspita"/>
    <n v="55"/>
    <n v="62"/>
    <n v="88"/>
    <n v="64"/>
    <n v="59"/>
    <n v="41"/>
    <n v="77"/>
    <x v="3"/>
    <x v="1"/>
    <n v="77"/>
    <n v="63.5"/>
    <s v="C"/>
    <m/>
    <x v="0"/>
    <x v="0"/>
    <m/>
    <m/>
    <m/>
  </r>
  <r>
    <x v="416"/>
    <s v="D0417"/>
    <x v="0"/>
    <s v="Agus Halim"/>
    <n v="63"/>
    <n v="65"/>
    <n v="63"/>
    <n v="64"/>
    <n v="58"/>
    <n v="73"/>
    <n v="99"/>
    <x v="3"/>
    <x v="1"/>
    <n v="99"/>
    <n v="68.350000000000009"/>
    <s v="C"/>
    <m/>
    <x v="0"/>
    <x v="0"/>
    <m/>
    <m/>
    <m/>
  </r>
  <r>
    <x v="417"/>
    <s v="B0418"/>
    <x v="2"/>
    <s v="Pranata Hastuti"/>
    <n v="87"/>
    <n v="68"/>
    <n v="34"/>
    <n v="59"/>
    <n v="88"/>
    <n v="81"/>
    <n v="76"/>
    <x v="3"/>
    <x v="1"/>
    <n v="76"/>
    <n v="68.349999999999994"/>
    <s v="C"/>
    <m/>
    <x v="0"/>
    <x v="0"/>
    <m/>
    <m/>
    <m/>
  </r>
  <r>
    <x v="418"/>
    <s v="E0419"/>
    <x v="3"/>
    <s v="Salwa Utama"/>
    <n v="58"/>
    <n v="69"/>
    <n v="65"/>
    <n v="72"/>
    <n v="60"/>
    <n v="54"/>
    <n v="83"/>
    <x v="118"/>
    <x v="0"/>
    <n v="73"/>
    <n v="63.474999999999994"/>
    <s v="C"/>
    <m/>
    <x v="0"/>
    <x v="0"/>
    <m/>
    <m/>
    <m/>
  </r>
  <r>
    <x v="419"/>
    <s v="F0420"/>
    <x v="1"/>
    <s v="Zamira Nurdiyanti"/>
    <n v="85"/>
    <n v="40"/>
    <n v="55"/>
    <n v="50"/>
    <n v="77"/>
    <n v="90"/>
    <n v="82"/>
    <x v="103"/>
    <x v="0"/>
    <n v="72"/>
    <n v="67.7"/>
    <s v="C"/>
    <m/>
    <x v="0"/>
    <x v="0"/>
    <m/>
    <m/>
    <m/>
  </r>
  <r>
    <x v="420"/>
    <s v="D0421"/>
    <x v="0"/>
    <s v="Elvina Wulandari"/>
    <n v="85"/>
    <n v="61"/>
    <n v="53"/>
    <n v="50"/>
    <n v="60"/>
    <n v="78"/>
    <n v="93"/>
    <x v="49"/>
    <x v="0"/>
    <n v="83"/>
    <n v="66.5"/>
    <s v="C"/>
    <m/>
    <x v="0"/>
    <x v="0"/>
    <m/>
    <m/>
    <m/>
  </r>
  <r>
    <x v="421"/>
    <s v="F0422"/>
    <x v="1"/>
    <s v="Anom Pratama"/>
    <n v="93"/>
    <n v="75"/>
    <n v="64"/>
    <n v="74"/>
    <n v="71"/>
    <n v="77"/>
    <n v="76"/>
    <x v="111"/>
    <x v="0"/>
    <n v="66"/>
    <n v="73.924999999999997"/>
    <s v="B"/>
    <m/>
    <x v="0"/>
    <x v="0"/>
    <m/>
    <m/>
    <m/>
  </r>
  <r>
    <x v="422"/>
    <s v="C0423"/>
    <x v="5"/>
    <s v="Irfan Melani"/>
    <n v="64"/>
    <n v="48"/>
    <n v="72"/>
    <n v="59"/>
    <n v="67"/>
    <n v="83"/>
    <n v="73"/>
    <x v="3"/>
    <x v="1"/>
    <n v="73"/>
    <n v="68.05"/>
    <s v="C"/>
    <m/>
    <x v="0"/>
    <x v="0"/>
    <m/>
    <m/>
    <m/>
  </r>
  <r>
    <x v="423"/>
    <s v="D0424"/>
    <x v="0"/>
    <s v="Bakiono Suartini"/>
    <n v="64"/>
    <n v="49"/>
    <n v="56"/>
    <n v="52"/>
    <n v="67"/>
    <n v="87"/>
    <n v="92"/>
    <x v="119"/>
    <x v="0"/>
    <n v="82"/>
    <n v="65.8"/>
    <s v="C"/>
    <m/>
    <x v="0"/>
    <x v="0"/>
    <m/>
    <m/>
    <m/>
  </r>
  <r>
    <x v="424"/>
    <s v="D0425"/>
    <x v="0"/>
    <s v="Harjo Permata"/>
    <n v="81"/>
    <n v="68"/>
    <n v="76"/>
    <n v="74"/>
    <n v="80"/>
    <n v="72"/>
    <n v="74"/>
    <x v="3"/>
    <x v="1"/>
    <n v="74"/>
    <n v="74.875"/>
    <s v="B"/>
    <m/>
    <x v="0"/>
    <x v="0"/>
    <m/>
    <m/>
    <m/>
  </r>
  <r>
    <x v="425"/>
    <s v="C0426"/>
    <x v="5"/>
    <s v="Rahmat Purwanti"/>
    <n v="55"/>
    <n v="73"/>
    <n v="81"/>
    <n v="61"/>
    <n v="57"/>
    <n v="69"/>
    <n v="85"/>
    <x v="77"/>
    <x v="0"/>
    <n v="75"/>
    <n v="68.25"/>
    <s v="C"/>
    <m/>
    <x v="0"/>
    <x v="0"/>
    <m/>
    <m/>
    <m/>
  </r>
  <r>
    <x v="426"/>
    <s v="D0427"/>
    <x v="0"/>
    <s v="Jasmani Mustofa"/>
    <n v="88"/>
    <n v="73"/>
    <n v="30"/>
    <n v="51"/>
    <n v="62"/>
    <n v="92"/>
    <n v="64"/>
    <x v="3"/>
    <x v="1"/>
    <n v="64"/>
    <n v="65.050000000000011"/>
    <s v="C"/>
    <m/>
    <x v="0"/>
    <x v="0"/>
    <m/>
    <m/>
    <m/>
  </r>
  <r>
    <x v="427"/>
    <s v="F0428"/>
    <x v="1"/>
    <s v="Manah Siregar"/>
    <n v="81"/>
    <n v="63"/>
    <n v="48"/>
    <n v="65"/>
    <n v="71"/>
    <n v="86"/>
    <n v="72"/>
    <x v="120"/>
    <x v="0"/>
    <n v="62"/>
    <n v="68"/>
    <s v="C"/>
    <m/>
    <x v="0"/>
    <x v="0"/>
    <m/>
    <m/>
    <m/>
  </r>
  <r>
    <x v="428"/>
    <s v="E0429"/>
    <x v="3"/>
    <s v="Jumari Namaga"/>
    <n v="70"/>
    <n v="44"/>
    <n v="42"/>
    <n v="60"/>
    <n v="70"/>
    <n v="44"/>
    <n v="94"/>
    <x v="73"/>
    <x v="0"/>
    <n v="84"/>
    <n v="56.1"/>
    <s v="D"/>
    <m/>
    <x v="0"/>
    <x v="0"/>
    <m/>
    <m/>
    <m/>
  </r>
  <r>
    <x v="429"/>
    <s v="C0430"/>
    <x v="5"/>
    <s v="Talia Saefullah"/>
    <n v="53"/>
    <n v="63"/>
    <n v="76"/>
    <n v="63"/>
    <n v="52"/>
    <n v="68"/>
    <n v="85"/>
    <x v="3"/>
    <x v="1"/>
    <n v="85"/>
    <n v="66.174999999999997"/>
    <s v="C"/>
    <m/>
    <x v="0"/>
    <x v="0"/>
    <m/>
    <m/>
    <m/>
  </r>
  <r>
    <x v="430"/>
    <s v="B0431"/>
    <x v="2"/>
    <s v="Bakti Winarno"/>
    <n v="55"/>
    <n v="43"/>
    <n v="55"/>
    <n v="66"/>
    <n v="83"/>
    <n v="68"/>
    <n v="99"/>
    <x v="92"/>
    <x v="0"/>
    <n v="89"/>
    <n v="64.375"/>
    <s v="C"/>
    <m/>
    <x v="0"/>
    <x v="0"/>
    <m/>
    <m/>
    <m/>
  </r>
  <r>
    <x v="431"/>
    <s v="A0432"/>
    <x v="4"/>
    <s v="Ivan Manullang"/>
    <n v="85"/>
    <n v="66"/>
    <n v="46"/>
    <n v="51"/>
    <n v="92"/>
    <n v="99"/>
    <n v="100"/>
    <x v="35"/>
    <x v="0"/>
    <n v="90"/>
    <n v="74.75"/>
    <s v="B"/>
    <m/>
    <x v="0"/>
    <x v="0"/>
    <m/>
    <m/>
    <m/>
  </r>
  <r>
    <x v="432"/>
    <s v="E0433"/>
    <x v="3"/>
    <s v="Dwi Sihotang"/>
    <n v="69"/>
    <n v="54"/>
    <n v="37"/>
    <n v="74"/>
    <n v="59"/>
    <n v="60"/>
    <n v="65"/>
    <x v="3"/>
    <x v="1"/>
    <n v="65"/>
    <n v="57.900000000000006"/>
    <s v="D"/>
    <m/>
    <x v="0"/>
    <x v="0"/>
    <m/>
    <m/>
    <m/>
  </r>
  <r>
    <x v="433"/>
    <s v="C0434"/>
    <x v="5"/>
    <s v="Mahfud Pertiwi"/>
    <n v="81"/>
    <n v="68"/>
    <n v="51"/>
    <n v="61"/>
    <n v="66"/>
    <n v="57"/>
    <n v="73"/>
    <x v="98"/>
    <x v="0"/>
    <n v="63"/>
    <n v="62.400000000000006"/>
    <s v="C"/>
    <m/>
    <x v="0"/>
    <x v="0"/>
    <m/>
    <m/>
    <m/>
  </r>
  <r>
    <x v="434"/>
    <s v="F0435"/>
    <x v="1"/>
    <s v="Praba Tarihoran"/>
    <n v="80"/>
    <n v="68"/>
    <n v="54"/>
    <n v="56"/>
    <n v="81"/>
    <n v="84"/>
    <n v="71"/>
    <x v="3"/>
    <x v="1"/>
    <n v="71"/>
    <n v="70.325000000000003"/>
    <s v="B"/>
    <m/>
    <x v="0"/>
    <x v="0"/>
    <m/>
    <m/>
    <m/>
  </r>
  <r>
    <x v="435"/>
    <s v="C0436"/>
    <x v="5"/>
    <s v="Wahyu Firmansyah"/>
    <n v="78"/>
    <n v="43"/>
    <n v="85"/>
    <n v="67"/>
    <n v="69"/>
    <n v="73"/>
    <n v="78"/>
    <x v="31"/>
    <x v="0"/>
    <n v="68"/>
    <n v="70.525000000000006"/>
    <s v="B"/>
    <m/>
    <x v="0"/>
    <x v="0"/>
    <m/>
    <m/>
    <m/>
  </r>
  <r>
    <x v="436"/>
    <s v="D0437"/>
    <x v="0"/>
    <s v="Darsirah Wacana"/>
    <n v="58"/>
    <n v="74"/>
    <n v="62"/>
    <n v="69"/>
    <n v="78"/>
    <n v="73"/>
    <n v="78"/>
    <x v="15"/>
    <x v="0"/>
    <n v="68"/>
    <n v="68.674999999999997"/>
    <s v="C"/>
    <m/>
    <x v="0"/>
    <x v="0"/>
    <m/>
    <m/>
    <m/>
  </r>
  <r>
    <x v="437"/>
    <s v="A0438"/>
    <x v="4"/>
    <s v="Daniswara Damanik"/>
    <n v="95"/>
    <n v="60"/>
    <n v="91"/>
    <n v="53"/>
    <n v="94"/>
    <n v="76"/>
    <n v="86"/>
    <x v="106"/>
    <x v="0"/>
    <n v="76"/>
    <n v="78.75"/>
    <s v="B"/>
    <m/>
    <x v="0"/>
    <x v="0"/>
    <m/>
    <m/>
    <m/>
  </r>
  <r>
    <x v="438"/>
    <s v="B0439"/>
    <x v="2"/>
    <s v="Farhunnisa Wahyuni"/>
    <n v="54"/>
    <n v="51"/>
    <n v="91"/>
    <n v="52"/>
    <n v="63"/>
    <n v="92"/>
    <n v="78"/>
    <x v="96"/>
    <x v="0"/>
    <n v="68"/>
    <n v="70.899999999999991"/>
    <s v="B"/>
    <m/>
    <x v="0"/>
    <x v="0"/>
    <m/>
    <m/>
    <m/>
  </r>
  <r>
    <x v="439"/>
    <s v="D0440"/>
    <x v="0"/>
    <s v="Ozy Salahudin"/>
    <n v="73"/>
    <n v="46"/>
    <n v="75"/>
    <n v="51"/>
    <n v="73"/>
    <n v="59"/>
    <n v="85"/>
    <x v="18"/>
    <x v="0"/>
    <n v="75"/>
    <n v="64.674999999999997"/>
    <s v="C"/>
    <m/>
    <x v="0"/>
    <x v="0"/>
    <m/>
    <m/>
    <m/>
  </r>
  <r>
    <x v="440"/>
    <s v="F0441"/>
    <x v="1"/>
    <s v="Safina Tamba"/>
    <n v="54"/>
    <n v="48"/>
    <n v="35"/>
    <n v="52"/>
    <n v="70"/>
    <n v="63"/>
    <n v="97"/>
    <x v="99"/>
    <x v="0"/>
    <n v="87"/>
    <n v="56.300000000000004"/>
    <s v="D"/>
    <m/>
    <x v="0"/>
    <x v="0"/>
    <m/>
    <m/>
    <m/>
  </r>
  <r>
    <x v="441"/>
    <s v="D0442"/>
    <x v="0"/>
    <s v="Bakiman Lailasari"/>
    <n v="72"/>
    <n v="49"/>
    <n v="62"/>
    <n v="54"/>
    <n v="66"/>
    <n v="88"/>
    <n v="96"/>
    <x v="3"/>
    <x v="1"/>
    <n v="96"/>
    <n v="69.724999999999994"/>
    <s v="C"/>
    <m/>
    <x v="0"/>
    <x v="0"/>
    <m/>
    <m/>
    <m/>
  </r>
  <r>
    <x v="442"/>
    <s v="F0443"/>
    <x v="1"/>
    <s v="Umar Prastuti"/>
    <n v="72"/>
    <n v="46"/>
    <n v="90"/>
    <n v="60"/>
    <n v="90"/>
    <n v="54"/>
    <n v="96"/>
    <x v="3"/>
    <x v="1"/>
    <n v="96"/>
    <n v="71.900000000000006"/>
    <s v="B"/>
    <m/>
    <x v="0"/>
    <x v="0"/>
    <m/>
    <m/>
    <m/>
  </r>
  <r>
    <x v="443"/>
    <s v="F0444"/>
    <x v="1"/>
    <s v="Julia Salahudin"/>
    <n v="76"/>
    <n v="73"/>
    <n v="33"/>
    <n v="53"/>
    <n v="50"/>
    <n v="45"/>
    <n v="98"/>
    <x v="18"/>
    <x v="0"/>
    <n v="88"/>
    <n v="55.900000000000006"/>
    <s v="D"/>
    <m/>
    <x v="0"/>
    <x v="0"/>
    <m/>
    <m/>
    <m/>
  </r>
  <r>
    <x v="444"/>
    <s v="D0445"/>
    <x v="0"/>
    <s v="Rachel Salahudin"/>
    <n v="91"/>
    <n v="45"/>
    <n v="38"/>
    <n v="67"/>
    <n v="74"/>
    <n v="55"/>
    <n v="80"/>
    <x v="3"/>
    <x v="1"/>
    <n v="80"/>
    <n v="61.225000000000001"/>
    <s v="C"/>
    <m/>
    <x v="0"/>
    <x v="0"/>
    <m/>
    <m/>
    <m/>
  </r>
  <r>
    <x v="445"/>
    <s v="F0446"/>
    <x v="1"/>
    <s v="Edi Narpati"/>
    <n v="57"/>
    <n v="72"/>
    <n v="85"/>
    <n v="67"/>
    <n v="87"/>
    <n v="60"/>
    <n v="62"/>
    <x v="3"/>
    <x v="1"/>
    <n v="62"/>
    <n v="70.575000000000003"/>
    <s v="B"/>
    <m/>
    <x v="0"/>
    <x v="0"/>
    <m/>
    <m/>
    <m/>
  </r>
  <r>
    <x v="446"/>
    <s v="D0447"/>
    <x v="0"/>
    <s v="Cahya Halimah"/>
    <n v="54"/>
    <n v="41"/>
    <n v="45"/>
    <n v="59"/>
    <n v="62"/>
    <n v="54"/>
    <n v="63"/>
    <x v="121"/>
    <x v="0"/>
    <n v="53"/>
    <n v="52.099999999999994"/>
    <s v="D"/>
    <m/>
    <x v="0"/>
    <x v="0"/>
    <m/>
    <m/>
    <m/>
  </r>
  <r>
    <x v="447"/>
    <s v="C0448"/>
    <x v="5"/>
    <s v="Opung Maulana"/>
    <n v="51"/>
    <n v="68"/>
    <n v="85"/>
    <n v="57"/>
    <n v="60"/>
    <n v="90"/>
    <n v="70"/>
    <x v="82"/>
    <x v="0"/>
    <n v="60"/>
    <n v="70.5"/>
    <s v="B"/>
    <m/>
    <x v="0"/>
    <x v="0"/>
    <m/>
    <m/>
    <m/>
  </r>
  <r>
    <x v="448"/>
    <s v="C0449"/>
    <x v="5"/>
    <s v="Samsul Firmansyah"/>
    <n v="50"/>
    <n v="40"/>
    <n v="65"/>
    <n v="71"/>
    <n v="71"/>
    <n v="63"/>
    <n v="100"/>
    <x v="42"/>
    <x v="0"/>
    <n v="90"/>
    <n v="63.6"/>
    <s v="C"/>
    <m/>
    <x v="0"/>
    <x v="0"/>
    <m/>
    <m/>
    <m/>
  </r>
  <r>
    <x v="449"/>
    <s v="E0450"/>
    <x v="3"/>
    <s v="Baktiono Firgantoro"/>
    <n v="73"/>
    <n v="75"/>
    <n v="81"/>
    <n v="60"/>
    <n v="78"/>
    <n v="96"/>
    <n v="82"/>
    <x v="3"/>
    <x v="1"/>
    <n v="82"/>
    <n v="79.350000000000009"/>
    <s v="B"/>
    <m/>
    <x v="0"/>
    <x v="0"/>
    <m/>
    <m/>
    <m/>
  </r>
  <r>
    <x v="450"/>
    <s v="C0451"/>
    <x v="5"/>
    <s v="Dadap Manullang"/>
    <n v="70"/>
    <n v="69"/>
    <n v="91"/>
    <n v="74"/>
    <n v="64"/>
    <n v="45"/>
    <n v="89"/>
    <x v="122"/>
    <x v="0"/>
    <n v="79"/>
    <n v="69.725000000000009"/>
    <s v="C"/>
    <m/>
    <x v="0"/>
    <x v="0"/>
    <m/>
    <m/>
    <m/>
  </r>
  <r>
    <x v="451"/>
    <s v="E0452"/>
    <x v="3"/>
    <s v="Darmanto Damanik"/>
    <n v="81"/>
    <n v="61"/>
    <n v="64"/>
    <n v="56"/>
    <n v="71"/>
    <n v="83"/>
    <n v="77"/>
    <x v="94"/>
    <x v="0"/>
    <n v="67"/>
    <n v="69.725000000000009"/>
    <s v="C"/>
    <m/>
    <x v="0"/>
    <x v="0"/>
    <m/>
    <m/>
    <m/>
  </r>
  <r>
    <x v="452"/>
    <s v="C0453"/>
    <x v="5"/>
    <s v="Bala Wibowo"/>
    <n v="67"/>
    <n v="48"/>
    <n v="55"/>
    <n v="50"/>
    <n v="88"/>
    <n v="44"/>
    <n v="79"/>
    <x v="3"/>
    <x v="1"/>
    <n v="79"/>
    <n v="59.324999999999996"/>
    <s v="D"/>
    <m/>
    <x v="0"/>
    <x v="0"/>
    <m/>
    <m/>
    <m/>
  </r>
  <r>
    <x v="453"/>
    <s v="D0454"/>
    <x v="0"/>
    <s v="Jaya Mayasari"/>
    <n v="91"/>
    <n v="48"/>
    <n v="60"/>
    <n v="64"/>
    <n v="86"/>
    <n v="52"/>
    <n v="68"/>
    <x v="51"/>
    <x v="0"/>
    <n v="58"/>
    <n v="64.325000000000003"/>
    <s v="C"/>
    <m/>
    <x v="0"/>
    <x v="0"/>
    <m/>
    <m/>
    <m/>
  </r>
  <r>
    <x v="454"/>
    <s v="C0455"/>
    <x v="5"/>
    <s v="Lanjar Hakim"/>
    <n v="79"/>
    <n v="49"/>
    <n v="91"/>
    <n v="65"/>
    <n v="53"/>
    <n v="61"/>
    <n v="75"/>
    <x v="91"/>
    <x v="0"/>
    <n v="65"/>
    <n v="67.650000000000006"/>
    <s v="C"/>
    <m/>
    <x v="0"/>
    <x v="0"/>
    <m/>
    <m/>
    <m/>
  </r>
  <r>
    <x v="455"/>
    <s v="B0456"/>
    <x v="2"/>
    <s v="Farah Rahmawati"/>
    <n v="88"/>
    <n v="43"/>
    <n v="79"/>
    <n v="62"/>
    <n v="54"/>
    <n v="97"/>
    <n v="81"/>
    <x v="123"/>
    <x v="0"/>
    <n v="71"/>
    <n v="73.174999999999997"/>
    <s v="B"/>
    <m/>
    <x v="0"/>
    <x v="0"/>
    <m/>
    <m/>
    <m/>
  </r>
  <r>
    <x v="456"/>
    <s v="D0457"/>
    <x v="0"/>
    <s v="Dasa Purwanti"/>
    <n v="75"/>
    <n v="59"/>
    <n v="92"/>
    <n v="74"/>
    <n v="91"/>
    <n v="94"/>
    <n v="79"/>
    <x v="42"/>
    <x v="0"/>
    <n v="69"/>
    <n v="81.475000000000009"/>
    <s v="A"/>
    <m/>
    <x v="0"/>
    <x v="0"/>
    <m/>
    <m/>
    <m/>
  </r>
  <r>
    <x v="457"/>
    <s v="B0458"/>
    <x v="2"/>
    <s v="Tina Puspasari"/>
    <n v="72"/>
    <n v="55"/>
    <n v="61"/>
    <n v="52"/>
    <n v="73"/>
    <n v="71"/>
    <n v="62"/>
    <x v="3"/>
    <x v="1"/>
    <n v="62"/>
    <n v="64.100000000000009"/>
    <s v="C"/>
    <m/>
    <x v="0"/>
    <x v="0"/>
    <m/>
    <m/>
    <m/>
  </r>
  <r>
    <x v="458"/>
    <s v="E0459"/>
    <x v="3"/>
    <s v="Muhammad Thamrin"/>
    <n v="79"/>
    <n v="51"/>
    <n v="53"/>
    <n v="59"/>
    <n v="68"/>
    <n v="45"/>
    <n v="99"/>
    <x v="115"/>
    <x v="0"/>
    <n v="89"/>
    <n v="60.625"/>
    <s v="C"/>
    <m/>
    <x v="0"/>
    <x v="0"/>
    <m/>
    <m/>
    <m/>
  </r>
  <r>
    <x v="459"/>
    <s v="C0460"/>
    <x v="5"/>
    <s v="Daryani Adriansyah"/>
    <n v="57"/>
    <n v="75"/>
    <n v="85"/>
    <n v="73"/>
    <n v="72"/>
    <n v="86"/>
    <n v="98"/>
    <x v="3"/>
    <x v="1"/>
    <n v="98"/>
    <n v="78.625"/>
    <s v="B"/>
    <m/>
    <x v="0"/>
    <x v="0"/>
    <m/>
    <m/>
    <m/>
  </r>
  <r>
    <x v="460"/>
    <s v="C0461"/>
    <x v="5"/>
    <s v="Malika Tamba"/>
    <n v="83"/>
    <n v="63"/>
    <n v="45"/>
    <n v="59"/>
    <n v="80"/>
    <n v="98"/>
    <n v="67"/>
    <x v="3"/>
    <x v="1"/>
    <n v="67"/>
    <n v="70.924999999999997"/>
    <s v="B"/>
    <m/>
    <x v="0"/>
    <x v="0"/>
    <m/>
    <m/>
    <m/>
  </r>
  <r>
    <x v="461"/>
    <s v="E0462"/>
    <x v="3"/>
    <s v="Ifa Setiawan"/>
    <n v="85"/>
    <n v="53"/>
    <n v="47"/>
    <n v="57"/>
    <n v="71"/>
    <n v="68"/>
    <n v="75"/>
    <x v="3"/>
    <x v="1"/>
    <n v="75"/>
    <n v="63.75"/>
    <s v="C"/>
    <m/>
    <x v="0"/>
    <x v="0"/>
    <m/>
    <m/>
    <m/>
  </r>
  <r>
    <x v="462"/>
    <s v="F0463"/>
    <x v="1"/>
    <s v="Purwadi Natsir"/>
    <n v="59"/>
    <n v="57"/>
    <n v="34"/>
    <n v="52"/>
    <n v="66"/>
    <n v="57"/>
    <n v="74"/>
    <x v="64"/>
    <x v="0"/>
    <n v="64"/>
    <n v="53.85"/>
    <s v="D"/>
    <m/>
    <x v="0"/>
    <x v="0"/>
    <m/>
    <m/>
    <m/>
  </r>
  <r>
    <x v="463"/>
    <s v="E0464"/>
    <x v="3"/>
    <s v="Julia Kusmawati"/>
    <n v="86"/>
    <n v="52"/>
    <n v="69"/>
    <n v="65"/>
    <n v="63"/>
    <n v="67"/>
    <n v="64"/>
    <x v="19"/>
    <x v="0"/>
    <n v="54"/>
    <n v="65.850000000000009"/>
    <s v="C"/>
    <m/>
    <x v="0"/>
    <x v="0"/>
    <m/>
    <m/>
    <m/>
  </r>
  <r>
    <x v="464"/>
    <s v="F0465"/>
    <x v="1"/>
    <s v="Nrima Pudjiastuti"/>
    <n v="82"/>
    <n v="73"/>
    <n v="78"/>
    <n v="56"/>
    <n v="81"/>
    <n v="95"/>
    <n v="94"/>
    <x v="3"/>
    <x v="1"/>
    <n v="94"/>
    <n v="80.5"/>
    <s v="A"/>
    <m/>
    <x v="0"/>
    <x v="0"/>
    <m/>
    <m/>
    <m/>
  </r>
  <r>
    <x v="465"/>
    <s v="B0466"/>
    <x v="2"/>
    <s v="Purwa Uyainah"/>
    <n v="66"/>
    <n v="45"/>
    <n v="49"/>
    <n v="74"/>
    <n v="67"/>
    <n v="55"/>
    <n v="72"/>
    <x v="3"/>
    <x v="1"/>
    <n v="72"/>
    <n v="59.5"/>
    <s v="D"/>
    <m/>
    <x v="0"/>
    <x v="0"/>
    <m/>
    <m/>
    <m/>
  </r>
  <r>
    <x v="466"/>
    <s v="B0467"/>
    <x v="2"/>
    <s v="Anita Suryatmi"/>
    <n v="59"/>
    <n v="66"/>
    <n v="35"/>
    <n v="51"/>
    <n v="52"/>
    <n v="60"/>
    <n v="82"/>
    <x v="3"/>
    <x v="1"/>
    <n v="82"/>
    <n v="55.7"/>
    <s v="D"/>
    <m/>
    <x v="0"/>
    <x v="0"/>
    <m/>
    <m/>
    <m/>
  </r>
  <r>
    <x v="467"/>
    <s v="D0468"/>
    <x v="0"/>
    <s v="Nalar Permadi"/>
    <n v="83"/>
    <n v="49"/>
    <n v="52"/>
    <n v="66"/>
    <n v="61"/>
    <n v="48"/>
    <n v="69"/>
    <x v="22"/>
    <x v="0"/>
    <n v="59"/>
    <n v="58.274999999999999"/>
    <s v="D"/>
    <m/>
    <x v="0"/>
    <x v="0"/>
    <m/>
    <m/>
    <m/>
  </r>
  <r>
    <x v="468"/>
    <s v="E0469"/>
    <x v="3"/>
    <s v="Jaswadi Rahayu"/>
    <n v="60"/>
    <n v="49"/>
    <n v="81"/>
    <n v="54"/>
    <n v="58"/>
    <n v="44"/>
    <n v="91"/>
    <x v="103"/>
    <x v="0"/>
    <n v="81"/>
    <n v="60.725000000000001"/>
    <s v="C"/>
    <m/>
    <x v="0"/>
    <x v="0"/>
    <m/>
    <m/>
    <m/>
  </r>
  <r>
    <x v="469"/>
    <s v="A0470"/>
    <x v="4"/>
    <s v="Lantar Haryanti"/>
    <n v="84"/>
    <n v="61"/>
    <n v="59"/>
    <n v="56"/>
    <n v="82"/>
    <n v="64"/>
    <n v="84"/>
    <x v="3"/>
    <x v="1"/>
    <n v="84"/>
    <n v="68.375"/>
    <s v="C"/>
    <m/>
    <x v="0"/>
    <x v="0"/>
    <m/>
    <m/>
    <m/>
  </r>
  <r>
    <x v="470"/>
    <s v="F0471"/>
    <x v="1"/>
    <s v="Darimin Suryatmi"/>
    <n v="50"/>
    <n v="43"/>
    <n v="85"/>
    <n v="54"/>
    <n v="64"/>
    <n v="68"/>
    <n v="88"/>
    <x v="65"/>
    <x v="0"/>
    <n v="78"/>
    <n v="64.775000000000006"/>
    <s v="C"/>
    <m/>
    <x v="0"/>
    <x v="0"/>
    <m/>
    <m/>
    <m/>
  </r>
  <r>
    <x v="471"/>
    <s v="B0472"/>
    <x v="2"/>
    <s v="Harjasa Wibowo"/>
    <n v="51"/>
    <n v="51"/>
    <n v="39"/>
    <n v="58"/>
    <n v="59"/>
    <n v="77"/>
    <n v="60"/>
    <x v="31"/>
    <x v="0"/>
    <n v="50"/>
    <n v="55.575000000000003"/>
    <s v="D"/>
    <m/>
    <x v="0"/>
    <x v="0"/>
    <m/>
    <m/>
    <m/>
  </r>
  <r>
    <x v="472"/>
    <s v="F0473"/>
    <x v="1"/>
    <s v="Dalima Widodo"/>
    <n v="59"/>
    <n v="45"/>
    <n v="37"/>
    <n v="70"/>
    <n v="93"/>
    <n v="94"/>
    <n v="90"/>
    <x v="3"/>
    <x v="1"/>
    <n v="90"/>
    <n v="68.575000000000003"/>
    <s v="C"/>
    <m/>
    <x v="0"/>
    <x v="0"/>
    <m/>
    <m/>
    <m/>
  </r>
  <r>
    <x v="473"/>
    <s v="C0474"/>
    <x v="5"/>
    <s v="Balijan Winarsih"/>
    <n v="89"/>
    <n v="43"/>
    <n v="79"/>
    <n v="50"/>
    <n v="70"/>
    <n v="84"/>
    <n v="65"/>
    <x v="61"/>
    <x v="0"/>
    <n v="55"/>
    <n v="69.599999999999994"/>
    <s v="C"/>
    <m/>
    <x v="0"/>
    <x v="0"/>
    <m/>
    <m/>
    <m/>
  </r>
  <r>
    <x v="474"/>
    <s v="A0475"/>
    <x v="4"/>
    <s v="Mahfud Melani"/>
    <n v="68"/>
    <n v="67"/>
    <n v="81"/>
    <n v="70"/>
    <n v="91"/>
    <n v="40"/>
    <n v="70"/>
    <x v="124"/>
    <x v="0"/>
    <n v="60"/>
    <n v="67.2"/>
    <s v="C"/>
    <m/>
    <x v="0"/>
    <x v="0"/>
    <m/>
    <m/>
    <m/>
  </r>
  <r>
    <x v="475"/>
    <s v="B0476"/>
    <x v="2"/>
    <s v="Jabal Manullang"/>
    <n v="94"/>
    <n v="52"/>
    <n v="52"/>
    <n v="60"/>
    <n v="52"/>
    <n v="91"/>
    <n v="92"/>
    <x v="125"/>
    <x v="0"/>
    <n v="82"/>
    <n v="69.05"/>
    <s v="C"/>
    <m/>
    <x v="0"/>
    <x v="0"/>
    <m/>
    <m/>
    <m/>
  </r>
  <r>
    <x v="476"/>
    <s v="D0477"/>
    <x v="0"/>
    <s v="Marsito Ardianto"/>
    <n v="68"/>
    <n v="43"/>
    <n v="59"/>
    <n v="53"/>
    <n v="59"/>
    <n v="46"/>
    <n v="87"/>
    <x v="126"/>
    <x v="0"/>
    <n v="77"/>
    <n v="56.575000000000003"/>
    <s v="D"/>
    <m/>
    <x v="0"/>
    <x v="0"/>
    <m/>
    <m/>
    <m/>
  </r>
  <r>
    <x v="477"/>
    <s v="E0478"/>
    <x v="3"/>
    <s v="Mursita Sirait"/>
    <n v="82"/>
    <n v="73"/>
    <n v="91"/>
    <n v="57"/>
    <n v="60"/>
    <n v="75"/>
    <n v="73"/>
    <x v="3"/>
    <x v="1"/>
    <n v="73"/>
    <n v="74.5"/>
    <s v="B"/>
    <m/>
    <x v="0"/>
    <x v="0"/>
    <m/>
    <m/>
    <m/>
  </r>
  <r>
    <x v="478"/>
    <s v="D0479"/>
    <x v="0"/>
    <s v="Puspa Fujiati"/>
    <n v="89"/>
    <n v="41"/>
    <n v="65"/>
    <n v="65"/>
    <n v="54"/>
    <n v="88"/>
    <n v="79"/>
    <x v="96"/>
    <x v="0"/>
    <n v="69"/>
    <n v="68.625"/>
    <s v="C"/>
    <m/>
    <x v="0"/>
    <x v="0"/>
    <m/>
    <m/>
    <m/>
  </r>
  <r>
    <x v="479"/>
    <s v="B0480"/>
    <x v="2"/>
    <s v="Fitriani Nuraini"/>
    <n v="72"/>
    <n v="51"/>
    <n v="42"/>
    <n v="55"/>
    <n v="86"/>
    <n v="74"/>
    <n v="85"/>
    <x v="3"/>
    <x v="1"/>
    <n v="85"/>
    <n v="64.7"/>
    <s v="C"/>
    <m/>
    <x v="0"/>
    <x v="0"/>
    <m/>
    <m/>
    <m/>
  </r>
  <r>
    <x v="480"/>
    <s v="C0481"/>
    <x v="5"/>
    <s v="Galih Prastuti"/>
    <n v="66"/>
    <n v="43"/>
    <n v="75"/>
    <n v="75"/>
    <n v="79"/>
    <n v="77"/>
    <n v="85"/>
    <x v="54"/>
    <x v="0"/>
    <n v="75"/>
    <n v="70.775000000000006"/>
    <s v="B"/>
    <m/>
    <x v="0"/>
    <x v="0"/>
    <m/>
    <m/>
    <m/>
  </r>
  <r>
    <x v="481"/>
    <s v="A0482"/>
    <x v="4"/>
    <s v="Harto Tarihoran"/>
    <n v="76"/>
    <n v="51"/>
    <n v="54"/>
    <n v="69"/>
    <n v="67"/>
    <n v="70"/>
    <n v="61"/>
    <x v="3"/>
    <x v="1"/>
    <n v="61"/>
    <n v="63.774999999999999"/>
    <s v="C"/>
    <m/>
    <x v="0"/>
    <x v="0"/>
    <m/>
    <m/>
    <m/>
  </r>
  <r>
    <x v="482"/>
    <s v="B0483"/>
    <x v="2"/>
    <s v="Wani Wahyudin"/>
    <n v="53"/>
    <n v="41"/>
    <n v="77"/>
    <n v="67"/>
    <n v="69"/>
    <n v="46"/>
    <n v="69"/>
    <x v="127"/>
    <x v="0"/>
    <n v="59"/>
    <n v="59.25"/>
    <s v="D"/>
    <m/>
    <x v="0"/>
    <x v="0"/>
    <m/>
    <m/>
    <m/>
  </r>
  <r>
    <x v="483"/>
    <s v="F0484"/>
    <x v="1"/>
    <s v="Dian Hidayanto"/>
    <n v="61"/>
    <n v="69"/>
    <n v="70"/>
    <n v="69"/>
    <n v="80"/>
    <n v="47"/>
    <n v="71"/>
    <x v="3"/>
    <x v="1"/>
    <n v="71"/>
    <n v="65.375"/>
    <s v="C"/>
    <m/>
    <x v="0"/>
    <x v="0"/>
    <m/>
    <m/>
    <m/>
  </r>
  <r>
    <x v="484"/>
    <s v="A0485"/>
    <x v="4"/>
    <s v="Dina Marbun"/>
    <n v="58"/>
    <n v="57"/>
    <n v="49"/>
    <n v="53"/>
    <n v="79"/>
    <n v="91"/>
    <n v="67"/>
    <x v="3"/>
    <x v="1"/>
    <n v="67"/>
    <n v="65.575000000000003"/>
    <s v="C"/>
    <m/>
    <x v="0"/>
    <x v="0"/>
    <m/>
    <m/>
    <m/>
  </r>
  <r>
    <x v="485"/>
    <s v="D0486"/>
    <x v="0"/>
    <s v="Ajiman Hakim"/>
    <n v="95"/>
    <n v="44"/>
    <n v="48"/>
    <n v="74"/>
    <n v="73"/>
    <n v="97"/>
    <n v="72"/>
    <x v="3"/>
    <x v="1"/>
    <n v="72"/>
    <n v="71.95"/>
    <s v="B"/>
    <m/>
    <x v="0"/>
    <x v="0"/>
    <m/>
    <m/>
    <m/>
  </r>
  <r>
    <x v="486"/>
    <s v="C0487"/>
    <x v="5"/>
    <s v="Talia Nainggolan"/>
    <n v="72"/>
    <n v="53"/>
    <n v="92"/>
    <n v="75"/>
    <n v="81"/>
    <n v="87"/>
    <n v="98"/>
    <x v="24"/>
    <x v="0"/>
    <n v="88"/>
    <n v="79.725000000000009"/>
    <s v="B"/>
    <m/>
    <x v="0"/>
    <x v="0"/>
    <m/>
    <m/>
    <m/>
  </r>
  <r>
    <x v="487"/>
    <s v="A0488"/>
    <x v="4"/>
    <s v="Setya Uyainah"/>
    <n v="67"/>
    <n v="70"/>
    <n v="67"/>
    <n v="68"/>
    <n v="71"/>
    <n v="42"/>
    <n v="73"/>
    <x v="56"/>
    <x v="0"/>
    <n v="63"/>
    <n v="62.599999999999994"/>
    <s v="C"/>
    <m/>
    <x v="0"/>
    <x v="0"/>
    <m/>
    <m/>
    <m/>
  </r>
  <r>
    <x v="488"/>
    <s v="D0489"/>
    <x v="0"/>
    <s v="Umi Padmasari"/>
    <n v="84"/>
    <n v="55"/>
    <n v="89"/>
    <n v="70"/>
    <n v="65"/>
    <n v="77"/>
    <n v="79"/>
    <x v="3"/>
    <x v="1"/>
    <n v="79"/>
    <n v="75.350000000000009"/>
    <s v="B"/>
    <m/>
    <x v="0"/>
    <x v="0"/>
    <m/>
    <m/>
    <m/>
  </r>
  <r>
    <x v="489"/>
    <s v="C0490"/>
    <x v="5"/>
    <s v="Lega Habibi"/>
    <n v="89"/>
    <n v="62"/>
    <n v="36"/>
    <n v="75"/>
    <n v="88"/>
    <n v="45"/>
    <n v="60"/>
    <x v="128"/>
    <x v="0"/>
    <n v="50"/>
    <n v="60.45"/>
    <s v="C"/>
    <m/>
    <x v="0"/>
    <x v="0"/>
    <m/>
    <m/>
    <m/>
  </r>
  <r>
    <x v="490"/>
    <s v="D0491"/>
    <x v="0"/>
    <s v="Akarsana Permata"/>
    <n v="81"/>
    <n v="69"/>
    <n v="32"/>
    <n v="58"/>
    <n v="51"/>
    <n v="99"/>
    <n v="88"/>
    <x v="129"/>
    <x v="0"/>
    <n v="78"/>
    <n v="66.375"/>
    <s v="C"/>
    <m/>
    <x v="0"/>
    <x v="0"/>
    <m/>
    <m/>
    <m/>
  </r>
  <r>
    <x v="491"/>
    <s v="E0492"/>
    <x v="3"/>
    <s v="Halim Hakim"/>
    <n v="65"/>
    <n v="70"/>
    <n v="39"/>
    <n v="53"/>
    <n v="77"/>
    <n v="87"/>
    <n v="68"/>
    <x v="119"/>
    <x v="0"/>
    <n v="58"/>
    <n v="64.125"/>
    <s v="C"/>
    <m/>
    <x v="0"/>
    <x v="0"/>
    <m/>
    <m/>
    <m/>
  </r>
  <r>
    <x v="492"/>
    <s v="A0493"/>
    <x v="4"/>
    <s v="Nyana Lestari"/>
    <n v="57"/>
    <n v="59"/>
    <n v="78"/>
    <n v="63"/>
    <n v="93"/>
    <n v="64"/>
    <n v="94"/>
    <x v="3"/>
    <x v="1"/>
    <n v="94"/>
    <n v="71.800000000000011"/>
    <s v="B"/>
    <m/>
    <x v="0"/>
    <x v="0"/>
    <m/>
    <m/>
    <m/>
  </r>
  <r>
    <x v="493"/>
    <s v="C0494"/>
    <x v="5"/>
    <s v="Enteng Wacana"/>
    <n v="80"/>
    <n v="72"/>
    <n v="53"/>
    <n v="65"/>
    <n v="61"/>
    <n v="76"/>
    <n v="88"/>
    <x v="3"/>
    <x v="1"/>
    <n v="88"/>
    <n v="69.349999999999994"/>
    <s v="C"/>
    <m/>
    <x v="0"/>
    <x v="0"/>
    <m/>
    <m/>
    <m/>
  </r>
  <r>
    <x v="494"/>
    <s v="B0495"/>
    <x v="2"/>
    <s v="Gamanto Suryatmi"/>
    <n v="76"/>
    <n v="67"/>
    <n v="94"/>
    <n v="50"/>
    <n v="88"/>
    <n v="96"/>
    <n v="69"/>
    <x v="130"/>
    <x v="0"/>
    <n v="59"/>
    <n v="79.025000000000006"/>
    <s v="B"/>
    <m/>
    <x v="0"/>
    <x v="0"/>
    <m/>
    <m/>
    <m/>
  </r>
  <r>
    <x v="495"/>
    <s v="F0496"/>
    <x v="1"/>
    <s v="Kasusra Nurdiyanti"/>
    <n v="78"/>
    <n v="62"/>
    <n v="84"/>
    <n v="68"/>
    <n v="90"/>
    <n v="46"/>
    <n v="66"/>
    <x v="3"/>
    <x v="1"/>
    <n v="66"/>
    <n v="69.849999999999994"/>
    <s v="C"/>
    <m/>
    <x v="0"/>
    <x v="0"/>
    <m/>
    <m/>
    <m/>
  </r>
  <r>
    <x v="496"/>
    <s v="A0497"/>
    <x v="4"/>
    <s v="Ibun Hutapea"/>
    <n v="94"/>
    <n v="47"/>
    <n v="30"/>
    <n v="75"/>
    <n v="90"/>
    <n v="67"/>
    <n v="85"/>
    <x v="3"/>
    <x v="1"/>
    <n v="85"/>
    <n v="66.150000000000006"/>
    <s v="C"/>
    <m/>
    <x v="0"/>
    <x v="0"/>
    <m/>
    <m/>
    <m/>
  </r>
  <r>
    <x v="497"/>
    <s v="F0498"/>
    <x v="1"/>
    <s v="Setya Permadi"/>
    <n v="67"/>
    <n v="40"/>
    <n v="89"/>
    <n v="67"/>
    <n v="86"/>
    <n v="83"/>
    <n v="71"/>
    <x v="3"/>
    <x v="1"/>
    <n v="71"/>
    <n v="74"/>
    <s v="B"/>
    <m/>
    <x v="0"/>
    <x v="0"/>
    <m/>
    <m/>
    <m/>
  </r>
  <r>
    <x v="498"/>
    <s v="E0499"/>
    <x v="3"/>
    <s v="Dacin Yulianti"/>
    <n v="68"/>
    <n v="53"/>
    <n v="70"/>
    <n v="57"/>
    <n v="62"/>
    <n v="68"/>
    <n v="71"/>
    <x v="3"/>
    <x v="1"/>
    <n v="71"/>
    <n v="64.7"/>
    <s v="C"/>
    <m/>
    <x v="0"/>
    <x v="0"/>
    <m/>
    <m/>
    <m/>
  </r>
  <r>
    <x v="499"/>
    <s v="A0500"/>
    <x v="4"/>
    <s v="Arsipatra Prasetya"/>
    <n v="79"/>
    <n v="47"/>
    <n v="47"/>
    <n v="68"/>
    <n v="73"/>
    <n v="43"/>
    <n v="64"/>
    <x v="3"/>
    <x v="1"/>
    <n v="64"/>
    <n v="57.774999999999999"/>
    <s v="D"/>
    <m/>
    <x v="0"/>
    <x v="0"/>
    <m/>
    <m/>
    <m/>
  </r>
  <r>
    <x v="500"/>
    <s v="C0501"/>
    <x v="5"/>
    <s v="Raden Simbolon"/>
    <n v="63"/>
    <n v="40"/>
    <n v="66"/>
    <n v="63"/>
    <n v="88"/>
    <n v="45"/>
    <n v="81"/>
    <x v="3"/>
    <x v="1"/>
    <n v="81"/>
    <n v="62.050000000000004"/>
    <s v="C"/>
    <m/>
    <x v="0"/>
    <x v="0"/>
    <m/>
    <m/>
    <m/>
  </r>
  <r>
    <x v="501"/>
    <s v="B0502"/>
    <x v="2"/>
    <s v="Septi Prasetya"/>
    <n v="54"/>
    <n v="61"/>
    <n v="39"/>
    <n v="56"/>
    <n v="85"/>
    <n v="77"/>
    <n v="71"/>
    <x v="70"/>
    <x v="0"/>
    <n v="61"/>
    <n v="61.300000000000004"/>
    <s v="C"/>
    <m/>
    <x v="0"/>
    <x v="0"/>
    <m/>
    <m/>
    <m/>
  </r>
  <r>
    <x v="502"/>
    <s v="A0503"/>
    <x v="4"/>
    <s v="Kala Uwais"/>
    <n v="59"/>
    <n v="45"/>
    <n v="85"/>
    <n v="50"/>
    <n v="73"/>
    <n v="77"/>
    <n v="71"/>
    <x v="3"/>
    <x v="1"/>
    <n v="71"/>
    <n v="67.875"/>
    <s v="C"/>
    <m/>
    <x v="0"/>
    <x v="0"/>
    <m/>
    <m/>
    <m/>
  </r>
  <r>
    <x v="503"/>
    <s v="E0504"/>
    <x v="3"/>
    <s v="Paiman Santoso"/>
    <n v="69"/>
    <n v="54"/>
    <n v="49"/>
    <n v="58"/>
    <n v="68"/>
    <n v="53"/>
    <n v="94"/>
    <x v="3"/>
    <x v="1"/>
    <n v="94"/>
    <n v="60.925000000000004"/>
    <s v="C"/>
    <m/>
    <x v="0"/>
    <x v="0"/>
    <m/>
    <m/>
    <m/>
  </r>
  <r>
    <x v="504"/>
    <s v="F0505"/>
    <x v="1"/>
    <s v="Bakiman Rahimah"/>
    <n v="84"/>
    <n v="52"/>
    <n v="50"/>
    <n v="63"/>
    <n v="63"/>
    <n v="46"/>
    <n v="75"/>
    <x v="93"/>
    <x v="0"/>
    <n v="65"/>
    <n v="58.45"/>
    <s v="D"/>
    <m/>
    <x v="0"/>
    <x v="0"/>
    <m/>
    <m/>
    <m/>
  </r>
  <r>
    <x v="505"/>
    <s v="F0506"/>
    <x v="1"/>
    <s v="Mustika Budiman"/>
    <n v="70"/>
    <n v="59"/>
    <n v="41"/>
    <n v="70"/>
    <n v="92"/>
    <n v="59"/>
    <n v="68"/>
    <x v="3"/>
    <x v="1"/>
    <n v="68"/>
    <n v="63.174999999999997"/>
    <s v="C"/>
    <m/>
    <x v="0"/>
    <x v="0"/>
    <m/>
    <m/>
    <m/>
  </r>
  <r>
    <x v="506"/>
    <s v="B0507"/>
    <x v="2"/>
    <s v="Jefri Hutapea"/>
    <n v="50"/>
    <n v="45"/>
    <n v="48"/>
    <n v="71"/>
    <n v="55"/>
    <n v="83"/>
    <n v="95"/>
    <x v="131"/>
    <x v="0"/>
    <n v="85"/>
    <n v="62.325000000000003"/>
    <s v="C"/>
    <m/>
    <x v="0"/>
    <x v="0"/>
    <m/>
    <m/>
    <m/>
  </r>
  <r>
    <x v="507"/>
    <s v="D0508"/>
    <x v="0"/>
    <s v="Nilam Hakim"/>
    <n v="56"/>
    <n v="61"/>
    <n v="57"/>
    <n v="69"/>
    <n v="83"/>
    <n v="89"/>
    <n v="69"/>
    <x v="107"/>
    <x v="0"/>
    <n v="59"/>
    <n v="68.725000000000009"/>
    <s v="C"/>
    <m/>
    <x v="0"/>
    <x v="0"/>
    <m/>
    <m/>
    <m/>
  </r>
  <r>
    <x v="508"/>
    <s v="E0509"/>
    <x v="3"/>
    <s v="Cakrabuana Pranowo"/>
    <n v="93"/>
    <n v="41"/>
    <n v="70"/>
    <n v="65"/>
    <n v="50"/>
    <n v="58"/>
    <n v="76"/>
    <x v="132"/>
    <x v="0"/>
    <n v="66"/>
    <n v="63.325000000000003"/>
    <s v="C"/>
    <m/>
    <x v="0"/>
    <x v="0"/>
    <m/>
    <m/>
    <m/>
  </r>
  <r>
    <x v="509"/>
    <s v="D0510"/>
    <x v="0"/>
    <s v="Prabu Natsir"/>
    <n v="85"/>
    <n v="73"/>
    <n v="33"/>
    <n v="55"/>
    <n v="51"/>
    <n v="74"/>
    <n v="85"/>
    <x v="126"/>
    <x v="0"/>
    <n v="75"/>
    <n v="61.900000000000006"/>
    <s v="C"/>
    <m/>
    <x v="0"/>
    <x v="0"/>
    <m/>
    <m/>
    <m/>
  </r>
  <r>
    <x v="510"/>
    <s v="D0511"/>
    <x v="0"/>
    <s v="Paiman Waskita"/>
    <n v="65"/>
    <n v="46"/>
    <n v="83"/>
    <n v="55"/>
    <n v="61"/>
    <n v="80"/>
    <n v="83"/>
    <x v="3"/>
    <x v="1"/>
    <n v="83"/>
    <n v="69.275000000000006"/>
    <s v="C"/>
    <m/>
    <x v="0"/>
    <x v="0"/>
    <m/>
    <m/>
    <m/>
  </r>
  <r>
    <x v="511"/>
    <s v="B0512"/>
    <x v="2"/>
    <s v="Tomi Riyanti"/>
    <n v="76"/>
    <n v="44"/>
    <n v="91"/>
    <n v="72"/>
    <n v="52"/>
    <n v="81"/>
    <n v="95"/>
    <x v="108"/>
    <x v="0"/>
    <n v="85"/>
    <n v="73.400000000000006"/>
    <s v="B"/>
    <m/>
    <x v="0"/>
    <x v="0"/>
    <m/>
    <m/>
    <m/>
  </r>
  <r>
    <x v="512"/>
    <s v="D0513"/>
    <x v="0"/>
    <s v="Tasdik Rajasa"/>
    <n v="84"/>
    <n v="40"/>
    <n v="73"/>
    <n v="58"/>
    <n v="61"/>
    <n v="99"/>
    <n v="83"/>
    <x v="3"/>
    <x v="1"/>
    <n v="83"/>
    <n v="73.075000000000003"/>
    <s v="B"/>
    <m/>
    <x v="0"/>
    <x v="0"/>
    <m/>
    <m/>
    <m/>
  </r>
  <r>
    <x v="513"/>
    <s v="D0514"/>
    <x v="0"/>
    <s v="Gilda Napitupulu"/>
    <n v="77"/>
    <n v="61"/>
    <n v="37"/>
    <n v="51"/>
    <n v="92"/>
    <n v="78"/>
    <n v="68"/>
    <x v="45"/>
    <x v="0"/>
    <n v="58"/>
    <n v="63.924999999999997"/>
    <s v="C"/>
    <m/>
    <x v="0"/>
    <x v="0"/>
    <m/>
    <m/>
    <m/>
  </r>
  <r>
    <x v="514"/>
    <s v="B0515"/>
    <x v="2"/>
    <s v="Betania Fujiati"/>
    <n v="90"/>
    <n v="55"/>
    <n v="42"/>
    <n v="65"/>
    <n v="80"/>
    <n v="86"/>
    <n v="64"/>
    <x v="133"/>
    <x v="0"/>
    <n v="54"/>
    <n v="67.25"/>
    <s v="C"/>
    <m/>
    <x v="0"/>
    <x v="0"/>
    <m/>
    <m/>
    <m/>
  </r>
  <r>
    <x v="515"/>
    <s v="C0516"/>
    <x v="5"/>
    <s v="Lembah Waskita"/>
    <n v="75"/>
    <n v="72"/>
    <n v="45"/>
    <n v="56"/>
    <n v="91"/>
    <n v="46"/>
    <n v="80"/>
    <x v="50"/>
    <x v="0"/>
    <n v="70"/>
    <n v="61.95"/>
    <s v="C"/>
    <m/>
    <x v="0"/>
    <x v="0"/>
    <m/>
    <m/>
    <m/>
  </r>
  <r>
    <x v="516"/>
    <s v="C0517"/>
    <x v="5"/>
    <s v="Marsudi Yuniar"/>
    <n v="69"/>
    <n v="42"/>
    <n v="41"/>
    <n v="55"/>
    <n v="70"/>
    <n v="73"/>
    <n v="97"/>
    <x v="123"/>
    <x v="0"/>
    <n v="87"/>
    <n v="61"/>
    <s v="C"/>
    <m/>
    <x v="0"/>
    <x v="0"/>
    <m/>
    <m/>
    <m/>
  </r>
  <r>
    <x v="517"/>
    <s v="B0518"/>
    <x v="2"/>
    <s v="Farhunnisa Wijaya"/>
    <n v="80"/>
    <n v="73"/>
    <n v="73"/>
    <n v="56"/>
    <n v="72"/>
    <n v="54"/>
    <n v="87"/>
    <x v="34"/>
    <x v="0"/>
    <n v="77"/>
    <n v="68.225000000000009"/>
    <s v="C"/>
    <m/>
    <x v="0"/>
    <x v="0"/>
    <m/>
    <m/>
    <m/>
  </r>
  <r>
    <x v="518"/>
    <s v="E0519"/>
    <x v="3"/>
    <s v="Raditya Marpaung"/>
    <n v="71"/>
    <n v="43"/>
    <n v="77"/>
    <n v="72"/>
    <n v="84"/>
    <n v="71"/>
    <n v="76"/>
    <x v="3"/>
    <x v="1"/>
    <n v="76"/>
    <n v="70.95"/>
    <s v="B"/>
    <m/>
    <x v="0"/>
    <x v="0"/>
    <m/>
    <m/>
    <m/>
  </r>
  <r>
    <x v="519"/>
    <s v="E0520"/>
    <x v="3"/>
    <s v="Salimah Wastuti"/>
    <n v="60"/>
    <n v="52"/>
    <n v="44"/>
    <n v="60"/>
    <n v="85"/>
    <n v="93"/>
    <n v="85"/>
    <x v="134"/>
    <x v="0"/>
    <n v="75"/>
    <n v="67.025000000000006"/>
    <s v="C"/>
    <m/>
    <x v="0"/>
    <x v="0"/>
    <m/>
    <m/>
    <m/>
  </r>
  <r>
    <x v="520"/>
    <s v="B0521"/>
    <x v="2"/>
    <s v="Harsaya Tamba"/>
    <n v="62"/>
    <n v="54"/>
    <n v="46"/>
    <n v="73"/>
    <n v="50"/>
    <n v="92"/>
    <n v="97"/>
    <x v="111"/>
    <x v="0"/>
    <n v="87"/>
    <n v="66.174999999999997"/>
    <s v="C"/>
    <m/>
    <x v="0"/>
    <x v="0"/>
    <m/>
    <m/>
    <m/>
  </r>
  <r>
    <x v="521"/>
    <s v="E0522"/>
    <x v="3"/>
    <s v="Rosman Susanti"/>
    <n v="88"/>
    <n v="42"/>
    <n v="60"/>
    <n v="62"/>
    <n v="69"/>
    <n v="62"/>
    <n v="67"/>
    <x v="131"/>
    <x v="0"/>
    <n v="57"/>
    <n v="62.725000000000009"/>
    <s v="C"/>
    <m/>
    <x v="0"/>
    <x v="0"/>
    <m/>
    <m/>
    <m/>
  </r>
  <r>
    <x v="522"/>
    <s v="B0523"/>
    <x v="2"/>
    <s v="Emas Purwanti"/>
    <n v="95"/>
    <n v="60"/>
    <n v="42"/>
    <n v="61"/>
    <n v="63"/>
    <n v="100"/>
    <n v="62"/>
    <x v="53"/>
    <x v="0"/>
    <n v="52"/>
    <n v="68.475000000000009"/>
    <s v="C"/>
    <m/>
    <x v="0"/>
    <x v="0"/>
    <m/>
    <m/>
    <m/>
  </r>
  <r>
    <x v="523"/>
    <s v="F0524"/>
    <x v="1"/>
    <s v="Hilda Permadi"/>
    <n v="68"/>
    <n v="58"/>
    <n v="65"/>
    <n v="59"/>
    <n v="74"/>
    <n v="69"/>
    <n v="97"/>
    <x v="3"/>
    <x v="1"/>
    <n v="97"/>
    <n v="68.875"/>
    <s v="C"/>
    <m/>
    <x v="0"/>
    <x v="0"/>
    <m/>
    <m/>
    <m/>
  </r>
  <r>
    <x v="524"/>
    <s v="A0525"/>
    <x v="4"/>
    <s v="Harjo Pertiwi"/>
    <n v="87"/>
    <n v="58"/>
    <n v="61"/>
    <n v="54"/>
    <n v="57"/>
    <n v="67"/>
    <n v="78"/>
    <x v="3"/>
    <x v="1"/>
    <n v="78"/>
    <n v="65.400000000000006"/>
    <s v="C"/>
    <m/>
    <x v="0"/>
    <x v="0"/>
    <m/>
    <m/>
    <m/>
  </r>
  <r>
    <x v="525"/>
    <s v="A0526"/>
    <x v="4"/>
    <s v="Hartana Hassanah"/>
    <n v="78"/>
    <n v="60"/>
    <n v="39"/>
    <n v="73"/>
    <n v="51"/>
    <n v="92"/>
    <n v="75"/>
    <x v="42"/>
    <x v="0"/>
    <n v="65"/>
    <n v="65.45"/>
    <s v="C"/>
    <m/>
    <x v="0"/>
    <x v="0"/>
    <m/>
    <m/>
    <m/>
  </r>
  <r>
    <x v="526"/>
    <s v="B0527"/>
    <x v="2"/>
    <s v="Ratih Setiawan"/>
    <n v="61"/>
    <n v="63"/>
    <n v="79"/>
    <n v="60"/>
    <n v="95"/>
    <n v="54"/>
    <n v="72"/>
    <x v="132"/>
    <x v="0"/>
    <n v="62"/>
    <n v="67.674999999999997"/>
    <s v="C"/>
    <m/>
    <x v="0"/>
    <x v="0"/>
    <m/>
    <m/>
    <m/>
  </r>
  <r>
    <x v="527"/>
    <s v="C0528"/>
    <x v="5"/>
    <s v="Zizi Simanjuntak"/>
    <n v="82"/>
    <n v="61"/>
    <n v="76"/>
    <n v="71"/>
    <n v="53"/>
    <n v="45"/>
    <n v="97"/>
    <x v="3"/>
    <x v="1"/>
    <n v="97"/>
    <n v="67.275000000000006"/>
    <s v="C"/>
    <m/>
    <x v="0"/>
    <x v="0"/>
    <m/>
    <m/>
    <m/>
  </r>
  <r>
    <x v="528"/>
    <s v="A0529"/>
    <x v="4"/>
    <s v="Belinda Widiastuti"/>
    <n v="86"/>
    <n v="71"/>
    <n v="72"/>
    <n v="69"/>
    <n v="88"/>
    <n v="82"/>
    <n v="88"/>
    <x v="3"/>
    <x v="1"/>
    <n v="88"/>
    <n v="78.849999999999994"/>
    <s v="B"/>
    <m/>
    <x v="0"/>
    <x v="0"/>
    <m/>
    <m/>
    <m/>
  </r>
  <r>
    <x v="529"/>
    <s v="B0530"/>
    <x v="2"/>
    <s v="Endah Simbolon"/>
    <n v="58"/>
    <n v="55"/>
    <n v="45"/>
    <n v="58"/>
    <n v="56"/>
    <n v="45"/>
    <n v="66"/>
    <x v="3"/>
    <x v="1"/>
    <n v="66"/>
    <n v="52.975000000000001"/>
    <s v="D"/>
    <m/>
    <x v="0"/>
    <x v="0"/>
    <m/>
    <m/>
    <m/>
  </r>
  <r>
    <x v="530"/>
    <s v="D0531"/>
    <x v="0"/>
    <s v="Garang Mulyani"/>
    <n v="59"/>
    <n v="69"/>
    <n v="75"/>
    <n v="68"/>
    <n v="84"/>
    <n v="43"/>
    <n v="79"/>
    <x v="3"/>
    <x v="1"/>
    <n v="79"/>
    <n v="66.5"/>
    <s v="C"/>
    <m/>
    <x v="0"/>
    <x v="0"/>
    <m/>
    <m/>
    <m/>
  </r>
  <r>
    <x v="531"/>
    <s v="B0532"/>
    <x v="2"/>
    <s v="Kasiyah Mangunsong"/>
    <n v="91"/>
    <n v="48"/>
    <n v="76"/>
    <n v="72"/>
    <n v="72"/>
    <n v="62"/>
    <n v="60"/>
    <x v="109"/>
    <x v="0"/>
    <n v="50"/>
    <n v="67.974999999999994"/>
    <s v="C"/>
    <m/>
    <x v="0"/>
    <x v="0"/>
    <m/>
    <m/>
    <m/>
  </r>
  <r>
    <x v="532"/>
    <s v="C0533"/>
    <x v="5"/>
    <s v="Rusman Nugroho"/>
    <n v="91"/>
    <n v="69"/>
    <n v="94"/>
    <n v="72"/>
    <n v="90"/>
    <n v="58"/>
    <n v="74"/>
    <x v="36"/>
    <x v="0"/>
    <n v="64"/>
    <n v="77.050000000000011"/>
    <s v="B"/>
    <m/>
    <x v="0"/>
    <x v="0"/>
    <m/>
    <m/>
    <m/>
  </r>
  <r>
    <x v="533"/>
    <s v="A0534"/>
    <x v="4"/>
    <s v="Reksa Wulandari"/>
    <n v="88"/>
    <n v="73"/>
    <n v="72"/>
    <n v="59"/>
    <n v="81"/>
    <n v="80"/>
    <n v="91"/>
    <x v="94"/>
    <x v="0"/>
    <n v="81"/>
    <n v="76.125"/>
    <s v="B"/>
    <m/>
    <x v="0"/>
    <x v="0"/>
    <m/>
    <m/>
    <m/>
  </r>
  <r>
    <x v="534"/>
    <s v="C0535"/>
    <x v="5"/>
    <s v="Gara Puspita"/>
    <n v="91"/>
    <n v="67"/>
    <n v="90"/>
    <n v="72"/>
    <n v="80"/>
    <n v="93"/>
    <n v="94"/>
    <x v="36"/>
    <x v="0"/>
    <n v="84"/>
    <n v="83.75"/>
    <s v="A"/>
    <m/>
    <x v="0"/>
    <x v="0"/>
    <m/>
    <m/>
    <m/>
  </r>
  <r>
    <x v="535"/>
    <s v="A0536"/>
    <x v="4"/>
    <s v="Gabriella Pratiwi"/>
    <n v="53"/>
    <n v="42"/>
    <n v="37"/>
    <n v="50"/>
    <n v="71"/>
    <n v="45"/>
    <n v="82"/>
    <x v="5"/>
    <x v="0"/>
    <n v="72"/>
    <n v="50.600000000000009"/>
    <s v="D"/>
    <m/>
    <x v="0"/>
    <x v="0"/>
    <m/>
    <m/>
    <m/>
  </r>
  <r>
    <x v="536"/>
    <s v="D0537"/>
    <x v="0"/>
    <s v="Luthfi Laksmiwati"/>
    <n v="88"/>
    <n v="63"/>
    <n v="79"/>
    <n v="68"/>
    <n v="72"/>
    <n v="75"/>
    <n v="93"/>
    <x v="3"/>
    <x v="1"/>
    <n v="93"/>
    <n v="76.474999999999994"/>
    <s v="B"/>
    <m/>
    <x v="0"/>
    <x v="0"/>
    <m/>
    <m/>
    <m/>
  </r>
  <r>
    <x v="537"/>
    <s v="F0538"/>
    <x v="1"/>
    <s v="Kasusra Sudiati"/>
    <n v="70"/>
    <n v="56"/>
    <n v="53"/>
    <n v="68"/>
    <n v="56"/>
    <n v="47"/>
    <n v="87"/>
    <x v="53"/>
    <x v="0"/>
    <n v="77"/>
    <n v="58.95"/>
    <s v="D"/>
    <m/>
    <x v="0"/>
    <x v="0"/>
    <m/>
    <m/>
    <m/>
  </r>
  <r>
    <x v="538"/>
    <s v="F0539"/>
    <x v="1"/>
    <s v="Putri Pertiwi"/>
    <n v="60"/>
    <n v="46"/>
    <n v="48"/>
    <n v="50"/>
    <n v="51"/>
    <n v="87"/>
    <n v="83"/>
    <x v="3"/>
    <x v="1"/>
    <n v="83"/>
    <n v="61.174999999999997"/>
    <s v="C"/>
    <m/>
    <x v="0"/>
    <x v="0"/>
    <m/>
    <m/>
    <m/>
  </r>
  <r>
    <x v="539"/>
    <s v="E0540"/>
    <x v="3"/>
    <s v="Nugraha Natsir"/>
    <n v="54"/>
    <n v="48"/>
    <n v="71"/>
    <n v="72"/>
    <n v="61"/>
    <n v="68"/>
    <n v="95"/>
    <x v="92"/>
    <x v="0"/>
    <n v="85"/>
    <n v="65.674999999999997"/>
    <s v="C"/>
    <m/>
    <x v="0"/>
    <x v="0"/>
    <m/>
    <m/>
    <m/>
  </r>
  <r>
    <x v="540"/>
    <s v="C0541"/>
    <x v="5"/>
    <s v="Jasmin Prasetya"/>
    <n v="71"/>
    <n v="65"/>
    <n v="74"/>
    <n v="66"/>
    <n v="72"/>
    <n v="53"/>
    <n v="62"/>
    <x v="109"/>
    <x v="0"/>
    <n v="52"/>
    <n v="64.850000000000009"/>
    <s v="C"/>
    <m/>
    <x v="0"/>
    <x v="0"/>
    <m/>
    <m/>
    <m/>
  </r>
  <r>
    <x v="541"/>
    <s v="B0542"/>
    <x v="2"/>
    <s v="Elvin Wijayanti"/>
    <n v="71"/>
    <n v="60"/>
    <n v="42"/>
    <n v="57"/>
    <n v="54"/>
    <n v="71"/>
    <n v="63"/>
    <x v="3"/>
    <x v="1"/>
    <n v="63"/>
    <n v="59.150000000000006"/>
    <s v="D"/>
    <m/>
    <x v="0"/>
    <x v="0"/>
    <m/>
    <m/>
    <m/>
  </r>
  <r>
    <x v="542"/>
    <s v="E0543"/>
    <x v="3"/>
    <s v="Lembah Nababan"/>
    <n v="70"/>
    <n v="73"/>
    <n v="92"/>
    <n v="50"/>
    <n v="79"/>
    <n v="49"/>
    <n v="66"/>
    <x v="135"/>
    <x v="0"/>
    <n v="56"/>
    <n v="67.8"/>
    <s v="C"/>
    <m/>
    <x v="0"/>
    <x v="0"/>
    <m/>
    <m/>
    <m/>
  </r>
  <r>
    <x v="543"/>
    <s v="E0544"/>
    <x v="3"/>
    <s v="Ifa Yolanda"/>
    <n v="69"/>
    <n v="75"/>
    <n v="52"/>
    <n v="72"/>
    <n v="90"/>
    <n v="42"/>
    <n v="76"/>
    <x v="3"/>
    <x v="1"/>
    <n v="76"/>
    <n v="64.649999999999991"/>
    <s v="C"/>
    <m/>
    <x v="0"/>
    <x v="0"/>
    <m/>
    <m/>
    <m/>
  </r>
  <r>
    <x v="544"/>
    <s v="C0545"/>
    <x v="5"/>
    <s v="Zulaikha Kuswoyo"/>
    <n v="70"/>
    <n v="52"/>
    <n v="47"/>
    <n v="51"/>
    <n v="77"/>
    <n v="54"/>
    <n v="87"/>
    <x v="133"/>
    <x v="0"/>
    <n v="77"/>
    <n v="59.150000000000006"/>
    <s v="D"/>
    <m/>
    <x v="0"/>
    <x v="0"/>
    <m/>
    <m/>
    <m/>
  </r>
  <r>
    <x v="545"/>
    <s v="D0546"/>
    <x v="0"/>
    <s v="Harimurti Permadi"/>
    <n v="63"/>
    <n v="58"/>
    <n v="38"/>
    <n v="69"/>
    <n v="62"/>
    <n v="48"/>
    <n v="73"/>
    <x v="3"/>
    <x v="1"/>
    <n v="73"/>
    <n v="56"/>
    <s v="D"/>
    <m/>
    <x v="0"/>
    <x v="0"/>
    <m/>
    <m/>
    <m/>
  </r>
  <r>
    <x v="546"/>
    <s v="D0547"/>
    <x v="0"/>
    <s v="Lalita Sihombing"/>
    <n v="66"/>
    <n v="53"/>
    <n v="41"/>
    <n v="64"/>
    <n v="51"/>
    <n v="68"/>
    <n v="67"/>
    <x v="80"/>
    <x v="0"/>
    <n v="57"/>
    <n v="56.75"/>
    <s v="D"/>
    <m/>
    <x v="0"/>
    <x v="0"/>
    <m/>
    <m/>
    <m/>
  </r>
  <r>
    <x v="547"/>
    <s v="C0548"/>
    <x v="5"/>
    <s v="Diana Rajasa"/>
    <n v="64"/>
    <n v="66"/>
    <n v="66"/>
    <n v="73"/>
    <n v="78"/>
    <n v="43"/>
    <n v="100"/>
    <x v="3"/>
    <x v="1"/>
    <n v="100"/>
    <n v="66.924999999999997"/>
    <s v="C"/>
    <m/>
    <x v="0"/>
    <x v="0"/>
    <m/>
    <m/>
    <m/>
  </r>
  <r>
    <x v="548"/>
    <s v="E0549"/>
    <x v="3"/>
    <s v="Adiarja Zulaika"/>
    <n v="95"/>
    <n v="53"/>
    <n v="93"/>
    <n v="64"/>
    <n v="59"/>
    <n v="76"/>
    <n v="95"/>
    <x v="3"/>
    <x v="1"/>
    <n v="95"/>
    <n v="77.175000000000011"/>
    <s v="B"/>
    <m/>
    <x v="0"/>
    <x v="0"/>
    <m/>
    <m/>
    <m/>
  </r>
  <r>
    <x v="549"/>
    <s v="D0550"/>
    <x v="0"/>
    <s v="Carub Rahmawati"/>
    <n v="95"/>
    <n v="66"/>
    <n v="93"/>
    <n v="62"/>
    <n v="53"/>
    <n v="99"/>
    <n v="84"/>
    <x v="136"/>
    <x v="0"/>
    <n v="74"/>
    <n v="80.300000000000011"/>
    <s v="A"/>
    <m/>
    <x v="0"/>
    <x v="0"/>
    <m/>
    <m/>
    <m/>
  </r>
  <r>
    <x v="550"/>
    <s v="C0551"/>
    <x v="5"/>
    <s v="Cayadi Hidayanto"/>
    <n v="89"/>
    <n v="67"/>
    <n v="41"/>
    <n v="68"/>
    <n v="60"/>
    <n v="59"/>
    <n v="74"/>
    <x v="132"/>
    <x v="0"/>
    <n v="64"/>
    <n v="61.9"/>
    <s v="C"/>
    <m/>
    <x v="0"/>
    <x v="0"/>
    <m/>
    <m/>
    <m/>
  </r>
  <r>
    <x v="551"/>
    <s v="D0552"/>
    <x v="0"/>
    <s v="Ade Rajasa"/>
    <n v="66"/>
    <n v="46"/>
    <n v="33"/>
    <n v="63"/>
    <n v="77"/>
    <n v="80"/>
    <n v="74"/>
    <x v="110"/>
    <x v="0"/>
    <n v="64"/>
    <n v="60.5"/>
    <s v="C"/>
    <m/>
    <x v="0"/>
    <x v="0"/>
    <m/>
    <m/>
    <m/>
  </r>
  <r>
    <x v="552"/>
    <s v="B0553"/>
    <x v="2"/>
    <s v="Diana Handayani"/>
    <n v="52"/>
    <n v="72"/>
    <n v="30"/>
    <n v="62"/>
    <n v="59"/>
    <n v="82"/>
    <n v="71"/>
    <x v="3"/>
    <x v="1"/>
    <n v="71"/>
    <n v="60.125000000000007"/>
    <s v="C"/>
    <m/>
    <x v="0"/>
    <x v="0"/>
    <m/>
    <m/>
    <m/>
  </r>
  <r>
    <x v="553"/>
    <s v="B0554"/>
    <x v="2"/>
    <s v="Kania Tarihoran"/>
    <n v="62"/>
    <n v="58"/>
    <n v="56"/>
    <n v="70"/>
    <n v="89"/>
    <n v="63"/>
    <n v="67"/>
    <x v="3"/>
    <x v="1"/>
    <n v="67"/>
    <n v="65.375"/>
    <s v="C"/>
    <m/>
    <x v="0"/>
    <x v="0"/>
    <m/>
    <m/>
    <m/>
  </r>
  <r>
    <x v="554"/>
    <s v="D0555"/>
    <x v="0"/>
    <s v="Elvina Saefullah"/>
    <n v="60"/>
    <n v="56"/>
    <n v="39"/>
    <n v="52"/>
    <n v="87"/>
    <n v="89"/>
    <n v="89"/>
    <x v="3"/>
    <x v="1"/>
    <n v="89"/>
    <n v="66.375"/>
    <s v="C"/>
    <m/>
    <x v="0"/>
    <x v="0"/>
    <m/>
    <m/>
    <m/>
  </r>
  <r>
    <x v="555"/>
    <s v="E0556"/>
    <x v="3"/>
    <s v="Bancar Siregar"/>
    <n v="82"/>
    <n v="42"/>
    <n v="50"/>
    <n v="50"/>
    <n v="71"/>
    <n v="79"/>
    <n v="77"/>
    <x v="3"/>
    <x v="1"/>
    <n v="77"/>
    <n v="64.125"/>
    <s v="C"/>
    <m/>
    <x v="0"/>
    <x v="0"/>
    <m/>
    <m/>
    <m/>
  </r>
  <r>
    <x v="556"/>
    <s v="C0557"/>
    <x v="5"/>
    <s v="Nyoman Mahendra"/>
    <n v="72"/>
    <n v="55"/>
    <n v="91"/>
    <n v="54"/>
    <n v="74"/>
    <n v="49"/>
    <n v="67"/>
    <x v="3"/>
    <x v="1"/>
    <n v="67"/>
    <n v="66.575000000000003"/>
    <s v="C"/>
    <m/>
    <x v="0"/>
    <x v="0"/>
    <m/>
    <m/>
    <m/>
  </r>
  <r>
    <x v="557"/>
    <s v="D0558"/>
    <x v="0"/>
    <s v="Elvina Kuswandari"/>
    <n v="70"/>
    <n v="53"/>
    <n v="93"/>
    <n v="58"/>
    <n v="60"/>
    <n v="47"/>
    <n v="75"/>
    <x v="3"/>
    <x v="1"/>
    <n v="75"/>
    <n v="65.625"/>
    <s v="C"/>
    <m/>
    <x v="0"/>
    <x v="0"/>
    <m/>
    <m/>
    <m/>
  </r>
  <r>
    <x v="558"/>
    <s v="D0559"/>
    <x v="0"/>
    <s v="Daliono Wasita"/>
    <n v="77"/>
    <n v="70"/>
    <n v="34"/>
    <n v="67"/>
    <n v="51"/>
    <n v="77"/>
    <n v="90"/>
    <x v="3"/>
    <x v="1"/>
    <n v="90"/>
    <n v="64.325000000000003"/>
    <s v="C"/>
    <m/>
    <x v="0"/>
    <x v="0"/>
    <m/>
    <m/>
    <m/>
  </r>
  <r>
    <x v="559"/>
    <s v="E0560"/>
    <x v="3"/>
    <s v="Elma Hartati"/>
    <n v="62"/>
    <n v="66"/>
    <n v="81"/>
    <n v="66"/>
    <n v="94"/>
    <n v="91"/>
    <n v="88"/>
    <x v="3"/>
    <x v="1"/>
    <n v="88"/>
    <n v="79.2"/>
    <s v="B"/>
    <m/>
    <x v="0"/>
    <x v="0"/>
    <m/>
    <m/>
    <m/>
  </r>
  <r>
    <x v="560"/>
    <s v="A0561"/>
    <x v="4"/>
    <s v="Hafshah Utama"/>
    <n v="84"/>
    <n v="60"/>
    <n v="55"/>
    <n v="63"/>
    <n v="94"/>
    <n v="79"/>
    <n v="85"/>
    <x v="33"/>
    <x v="0"/>
    <n v="75"/>
    <n v="71.924999999999997"/>
    <s v="B"/>
    <m/>
    <x v="0"/>
    <x v="0"/>
    <m/>
    <m/>
    <m/>
  </r>
  <r>
    <x v="561"/>
    <s v="C0562"/>
    <x v="5"/>
    <s v="Martaka Pangestu"/>
    <n v="70"/>
    <n v="49"/>
    <n v="65"/>
    <n v="73"/>
    <n v="51"/>
    <n v="52"/>
    <n v="91"/>
    <x v="3"/>
    <x v="1"/>
    <n v="91"/>
    <n v="62.875000000000007"/>
    <s v="C"/>
    <m/>
    <x v="0"/>
    <x v="0"/>
    <m/>
    <m/>
    <m/>
  </r>
  <r>
    <x v="562"/>
    <s v="A0563"/>
    <x v="4"/>
    <s v="Tirta Saputra"/>
    <n v="54"/>
    <n v="42"/>
    <n v="38"/>
    <n v="54"/>
    <n v="82"/>
    <n v="86"/>
    <n v="77"/>
    <x v="3"/>
    <x v="1"/>
    <n v="77"/>
    <n v="61.5"/>
    <s v="C"/>
    <m/>
    <x v="0"/>
    <x v="0"/>
    <m/>
    <m/>
    <m/>
  </r>
  <r>
    <x v="563"/>
    <s v="D0564"/>
    <x v="0"/>
    <s v="Nyoman Nuraini"/>
    <n v="75"/>
    <n v="69"/>
    <n v="71"/>
    <n v="60"/>
    <n v="76"/>
    <n v="41"/>
    <n v="74"/>
    <x v="137"/>
    <x v="0"/>
    <n v="64"/>
    <n v="63.800000000000004"/>
    <s v="C"/>
    <m/>
    <x v="0"/>
    <x v="0"/>
    <m/>
    <m/>
    <m/>
  </r>
  <r>
    <x v="564"/>
    <s v="C0565"/>
    <x v="5"/>
    <s v="Karna Winarsih"/>
    <n v="66"/>
    <n v="72"/>
    <n v="55"/>
    <n v="53"/>
    <n v="81"/>
    <n v="46"/>
    <n v="100"/>
    <x v="3"/>
    <x v="1"/>
    <n v="100"/>
    <n v="64.2"/>
    <s v="C"/>
    <m/>
    <x v="0"/>
    <x v="0"/>
    <m/>
    <m/>
    <m/>
  </r>
  <r>
    <x v="565"/>
    <s v="A0566"/>
    <x v="4"/>
    <s v="Perkasa Handayani"/>
    <n v="75"/>
    <n v="52"/>
    <n v="32"/>
    <n v="72"/>
    <n v="52"/>
    <n v="61"/>
    <n v="100"/>
    <x v="103"/>
    <x v="0"/>
    <n v="90"/>
    <n v="58.975000000000001"/>
    <s v="D"/>
    <m/>
    <x v="0"/>
    <x v="0"/>
    <m/>
    <m/>
    <m/>
  </r>
  <r>
    <x v="566"/>
    <s v="E0567"/>
    <x v="3"/>
    <s v="Viktor Novitasari"/>
    <n v="75"/>
    <n v="51"/>
    <n v="77"/>
    <n v="51"/>
    <n v="61"/>
    <n v="78"/>
    <n v="62"/>
    <x v="138"/>
    <x v="0"/>
    <n v="52"/>
    <n v="65.95"/>
    <s v="C"/>
    <m/>
    <x v="0"/>
    <x v="0"/>
    <m/>
    <m/>
    <m/>
  </r>
  <r>
    <x v="567"/>
    <s v="B0568"/>
    <x v="2"/>
    <s v="Gabriella Damanik"/>
    <n v="67"/>
    <n v="50"/>
    <n v="72"/>
    <n v="61"/>
    <n v="59"/>
    <n v="78"/>
    <n v="95"/>
    <x v="3"/>
    <x v="1"/>
    <n v="95"/>
    <n v="69.125"/>
    <s v="C"/>
    <m/>
    <x v="0"/>
    <x v="0"/>
    <m/>
    <m/>
    <m/>
  </r>
  <r>
    <x v="568"/>
    <s v="E0569"/>
    <x v="3"/>
    <s v="Endah Yuniar"/>
    <n v="58"/>
    <n v="48"/>
    <n v="31"/>
    <n v="55"/>
    <n v="86"/>
    <n v="66"/>
    <n v="60"/>
    <x v="3"/>
    <x v="1"/>
    <n v="60"/>
    <n v="56.275000000000006"/>
    <s v="D"/>
    <m/>
    <x v="0"/>
    <x v="0"/>
    <m/>
    <m/>
    <m/>
  </r>
  <r>
    <x v="569"/>
    <s v="D0570"/>
    <x v="0"/>
    <s v="Margana Nasyiah"/>
    <n v="68"/>
    <n v="75"/>
    <n v="59"/>
    <n v="51"/>
    <n v="61"/>
    <n v="45"/>
    <n v="79"/>
    <x v="3"/>
    <x v="1"/>
    <n v="79"/>
    <n v="60.574999999999996"/>
    <s v="C"/>
    <m/>
    <x v="0"/>
    <x v="0"/>
    <m/>
    <m/>
    <m/>
  </r>
  <r>
    <x v="570"/>
    <s v="D0571"/>
    <x v="0"/>
    <s v="Galak Halimah"/>
    <n v="74"/>
    <n v="71"/>
    <n v="65"/>
    <n v="68"/>
    <n v="53"/>
    <n v="90"/>
    <n v="65"/>
    <x v="3"/>
    <x v="1"/>
    <n v="65"/>
    <n v="70.75"/>
    <s v="B"/>
    <m/>
    <x v="0"/>
    <x v="0"/>
    <m/>
    <m/>
    <m/>
  </r>
  <r>
    <x v="571"/>
    <s v="E0572"/>
    <x v="3"/>
    <s v="Nardi Maryadi"/>
    <n v="81"/>
    <n v="73"/>
    <n v="40"/>
    <n v="71"/>
    <n v="62"/>
    <n v="72"/>
    <n v="75"/>
    <x v="100"/>
    <x v="0"/>
    <n v="65"/>
    <n v="64.775000000000006"/>
    <s v="C"/>
    <m/>
    <x v="0"/>
    <x v="0"/>
    <m/>
    <m/>
    <m/>
  </r>
  <r>
    <x v="572"/>
    <s v="C0573"/>
    <x v="5"/>
    <s v="Adinata Gunawan"/>
    <n v="90"/>
    <n v="75"/>
    <n v="62"/>
    <n v="52"/>
    <n v="91"/>
    <n v="93"/>
    <n v="96"/>
    <x v="125"/>
    <x v="0"/>
    <n v="86"/>
    <n v="78.099999999999994"/>
    <s v="B"/>
    <m/>
    <x v="0"/>
    <x v="0"/>
    <m/>
    <m/>
    <m/>
  </r>
  <r>
    <x v="573"/>
    <s v="E0574"/>
    <x v="3"/>
    <s v="Farah Pertiwi"/>
    <n v="90"/>
    <n v="48"/>
    <n v="52"/>
    <n v="71"/>
    <n v="76"/>
    <n v="53"/>
    <n v="95"/>
    <x v="3"/>
    <x v="1"/>
    <n v="95"/>
    <n v="66.125"/>
    <s v="C"/>
    <m/>
    <x v="0"/>
    <x v="0"/>
    <m/>
    <m/>
    <m/>
  </r>
  <r>
    <x v="574"/>
    <s v="C0575"/>
    <x v="5"/>
    <s v="Lantar Susanti"/>
    <n v="90"/>
    <n v="65"/>
    <n v="36"/>
    <n v="73"/>
    <n v="60"/>
    <n v="84"/>
    <n v="93"/>
    <x v="3"/>
    <x v="1"/>
    <n v="93"/>
    <n v="69.3"/>
    <s v="C"/>
    <m/>
    <x v="0"/>
    <x v="0"/>
    <m/>
    <m/>
    <m/>
  </r>
  <r>
    <x v="575"/>
    <s v="D0576"/>
    <x v="0"/>
    <s v="Marsudi Uyainah"/>
    <n v="58"/>
    <n v="64"/>
    <n v="55"/>
    <n v="58"/>
    <n v="64"/>
    <n v="51"/>
    <n v="84"/>
    <x v="102"/>
    <x v="0"/>
    <n v="74"/>
    <n v="59.1"/>
    <s v="D"/>
    <m/>
    <x v="0"/>
    <x v="0"/>
    <m/>
    <m/>
    <m/>
  </r>
  <r>
    <x v="576"/>
    <s v="C0577"/>
    <x v="5"/>
    <s v="Warji Tampubolon"/>
    <n v="67"/>
    <n v="46"/>
    <n v="62"/>
    <n v="62"/>
    <n v="66"/>
    <n v="46"/>
    <n v="86"/>
    <x v="139"/>
    <x v="0"/>
    <n v="76"/>
    <n v="59.325000000000003"/>
    <s v="D"/>
    <m/>
    <x v="0"/>
    <x v="0"/>
    <m/>
    <m/>
    <m/>
  </r>
  <r>
    <x v="577"/>
    <s v="E0578"/>
    <x v="3"/>
    <s v="Rafi Lazuardi"/>
    <n v="76"/>
    <n v="47"/>
    <n v="64"/>
    <n v="66"/>
    <n v="86"/>
    <n v="67"/>
    <n v="92"/>
    <x v="28"/>
    <x v="0"/>
    <n v="82"/>
    <n v="68.775000000000006"/>
    <s v="C"/>
    <m/>
    <x v="0"/>
    <x v="0"/>
    <m/>
    <m/>
    <m/>
  </r>
  <r>
    <x v="578"/>
    <s v="F0579"/>
    <x v="1"/>
    <s v="Jamalia Waluyo"/>
    <n v="89"/>
    <n v="68"/>
    <n v="62"/>
    <n v="69"/>
    <n v="54"/>
    <n v="41"/>
    <n v="92"/>
    <x v="37"/>
    <x v="0"/>
    <n v="82"/>
    <n v="63.800000000000004"/>
    <s v="C"/>
    <m/>
    <x v="0"/>
    <x v="0"/>
    <m/>
    <m/>
    <m/>
  </r>
  <r>
    <x v="579"/>
    <s v="C0580"/>
    <x v="5"/>
    <s v="Kawaya Pradana"/>
    <n v="74"/>
    <n v="63"/>
    <n v="72"/>
    <n v="58"/>
    <n v="82"/>
    <n v="51"/>
    <n v="76"/>
    <x v="3"/>
    <x v="1"/>
    <n v="76"/>
    <n v="66.825000000000003"/>
    <s v="C"/>
    <m/>
    <x v="0"/>
    <x v="0"/>
    <m/>
    <m/>
    <m/>
  </r>
  <r>
    <x v="580"/>
    <s v="E0581"/>
    <x v="3"/>
    <s v="Jaga Maulana"/>
    <n v="54"/>
    <n v="52"/>
    <n v="36"/>
    <n v="67"/>
    <n v="78"/>
    <n v="53"/>
    <n v="69"/>
    <x v="102"/>
    <x v="0"/>
    <n v="59"/>
    <n v="55.074999999999996"/>
    <s v="D"/>
    <m/>
    <x v="0"/>
    <x v="0"/>
    <m/>
    <m/>
    <m/>
  </r>
  <r>
    <x v="581"/>
    <s v="A0582"/>
    <x v="4"/>
    <s v="Lega Nababan"/>
    <n v="94"/>
    <n v="45"/>
    <n v="54"/>
    <n v="51"/>
    <n v="57"/>
    <n v="41"/>
    <n v="75"/>
    <x v="3"/>
    <x v="1"/>
    <n v="75"/>
    <n v="57.375"/>
    <s v="D"/>
    <m/>
    <x v="0"/>
    <x v="0"/>
    <m/>
    <m/>
    <m/>
  </r>
  <r>
    <x v="582"/>
    <s v="C0583"/>
    <x v="5"/>
    <s v="Ajiman Ardianto"/>
    <n v="95"/>
    <n v="75"/>
    <n v="55"/>
    <n v="67"/>
    <n v="83"/>
    <n v="96"/>
    <n v="86"/>
    <x v="3"/>
    <x v="1"/>
    <n v="86"/>
    <n v="78.8"/>
    <s v="B"/>
    <m/>
    <x v="0"/>
    <x v="0"/>
    <m/>
    <m/>
    <m/>
  </r>
  <r>
    <x v="583"/>
    <s v="A0584"/>
    <x v="4"/>
    <s v="Muni Aryani"/>
    <n v="89"/>
    <n v="65"/>
    <n v="76"/>
    <n v="74"/>
    <n v="58"/>
    <n v="62"/>
    <n v="89"/>
    <x v="63"/>
    <x v="0"/>
    <n v="79"/>
    <n v="71.25"/>
    <s v="B"/>
    <m/>
    <x v="0"/>
    <x v="0"/>
    <m/>
    <m/>
    <m/>
  </r>
  <r>
    <x v="584"/>
    <s v="F0585"/>
    <x v="1"/>
    <s v="Pandu Sihotang"/>
    <n v="86"/>
    <n v="49"/>
    <n v="30"/>
    <n v="57"/>
    <n v="58"/>
    <n v="54"/>
    <n v="63"/>
    <x v="3"/>
    <x v="1"/>
    <n v="63"/>
    <n v="54.349999999999994"/>
    <s v="D"/>
    <m/>
    <x v="0"/>
    <x v="0"/>
    <m/>
    <m/>
    <m/>
  </r>
  <r>
    <x v="585"/>
    <s v="E0586"/>
    <x v="3"/>
    <s v="Mila Mahendra"/>
    <n v="94"/>
    <n v="73"/>
    <n v="62"/>
    <n v="54"/>
    <n v="62"/>
    <n v="48"/>
    <n v="66"/>
    <x v="3"/>
    <x v="1"/>
    <n v="66"/>
    <n v="63.975000000000001"/>
    <s v="C"/>
    <m/>
    <x v="0"/>
    <x v="0"/>
    <m/>
    <m/>
    <m/>
  </r>
  <r>
    <x v="586"/>
    <s v="C0587"/>
    <x v="5"/>
    <s v="Timbul Riyanti"/>
    <n v="57"/>
    <n v="63"/>
    <n v="36"/>
    <n v="70"/>
    <n v="57"/>
    <n v="92"/>
    <n v="68"/>
    <x v="140"/>
    <x v="0"/>
    <n v="58"/>
    <n v="62.275000000000006"/>
    <s v="C"/>
    <m/>
    <x v="0"/>
    <x v="0"/>
    <m/>
    <m/>
    <m/>
  </r>
  <r>
    <x v="587"/>
    <s v="A0588"/>
    <x v="4"/>
    <s v="Yani Santoso"/>
    <n v="53"/>
    <n v="59"/>
    <n v="90"/>
    <n v="67"/>
    <n v="88"/>
    <n v="72"/>
    <n v="79"/>
    <x v="3"/>
    <x v="1"/>
    <n v="79"/>
    <n v="73.675000000000011"/>
    <s v="B"/>
    <m/>
    <x v="0"/>
    <x v="0"/>
    <m/>
    <m/>
    <m/>
  </r>
  <r>
    <x v="588"/>
    <s v="B0589"/>
    <x v="2"/>
    <s v="Azalea Mardhiyah"/>
    <n v="63"/>
    <n v="66"/>
    <n v="33"/>
    <n v="65"/>
    <n v="73"/>
    <n v="90"/>
    <n v="92"/>
    <x v="141"/>
    <x v="0"/>
    <n v="82"/>
    <n v="66.174999999999997"/>
    <s v="C"/>
    <m/>
    <x v="0"/>
    <x v="0"/>
    <m/>
    <m/>
    <m/>
  </r>
  <r>
    <x v="589"/>
    <s v="C0590"/>
    <x v="5"/>
    <s v="Jinawi Hardiansyah"/>
    <n v="54"/>
    <n v="61"/>
    <n v="60"/>
    <n v="73"/>
    <n v="73"/>
    <n v="84"/>
    <n v="97"/>
    <x v="39"/>
    <x v="0"/>
    <n v="87"/>
    <n v="70.125"/>
    <s v="B"/>
    <m/>
    <x v="0"/>
    <x v="0"/>
    <m/>
    <m/>
    <m/>
  </r>
  <r>
    <x v="590"/>
    <s v="E0591"/>
    <x v="3"/>
    <s v="Almira Hassanah"/>
    <n v="71"/>
    <n v="46"/>
    <n v="76"/>
    <n v="60"/>
    <n v="56"/>
    <n v="96"/>
    <n v="85"/>
    <x v="121"/>
    <x v="0"/>
    <n v="75"/>
    <n v="71.025000000000006"/>
    <s v="B"/>
    <m/>
    <x v="0"/>
    <x v="0"/>
    <m/>
    <m/>
    <m/>
  </r>
  <r>
    <x v="591"/>
    <s v="F0592"/>
    <x v="1"/>
    <s v="Vivi Suwarno"/>
    <n v="79"/>
    <n v="58"/>
    <n v="79"/>
    <n v="65"/>
    <n v="67"/>
    <n v="45"/>
    <n v="89"/>
    <x v="134"/>
    <x v="0"/>
    <n v="79"/>
    <n v="66.325000000000003"/>
    <s v="C"/>
    <m/>
    <x v="0"/>
    <x v="0"/>
    <m/>
    <m/>
    <m/>
  </r>
  <r>
    <x v="592"/>
    <s v="F0593"/>
    <x v="1"/>
    <s v="Kamidin Wacana"/>
    <n v="60"/>
    <n v="70"/>
    <n v="33"/>
    <n v="57"/>
    <n v="81"/>
    <n v="43"/>
    <n v="66"/>
    <x v="3"/>
    <x v="1"/>
    <n v="66"/>
    <n v="55.300000000000004"/>
    <s v="D"/>
    <m/>
    <x v="0"/>
    <x v="0"/>
    <m/>
    <m/>
    <m/>
  </r>
  <r>
    <x v="593"/>
    <s v="B0594"/>
    <x v="2"/>
    <s v="Joko Prayoga"/>
    <n v="89"/>
    <n v="47"/>
    <n v="47"/>
    <n v="62"/>
    <n v="79"/>
    <n v="84"/>
    <n v="97"/>
    <x v="3"/>
    <x v="1"/>
    <n v="97"/>
    <n v="70.525000000000006"/>
    <s v="B"/>
    <m/>
    <x v="0"/>
    <x v="0"/>
    <m/>
    <m/>
    <m/>
  </r>
  <r>
    <x v="594"/>
    <s v="E0595"/>
    <x v="3"/>
    <s v="Satya Budiman"/>
    <n v="58"/>
    <n v="48"/>
    <n v="79"/>
    <n v="75"/>
    <n v="84"/>
    <n v="41"/>
    <n v="78"/>
    <x v="23"/>
    <x v="0"/>
    <n v="68"/>
    <n v="63.924999999999997"/>
    <s v="C"/>
    <m/>
    <x v="0"/>
    <x v="0"/>
    <m/>
    <m/>
    <m/>
  </r>
  <r>
    <x v="595"/>
    <s v="A0596"/>
    <x v="4"/>
    <s v="Gada Mardhiyah"/>
    <n v="76"/>
    <n v="40"/>
    <n v="48"/>
    <n v="53"/>
    <n v="53"/>
    <n v="69"/>
    <n v="70"/>
    <x v="73"/>
    <x v="0"/>
    <n v="60"/>
    <n v="57.150000000000006"/>
    <s v="D"/>
    <m/>
    <x v="0"/>
    <x v="0"/>
    <m/>
    <m/>
    <m/>
  </r>
  <r>
    <x v="596"/>
    <s v="F0597"/>
    <x v="1"/>
    <s v="Vicky Pratama"/>
    <n v="95"/>
    <n v="64"/>
    <n v="67"/>
    <n v="70"/>
    <n v="62"/>
    <n v="97"/>
    <n v="88"/>
    <x v="82"/>
    <x v="0"/>
    <n v="78"/>
    <n v="76.975000000000009"/>
    <s v="B"/>
    <m/>
    <x v="0"/>
    <x v="0"/>
    <m/>
    <m/>
    <m/>
  </r>
  <r>
    <x v="597"/>
    <s v="F0598"/>
    <x v="1"/>
    <s v="Dipa Setiawan"/>
    <n v="74"/>
    <n v="61"/>
    <n v="65"/>
    <n v="51"/>
    <n v="79"/>
    <n v="74"/>
    <n v="70"/>
    <x v="3"/>
    <x v="1"/>
    <n v="70"/>
    <n v="67.924999999999997"/>
    <s v="C"/>
    <m/>
    <x v="0"/>
    <x v="0"/>
    <m/>
    <m/>
    <m/>
  </r>
  <r>
    <x v="598"/>
    <s v="F0599"/>
    <x v="1"/>
    <s v="Lili Widiastuti"/>
    <n v="56"/>
    <n v="44"/>
    <n v="37"/>
    <n v="75"/>
    <n v="50"/>
    <n v="66"/>
    <n v="83"/>
    <x v="3"/>
    <x v="1"/>
    <n v="83"/>
    <n v="57.025000000000006"/>
    <s v="D"/>
    <m/>
    <x v="0"/>
    <x v="0"/>
    <m/>
    <m/>
    <m/>
  </r>
  <r>
    <x v="599"/>
    <s v="B0600"/>
    <x v="2"/>
    <s v="Ratna Mulyani"/>
    <n v="58"/>
    <n v="44"/>
    <n v="61"/>
    <n v="56"/>
    <n v="59"/>
    <n v="100"/>
    <n v="83"/>
    <x v="3"/>
    <x v="1"/>
    <n v="83"/>
    <n v="67.625"/>
    <s v="C"/>
    <m/>
    <x v="0"/>
    <x v="0"/>
    <m/>
    <m/>
    <m/>
  </r>
  <r>
    <x v="600"/>
    <s v="A0601"/>
    <x v="4"/>
    <s v="Chelsea Adriansyah"/>
    <n v="94"/>
    <n v="60"/>
    <n v="55"/>
    <n v="60"/>
    <n v="54"/>
    <n v="61"/>
    <n v="100"/>
    <x v="59"/>
    <x v="0"/>
    <n v="90"/>
    <n v="65.7"/>
    <s v="C"/>
    <m/>
    <x v="0"/>
    <x v="0"/>
    <m/>
    <m/>
    <m/>
  </r>
  <r>
    <x v="601"/>
    <s v="C0602"/>
    <x v="5"/>
    <s v="Elma Prastuti"/>
    <n v="92"/>
    <n v="56"/>
    <n v="35"/>
    <n v="53"/>
    <n v="75"/>
    <n v="40"/>
    <n v="82"/>
    <x v="68"/>
    <x v="0"/>
    <n v="72"/>
    <n v="56.7"/>
    <s v="D"/>
    <m/>
    <x v="0"/>
    <x v="0"/>
    <m/>
    <m/>
    <m/>
  </r>
  <r>
    <x v="602"/>
    <s v="C0603"/>
    <x v="5"/>
    <s v="Karta Wahyudin"/>
    <n v="53"/>
    <n v="69"/>
    <n v="56"/>
    <n v="57"/>
    <n v="71"/>
    <n v="48"/>
    <n v="62"/>
    <x v="3"/>
    <x v="1"/>
    <n v="62"/>
    <n v="58.25"/>
    <s v="D"/>
    <m/>
    <x v="0"/>
    <x v="0"/>
    <m/>
    <m/>
    <m/>
  </r>
  <r>
    <x v="603"/>
    <s v="A0604"/>
    <x v="4"/>
    <s v="Diana Zulaika"/>
    <n v="93"/>
    <n v="57"/>
    <n v="61"/>
    <n v="68"/>
    <n v="75"/>
    <n v="42"/>
    <n v="100"/>
    <x v="104"/>
    <x v="0"/>
    <n v="90"/>
    <n v="66.224999999999994"/>
    <s v="C"/>
    <m/>
    <x v="0"/>
    <x v="0"/>
    <m/>
    <m/>
    <m/>
  </r>
  <r>
    <x v="604"/>
    <s v="E0605"/>
    <x v="3"/>
    <s v="Fitria Gunawan"/>
    <n v="82"/>
    <n v="64"/>
    <n v="55"/>
    <n v="58"/>
    <n v="63"/>
    <n v="97"/>
    <n v="80"/>
    <x v="54"/>
    <x v="0"/>
    <n v="70"/>
    <n v="70.775000000000006"/>
    <s v="B"/>
    <m/>
    <x v="0"/>
    <x v="0"/>
    <m/>
    <m/>
    <m/>
  </r>
  <r>
    <x v="605"/>
    <s v="B0606"/>
    <x v="2"/>
    <s v="Zelda Fujiati"/>
    <n v="87"/>
    <n v="70"/>
    <n v="32"/>
    <n v="74"/>
    <n v="85"/>
    <n v="94"/>
    <n v="85"/>
    <x v="3"/>
    <x v="1"/>
    <n v="85"/>
    <n v="73.2"/>
    <s v="B"/>
    <m/>
    <x v="0"/>
    <x v="0"/>
    <m/>
    <m/>
    <m/>
  </r>
  <r>
    <x v="606"/>
    <s v="A0607"/>
    <x v="4"/>
    <s v="Leo Tarihoran"/>
    <n v="78"/>
    <n v="42"/>
    <n v="39"/>
    <n v="61"/>
    <n v="51"/>
    <n v="42"/>
    <n v="96"/>
    <x v="3"/>
    <x v="1"/>
    <n v="96"/>
    <n v="54.800000000000004"/>
    <s v="D"/>
    <m/>
    <x v="0"/>
    <x v="0"/>
    <m/>
    <m/>
    <m/>
  </r>
  <r>
    <x v="607"/>
    <s v="E0608"/>
    <x v="3"/>
    <s v="Mutia Suartini"/>
    <n v="68"/>
    <n v="43"/>
    <n v="77"/>
    <n v="72"/>
    <n v="77"/>
    <n v="73"/>
    <n v="100"/>
    <x v="3"/>
    <x v="1"/>
    <n v="100"/>
    <n v="72.5"/>
    <s v="B"/>
    <m/>
    <x v="0"/>
    <x v="0"/>
    <m/>
    <m/>
    <m/>
  </r>
  <r>
    <x v="608"/>
    <s v="A0609"/>
    <x v="4"/>
    <s v="Ganda Setiawan"/>
    <n v="92"/>
    <n v="65"/>
    <n v="54"/>
    <n v="70"/>
    <n v="93"/>
    <n v="77"/>
    <n v="66"/>
    <x v="36"/>
    <x v="0"/>
    <n v="56"/>
    <n v="71.8"/>
    <s v="B"/>
    <m/>
    <x v="0"/>
    <x v="0"/>
    <m/>
    <m/>
    <m/>
  </r>
  <r>
    <x v="609"/>
    <s v="B0610"/>
    <x v="2"/>
    <s v="Darsirah Wahyuni"/>
    <n v="93"/>
    <n v="50"/>
    <n v="39"/>
    <n v="61"/>
    <n v="76"/>
    <n v="42"/>
    <n v="87"/>
    <x v="3"/>
    <x v="1"/>
    <n v="87"/>
    <n v="59.900000000000006"/>
    <s v="D"/>
    <m/>
    <x v="0"/>
    <x v="0"/>
    <m/>
    <m/>
    <m/>
  </r>
  <r>
    <x v="610"/>
    <s v="F0611"/>
    <x v="1"/>
    <s v="Ellis Rajata"/>
    <n v="91"/>
    <n v="62"/>
    <n v="40"/>
    <n v="72"/>
    <n v="63"/>
    <n v="64"/>
    <n v="93"/>
    <x v="3"/>
    <x v="1"/>
    <n v="93"/>
    <n v="66.099999999999994"/>
    <s v="C"/>
    <m/>
    <x v="0"/>
    <x v="0"/>
    <m/>
    <m/>
    <m/>
  </r>
  <r>
    <x v="611"/>
    <s v="B0612"/>
    <x v="2"/>
    <s v="Alambana Uyainah"/>
    <n v="84"/>
    <n v="42"/>
    <n v="78"/>
    <n v="59"/>
    <n v="71"/>
    <n v="96"/>
    <n v="69"/>
    <x v="3"/>
    <x v="1"/>
    <n v="69"/>
    <n v="73.700000000000017"/>
    <s v="B"/>
    <m/>
    <x v="0"/>
    <x v="0"/>
    <m/>
    <m/>
    <m/>
  </r>
  <r>
    <x v="612"/>
    <s v="D0613"/>
    <x v="0"/>
    <s v="Laksana Ardianto"/>
    <n v="66"/>
    <n v="49"/>
    <n v="71"/>
    <n v="65"/>
    <n v="95"/>
    <n v="65"/>
    <n v="87"/>
    <x v="142"/>
    <x v="0"/>
    <n v="77"/>
    <n v="69.275000000000006"/>
    <s v="C"/>
    <m/>
    <x v="0"/>
    <x v="0"/>
    <m/>
    <m/>
    <m/>
  </r>
  <r>
    <x v="613"/>
    <s v="C0614"/>
    <x v="5"/>
    <s v="Tania Andriani"/>
    <n v="54"/>
    <n v="46"/>
    <n v="94"/>
    <n v="58"/>
    <n v="62"/>
    <n v="46"/>
    <n v="69"/>
    <x v="44"/>
    <x v="0"/>
    <n v="59"/>
    <n v="61.4"/>
    <s v="C"/>
    <m/>
    <x v="0"/>
    <x v="0"/>
    <m/>
    <m/>
    <m/>
  </r>
  <r>
    <x v="614"/>
    <s v="F0615"/>
    <x v="1"/>
    <s v="Prabu Halim"/>
    <n v="91"/>
    <n v="63"/>
    <n v="46"/>
    <n v="51"/>
    <n v="87"/>
    <n v="49"/>
    <n v="76"/>
    <x v="5"/>
    <x v="0"/>
    <n v="66"/>
    <n v="62.1"/>
    <s v="C"/>
    <m/>
    <x v="0"/>
    <x v="0"/>
    <m/>
    <m/>
    <m/>
  </r>
  <r>
    <x v="615"/>
    <s v="C0616"/>
    <x v="5"/>
    <s v="Balangga Kusuma"/>
    <n v="58"/>
    <n v="61"/>
    <n v="64"/>
    <n v="58"/>
    <n v="59"/>
    <n v="88"/>
    <n v="93"/>
    <x v="116"/>
    <x v="0"/>
    <n v="83"/>
    <n v="68.2"/>
    <s v="C"/>
    <m/>
    <x v="0"/>
    <x v="0"/>
    <m/>
    <m/>
    <m/>
  </r>
  <r>
    <x v="616"/>
    <s v="D0617"/>
    <x v="0"/>
    <s v="Teguh Hardiansyah"/>
    <n v="55"/>
    <n v="60"/>
    <n v="89"/>
    <n v="59"/>
    <n v="53"/>
    <n v="92"/>
    <n v="90"/>
    <x v="3"/>
    <x v="1"/>
    <n v="90"/>
    <n v="73.575000000000003"/>
    <s v="B"/>
    <m/>
    <x v="0"/>
    <x v="0"/>
    <m/>
    <m/>
    <m/>
  </r>
  <r>
    <x v="617"/>
    <s v="B0618"/>
    <x v="2"/>
    <s v="Kenzie Widodo"/>
    <n v="57"/>
    <n v="58"/>
    <n v="65"/>
    <n v="68"/>
    <n v="60"/>
    <n v="43"/>
    <n v="73"/>
    <x v="3"/>
    <x v="1"/>
    <n v="73"/>
    <n v="59.275000000000006"/>
    <s v="D"/>
    <m/>
    <x v="0"/>
    <x v="0"/>
    <m/>
    <m/>
    <m/>
  </r>
  <r>
    <x v="618"/>
    <s v="B0619"/>
    <x v="2"/>
    <s v="Galak Oktaviani"/>
    <n v="60"/>
    <n v="63"/>
    <n v="44"/>
    <n v="68"/>
    <n v="64"/>
    <n v="57"/>
    <n v="70"/>
    <x v="3"/>
    <x v="1"/>
    <n v="70"/>
    <n v="59.075000000000003"/>
    <s v="D"/>
    <m/>
    <x v="0"/>
    <x v="0"/>
    <m/>
    <m/>
    <m/>
  </r>
  <r>
    <x v="619"/>
    <s v="C0620"/>
    <x v="5"/>
    <s v="Dimas Megantara"/>
    <n v="76"/>
    <n v="47"/>
    <n v="66"/>
    <n v="50"/>
    <n v="64"/>
    <n v="58"/>
    <n v="99"/>
    <x v="143"/>
    <x v="0"/>
    <n v="89"/>
    <n v="63.324999999999996"/>
    <s v="C"/>
    <m/>
    <x v="0"/>
    <x v="0"/>
    <m/>
    <m/>
    <m/>
  </r>
  <r>
    <x v="620"/>
    <s v="B0621"/>
    <x v="2"/>
    <s v="Empluk Waskita"/>
    <n v="85"/>
    <n v="60"/>
    <n v="57"/>
    <n v="73"/>
    <n v="71"/>
    <n v="72"/>
    <n v="83"/>
    <x v="3"/>
    <x v="1"/>
    <n v="83"/>
    <n v="70.224999999999994"/>
    <s v="B"/>
    <m/>
    <x v="0"/>
    <x v="0"/>
    <m/>
    <m/>
    <m/>
  </r>
  <r>
    <x v="621"/>
    <s v="E0622"/>
    <x v="3"/>
    <s v="Jagaraga Wahyuni"/>
    <n v="59"/>
    <n v="63"/>
    <n v="44"/>
    <n v="57"/>
    <n v="95"/>
    <n v="72"/>
    <n v="60"/>
    <x v="55"/>
    <x v="0"/>
    <n v="50"/>
    <n v="62.45"/>
    <s v="C"/>
    <m/>
    <x v="0"/>
    <x v="0"/>
    <m/>
    <m/>
    <m/>
  </r>
  <r>
    <x v="622"/>
    <s v="C0623"/>
    <x v="5"/>
    <s v="Dwi Wibowo"/>
    <n v="52"/>
    <n v="65"/>
    <n v="72"/>
    <n v="64"/>
    <n v="86"/>
    <n v="62"/>
    <n v="99"/>
    <x v="36"/>
    <x v="0"/>
    <n v="89"/>
    <n v="69.075000000000003"/>
    <s v="C"/>
    <m/>
    <x v="0"/>
    <x v="0"/>
    <m/>
    <m/>
    <m/>
  </r>
  <r>
    <x v="623"/>
    <s v="D0624"/>
    <x v="0"/>
    <s v="Pardi Yulianti"/>
    <n v="76"/>
    <n v="58"/>
    <n v="43"/>
    <n v="51"/>
    <n v="76"/>
    <n v="64"/>
    <n v="100"/>
    <x v="3"/>
    <x v="1"/>
    <n v="100"/>
    <n v="64.025000000000006"/>
    <s v="C"/>
    <m/>
    <x v="0"/>
    <x v="0"/>
    <m/>
    <m/>
    <m/>
  </r>
  <r>
    <x v="624"/>
    <s v="B0625"/>
    <x v="2"/>
    <s v="Faizah Suwarno"/>
    <n v="78"/>
    <n v="52"/>
    <n v="84"/>
    <n v="62"/>
    <n v="60"/>
    <n v="66"/>
    <n v="73"/>
    <x v="3"/>
    <x v="1"/>
    <n v="73"/>
    <n v="68.8"/>
    <s v="C"/>
    <m/>
    <x v="0"/>
    <x v="0"/>
    <m/>
    <m/>
    <m/>
  </r>
  <r>
    <x v="625"/>
    <s v="C0626"/>
    <x v="5"/>
    <s v="Embuh Prayoga"/>
    <n v="74"/>
    <n v="43"/>
    <n v="83"/>
    <n v="53"/>
    <n v="74"/>
    <n v="89"/>
    <n v="100"/>
    <x v="3"/>
    <x v="1"/>
    <n v="100"/>
    <n v="74.900000000000006"/>
    <s v="B"/>
    <m/>
    <x v="0"/>
    <x v="0"/>
    <m/>
    <m/>
    <m/>
  </r>
  <r>
    <x v="626"/>
    <s v="F0627"/>
    <x v="1"/>
    <s v="Jaswadi Jailani"/>
    <n v="81"/>
    <n v="53"/>
    <n v="58"/>
    <n v="50"/>
    <n v="81"/>
    <n v="60"/>
    <n v="81"/>
    <x v="3"/>
    <x v="1"/>
    <n v="81"/>
    <n v="64.825000000000003"/>
    <s v="C"/>
    <m/>
    <x v="0"/>
    <x v="0"/>
    <m/>
    <m/>
    <m/>
  </r>
  <r>
    <x v="627"/>
    <s v="B0628"/>
    <x v="2"/>
    <s v="Ibrani Thamrin"/>
    <n v="64"/>
    <n v="65"/>
    <n v="30"/>
    <n v="67"/>
    <n v="73"/>
    <n v="61"/>
    <n v="79"/>
    <x v="60"/>
    <x v="0"/>
    <n v="69"/>
    <n v="58.725000000000001"/>
    <s v="D"/>
    <m/>
    <x v="0"/>
    <x v="0"/>
    <m/>
    <m/>
    <m/>
  </r>
  <r>
    <x v="628"/>
    <s v="B0629"/>
    <x v="2"/>
    <s v="Gantar Iswahyudi"/>
    <n v="73"/>
    <n v="41"/>
    <n v="66"/>
    <n v="55"/>
    <n v="94"/>
    <n v="62"/>
    <n v="83"/>
    <x v="32"/>
    <x v="0"/>
    <n v="73"/>
    <n v="65.775000000000006"/>
    <s v="C"/>
    <m/>
    <x v="0"/>
    <x v="0"/>
    <m/>
    <m/>
    <m/>
  </r>
  <r>
    <x v="629"/>
    <s v="E0630"/>
    <x v="3"/>
    <s v="Ratih Santoso"/>
    <n v="63"/>
    <n v="67"/>
    <n v="32"/>
    <n v="55"/>
    <n v="56"/>
    <n v="100"/>
    <n v="65"/>
    <x v="3"/>
    <x v="1"/>
    <n v="65"/>
    <n v="63.025000000000006"/>
    <s v="C"/>
    <m/>
    <x v="0"/>
    <x v="0"/>
    <m/>
    <m/>
    <m/>
  </r>
  <r>
    <x v="630"/>
    <s v="C0631"/>
    <x v="5"/>
    <s v="Devi Maryadi"/>
    <n v="93"/>
    <n v="61"/>
    <n v="48"/>
    <n v="54"/>
    <n v="77"/>
    <n v="84"/>
    <n v="63"/>
    <x v="3"/>
    <x v="1"/>
    <n v="63"/>
    <n v="68.325000000000003"/>
    <s v="C"/>
    <m/>
    <x v="0"/>
    <x v="0"/>
    <m/>
    <m/>
    <m/>
  </r>
  <r>
    <x v="631"/>
    <s v="C0632"/>
    <x v="5"/>
    <s v="Yahya Kusumo"/>
    <n v="55"/>
    <n v="40"/>
    <n v="63"/>
    <n v="74"/>
    <n v="60"/>
    <n v="75"/>
    <n v="80"/>
    <x v="3"/>
    <x v="1"/>
    <n v="80"/>
    <n v="64.224999999999994"/>
    <s v="C"/>
    <m/>
    <x v="0"/>
    <x v="0"/>
    <m/>
    <m/>
    <m/>
  </r>
  <r>
    <x v="632"/>
    <s v="A0633"/>
    <x v="4"/>
    <s v="Mursita Palastri"/>
    <n v="79"/>
    <n v="46"/>
    <n v="54"/>
    <n v="53"/>
    <n v="60"/>
    <n v="99"/>
    <n v="71"/>
    <x v="3"/>
    <x v="1"/>
    <n v="71"/>
    <n v="67.45"/>
    <s v="C"/>
    <m/>
    <x v="0"/>
    <x v="0"/>
    <m/>
    <m/>
    <m/>
  </r>
  <r>
    <x v="633"/>
    <s v="D0634"/>
    <x v="0"/>
    <s v="Jumari Hakim"/>
    <n v="71"/>
    <n v="45"/>
    <n v="43"/>
    <n v="66"/>
    <n v="80"/>
    <n v="81"/>
    <n v="74"/>
    <x v="144"/>
    <x v="0"/>
    <n v="64"/>
    <n v="63.949999999999996"/>
    <s v="C"/>
    <m/>
    <x v="0"/>
    <x v="0"/>
    <m/>
    <m/>
    <m/>
  </r>
  <r>
    <x v="634"/>
    <s v="B0635"/>
    <x v="2"/>
    <s v="Umay Sitompul"/>
    <n v="80"/>
    <n v="61"/>
    <n v="88"/>
    <n v="69"/>
    <n v="90"/>
    <n v="45"/>
    <n v="83"/>
    <x v="3"/>
    <x v="1"/>
    <n v="83"/>
    <n v="72.399999999999991"/>
    <s v="B"/>
    <m/>
    <x v="0"/>
    <x v="0"/>
    <m/>
    <m/>
    <m/>
  </r>
  <r>
    <x v="635"/>
    <s v="E0636"/>
    <x v="3"/>
    <s v="Rina Samosir"/>
    <n v="57"/>
    <n v="56"/>
    <n v="59"/>
    <n v="52"/>
    <n v="58"/>
    <n v="83"/>
    <n v="93"/>
    <x v="87"/>
    <x v="0"/>
    <n v="83"/>
    <n v="64.575000000000003"/>
    <s v="C"/>
    <m/>
    <x v="0"/>
    <x v="0"/>
    <m/>
    <m/>
    <m/>
  </r>
  <r>
    <x v="636"/>
    <s v="B0637"/>
    <x v="2"/>
    <s v="Faizah Uwais"/>
    <n v="93"/>
    <n v="45"/>
    <n v="66"/>
    <n v="75"/>
    <n v="56"/>
    <n v="62"/>
    <n v="62"/>
    <x v="30"/>
    <x v="0"/>
    <n v="52"/>
    <n v="64.424999999999997"/>
    <s v="C"/>
    <m/>
    <x v="0"/>
    <x v="0"/>
    <m/>
    <m/>
    <m/>
  </r>
  <r>
    <x v="637"/>
    <s v="A0638"/>
    <x v="4"/>
    <s v="Puspa Laksita"/>
    <n v="71"/>
    <n v="68"/>
    <n v="82"/>
    <n v="67"/>
    <n v="51"/>
    <n v="71"/>
    <n v="100"/>
    <x v="3"/>
    <x v="1"/>
    <n v="100"/>
    <n v="72.724999999999994"/>
    <s v="B"/>
    <m/>
    <x v="0"/>
    <x v="0"/>
    <m/>
    <m/>
    <m/>
  </r>
  <r>
    <x v="638"/>
    <s v="E0639"/>
    <x v="3"/>
    <s v="Balamantri Kuswandari"/>
    <n v="79"/>
    <n v="48"/>
    <n v="31"/>
    <n v="50"/>
    <n v="87"/>
    <n v="58"/>
    <n v="77"/>
    <x v="128"/>
    <x v="0"/>
    <n v="67"/>
    <n v="57.5"/>
    <s v="D"/>
    <m/>
    <x v="0"/>
    <x v="0"/>
    <m/>
    <m/>
    <m/>
  </r>
  <r>
    <x v="639"/>
    <s v="F0640"/>
    <x v="1"/>
    <s v="Bagas Laksmiwati"/>
    <n v="68"/>
    <n v="64"/>
    <n v="51"/>
    <n v="62"/>
    <n v="78"/>
    <n v="58"/>
    <n v="81"/>
    <x v="108"/>
    <x v="0"/>
    <n v="71"/>
    <n v="62.9"/>
    <s v="C"/>
    <m/>
    <x v="0"/>
    <x v="0"/>
    <m/>
    <m/>
    <m/>
  </r>
  <r>
    <x v="640"/>
    <s v="B0641"/>
    <x v="2"/>
    <s v="Lala Yolanda"/>
    <n v="58"/>
    <n v="48"/>
    <n v="32"/>
    <n v="70"/>
    <n v="87"/>
    <n v="65"/>
    <n v="81"/>
    <x v="88"/>
    <x v="0"/>
    <n v="71"/>
    <n v="59.375000000000007"/>
    <s v="D"/>
    <m/>
    <x v="0"/>
    <x v="0"/>
    <m/>
    <m/>
    <m/>
  </r>
  <r>
    <x v="641"/>
    <s v="F0642"/>
    <x v="1"/>
    <s v="Jaeman Safitri"/>
    <n v="65"/>
    <n v="73"/>
    <n v="85"/>
    <n v="57"/>
    <n v="59"/>
    <n v="53"/>
    <n v="94"/>
    <x v="3"/>
    <x v="1"/>
    <n v="94"/>
    <n v="68.75"/>
    <s v="C"/>
    <m/>
    <x v="0"/>
    <x v="0"/>
    <m/>
    <m/>
    <m/>
  </r>
  <r>
    <x v="642"/>
    <s v="E0643"/>
    <x v="3"/>
    <s v="Tasdik Riyanti"/>
    <n v="51"/>
    <n v="53"/>
    <n v="52"/>
    <n v="59"/>
    <n v="85"/>
    <n v="66"/>
    <n v="74"/>
    <x v="3"/>
    <x v="1"/>
    <n v="74"/>
    <n v="62"/>
    <s v="C"/>
    <m/>
    <x v="0"/>
    <x v="0"/>
    <m/>
    <m/>
    <m/>
  </r>
  <r>
    <x v="643"/>
    <s v="D0644"/>
    <x v="0"/>
    <s v="Narji Nugroho"/>
    <n v="85"/>
    <n v="41"/>
    <n v="87"/>
    <n v="70"/>
    <n v="63"/>
    <n v="57"/>
    <n v="64"/>
    <x v="28"/>
    <x v="0"/>
    <n v="54"/>
    <n v="66.575000000000003"/>
    <s v="C"/>
    <m/>
    <x v="0"/>
    <x v="0"/>
    <m/>
    <m/>
    <m/>
  </r>
  <r>
    <x v="644"/>
    <s v="D0645"/>
    <x v="0"/>
    <s v="Devi Wibowo"/>
    <n v="52"/>
    <n v="73"/>
    <n v="81"/>
    <n v="56"/>
    <n v="55"/>
    <n v="89"/>
    <n v="79"/>
    <x v="3"/>
    <x v="1"/>
    <n v="79"/>
    <n v="71.400000000000006"/>
    <s v="B"/>
    <m/>
    <x v="0"/>
    <x v="0"/>
    <m/>
    <m/>
    <m/>
  </r>
  <r>
    <x v="645"/>
    <s v="C0646"/>
    <x v="5"/>
    <s v="Eva Waluyo"/>
    <n v="79"/>
    <n v="58"/>
    <n v="34"/>
    <n v="58"/>
    <n v="63"/>
    <n v="76"/>
    <n v="84"/>
    <x v="64"/>
    <x v="0"/>
    <n v="74"/>
    <n v="61.65"/>
    <s v="C"/>
    <m/>
    <x v="0"/>
    <x v="0"/>
    <m/>
    <m/>
    <m/>
  </r>
  <r>
    <x v="646"/>
    <s v="C0647"/>
    <x v="5"/>
    <s v="Gandi Nugroho"/>
    <n v="73"/>
    <n v="71"/>
    <n v="55"/>
    <n v="57"/>
    <n v="91"/>
    <n v="98"/>
    <n v="60"/>
    <x v="3"/>
    <x v="1"/>
    <n v="60"/>
    <n v="73.099999999999994"/>
    <s v="B"/>
    <m/>
    <x v="0"/>
    <x v="0"/>
    <m/>
    <m/>
    <m/>
  </r>
  <r>
    <x v="647"/>
    <s v="C0648"/>
    <x v="5"/>
    <s v="Asirwada Suartini"/>
    <n v="84"/>
    <n v="51"/>
    <n v="45"/>
    <n v="75"/>
    <n v="59"/>
    <n v="90"/>
    <n v="85"/>
    <x v="3"/>
    <x v="1"/>
    <n v="85"/>
    <n v="69.125"/>
    <s v="C"/>
    <m/>
    <x v="0"/>
    <x v="0"/>
    <m/>
    <m/>
    <m/>
  </r>
  <r>
    <x v="648"/>
    <s v="B0649"/>
    <x v="2"/>
    <s v="Labuh Sudiati"/>
    <n v="84"/>
    <n v="58"/>
    <n v="76"/>
    <n v="70"/>
    <n v="50"/>
    <n v="67"/>
    <n v="67"/>
    <x v="3"/>
    <x v="1"/>
    <n v="67"/>
    <n v="68.05"/>
    <s v="C"/>
    <m/>
    <x v="0"/>
    <x v="0"/>
    <m/>
    <m/>
    <m/>
  </r>
  <r>
    <x v="649"/>
    <s v="B0650"/>
    <x v="2"/>
    <s v="Cakrawala Namaga"/>
    <n v="73"/>
    <n v="70"/>
    <n v="71"/>
    <n v="64"/>
    <n v="83"/>
    <n v="91"/>
    <n v="71"/>
    <x v="3"/>
    <x v="1"/>
    <n v="71"/>
    <n v="75.75"/>
    <s v="B"/>
    <m/>
    <x v="0"/>
    <x v="0"/>
    <m/>
    <m/>
    <m/>
  </r>
  <r>
    <x v="650"/>
    <s v="D0651"/>
    <x v="0"/>
    <s v="Laksana Purwanti"/>
    <n v="74"/>
    <n v="44"/>
    <n v="36"/>
    <n v="52"/>
    <n v="88"/>
    <n v="62"/>
    <n v="94"/>
    <x v="100"/>
    <x v="0"/>
    <n v="84"/>
    <n v="60.25"/>
    <s v="C"/>
    <m/>
    <x v="0"/>
    <x v="0"/>
    <m/>
    <m/>
    <m/>
  </r>
  <r>
    <x v="651"/>
    <s v="E0652"/>
    <x v="3"/>
    <s v="Kayun Dongoran"/>
    <n v="89"/>
    <n v="49"/>
    <n v="83"/>
    <n v="54"/>
    <n v="90"/>
    <n v="57"/>
    <n v="70"/>
    <x v="3"/>
    <x v="1"/>
    <n v="70"/>
    <n v="70.25"/>
    <s v="B"/>
    <m/>
    <x v="0"/>
    <x v="0"/>
    <m/>
    <m/>
    <m/>
  </r>
  <r>
    <x v="652"/>
    <s v="A0653"/>
    <x v="4"/>
    <s v="Rafi Halimah"/>
    <n v="69"/>
    <n v="40"/>
    <n v="57"/>
    <n v="75"/>
    <n v="68"/>
    <n v="84"/>
    <n v="85"/>
    <x v="3"/>
    <x v="1"/>
    <n v="85"/>
    <n v="68.2"/>
    <s v="C"/>
    <m/>
    <x v="0"/>
    <x v="0"/>
    <m/>
    <m/>
    <m/>
  </r>
  <r>
    <x v="653"/>
    <s v="C0654"/>
    <x v="5"/>
    <s v="Wasis Melani"/>
    <n v="75"/>
    <n v="72"/>
    <n v="33"/>
    <n v="74"/>
    <n v="55"/>
    <n v="63"/>
    <n v="95"/>
    <x v="87"/>
    <x v="0"/>
    <n v="85"/>
    <n v="62.2"/>
    <s v="C"/>
    <m/>
    <x v="0"/>
    <x v="0"/>
    <m/>
    <m/>
    <m/>
  </r>
  <r>
    <x v="654"/>
    <s v="C0655"/>
    <x v="5"/>
    <s v="Daliman Sitorus"/>
    <n v="92"/>
    <n v="68"/>
    <n v="30"/>
    <n v="53"/>
    <n v="91"/>
    <n v="61"/>
    <n v="100"/>
    <x v="145"/>
    <x v="0"/>
    <n v="90"/>
    <n v="65.2"/>
    <s v="C"/>
    <m/>
    <x v="0"/>
    <x v="0"/>
    <m/>
    <m/>
    <m/>
  </r>
  <r>
    <x v="655"/>
    <s v="B0656"/>
    <x v="2"/>
    <s v="Salman Widiastuti"/>
    <n v="54"/>
    <n v="53"/>
    <n v="37"/>
    <n v="58"/>
    <n v="92"/>
    <n v="40"/>
    <n v="68"/>
    <x v="20"/>
    <x v="0"/>
    <n v="58"/>
    <n v="53.325000000000003"/>
    <s v="D"/>
    <m/>
    <x v="0"/>
    <x v="0"/>
    <m/>
    <m/>
    <m/>
  </r>
  <r>
    <x v="656"/>
    <s v="F0657"/>
    <x v="1"/>
    <s v="Asmianto Farida"/>
    <n v="94"/>
    <n v="75"/>
    <n v="65"/>
    <n v="52"/>
    <n v="88"/>
    <n v="51"/>
    <n v="85"/>
    <x v="3"/>
    <x v="1"/>
    <n v="85"/>
    <n v="70.325000000000003"/>
    <s v="B"/>
    <m/>
    <x v="0"/>
    <x v="0"/>
    <m/>
    <m/>
    <m/>
  </r>
  <r>
    <x v="657"/>
    <s v="C0658"/>
    <x v="5"/>
    <s v="Cengkal Wastuti"/>
    <n v="93"/>
    <n v="73"/>
    <n v="79"/>
    <n v="57"/>
    <n v="64"/>
    <n v="54"/>
    <n v="79"/>
    <x v="3"/>
    <x v="1"/>
    <n v="79"/>
    <n v="70.375"/>
    <s v="B"/>
    <m/>
    <x v="0"/>
    <x v="0"/>
    <m/>
    <m/>
    <m/>
  </r>
  <r>
    <x v="658"/>
    <s v="A0659"/>
    <x v="4"/>
    <s v="Jarwadi Lailasari"/>
    <n v="67"/>
    <n v="51"/>
    <n v="75"/>
    <n v="56"/>
    <n v="82"/>
    <n v="70"/>
    <n v="100"/>
    <x v="3"/>
    <x v="1"/>
    <n v="100"/>
    <n v="71"/>
    <s v="B"/>
    <m/>
    <x v="0"/>
    <x v="0"/>
    <m/>
    <m/>
    <m/>
  </r>
  <r>
    <x v="659"/>
    <s v="B0660"/>
    <x v="2"/>
    <s v="Amalia Putra"/>
    <n v="65"/>
    <n v="41"/>
    <n v="93"/>
    <n v="50"/>
    <n v="81"/>
    <n v="96"/>
    <n v="98"/>
    <x v="20"/>
    <x v="0"/>
    <n v="88"/>
    <n v="76.225000000000009"/>
    <s v="B"/>
    <m/>
    <x v="0"/>
    <x v="0"/>
    <m/>
    <m/>
    <m/>
  </r>
  <r>
    <x v="660"/>
    <s v="C0661"/>
    <x v="5"/>
    <s v="Teguh Astuti"/>
    <n v="94"/>
    <n v="53"/>
    <n v="36"/>
    <n v="66"/>
    <n v="74"/>
    <n v="93"/>
    <n v="78"/>
    <x v="51"/>
    <x v="0"/>
    <n v="68"/>
    <n v="68.474999999999994"/>
    <s v="C"/>
    <m/>
    <x v="0"/>
    <x v="0"/>
    <m/>
    <m/>
    <m/>
  </r>
  <r>
    <x v="661"/>
    <s v="B0662"/>
    <x v="2"/>
    <s v="Eka Gunawan"/>
    <n v="70"/>
    <n v="46"/>
    <n v="82"/>
    <n v="65"/>
    <n v="68"/>
    <n v="89"/>
    <n v="60"/>
    <x v="3"/>
    <x v="1"/>
    <n v="60"/>
    <n v="71.325000000000003"/>
    <s v="B"/>
    <m/>
    <x v="0"/>
    <x v="0"/>
    <m/>
    <m/>
    <m/>
  </r>
  <r>
    <x v="662"/>
    <s v="C0663"/>
    <x v="5"/>
    <s v="Bakda Sihotang"/>
    <n v="60"/>
    <n v="51"/>
    <n v="40"/>
    <n v="70"/>
    <n v="55"/>
    <n v="88"/>
    <n v="68"/>
    <x v="58"/>
    <x v="0"/>
    <n v="58"/>
    <n v="60.900000000000006"/>
    <s v="C"/>
    <m/>
    <x v="0"/>
    <x v="0"/>
    <m/>
    <m/>
    <m/>
  </r>
  <r>
    <x v="663"/>
    <s v="A0664"/>
    <x v="4"/>
    <s v="Maryadi Nainggolan"/>
    <n v="64"/>
    <n v="65"/>
    <n v="48"/>
    <n v="60"/>
    <n v="56"/>
    <n v="96"/>
    <n v="65"/>
    <x v="146"/>
    <x v="0"/>
    <n v="55"/>
    <n v="64.924999999999997"/>
    <s v="C"/>
    <m/>
    <x v="0"/>
    <x v="0"/>
    <m/>
    <m/>
    <m/>
  </r>
  <r>
    <x v="664"/>
    <s v="C0665"/>
    <x v="5"/>
    <s v="Talia Purnawati"/>
    <n v="57"/>
    <n v="49"/>
    <n v="32"/>
    <n v="60"/>
    <n v="51"/>
    <n v="50"/>
    <n v="98"/>
    <x v="0"/>
    <x v="0"/>
    <n v="88"/>
    <n v="52.325000000000003"/>
    <s v="D"/>
    <m/>
    <x v="0"/>
    <x v="0"/>
    <m/>
    <m/>
    <m/>
  </r>
  <r>
    <x v="665"/>
    <s v="D0666"/>
    <x v="0"/>
    <s v="Jayeng Mandasari"/>
    <n v="77"/>
    <n v="50"/>
    <n v="76"/>
    <n v="70"/>
    <n v="63"/>
    <n v="43"/>
    <n v="74"/>
    <x v="13"/>
    <x v="0"/>
    <n v="64"/>
    <n v="62.699999999999996"/>
    <s v="C"/>
    <m/>
    <x v="0"/>
    <x v="0"/>
    <m/>
    <m/>
    <m/>
  </r>
  <r>
    <x v="666"/>
    <s v="D0667"/>
    <x v="0"/>
    <s v="Laswi Hastuti"/>
    <n v="67"/>
    <n v="56"/>
    <n v="53"/>
    <n v="57"/>
    <n v="65"/>
    <n v="45"/>
    <n v="94"/>
    <x v="3"/>
    <x v="1"/>
    <n v="94"/>
    <n v="59.625"/>
    <s v="D"/>
    <m/>
    <x v="0"/>
    <x v="0"/>
    <m/>
    <m/>
    <m/>
  </r>
  <r>
    <x v="667"/>
    <s v="D0668"/>
    <x v="0"/>
    <s v="Bajragin Najmudin"/>
    <n v="63"/>
    <n v="48"/>
    <n v="61"/>
    <n v="58"/>
    <n v="71"/>
    <n v="58"/>
    <n v="73"/>
    <x v="3"/>
    <x v="1"/>
    <n v="73"/>
    <n v="61.099999999999994"/>
    <s v="C"/>
    <m/>
    <x v="0"/>
    <x v="0"/>
    <m/>
    <m/>
    <m/>
  </r>
  <r>
    <x v="668"/>
    <s v="E0669"/>
    <x v="3"/>
    <s v="Galiono Waluyo"/>
    <n v="79"/>
    <n v="46"/>
    <n v="60"/>
    <n v="61"/>
    <n v="50"/>
    <n v="51"/>
    <n v="65"/>
    <x v="141"/>
    <x v="0"/>
    <n v="55"/>
    <n v="57.2"/>
    <s v="D"/>
    <m/>
    <x v="0"/>
    <x v="0"/>
    <m/>
    <m/>
    <m/>
  </r>
  <r>
    <x v="669"/>
    <s v="F0670"/>
    <x v="1"/>
    <s v="Irnanto Irawan"/>
    <n v="81"/>
    <n v="40"/>
    <n v="85"/>
    <n v="71"/>
    <n v="65"/>
    <n v="44"/>
    <n v="90"/>
    <x v="31"/>
    <x v="0"/>
    <n v="80"/>
    <n v="65.924999999999997"/>
    <s v="C"/>
    <m/>
    <x v="0"/>
    <x v="0"/>
    <m/>
    <m/>
    <m/>
  </r>
  <r>
    <x v="670"/>
    <s v="A0671"/>
    <x v="4"/>
    <s v="Hartana Dongoran"/>
    <n v="55"/>
    <n v="49"/>
    <n v="75"/>
    <n v="70"/>
    <n v="77"/>
    <n v="85"/>
    <n v="97"/>
    <x v="3"/>
    <x v="1"/>
    <n v="97"/>
    <n v="73.075000000000003"/>
    <s v="B"/>
    <m/>
    <x v="0"/>
    <x v="0"/>
    <m/>
    <m/>
    <m/>
  </r>
  <r>
    <x v="671"/>
    <s v="B0672"/>
    <x v="2"/>
    <s v="Agnes Siregar"/>
    <n v="50"/>
    <n v="41"/>
    <n v="35"/>
    <n v="68"/>
    <n v="89"/>
    <n v="40"/>
    <n v="95"/>
    <x v="3"/>
    <x v="1"/>
    <n v="95"/>
    <n v="55.5"/>
    <s v="D"/>
    <m/>
    <x v="0"/>
    <x v="0"/>
    <m/>
    <m/>
    <m/>
  </r>
  <r>
    <x v="672"/>
    <s v="F0673"/>
    <x v="1"/>
    <s v="Lantar Puspita"/>
    <n v="52"/>
    <n v="44"/>
    <n v="31"/>
    <n v="55"/>
    <n v="63"/>
    <n v="54"/>
    <n v="84"/>
    <x v="3"/>
    <x v="1"/>
    <n v="84"/>
    <n v="52.15"/>
    <s v="D"/>
    <m/>
    <x v="0"/>
    <x v="0"/>
    <m/>
    <m/>
    <m/>
  </r>
  <r>
    <x v="673"/>
    <s v="A0674"/>
    <x v="4"/>
    <s v="Zalindra Widodo"/>
    <n v="71"/>
    <n v="43"/>
    <n v="59"/>
    <n v="51"/>
    <n v="73"/>
    <n v="87"/>
    <n v="94"/>
    <x v="3"/>
    <x v="1"/>
    <n v="94"/>
    <n v="68.350000000000009"/>
    <s v="C"/>
    <m/>
    <x v="0"/>
    <x v="0"/>
    <m/>
    <m/>
    <m/>
  </r>
  <r>
    <x v="674"/>
    <s v="B0675"/>
    <x v="2"/>
    <s v="Balangga Prasetyo"/>
    <n v="83"/>
    <n v="42"/>
    <n v="79"/>
    <n v="55"/>
    <n v="72"/>
    <n v="58"/>
    <n v="73"/>
    <x v="3"/>
    <x v="1"/>
    <n v="73"/>
    <n v="66.2"/>
    <s v="C"/>
    <m/>
    <x v="0"/>
    <x v="0"/>
    <m/>
    <m/>
    <m/>
  </r>
  <r>
    <x v="675"/>
    <s v="B0676"/>
    <x v="2"/>
    <s v="Darimin Adriansyah"/>
    <n v="83"/>
    <n v="41"/>
    <n v="47"/>
    <n v="75"/>
    <n v="71"/>
    <n v="73"/>
    <n v="72"/>
    <x v="145"/>
    <x v="0"/>
    <n v="62"/>
    <n v="63.95"/>
    <s v="C"/>
    <m/>
    <x v="0"/>
    <x v="0"/>
    <m/>
    <m/>
    <m/>
  </r>
  <r>
    <x v="676"/>
    <s v="B0677"/>
    <x v="2"/>
    <s v="Bakda Handayani"/>
    <n v="64"/>
    <n v="60"/>
    <n v="84"/>
    <n v="56"/>
    <n v="86"/>
    <n v="43"/>
    <n v="70"/>
    <x v="81"/>
    <x v="0"/>
    <n v="60"/>
    <n v="64.650000000000006"/>
    <s v="C"/>
    <m/>
    <x v="0"/>
    <x v="0"/>
    <m/>
    <m/>
    <m/>
  </r>
  <r>
    <x v="677"/>
    <s v="A0678"/>
    <x v="4"/>
    <s v="Darsirah Gunarto"/>
    <n v="65"/>
    <n v="64"/>
    <n v="68"/>
    <n v="64"/>
    <n v="91"/>
    <n v="58"/>
    <n v="72"/>
    <x v="3"/>
    <x v="1"/>
    <n v="72"/>
    <n v="67.900000000000006"/>
    <s v="C"/>
    <m/>
    <x v="0"/>
    <x v="0"/>
    <m/>
    <m/>
    <m/>
  </r>
  <r>
    <x v="678"/>
    <s v="F0679"/>
    <x v="1"/>
    <s v="Raisa Situmorang"/>
    <n v="72"/>
    <n v="53"/>
    <n v="88"/>
    <n v="51"/>
    <n v="75"/>
    <n v="95"/>
    <n v="82"/>
    <x v="142"/>
    <x v="0"/>
    <n v="72"/>
    <n v="75.174999999999997"/>
    <s v="B"/>
    <m/>
    <x v="0"/>
    <x v="0"/>
    <m/>
    <m/>
    <m/>
  </r>
  <r>
    <x v="679"/>
    <s v="A0680"/>
    <x v="4"/>
    <s v="Gangsar Widiastuti"/>
    <n v="65"/>
    <n v="47"/>
    <n v="61"/>
    <n v="66"/>
    <n v="65"/>
    <n v="52"/>
    <n v="65"/>
    <x v="101"/>
    <x v="0"/>
    <n v="55"/>
    <n v="58.475000000000001"/>
    <s v="D"/>
    <m/>
    <x v="0"/>
    <x v="0"/>
    <m/>
    <m/>
    <m/>
  </r>
  <r>
    <x v="680"/>
    <s v="A0681"/>
    <x v="4"/>
    <s v="Salsabila Utama"/>
    <n v="53"/>
    <n v="45"/>
    <n v="71"/>
    <n v="60"/>
    <n v="58"/>
    <n v="65"/>
    <n v="91"/>
    <x v="98"/>
    <x v="0"/>
    <n v="81"/>
    <n v="62.300000000000004"/>
    <s v="C"/>
    <m/>
    <x v="0"/>
    <x v="0"/>
    <m/>
    <m/>
    <m/>
  </r>
  <r>
    <x v="681"/>
    <s v="A0682"/>
    <x v="4"/>
    <s v="Wira Novitasari"/>
    <n v="75"/>
    <n v="40"/>
    <n v="57"/>
    <n v="63"/>
    <n v="63"/>
    <n v="86"/>
    <n v="87"/>
    <x v="118"/>
    <x v="0"/>
    <n v="77"/>
    <n v="66.424999999999997"/>
    <s v="C"/>
    <m/>
    <x v="0"/>
    <x v="0"/>
    <m/>
    <m/>
    <m/>
  </r>
  <r>
    <x v="682"/>
    <s v="C0683"/>
    <x v="5"/>
    <s v="Bala Sitorus"/>
    <n v="94"/>
    <n v="49"/>
    <n v="76"/>
    <n v="58"/>
    <n v="93"/>
    <n v="63"/>
    <n v="100"/>
    <x v="69"/>
    <x v="0"/>
    <n v="90"/>
    <n v="73.55"/>
    <s v="B"/>
    <m/>
    <x v="0"/>
    <x v="0"/>
    <m/>
    <m/>
    <m/>
  </r>
  <r>
    <x v="683"/>
    <s v="B0684"/>
    <x v="2"/>
    <s v="Gandi Purnawati"/>
    <n v="93"/>
    <n v="51"/>
    <n v="89"/>
    <n v="75"/>
    <n v="77"/>
    <n v="94"/>
    <n v="100"/>
    <x v="147"/>
    <x v="0"/>
    <n v="90"/>
    <n v="82.6"/>
    <s v="A"/>
    <m/>
    <x v="0"/>
    <x v="0"/>
    <m/>
    <m/>
    <m/>
  </r>
  <r>
    <x v="684"/>
    <s v="E0685"/>
    <x v="3"/>
    <s v="Tira Natsir"/>
    <n v="61"/>
    <n v="43"/>
    <n v="85"/>
    <n v="62"/>
    <n v="65"/>
    <n v="97"/>
    <n v="91"/>
    <x v="127"/>
    <x v="0"/>
    <n v="81"/>
    <n v="73.375"/>
    <s v="B"/>
    <m/>
    <x v="0"/>
    <x v="0"/>
    <m/>
    <m/>
    <m/>
  </r>
  <r>
    <x v="685"/>
    <s v="D0686"/>
    <x v="0"/>
    <s v="Wira Haryanto"/>
    <n v="76"/>
    <n v="75"/>
    <n v="74"/>
    <n v="72"/>
    <n v="76"/>
    <n v="77"/>
    <n v="62"/>
    <x v="3"/>
    <x v="1"/>
    <n v="62"/>
    <n v="73.775000000000006"/>
    <s v="B"/>
    <m/>
    <x v="0"/>
    <x v="0"/>
    <m/>
    <m/>
    <m/>
  </r>
  <r>
    <x v="686"/>
    <s v="C0687"/>
    <x v="5"/>
    <s v="Jasmin Padmasari"/>
    <n v="83"/>
    <n v="69"/>
    <n v="76"/>
    <n v="70"/>
    <n v="94"/>
    <n v="88"/>
    <n v="74"/>
    <x v="3"/>
    <x v="1"/>
    <n v="74"/>
    <n v="79.700000000000017"/>
    <s v="B"/>
    <m/>
    <x v="0"/>
    <x v="0"/>
    <m/>
    <m/>
    <m/>
  </r>
  <r>
    <x v="687"/>
    <s v="A0688"/>
    <x v="4"/>
    <s v="Kenzie Wibowo"/>
    <n v="88"/>
    <n v="55"/>
    <n v="76"/>
    <n v="61"/>
    <n v="55"/>
    <n v="46"/>
    <n v="92"/>
    <x v="3"/>
    <x v="1"/>
    <n v="92"/>
    <n v="65.975000000000009"/>
    <s v="C"/>
    <m/>
    <x v="0"/>
    <x v="0"/>
    <m/>
    <m/>
    <m/>
  </r>
  <r>
    <x v="688"/>
    <s v="F0689"/>
    <x v="1"/>
    <s v="Dadi Manullang"/>
    <n v="72"/>
    <n v="67"/>
    <n v="48"/>
    <n v="52"/>
    <n v="57"/>
    <n v="52"/>
    <n v="60"/>
    <x v="130"/>
    <x v="0"/>
    <n v="50"/>
    <n v="56"/>
    <s v="D"/>
    <m/>
    <x v="0"/>
    <x v="0"/>
    <m/>
    <m/>
    <m/>
  </r>
  <r>
    <x v="689"/>
    <s v="B0690"/>
    <x v="2"/>
    <s v="Warsita Pudjiastuti"/>
    <n v="85"/>
    <n v="68"/>
    <n v="53"/>
    <n v="59"/>
    <n v="65"/>
    <n v="97"/>
    <n v="88"/>
    <x v="3"/>
    <x v="1"/>
    <n v="88"/>
    <n v="73.424999999999997"/>
    <s v="B"/>
    <m/>
    <x v="0"/>
    <x v="0"/>
    <m/>
    <m/>
    <m/>
  </r>
  <r>
    <x v="690"/>
    <s v="A0691"/>
    <x v="4"/>
    <s v="Zulaikha Permadi"/>
    <n v="59"/>
    <n v="70"/>
    <n v="60"/>
    <n v="55"/>
    <n v="76"/>
    <n v="95"/>
    <n v="96"/>
    <x v="3"/>
    <x v="1"/>
    <n v="96"/>
    <n v="73.099999999999994"/>
    <s v="B"/>
    <m/>
    <x v="0"/>
    <x v="0"/>
    <m/>
    <m/>
    <m/>
  </r>
  <r>
    <x v="691"/>
    <s v="A0692"/>
    <x v="4"/>
    <s v="Taufik Oktaviani"/>
    <n v="67"/>
    <n v="51"/>
    <n v="78"/>
    <n v="70"/>
    <n v="54"/>
    <n v="72"/>
    <n v="73"/>
    <x v="3"/>
    <x v="1"/>
    <n v="73"/>
    <n v="67.55"/>
    <s v="C"/>
    <m/>
    <x v="0"/>
    <x v="0"/>
    <m/>
    <m/>
    <m/>
  </r>
  <r>
    <x v="692"/>
    <s v="A0693"/>
    <x v="4"/>
    <s v="Jais Iswahyudi"/>
    <n v="63"/>
    <n v="46"/>
    <n v="84"/>
    <n v="75"/>
    <n v="95"/>
    <n v="51"/>
    <n v="85"/>
    <x v="19"/>
    <x v="0"/>
    <n v="75"/>
    <n v="69.375"/>
    <s v="C"/>
    <m/>
    <x v="0"/>
    <x v="0"/>
    <m/>
    <m/>
    <m/>
  </r>
  <r>
    <x v="693"/>
    <s v="A0694"/>
    <x v="4"/>
    <s v="Kajen Narpati"/>
    <n v="94"/>
    <n v="69"/>
    <n v="88"/>
    <n v="73"/>
    <n v="88"/>
    <n v="93"/>
    <n v="64"/>
    <x v="3"/>
    <x v="1"/>
    <n v="64"/>
    <n v="83.100000000000009"/>
    <s v="A"/>
    <m/>
    <x v="0"/>
    <x v="0"/>
    <m/>
    <m/>
    <m/>
  </r>
  <r>
    <x v="694"/>
    <s v="A0695"/>
    <x v="4"/>
    <s v="Jamalia Wastuti"/>
    <n v="74"/>
    <n v="72"/>
    <n v="66"/>
    <n v="52"/>
    <n v="93"/>
    <n v="91"/>
    <n v="88"/>
    <x v="3"/>
    <x v="1"/>
    <n v="88"/>
    <n v="76.575000000000003"/>
    <s v="B"/>
    <m/>
    <x v="0"/>
    <x v="0"/>
    <m/>
    <m/>
    <m/>
  </r>
  <r>
    <x v="695"/>
    <s v="A0696"/>
    <x v="4"/>
    <s v="Saadat Iswahyudi"/>
    <n v="81"/>
    <n v="63"/>
    <n v="37"/>
    <n v="60"/>
    <n v="95"/>
    <n v="93"/>
    <n v="75"/>
    <x v="3"/>
    <x v="1"/>
    <n v="75"/>
    <n v="70.875"/>
    <s v="B"/>
    <m/>
    <x v="0"/>
    <x v="0"/>
    <m/>
    <m/>
    <m/>
  </r>
  <r>
    <x v="696"/>
    <s v="B0697"/>
    <x v="2"/>
    <s v="Makara Mulyani"/>
    <n v="71"/>
    <n v="55"/>
    <n v="91"/>
    <n v="59"/>
    <n v="80"/>
    <n v="80"/>
    <n v="87"/>
    <x v="148"/>
    <x v="0"/>
    <n v="77"/>
    <n v="75.025000000000006"/>
    <s v="B"/>
    <m/>
    <x v="0"/>
    <x v="0"/>
    <m/>
    <m/>
    <m/>
  </r>
  <r>
    <x v="697"/>
    <s v="C0698"/>
    <x v="5"/>
    <s v="Viman Uyainah"/>
    <n v="53"/>
    <n v="71"/>
    <n v="53"/>
    <n v="70"/>
    <n v="65"/>
    <n v="91"/>
    <n v="81"/>
    <x v="3"/>
    <x v="1"/>
    <n v="81"/>
    <n v="69.274999999999991"/>
    <s v="C"/>
    <m/>
    <x v="0"/>
    <x v="0"/>
    <m/>
    <m/>
    <m/>
  </r>
  <r>
    <x v="698"/>
    <s v="F0699"/>
    <x v="1"/>
    <s v="Abyasa Hastuti"/>
    <n v="92"/>
    <n v="60"/>
    <n v="42"/>
    <n v="69"/>
    <n v="91"/>
    <n v="67"/>
    <n v="68"/>
    <x v="79"/>
    <x v="0"/>
    <n v="58"/>
    <n v="66.599999999999994"/>
    <s v="C"/>
    <m/>
    <x v="0"/>
    <x v="0"/>
    <m/>
    <m/>
    <m/>
  </r>
  <r>
    <x v="699"/>
    <s v="E0700"/>
    <x v="3"/>
    <s v="Jessica Hakim"/>
    <n v="93"/>
    <n v="63"/>
    <n v="71"/>
    <n v="50"/>
    <n v="79"/>
    <n v="62"/>
    <n v="86"/>
    <x v="3"/>
    <x v="1"/>
    <n v="86"/>
    <n v="70.825000000000003"/>
    <s v="B"/>
    <m/>
    <x v="0"/>
    <x v="0"/>
    <m/>
    <m/>
    <m/>
  </r>
  <r>
    <x v="700"/>
    <s v="F0701"/>
    <x v="1"/>
    <s v="Emas Tampubolon"/>
    <n v="66"/>
    <n v="49"/>
    <n v="86"/>
    <n v="60"/>
    <n v="72"/>
    <n v="87"/>
    <n v="90"/>
    <x v="70"/>
    <x v="0"/>
    <n v="80"/>
    <n v="73.474999999999994"/>
    <s v="B"/>
    <m/>
    <x v="0"/>
    <x v="0"/>
    <m/>
    <m/>
    <m/>
  </r>
  <r>
    <x v="701"/>
    <s v="B0702"/>
    <x v="2"/>
    <s v="Cayadi Maryati"/>
    <n v="78"/>
    <n v="69"/>
    <n v="64"/>
    <n v="74"/>
    <n v="60"/>
    <n v="97"/>
    <n v="66"/>
    <x v="33"/>
    <x v="0"/>
    <n v="56"/>
    <n v="72.924999999999997"/>
    <s v="B"/>
    <m/>
    <x v="0"/>
    <x v="0"/>
    <m/>
    <m/>
    <m/>
  </r>
  <r>
    <x v="702"/>
    <s v="E0703"/>
    <x v="3"/>
    <s v="Hadi Yuliarti"/>
    <n v="69"/>
    <n v="50"/>
    <n v="42"/>
    <n v="64"/>
    <n v="68"/>
    <n v="56"/>
    <n v="93"/>
    <x v="3"/>
    <x v="1"/>
    <n v="93"/>
    <n v="60.275000000000006"/>
    <s v="C"/>
    <m/>
    <x v="0"/>
    <x v="0"/>
    <m/>
    <m/>
    <m/>
  </r>
  <r>
    <x v="703"/>
    <s v="D0704"/>
    <x v="0"/>
    <s v="Banara Ardianto"/>
    <n v="67"/>
    <n v="49"/>
    <n v="45"/>
    <n v="61"/>
    <n v="85"/>
    <n v="52"/>
    <n v="99"/>
    <x v="3"/>
    <x v="1"/>
    <n v="99"/>
    <n v="62.050000000000004"/>
    <s v="C"/>
    <m/>
    <x v="0"/>
    <x v="0"/>
    <m/>
    <m/>
    <m/>
  </r>
  <r>
    <x v="704"/>
    <s v="B0705"/>
    <x v="2"/>
    <s v="Elvin Saragih"/>
    <n v="65"/>
    <n v="49"/>
    <n v="69"/>
    <n v="70"/>
    <n v="62"/>
    <n v="96"/>
    <n v="60"/>
    <x v="3"/>
    <x v="1"/>
    <n v="60"/>
    <n v="69.75"/>
    <s v="C"/>
    <m/>
    <x v="0"/>
    <x v="0"/>
    <m/>
    <m/>
    <m/>
  </r>
  <r>
    <x v="705"/>
    <s v="C0706"/>
    <x v="5"/>
    <s v="Olga Handayani"/>
    <n v="63"/>
    <n v="72"/>
    <n v="56"/>
    <n v="62"/>
    <n v="82"/>
    <n v="95"/>
    <n v="82"/>
    <x v="79"/>
    <x v="0"/>
    <n v="72"/>
    <n v="72.275000000000006"/>
    <s v="B"/>
    <m/>
    <x v="0"/>
    <x v="0"/>
    <m/>
    <m/>
    <m/>
  </r>
  <r>
    <x v="706"/>
    <s v="D0707"/>
    <x v="0"/>
    <s v="Ridwan Puspasari"/>
    <n v="50"/>
    <n v="75"/>
    <n v="35"/>
    <n v="73"/>
    <n v="77"/>
    <n v="66"/>
    <n v="70"/>
    <x v="3"/>
    <x v="1"/>
    <n v="70"/>
    <n v="61.575000000000003"/>
    <s v="C"/>
    <m/>
    <x v="0"/>
    <x v="0"/>
    <m/>
    <m/>
    <m/>
  </r>
  <r>
    <x v="707"/>
    <s v="E0708"/>
    <x v="3"/>
    <s v="Sadina Prabowo"/>
    <n v="95"/>
    <n v="70"/>
    <n v="67"/>
    <n v="71"/>
    <n v="54"/>
    <n v="90"/>
    <n v="73"/>
    <x v="87"/>
    <x v="0"/>
    <n v="63"/>
    <n v="73.95"/>
    <s v="B"/>
    <m/>
    <x v="0"/>
    <x v="0"/>
    <m/>
    <m/>
    <m/>
  </r>
  <r>
    <x v="708"/>
    <s v="D0709"/>
    <x v="0"/>
    <s v="Najwa Palastri"/>
    <n v="70"/>
    <n v="55"/>
    <n v="63"/>
    <n v="73"/>
    <n v="71"/>
    <n v="48"/>
    <n v="92"/>
    <x v="149"/>
    <x v="0"/>
    <n v="82"/>
    <n v="64.025000000000006"/>
    <s v="C"/>
    <m/>
    <x v="0"/>
    <x v="0"/>
    <m/>
    <m/>
    <m/>
  </r>
  <r>
    <x v="709"/>
    <s v="A0710"/>
    <x v="4"/>
    <s v="Dalimin Pranowo"/>
    <n v="65"/>
    <n v="64"/>
    <n v="91"/>
    <n v="53"/>
    <n v="65"/>
    <n v="89"/>
    <n v="65"/>
    <x v="3"/>
    <x v="1"/>
    <n v="65"/>
    <n v="73.375"/>
    <s v="B"/>
    <m/>
    <x v="0"/>
    <x v="0"/>
    <m/>
    <m/>
    <m/>
  </r>
  <r>
    <x v="710"/>
    <s v="B0711"/>
    <x v="2"/>
    <s v="Indah Kurniawan"/>
    <n v="50"/>
    <n v="65"/>
    <n v="63"/>
    <n v="53"/>
    <n v="81"/>
    <n v="48"/>
    <n v="97"/>
    <x v="72"/>
    <x v="0"/>
    <n v="87"/>
    <n v="62.025000000000006"/>
    <s v="C"/>
    <m/>
    <x v="0"/>
    <x v="0"/>
    <m/>
    <m/>
    <m/>
  </r>
  <r>
    <x v="711"/>
    <s v="A0712"/>
    <x v="4"/>
    <s v="Laksana Irawan"/>
    <n v="77"/>
    <n v="55"/>
    <n v="46"/>
    <n v="68"/>
    <n v="85"/>
    <n v="65"/>
    <n v="75"/>
    <x v="41"/>
    <x v="0"/>
    <n v="65"/>
    <n v="64.325000000000003"/>
    <s v="C"/>
    <m/>
    <x v="0"/>
    <x v="0"/>
    <m/>
    <m/>
    <m/>
  </r>
  <r>
    <x v="712"/>
    <s v="B0713"/>
    <x v="2"/>
    <s v="Lanjar Napitupulu"/>
    <n v="60"/>
    <n v="41"/>
    <n v="65"/>
    <n v="69"/>
    <n v="63"/>
    <n v="65"/>
    <n v="98"/>
    <x v="3"/>
    <x v="1"/>
    <n v="98"/>
    <n v="64.924999999999997"/>
    <s v="C"/>
    <m/>
    <x v="0"/>
    <x v="0"/>
    <m/>
    <m/>
    <m/>
  </r>
  <r>
    <x v="713"/>
    <s v="B0714"/>
    <x v="2"/>
    <s v="Jelita Suwarno"/>
    <n v="79"/>
    <n v="75"/>
    <n v="64"/>
    <n v="57"/>
    <n v="79"/>
    <n v="100"/>
    <n v="76"/>
    <x v="149"/>
    <x v="0"/>
    <n v="66"/>
    <n v="75.650000000000006"/>
    <s v="B"/>
    <m/>
    <x v="0"/>
    <x v="0"/>
    <m/>
    <m/>
    <m/>
  </r>
  <r>
    <x v="714"/>
    <s v="B0715"/>
    <x v="2"/>
    <s v="Lanjar Hidayanto"/>
    <n v="76"/>
    <n v="52"/>
    <n v="63"/>
    <n v="56"/>
    <n v="83"/>
    <n v="48"/>
    <n v="81"/>
    <x v="118"/>
    <x v="0"/>
    <n v="71"/>
    <n v="62.675000000000004"/>
    <s v="C"/>
    <m/>
    <x v="0"/>
    <x v="0"/>
    <m/>
    <m/>
    <m/>
  </r>
  <r>
    <x v="715"/>
    <s v="D0716"/>
    <x v="0"/>
    <s v="Radit Lestari"/>
    <n v="74"/>
    <n v="57"/>
    <n v="94"/>
    <n v="62"/>
    <n v="55"/>
    <n v="81"/>
    <n v="73"/>
    <x v="3"/>
    <x v="1"/>
    <n v="73"/>
    <n v="73.3"/>
    <s v="B"/>
    <m/>
    <x v="0"/>
    <x v="0"/>
    <m/>
    <m/>
    <m/>
  </r>
  <r>
    <x v="716"/>
    <s v="B0717"/>
    <x v="2"/>
    <s v="Umay Siregar"/>
    <n v="73"/>
    <n v="45"/>
    <n v="61"/>
    <n v="70"/>
    <n v="62"/>
    <n v="90"/>
    <n v="83"/>
    <x v="3"/>
    <x v="1"/>
    <n v="83"/>
    <n v="69.75"/>
    <s v="C"/>
    <m/>
    <x v="0"/>
    <x v="0"/>
    <m/>
    <m/>
    <m/>
  </r>
  <r>
    <x v="717"/>
    <s v="B0718"/>
    <x v="2"/>
    <s v="Natalia Rahimah"/>
    <n v="92"/>
    <n v="63"/>
    <n v="95"/>
    <n v="58"/>
    <n v="54"/>
    <n v="60"/>
    <n v="71"/>
    <x v="8"/>
    <x v="0"/>
    <n v="61"/>
    <n v="70.474999999999994"/>
    <s v="B"/>
    <m/>
    <x v="0"/>
    <x v="0"/>
    <m/>
    <m/>
    <m/>
  </r>
  <r>
    <x v="718"/>
    <s v="F0719"/>
    <x v="1"/>
    <s v="Warsa Sudiati"/>
    <n v="68"/>
    <n v="58"/>
    <n v="52"/>
    <n v="64"/>
    <n v="87"/>
    <n v="53"/>
    <n v="63"/>
    <x v="89"/>
    <x v="0"/>
    <n v="53"/>
    <n v="60.924999999999997"/>
    <s v="C"/>
    <m/>
    <x v="0"/>
    <x v="0"/>
    <m/>
    <m/>
    <m/>
  </r>
  <r>
    <x v="719"/>
    <s v="B0720"/>
    <x v="2"/>
    <s v="Cengkal Anggraini"/>
    <n v="60"/>
    <n v="45"/>
    <n v="37"/>
    <n v="58"/>
    <n v="65"/>
    <n v="74"/>
    <n v="65"/>
    <x v="28"/>
    <x v="0"/>
    <n v="55"/>
    <n v="56.2"/>
    <s v="D"/>
    <m/>
    <x v="0"/>
    <x v="0"/>
    <m/>
    <m/>
    <m/>
  </r>
  <r>
    <x v="720"/>
    <s v="E0721"/>
    <x v="3"/>
    <s v="Kamaria Wijayanti"/>
    <n v="73"/>
    <n v="75"/>
    <n v="71"/>
    <n v="64"/>
    <n v="66"/>
    <n v="66"/>
    <n v="80"/>
    <x v="150"/>
    <x v="0"/>
    <n v="70"/>
    <n v="69.150000000000006"/>
    <s v="C"/>
    <m/>
    <x v="0"/>
    <x v="0"/>
    <m/>
    <m/>
    <m/>
  </r>
  <r>
    <x v="721"/>
    <s v="A0722"/>
    <x v="4"/>
    <s v="Kanda Nugroho"/>
    <n v="87"/>
    <n v="57"/>
    <n v="41"/>
    <n v="67"/>
    <n v="76"/>
    <n v="58"/>
    <n v="88"/>
    <x v="3"/>
    <x v="1"/>
    <n v="88"/>
    <n v="64.474999999999994"/>
    <s v="C"/>
    <m/>
    <x v="0"/>
    <x v="0"/>
    <m/>
    <m/>
    <m/>
  </r>
  <r>
    <x v="722"/>
    <s v="F0723"/>
    <x v="1"/>
    <s v="Kajen Prabowo"/>
    <n v="85"/>
    <n v="56"/>
    <n v="51"/>
    <n v="56"/>
    <n v="88"/>
    <n v="94"/>
    <n v="97"/>
    <x v="3"/>
    <x v="1"/>
    <n v="97"/>
    <n v="74.325000000000003"/>
    <s v="B"/>
    <m/>
    <x v="0"/>
    <x v="0"/>
    <m/>
    <m/>
    <m/>
  </r>
  <r>
    <x v="723"/>
    <s v="E0724"/>
    <x v="3"/>
    <s v="Cindy Sitompul"/>
    <n v="72"/>
    <n v="67"/>
    <n v="66"/>
    <n v="55"/>
    <n v="52"/>
    <n v="48"/>
    <n v="94"/>
    <x v="33"/>
    <x v="0"/>
    <n v="84"/>
    <n v="61.949999999999996"/>
    <s v="C"/>
    <m/>
    <x v="0"/>
    <x v="0"/>
    <m/>
    <m/>
    <m/>
  </r>
  <r>
    <x v="724"/>
    <s v="A0725"/>
    <x v="4"/>
    <s v="Labuh Permadi"/>
    <n v="87"/>
    <n v="49"/>
    <n v="82"/>
    <n v="62"/>
    <n v="93"/>
    <n v="58"/>
    <n v="71"/>
    <x v="3"/>
    <x v="1"/>
    <n v="71"/>
    <n v="71.474999999999994"/>
    <s v="B"/>
    <m/>
    <x v="0"/>
    <x v="0"/>
    <m/>
    <m/>
    <m/>
  </r>
  <r>
    <x v="725"/>
    <s v="D0726"/>
    <x v="0"/>
    <s v="Natalia Hasanah"/>
    <n v="84"/>
    <n v="63"/>
    <n v="48"/>
    <n v="54"/>
    <n v="72"/>
    <n v="48"/>
    <n v="99"/>
    <x v="9"/>
    <x v="0"/>
    <n v="89"/>
    <n v="62.225000000000001"/>
    <s v="C"/>
    <m/>
    <x v="0"/>
    <x v="0"/>
    <m/>
    <m/>
    <m/>
  </r>
  <r>
    <x v="726"/>
    <s v="F0727"/>
    <x v="1"/>
    <s v="Yoga Hartati"/>
    <n v="91"/>
    <n v="71"/>
    <n v="50"/>
    <n v="53"/>
    <n v="79"/>
    <n v="96"/>
    <n v="85"/>
    <x v="3"/>
    <x v="1"/>
    <n v="85"/>
    <n v="74.45"/>
    <s v="B"/>
    <m/>
    <x v="0"/>
    <x v="0"/>
    <m/>
    <m/>
    <m/>
  </r>
  <r>
    <x v="727"/>
    <s v="A0728"/>
    <x v="4"/>
    <s v="Kenzie Pratama"/>
    <n v="67"/>
    <n v="47"/>
    <n v="36"/>
    <n v="68"/>
    <n v="80"/>
    <n v="99"/>
    <n v="60"/>
    <x v="3"/>
    <x v="1"/>
    <n v="60"/>
    <n v="65.75"/>
    <s v="C"/>
    <m/>
    <x v="0"/>
    <x v="0"/>
    <m/>
    <m/>
    <m/>
  </r>
  <r>
    <x v="728"/>
    <s v="B0729"/>
    <x v="2"/>
    <s v="Vivi Nuraini"/>
    <n v="55"/>
    <n v="75"/>
    <n v="91"/>
    <n v="62"/>
    <n v="71"/>
    <n v="53"/>
    <n v="67"/>
    <x v="3"/>
    <x v="1"/>
    <n v="67"/>
    <n v="68.375"/>
    <s v="C"/>
    <m/>
    <x v="0"/>
    <x v="0"/>
    <m/>
    <m/>
    <m/>
  </r>
  <r>
    <x v="729"/>
    <s v="D0730"/>
    <x v="0"/>
    <s v="Wardaya Kusumo"/>
    <n v="57"/>
    <n v="45"/>
    <n v="75"/>
    <n v="66"/>
    <n v="65"/>
    <n v="54"/>
    <n v="75"/>
    <x v="83"/>
    <x v="0"/>
    <n v="65"/>
    <n v="61.424999999999997"/>
    <s v="C"/>
    <m/>
    <x v="0"/>
    <x v="0"/>
    <m/>
    <m/>
    <m/>
  </r>
  <r>
    <x v="730"/>
    <s v="D0731"/>
    <x v="0"/>
    <s v="Muhammad Suryono"/>
    <n v="79"/>
    <n v="69"/>
    <n v="52"/>
    <n v="61"/>
    <n v="86"/>
    <n v="73"/>
    <n v="72"/>
    <x v="127"/>
    <x v="0"/>
    <n v="62"/>
    <n v="68.075000000000003"/>
    <s v="C"/>
    <m/>
    <x v="0"/>
    <x v="0"/>
    <m/>
    <m/>
    <m/>
  </r>
  <r>
    <x v="731"/>
    <s v="F0732"/>
    <x v="1"/>
    <s v="Aris Anggraini"/>
    <n v="66"/>
    <n v="59"/>
    <n v="46"/>
    <n v="63"/>
    <n v="85"/>
    <n v="44"/>
    <n v="90"/>
    <x v="33"/>
    <x v="0"/>
    <n v="80"/>
    <n v="60.125"/>
    <s v="C"/>
    <m/>
    <x v="0"/>
    <x v="0"/>
    <m/>
    <m/>
    <m/>
  </r>
  <r>
    <x v="732"/>
    <s v="D0733"/>
    <x v="0"/>
    <s v="Rizki Suartini"/>
    <n v="67"/>
    <n v="65"/>
    <n v="88"/>
    <n v="58"/>
    <n v="75"/>
    <n v="91"/>
    <n v="94"/>
    <x v="3"/>
    <x v="1"/>
    <n v="94"/>
    <n v="78.325000000000017"/>
    <s v="B"/>
    <m/>
    <x v="0"/>
    <x v="0"/>
    <m/>
    <m/>
    <m/>
  </r>
  <r>
    <x v="733"/>
    <s v="E0734"/>
    <x v="3"/>
    <s v="Perkasa Lailasari"/>
    <n v="89"/>
    <n v="42"/>
    <n v="36"/>
    <n v="74"/>
    <n v="88"/>
    <n v="47"/>
    <n v="76"/>
    <x v="3"/>
    <x v="1"/>
    <n v="76"/>
    <n v="60.825000000000003"/>
    <s v="C"/>
    <m/>
    <x v="0"/>
    <x v="0"/>
    <m/>
    <m/>
    <m/>
  </r>
  <r>
    <x v="734"/>
    <s v="F0735"/>
    <x v="1"/>
    <s v="Rafi Namaga"/>
    <n v="55"/>
    <n v="56"/>
    <n v="85"/>
    <n v="50"/>
    <n v="57"/>
    <n v="70"/>
    <n v="80"/>
    <x v="122"/>
    <x v="0"/>
    <n v="70"/>
    <n v="65.25"/>
    <s v="C"/>
    <m/>
    <x v="0"/>
    <x v="0"/>
    <m/>
    <m/>
    <m/>
  </r>
  <r>
    <x v="735"/>
    <s v="F0736"/>
    <x v="1"/>
    <s v="Martani Pudjiastuti"/>
    <n v="59"/>
    <n v="53"/>
    <n v="95"/>
    <n v="64"/>
    <n v="81"/>
    <n v="55"/>
    <n v="79"/>
    <x v="36"/>
    <x v="0"/>
    <n v="69"/>
    <n v="69.025000000000006"/>
    <s v="C"/>
    <m/>
    <x v="0"/>
    <x v="0"/>
    <m/>
    <m/>
    <m/>
  </r>
  <r>
    <x v="736"/>
    <s v="A0737"/>
    <x v="4"/>
    <s v="Himawan Ardianto"/>
    <n v="80"/>
    <n v="66"/>
    <n v="89"/>
    <n v="60"/>
    <n v="86"/>
    <n v="75"/>
    <n v="89"/>
    <x v="3"/>
    <x v="1"/>
    <n v="89"/>
    <n v="78.200000000000017"/>
    <s v="B"/>
    <m/>
    <x v="0"/>
    <x v="0"/>
    <m/>
    <m/>
    <m/>
  </r>
  <r>
    <x v="737"/>
    <s v="F0738"/>
    <x v="1"/>
    <s v="Ciaobella Wibisono"/>
    <n v="69"/>
    <n v="68"/>
    <n v="73"/>
    <n v="72"/>
    <n v="78"/>
    <n v="99"/>
    <n v="72"/>
    <x v="3"/>
    <x v="1"/>
    <n v="72"/>
    <n v="77.475000000000009"/>
    <s v="B"/>
    <m/>
    <x v="0"/>
    <x v="0"/>
    <m/>
    <m/>
    <m/>
  </r>
  <r>
    <x v="738"/>
    <s v="D0739"/>
    <x v="0"/>
    <s v="Nilam Widodo"/>
    <n v="59"/>
    <n v="64"/>
    <n v="43"/>
    <n v="73"/>
    <n v="79"/>
    <n v="44"/>
    <n v="94"/>
    <x v="98"/>
    <x v="0"/>
    <n v="84"/>
    <n v="60.175000000000004"/>
    <s v="C"/>
    <m/>
    <x v="0"/>
    <x v="0"/>
    <m/>
    <m/>
    <m/>
  </r>
  <r>
    <x v="739"/>
    <s v="B0740"/>
    <x v="2"/>
    <s v="Maria Palastri"/>
    <n v="85"/>
    <n v="67"/>
    <n v="84"/>
    <n v="58"/>
    <n v="85"/>
    <n v="47"/>
    <n v="96"/>
    <x v="151"/>
    <x v="0"/>
    <n v="86"/>
    <n v="71.674999999999997"/>
    <s v="B"/>
    <m/>
    <x v="0"/>
    <x v="0"/>
    <m/>
    <m/>
    <m/>
  </r>
  <r>
    <x v="740"/>
    <s v="A0741"/>
    <x v="4"/>
    <s v="Kawaya Firgantoro"/>
    <n v="60"/>
    <n v="44"/>
    <n v="85"/>
    <n v="56"/>
    <n v="76"/>
    <n v="92"/>
    <n v="70"/>
    <x v="3"/>
    <x v="1"/>
    <n v="70"/>
    <n v="71.900000000000006"/>
    <s v="B"/>
    <m/>
    <x v="0"/>
    <x v="0"/>
    <m/>
    <m/>
    <m/>
  </r>
  <r>
    <x v="741"/>
    <s v="F0742"/>
    <x v="1"/>
    <s v="Salman Irawan"/>
    <n v="75"/>
    <n v="44"/>
    <n v="40"/>
    <n v="52"/>
    <n v="59"/>
    <n v="65"/>
    <n v="86"/>
    <x v="81"/>
    <x v="0"/>
    <n v="76"/>
    <n v="57.35"/>
    <s v="D"/>
    <m/>
    <x v="0"/>
    <x v="0"/>
    <m/>
    <m/>
    <m/>
  </r>
  <r>
    <x v="742"/>
    <s v="E0743"/>
    <x v="3"/>
    <s v="Adinata Saefullah"/>
    <n v="56"/>
    <n v="60"/>
    <n v="45"/>
    <n v="58"/>
    <n v="74"/>
    <n v="60"/>
    <n v="95"/>
    <x v="142"/>
    <x v="0"/>
    <n v="85"/>
    <n v="60.5"/>
    <s v="C"/>
    <m/>
    <x v="0"/>
    <x v="0"/>
    <m/>
    <m/>
    <m/>
  </r>
  <r>
    <x v="743"/>
    <s v="B0744"/>
    <x v="2"/>
    <s v="Carla Hasanah"/>
    <n v="83"/>
    <n v="56"/>
    <n v="33"/>
    <n v="52"/>
    <n v="62"/>
    <n v="80"/>
    <n v="71"/>
    <x v="3"/>
    <x v="1"/>
    <n v="71"/>
    <n v="61.325000000000003"/>
    <s v="C"/>
    <m/>
    <x v="0"/>
    <x v="0"/>
    <m/>
    <m/>
    <m/>
  </r>
  <r>
    <x v="744"/>
    <s v="B0745"/>
    <x v="2"/>
    <s v="Betania Namaga"/>
    <n v="70"/>
    <n v="42"/>
    <n v="59"/>
    <n v="55"/>
    <n v="74"/>
    <n v="98"/>
    <n v="78"/>
    <x v="3"/>
    <x v="1"/>
    <n v="78"/>
    <n v="69.325000000000003"/>
    <s v="C"/>
    <m/>
    <x v="0"/>
    <x v="0"/>
    <m/>
    <m/>
    <m/>
  </r>
  <r>
    <x v="745"/>
    <s v="A0746"/>
    <x v="4"/>
    <s v="Citra Sudiati"/>
    <n v="94"/>
    <n v="62"/>
    <n v="55"/>
    <n v="54"/>
    <n v="66"/>
    <n v="45"/>
    <n v="86"/>
    <x v="102"/>
    <x v="0"/>
    <n v="76"/>
    <n v="62.1"/>
    <s v="C"/>
    <m/>
    <x v="0"/>
    <x v="0"/>
    <m/>
    <m/>
    <m/>
  </r>
  <r>
    <x v="746"/>
    <s v="D0747"/>
    <x v="0"/>
    <s v="Aris Sinaga"/>
    <n v="88"/>
    <n v="48"/>
    <n v="43"/>
    <n v="62"/>
    <n v="55"/>
    <n v="71"/>
    <n v="94"/>
    <x v="152"/>
    <x v="0"/>
    <n v="84"/>
    <n v="62.824999999999996"/>
    <s v="C"/>
    <m/>
    <x v="0"/>
    <x v="0"/>
    <m/>
    <m/>
    <m/>
  </r>
  <r>
    <x v="747"/>
    <s v="B0748"/>
    <x v="2"/>
    <s v="Mursita Safitri"/>
    <n v="83"/>
    <n v="61"/>
    <n v="43"/>
    <n v="57"/>
    <n v="71"/>
    <n v="98"/>
    <n v="100"/>
    <x v="146"/>
    <x v="0"/>
    <n v="90"/>
    <n v="71.2"/>
    <s v="B"/>
    <m/>
    <x v="0"/>
    <x v="0"/>
    <m/>
    <m/>
    <m/>
  </r>
  <r>
    <x v="748"/>
    <s v="B0749"/>
    <x v="2"/>
    <s v="Marwata Sudiati"/>
    <n v="85"/>
    <n v="60"/>
    <n v="48"/>
    <n v="74"/>
    <n v="58"/>
    <n v="94"/>
    <n v="85"/>
    <x v="110"/>
    <x v="0"/>
    <n v="75"/>
    <n v="70.525000000000006"/>
    <s v="B"/>
    <m/>
    <x v="0"/>
    <x v="0"/>
    <m/>
    <m/>
    <m/>
  </r>
  <r>
    <x v="749"/>
    <s v="F0750"/>
    <x v="1"/>
    <s v="Mahdi Permadi"/>
    <n v="88"/>
    <n v="68"/>
    <n v="88"/>
    <n v="58"/>
    <n v="94"/>
    <n v="56"/>
    <n v="83"/>
    <x v="3"/>
    <x v="1"/>
    <n v="83"/>
    <n v="75.599999999999994"/>
    <s v="B"/>
    <m/>
    <x v="0"/>
    <x v="0"/>
    <m/>
    <m/>
    <m/>
  </r>
  <r>
    <x v="750"/>
    <s v="B0751"/>
    <x v="2"/>
    <s v="Harja Suryatmi"/>
    <n v="93"/>
    <n v="55"/>
    <n v="31"/>
    <n v="71"/>
    <n v="87"/>
    <n v="59"/>
    <n v="83"/>
    <x v="3"/>
    <x v="1"/>
    <n v="83"/>
    <n v="64.55"/>
    <s v="C"/>
    <m/>
    <x v="0"/>
    <x v="0"/>
    <m/>
    <m/>
    <m/>
  </r>
  <r>
    <x v="751"/>
    <s v="C0752"/>
    <x v="5"/>
    <s v="Galang Firgantoro"/>
    <n v="85"/>
    <n v="51"/>
    <n v="53"/>
    <n v="62"/>
    <n v="90"/>
    <n v="73"/>
    <n v="92"/>
    <x v="128"/>
    <x v="0"/>
    <n v="82"/>
    <n v="69.400000000000006"/>
    <s v="C"/>
    <m/>
    <x v="0"/>
    <x v="0"/>
    <m/>
    <m/>
    <m/>
  </r>
  <r>
    <x v="752"/>
    <s v="A0753"/>
    <x v="4"/>
    <s v="Maras Salahudin"/>
    <n v="92"/>
    <n v="71"/>
    <n v="67"/>
    <n v="68"/>
    <n v="58"/>
    <n v="58"/>
    <n v="74"/>
    <x v="3"/>
    <x v="1"/>
    <n v="74"/>
    <n v="68.525000000000006"/>
    <s v="C"/>
    <m/>
    <x v="0"/>
    <x v="0"/>
    <m/>
    <m/>
    <m/>
  </r>
  <r>
    <x v="753"/>
    <s v="E0754"/>
    <x v="3"/>
    <s v="Mursinin Dabukke"/>
    <n v="86"/>
    <n v="59"/>
    <n v="90"/>
    <n v="64"/>
    <n v="82"/>
    <n v="88"/>
    <n v="97"/>
    <x v="153"/>
    <x v="0"/>
    <n v="87"/>
    <n v="80.674999999999997"/>
    <s v="A"/>
    <m/>
    <x v="0"/>
    <x v="0"/>
    <m/>
    <m/>
    <m/>
  </r>
  <r>
    <x v="754"/>
    <s v="F0755"/>
    <x v="1"/>
    <s v="Perkasa Wahyuni"/>
    <n v="81"/>
    <n v="53"/>
    <n v="77"/>
    <n v="54"/>
    <n v="87"/>
    <n v="43"/>
    <n v="69"/>
    <x v="19"/>
    <x v="0"/>
    <n v="59"/>
    <n v="64.275000000000006"/>
    <s v="C"/>
    <m/>
    <x v="0"/>
    <x v="0"/>
    <m/>
    <m/>
    <m/>
  </r>
  <r>
    <x v="755"/>
    <s v="E0756"/>
    <x v="3"/>
    <s v="Xanana Nababan"/>
    <n v="62"/>
    <n v="51"/>
    <n v="46"/>
    <n v="67"/>
    <n v="83"/>
    <n v="56"/>
    <n v="90"/>
    <x v="15"/>
    <x v="0"/>
    <n v="80"/>
    <n v="61.275000000000006"/>
    <s v="C"/>
    <m/>
    <x v="0"/>
    <x v="0"/>
    <m/>
    <m/>
    <m/>
  </r>
  <r>
    <x v="756"/>
    <s v="D0757"/>
    <x v="0"/>
    <s v="Tri Prasetyo"/>
    <n v="66"/>
    <n v="66"/>
    <n v="76"/>
    <n v="58"/>
    <n v="93"/>
    <n v="54"/>
    <n v="74"/>
    <x v="144"/>
    <x v="0"/>
    <n v="64"/>
    <n v="67.775000000000006"/>
    <s v="C"/>
    <m/>
    <x v="0"/>
    <x v="0"/>
    <m/>
    <m/>
    <m/>
  </r>
  <r>
    <x v="757"/>
    <s v="A0758"/>
    <x v="4"/>
    <s v="Wani Kuswandari"/>
    <n v="69"/>
    <n v="67"/>
    <n v="35"/>
    <n v="66"/>
    <n v="83"/>
    <n v="64"/>
    <n v="80"/>
    <x v="38"/>
    <x v="0"/>
    <n v="70"/>
    <n v="62.424999999999997"/>
    <s v="C"/>
    <m/>
    <x v="0"/>
    <x v="0"/>
    <m/>
    <m/>
    <m/>
  </r>
  <r>
    <x v="758"/>
    <s v="A0759"/>
    <x v="4"/>
    <s v="Irfan Handayani"/>
    <n v="67"/>
    <n v="65"/>
    <n v="75"/>
    <n v="52"/>
    <n v="83"/>
    <n v="56"/>
    <n v="82"/>
    <x v="3"/>
    <x v="1"/>
    <n v="82"/>
    <n v="67.775000000000006"/>
    <s v="C"/>
    <m/>
    <x v="0"/>
    <x v="0"/>
    <m/>
    <m/>
    <m/>
  </r>
  <r>
    <x v="759"/>
    <s v="F0760"/>
    <x v="1"/>
    <s v="Amelia Nasyiah"/>
    <n v="89"/>
    <n v="60"/>
    <n v="71"/>
    <n v="58"/>
    <n v="92"/>
    <n v="57"/>
    <n v="90"/>
    <x v="3"/>
    <x v="1"/>
    <n v="90"/>
    <n v="71.974999999999994"/>
    <s v="B"/>
    <m/>
    <x v="0"/>
    <x v="0"/>
    <m/>
    <m/>
    <m/>
  </r>
  <r>
    <x v="760"/>
    <s v="B0761"/>
    <x v="2"/>
    <s v="Darijan Wacana"/>
    <n v="74"/>
    <n v="64"/>
    <n v="30"/>
    <n v="74"/>
    <n v="54"/>
    <n v="84"/>
    <n v="61"/>
    <x v="11"/>
    <x v="0"/>
    <n v="51"/>
    <n v="61.15"/>
    <s v="C"/>
    <m/>
    <x v="0"/>
    <x v="0"/>
    <m/>
    <m/>
    <m/>
  </r>
  <r>
    <x v="761"/>
    <s v="A0762"/>
    <x v="4"/>
    <s v="Argono Padmasari"/>
    <n v="78"/>
    <n v="73"/>
    <n v="93"/>
    <n v="75"/>
    <n v="54"/>
    <n v="54"/>
    <n v="82"/>
    <x v="3"/>
    <x v="1"/>
    <n v="82"/>
    <n v="72.600000000000009"/>
    <s v="B"/>
    <m/>
    <x v="0"/>
    <x v="0"/>
    <m/>
    <m/>
    <m/>
  </r>
  <r>
    <x v="762"/>
    <s v="A0763"/>
    <x v="4"/>
    <s v="Maryadi Hakim"/>
    <n v="90"/>
    <n v="48"/>
    <n v="54"/>
    <n v="53"/>
    <n v="50"/>
    <n v="57"/>
    <n v="71"/>
    <x v="90"/>
    <x v="0"/>
    <n v="61"/>
    <n v="58.425000000000004"/>
    <s v="D"/>
    <m/>
    <x v="0"/>
    <x v="0"/>
    <m/>
    <m/>
    <m/>
  </r>
  <r>
    <x v="763"/>
    <s v="C0764"/>
    <x v="5"/>
    <s v="Timbul Hassanah"/>
    <n v="56"/>
    <n v="46"/>
    <n v="38"/>
    <n v="61"/>
    <n v="58"/>
    <n v="71"/>
    <n v="71"/>
    <x v="94"/>
    <x v="0"/>
    <n v="61"/>
    <n v="55.524999999999999"/>
    <s v="D"/>
    <m/>
    <x v="0"/>
    <x v="0"/>
    <m/>
    <m/>
    <m/>
  </r>
  <r>
    <x v="764"/>
    <s v="E0765"/>
    <x v="3"/>
    <s v="Digdaya Mustofa"/>
    <n v="89"/>
    <n v="65"/>
    <n v="68"/>
    <n v="74"/>
    <n v="50"/>
    <n v="48"/>
    <n v="87"/>
    <x v="3"/>
    <x v="1"/>
    <n v="87"/>
    <n v="66.650000000000006"/>
    <s v="C"/>
    <m/>
    <x v="0"/>
    <x v="0"/>
    <m/>
    <m/>
    <m/>
  </r>
  <r>
    <x v="765"/>
    <s v="A0766"/>
    <x v="4"/>
    <s v="Dariati Wastuti"/>
    <n v="81"/>
    <n v="74"/>
    <n v="94"/>
    <n v="59"/>
    <n v="66"/>
    <n v="49"/>
    <n v="88"/>
    <x v="154"/>
    <x v="0"/>
    <n v="78"/>
    <n v="71.400000000000006"/>
    <s v="B"/>
    <m/>
    <x v="0"/>
    <x v="0"/>
    <m/>
    <m/>
    <m/>
  </r>
  <r>
    <x v="766"/>
    <s v="B0767"/>
    <x v="2"/>
    <s v="Ihsan Sudiati"/>
    <n v="94"/>
    <n v="42"/>
    <n v="91"/>
    <n v="59"/>
    <n v="52"/>
    <n v="80"/>
    <n v="94"/>
    <x v="3"/>
    <x v="1"/>
    <n v="94"/>
    <n v="74.475000000000009"/>
    <s v="B"/>
    <m/>
    <x v="0"/>
    <x v="0"/>
    <m/>
    <m/>
    <m/>
  </r>
  <r>
    <x v="767"/>
    <s v="E0768"/>
    <x v="3"/>
    <s v="Marwata Susanti"/>
    <n v="63"/>
    <n v="67"/>
    <n v="57"/>
    <n v="68"/>
    <n v="85"/>
    <n v="75"/>
    <n v="68"/>
    <x v="56"/>
    <x v="0"/>
    <n v="58"/>
    <n v="67.575000000000003"/>
    <s v="C"/>
    <m/>
    <x v="0"/>
    <x v="0"/>
    <m/>
    <m/>
    <m/>
  </r>
  <r>
    <x v="768"/>
    <s v="F0769"/>
    <x v="1"/>
    <s v="Lalita Wibisono"/>
    <n v="91"/>
    <n v="52"/>
    <n v="69"/>
    <n v="59"/>
    <n v="89"/>
    <n v="99"/>
    <n v="100"/>
    <x v="3"/>
    <x v="1"/>
    <n v="100"/>
    <n v="79.974999999999994"/>
    <s v="B"/>
    <m/>
    <x v="0"/>
    <x v="0"/>
    <m/>
    <m/>
    <m/>
  </r>
  <r>
    <x v="769"/>
    <s v="B0770"/>
    <x v="2"/>
    <s v="Cayadi Halimah"/>
    <n v="91"/>
    <n v="62"/>
    <n v="82"/>
    <n v="57"/>
    <n v="66"/>
    <n v="84"/>
    <n v="69"/>
    <x v="3"/>
    <x v="1"/>
    <n v="69"/>
    <n v="74.600000000000009"/>
    <s v="B"/>
    <m/>
    <x v="0"/>
    <x v="0"/>
    <m/>
    <m/>
    <m/>
  </r>
  <r>
    <x v="770"/>
    <s v="E0771"/>
    <x v="3"/>
    <s v="Mumpuni Napitupulu"/>
    <n v="93"/>
    <n v="47"/>
    <n v="43"/>
    <n v="68"/>
    <n v="64"/>
    <n v="71"/>
    <n v="98"/>
    <x v="155"/>
    <x v="0"/>
    <n v="88"/>
    <n v="65.599999999999994"/>
    <s v="C"/>
    <m/>
    <x v="0"/>
    <x v="0"/>
    <m/>
    <m/>
    <m/>
  </r>
  <r>
    <x v="771"/>
    <s v="D0772"/>
    <x v="0"/>
    <s v="Siti Prabowo"/>
    <n v="90"/>
    <n v="71"/>
    <n v="81"/>
    <n v="67"/>
    <n v="57"/>
    <n v="54"/>
    <n v="96"/>
    <x v="156"/>
    <x v="0"/>
    <n v="86"/>
    <n v="71.224999999999994"/>
    <s v="B"/>
    <m/>
    <x v="0"/>
    <x v="0"/>
    <m/>
    <m/>
    <m/>
  </r>
  <r>
    <x v="772"/>
    <s v="D0773"/>
    <x v="0"/>
    <s v="Bakidin Maryadi"/>
    <n v="81"/>
    <n v="47"/>
    <n v="75"/>
    <n v="51"/>
    <n v="52"/>
    <n v="71"/>
    <n v="99"/>
    <x v="85"/>
    <x v="0"/>
    <n v="89"/>
    <n v="66.975000000000009"/>
    <s v="C"/>
    <m/>
    <x v="0"/>
    <x v="0"/>
    <m/>
    <m/>
    <m/>
  </r>
  <r>
    <x v="773"/>
    <s v="A0774"/>
    <x v="4"/>
    <s v="Dono Mansur"/>
    <n v="54"/>
    <n v="55"/>
    <n v="36"/>
    <n v="56"/>
    <n v="65"/>
    <n v="48"/>
    <n v="76"/>
    <x v="3"/>
    <x v="1"/>
    <n v="76"/>
    <n v="53.15"/>
    <s v="D"/>
    <m/>
    <x v="0"/>
    <x v="0"/>
    <m/>
    <m/>
    <m/>
  </r>
  <r>
    <x v="774"/>
    <s v="A0775"/>
    <x v="4"/>
    <s v="Baktiadi Purnawati"/>
    <n v="84"/>
    <n v="73"/>
    <n v="38"/>
    <n v="75"/>
    <n v="70"/>
    <n v="77"/>
    <n v="69"/>
    <x v="105"/>
    <x v="0"/>
    <n v="59"/>
    <n v="66.650000000000006"/>
    <s v="C"/>
    <m/>
    <x v="0"/>
    <x v="0"/>
    <m/>
    <m/>
    <m/>
  </r>
  <r>
    <x v="775"/>
    <s v="C0776"/>
    <x v="5"/>
    <s v="Ana Nugroho"/>
    <n v="69"/>
    <n v="58"/>
    <n v="58"/>
    <n v="50"/>
    <n v="91"/>
    <n v="46"/>
    <n v="64"/>
    <x v="118"/>
    <x v="0"/>
    <n v="54"/>
    <n v="59.699999999999996"/>
    <s v="D"/>
    <m/>
    <x v="0"/>
    <x v="0"/>
    <m/>
    <m/>
    <m/>
  </r>
  <r>
    <x v="776"/>
    <s v="D0777"/>
    <x v="0"/>
    <s v="Laila Mustofa"/>
    <n v="84"/>
    <n v="69"/>
    <n v="36"/>
    <n v="71"/>
    <n v="87"/>
    <n v="68"/>
    <n v="83"/>
    <x v="3"/>
    <x v="1"/>
    <n v="83"/>
    <n v="67.974999999999994"/>
    <s v="C"/>
    <m/>
    <x v="0"/>
    <x v="0"/>
    <m/>
    <m/>
    <m/>
  </r>
  <r>
    <x v="777"/>
    <s v="B0778"/>
    <x v="2"/>
    <s v="Balamantri Usamah"/>
    <n v="60"/>
    <n v="73"/>
    <n v="82"/>
    <n v="74"/>
    <n v="65"/>
    <n v="94"/>
    <n v="76"/>
    <x v="3"/>
    <x v="1"/>
    <n v="76"/>
    <n v="76.8"/>
    <s v="B"/>
    <m/>
    <x v="0"/>
    <x v="0"/>
    <m/>
    <m/>
    <m/>
  </r>
  <r>
    <x v="778"/>
    <s v="D0779"/>
    <x v="0"/>
    <s v="Hardi Usada"/>
    <n v="81"/>
    <n v="56"/>
    <n v="34"/>
    <n v="51"/>
    <n v="75"/>
    <n v="65"/>
    <n v="79"/>
    <x v="3"/>
    <x v="1"/>
    <n v="79"/>
    <n v="60.574999999999996"/>
    <s v="C"/>
    <m/>
    <x v="0"/>
    <x v="0"/>
    <m/>
    <m/>
    <m/>
  </r>
  <r>
    <x v="779"/>
    <s v="A0780"/>
    <x v="4"/>
    <s v="Dwi Latupono"/>
    <n v="65"/>
    <n v="54"/>
    <n v="79"/>
    <n v="64"/>
    <n v="58"/>
    <n v="54"/>
    <n v="69"/>
    <x v="3"/>
    <x v="1"/>
    <n v="69"/>
    <n v="63.625"/>
    <s v="C"/>
    <m/>
    <x v="0"/>
    <x v="0"/>
    <m/>
    <m/>
    <m/>
  </r>
  <r>
    <x v="780"/>
    <s v="E0781"/>
    <x v="3"/>
    <s v="Lidya Hutagalung"/>
    <n v="87"/>
    <n v="68"/>
    <n v="90"/>
    <n v="56"/>
    <n v="94"/>
    <n v="64"/>
    <n v="100"/>
    <x v="132"/>
    <x v="0"/>
    <n v="90"/>
    <n v="77.924999999999997"/>
    <s v="B"/>
    <m/>
    <x v="0"/>
    <x v="0"/>
    <m/>
    <m/>
    <m/>
  </r>
  <r>
    <x v="781"/>
    <s v="B0782"/>
    <x v="2"/>
    <s v="Tirta Puspasari"/>
    <n v="91"/>
    <n v="56"/>
    <n v="66"/>
    <n v="70"/>
    <n v="82"/>
    <n v="65"/>
    <n v="76"/>
    <x v="140"/>
    <x v="0"/>
    <n v="66"/>
    <n v="70.174999999999997"/>
    <s v="B"/>
    <m/>
    <x v="0"/>
    <x v="0"/>
    <m/>
    <m/>
    <m/>
  </r>
  <r>
    <x v="782"/>
    <s v="D0783"/>
    <x v="0"/>
    <s v="Danu Nasyiah"/>
    <n v="53"/>
    <n v="46"/>
    <n v="92"/>
    <n v="67"/>
    <n v="76"/>
    <n v="54"/>
    <n v="66"/>
    <x v="3"/>
    <x v="1"/>
    <n v="66"/>
    <n v="66.05"/>
    <s v="C"/>
    <m/>
    <x v="0"/>
    <x v="0"/>
    <m/>
    <m/>
    <m/>
  </r>
  <r>
    <x v="783"/>
    <s v="B0784"/>
    <x v="2"/>
    <s v="Elisa Mahendra"/>
    <n v="65"/>
    <n v="74"/>
    <n v="44"/>
    <n v="69"/>
    <n v="51"/>
    <n v="51"/>
    <n v="85"/>
    <x v="48"/>
    <x v="0"/>
    <n v="75"/>
    <n v="58.875"/>
    <s v="D"/>
    <m/>
    <x v="0"/>
    <x v="0"/>
    <m/>
    <m/>
    <m/>
  </r>
  <r>
    <x v="784"/>
    <s v="F0785"/>
    <x v="1"/>
    <s v="Gangsa Yuniar"/>
    <n v="78"/>
    <n v="61"/>
    <n v="43"/>
    <n v="54"/>
    <n v="69"/>
    <n v="85"/>
    <n v="64"/>
    <x v="3"/>
    <x v="1"/>
    <n v="64"/>
    <n v="64.75"/>
    <s v="C"/>
    <m/>
    <x v="0"/>
    <x v="0"/>
    <m/>
    <m/>
    <m/>
  </r>
  <r>
    <x v="785"/>
    <s v="D0786"/>
    <x v="0"/>
    <s v="Hafshah Hastuti"/>
    <n v="91"/>
    <n v="52"/>
    <n v="50"/>
    <n v="68"/>
    <n v="56"/>
    <n v="47"/>
    <n v="83"/>
    <x v="94"/>
    <x v="0"/>
    <n v="73"/>
    <n v="60.075000000000003"/>
    <s v="C"/>
    <m/>
    <x v="0"/>
    <x v="0"/>
    <m/>
    <m/>
    <m/>
  </r>
  <r>
    <x v="786"/>
    <s v="D0787"/>
    <x v="0"/>
    <s v="Prayogo Sihombing"/>
    <n v="73"/>
    <n v="61"/>
    <n v="87"/>
    <n v="57"/>
    <n v="83"/>
    <n v="92"/>
    <n v="68"/>
    <x v="3"/>
    <x v="1"/>
    <n v="68"/>
    <n v="76.850000000000009"/>
    <s v="B"/>
    <m/>
    <x v="0"/>
    <x v="0"/>
    <m/>
    <m/>
    <m/>
  </r>
  <r>
    <x v="787"/>
    <s v="C0788"/>
    <x v="5"/>
    <s v="Gangsa Mulyani"/>
    <n v="90"/>
    <n v="74"/>
    <n v="61"/>
    <n v="53"/>
    <n v="51"/>
    <n v="91"/>
    <n v="67"/>
    <x v="100"/>
    <x v="0"/>
    <n v="57"/>
    <n v="69.600000000000009"/>
    <s v="C"/>
    <m/>
    <x v="0"/>
    <x v="0"/>
    <m/>
    <m/>
    <m/>
  </r>
  <r>
    <x v="788"/>
    <s v="A0789"/>
    <x v="4"/>
    <s v="Bahuwirya Rajasa"/>
    <n v="53"/>
    <n v="50"/>
    <n v="68"/>
    <n v="51"/>
    <n v="91"/>
    <n v="69"/>
    <n v="100"/>
    <x v="51"/>
    <x v="0"/>
    <n v="90"/>
    <n v="67.025000000000006"/>
    <s v="C"/>
    <m/>
    <x v="0"/>
    <x v="0"/>
    <m/>
    <m/>
    <m/>
  </r>
  <r>
    <x v="789"/>
    <s v="E0790"/>
    <x v="3"/>
    <s v="Chandra Latupono"/>
    <n v="57"/>
    <n v="57"/>
    <n v="82"/>
    <n v="62"/>
    <n v="60"/>
    <n v="76"/>
    <n v="93"/>
    <x v="21"/>
    <x v="0"/>
    <n v="83"/>
    <n v="69.400000000000006"/>
    <s v="C"/>
    <m/>
    <x v="0"/>
    <x v="0"/>
    <m/>
    <m/>
    <m/>
  </r>
  <r>
    <x v="790"/>
    <s v="B0791"/>
    <x v="2"/>
    <s v="Rafi Uwais"/>
    <n v="62"/>
    <n v="72"/>
    <n v="64"/>
    <n v="74"/>
    <n v="92"/>
    <n v="90"/>
    <n v="86"/>
    <x v="157"/>
    <x v="0"/>
    <n v="76"/>
    <n v="75.899999999999991"/>
    <s v="B"/>
    <m/>
    <x v="0"/>
    <x v="0"/>
    <m/>
    <m/>
    <m/>
  </r>
  <r>
    <x v="791"/>
    <s v="D0792"/>
    <x v="0"/>
    <s v="Wadi Wijaya"/>
    <n v="73"/>
    <n v="56"/>
    <n v="43"/>
    <n v="60"/>
    <n v="71"/>
    <n v="65"/>
    <n v="65"/>
    <x v="63"/>
    <x v="0"/>
    <n v="55"/>
    <n v="59.6"/>
    <s v="D"/>
    <m/>
    <x v="0"/>
    <x v="0"/>
    <m/>
    <m/>
    <m/>
  </r>
  <r>
    <x v="792"/>
    <s v="C0793"/>
    <x v="5"/>
    <s v="Dadap Farida"/>
    <n v="80"/>
    <n v="63"/>
    <n v="67"/>
    <n v="59"/>
    <n v="56"/>
    <n v="91"/>
    <n v="61"/>
    <x v="149"/>
    <x v="0"/>
    <n v="51"/>
    <n v="68.95"/>
    <s v="C"/>
    <m/>
    <x v="0"/>
    <x v="0"/>
    <m/>
    <m/>
    <m/>
  </r>
  <r>
    <x v="793"/>
    <s v="C0794"/>
    <x v="5"/>
    <s v="Dartono Thamrin"/>
    <n v="66"/>
    <n v="48"/>
    <n v="90"/>
    <n v="56"/>
    <n v="74"/>
    <n v="93"/>
    <n v="96"/>
    <x v="135"/>
    <x v="0"/>
    <n v="86"/>
    <n v="75.699999999999989"/>
    <s v="B"/>
    <m/>
    <x v="0"/>
    <x v="0"/>
    <m/>
    <m/>
    <m/>
  </r>
  <r>
    <x v="794"/>
    <s v="D0795"/>
    <x v="0"/>
    <s v="Zulaikha Lestari"/>
    <n v="86"/>
    <n v="75"/>
    <n v="30"/>
    <n v="68"/>
    <n v="70"/>
    <n v="46"/>
    <n v="90"/>
    <x v="3"/>
    <x v="1"/>
    <n v="90"/>
    <n v="61.575000000000003"/>
    <s v="C"/>
    <m/>
    <x v="0"/>
    <x v="0"/>
    <m/>
    <m/>
    <m/>
  </r>
  <r>
    <x v="795"/>
    <s v="E0796"/>
    <x v="3"/>
    <s v="Sabar Tamba"/>
    <n v="71"/>
    <n v="70"/>
    <n v="51"/>
    <n v="73"/>
    <n v="60"/>
    <n v="95"/>
    <n v="83"/>
    <x v="3"/>
    <x v="1"/>
    <n v="83"/>
    <n v="71.75"/>
    <s v="B"/>
    <m/>
    <x v="0"/>
    <x v="0"/>
    <m/>
    <m/>
    <m/>
  </r>
  <r>
    <x v="796"/>
    <s v="A0797"/>
    <x v="4"/>
    <s v="Ghaliyati Rajasa"/>
    <n v="89"/>
    <n v="54"/>
    <n v="91"/>
    <n v="62"/>
    <n v="80"/>
    <n v="77"/>
    <n v="90"/>
    <x v="3"/>
    <x v="1"/>
    <n v="90"/>
    <n v="78.224999999999994"/>
    <s v="B"/>
    <m/>
    <x v="0"/>
    <x v="0"/>
    <m/>
    <m/>
    <m/>
  </r>
  <r>
    <x v="797"/>
    <s v="E0798"/>
    <x v="3"/>
    <s v="Jasmani Nurdiyanti"/>
    <n v="64"/>
    <n v="49"/>
    <n v="39"/>
    <n v="53"/>
    <n v="70"/>
    <n v="54"/>
    <n v="72"/>
    <x v="3"/>
    <x v="1"/>
    <n v="72"/>
    <n v="55.300000000000004"/>
    <s v="D"/>
    <m/>
    <x v="0"/>
    <x v="0"/>
    <m/>
    <m/>
    <m/>
  </r>
  <r>
    <x v="798"/>
    <s v="E0799"/>
    <x v="3"/>
    <s v="Adiarja Nasyiah"/>
    <n v="92"/>
    <n v="47"/>
    <n v="68"/>
    <n v="72"/>
    <n v="91"/>
    <n v="64"/>
    <n v="88"/>
    <x v="3"/>
    <x v="1"/>
    <n v="88"/>
    <n v="72.95"/>
    <s v="B"/>
    <m/>
    <x v="0"/>
    <x v="0"/>
    <m/>
    <m/>
    <m/>
  </r>
  <r>
    <x v="799"/>
    <s v="C0800"/>
    <x v="5"/>
    <s v="Enteng Hariyah"/>
    <n v="84"/>
    <n v="42"/>
    <n v="68"/>
    <n v="62"/>
    <n v="63"/>
    <n v="48"/>
    <n v="86"/>
    <x v="3"/>
    <x v="1"/>
    <n v="86"/>
    <n v="63.175000000000004"/>
    <s v="C"/>
    <m/>
    <x v="0"/>
    <x v="0"/>
    <m/>
    <m/>
    <m/>
  </r>
  <r>
    <x v="800"/>
    <s v="D0801"/>
    <x v="0"/>
    <s v="Suci Oktaviani"/>
    <n v="93"/>
    <n v="47"/>
    <n v="66"/>
    <n v="64"/>
    <n v="50"/>
    <n v="92"/>
    <n v="69"/>
    <x v="42"/>
    <x v="0"/>
    <n v="59"/>
    <n v="69.25"/>
    <s v="C"/>
    <m/>
    <x v="0"/>
    <x v="0"/>
    <m/>
    <m/>
    <m/>
  </r>
  <r>
    <x v="801"/>
    <s v="F0802"/>
    <x v="1"/>
    <s v="Sabar Pratiwi"/>
    <n v="67"/>
    <n v="54"/>
    <n v="85"/>
    <n v="58"/>
    <n v="87"/>
    <n v="68"/>
    <n v="89"/>
    <x v="65"/>
    <x v="0"/>
    <n v="79"/>
    <n v="71.75"/>
    <s v="B"/>
    <m/>
    <x v="0"/>
    <x v="0"/>
    <m/>
    <m/>
    <m/>
  </r>
  <r>
    <x v="802"/>
    <s v="A0803"/>
    <x v="4"/>
    <s v="Najam Prayoga"/>
    <n v="74"/>
    <n v="51"/>
    <n v="92"/>
    <n v="74"/>
    <n v="77"/>
    <n v="93"/>
    <n v="62"/>
    <x v="101"/>
    <x v="0"/>
    <n v="52"/>
    <n v="76.7"/>
    <s v="B"/>
    <m/>
    <x v="0"/>
    <x v="0"/>
    <m/>
    <m/>
    <m/>
  </r>
  <r>
    <x v="803"/>
    <s v="C0804"/>
    <x v="5"/>
    <s v="Diana Mangunsong"/>
    <n v="81"/>
    <n v="74"/>
    <n v="71"/>
    <n v="69"/>
    <n v="68"/>
    <n v="97"/>
    <n v="70"/>
    <x v="80"/>
    <x v="0"/>
    <n v="60"/>
    <n v="76.099999999999994"/>
    <s v="B"/>
    <m/>
    <x v="0"/>
    <x v="0"/>
    <m/>
    <m/>
    <m/>
  </r>
  <r>
    <x v="804"/>
    <s v="A0805"/>
    <x v="4"/>
    <s v="Tari Waskita"/>
    <n v="67"/>
    <n v="45"/>
    <n v="69"/>
    <n v="74"/>
    <n v="50"/>
    <n v="90"/>
    <n v="96"/>
    <x v="126"/>
    <x v="0"/>
    <n v="86"/>
    <n v="69.899999999999991"/>
    <s v="C"/>
    <m/>
    <x v="0"/>
    <x v="0"/>
    <m/>
    <m/>
    <m/>
  </r>
  <r>
    <x v="805"/>
    <s v="E0806"/>
    <x v="3"/>
    <s v="Adiarja Sihotang"/>
    <n v="52"/>
    <n v="65"/>
    <n v="87"/>
    <n v="74"/>
    <n v="92"/>
    <n v="82"/>
    <n v="86"/>
    <x v="3"/>
    <x v="1"/>
    <n v="86"/>
    <n v="77.775000000000006"/>
    <s v="B"/>
    <m/>
    <x v="0"/>
    <x v="0"/>
    <m/>
    <m/>
    <m/>
  </r>
  <r>
    <x v="806"/>
    <s v="D0807"/>
    <x v="0"/>
    <s v="Kusuma Tari"/>
    <n v="68"/>
    <n v="63"/>
    <n v="33"/>
    <n v="72"/>
    <n v="50"/>
    <n v="72"/>
    <n v="66"/>
    <x v="3"/>
    <x v="1"/>
    <n v="66"/>
    <n v="59.225000000000001"/>
    <s v="D"/>
    <m/>
    <x v="0"/>
    <x v="0"/>
    <m/>
    <m/>
    <m/>
  </r>
  <r>
    <x v="807"/>
    <s v="E0808"/>
    <x v="3"/>
    <s v="Prasetyo Situmorang"/>
    <n v="62"/>
    <n v="57"/>
    <n v="42"/>
    <n v="66"/>
    <n v="62"/>
    <n v="78"/>
    <n v="84"/>
    <x v="108"/>
    <x v="0"/>
    <n v="74"/>
    <n v="62.274999999999999"/>
    <s v="C"/>
    <m/>
    <x v="0"/>
    <x v="0"/>
    <m/>
    <m/>
    <m/>
  </r>
  <r>
    <x v="808"/>
    <s v="D0809"/>
    <x v="0"/>
    <s v="Karma Oktaviani"/>
    <n v="51"/>
    <n v="51"/>
    <n v="63"/>
    <n v="52"/>
    <n v="51"/>
    <n v="62"/>
    <n v="87"/>
    <x v="7"/>
    <x v="0"/>
    <n v="77"/>
    <n v="58.325000000000003"/>
    <s v="D"/>
    <m/>
    <x v="0"/>
    <x v="0"/>
    <m/>
    <m/>
    <m/>
  </r>
  <r>
    <x v="809"/>
    <s v="B0810"/>
    <x v="2"/>
    <s v="Gangsa Tampubolon"/>
    <n v="60"/>
    <n v="46"/>
    <n v="79"/>
    <n v="54"/>
    <n v="86"/>
    <n v="65"/>
    <n v="83"/>
    <x v="3"/>
    <x v="1"/>
    <n v="83"/>
    <n v="67.849999999999994"/>
    <s v="C"/>
    <m/>
    <x v="0"/>
    <x v="0"/>
    <m/>
    <m/>
    <m/>
  </r>
  <r>
    <x v="810"/>
    <s v="F0811"/>
    <x v="1"/>
    <s v="Ifa Namaga"/>
    <n v="93"/>
    <n v="58"/>
    <n v="55"/>
    <n v="65"/>
    <n v="50"/>
    <n v="99"/>
    <n v="61"/>
    <x v="57"/>
    <x v="0"/>
    <n v="51"/>
    <n v="69.149999999999991"/>
    <s v="C"/>
    <m/>
    <x v="0"/>
    <x v="0"/>
    <m/>
    <m/>
    <m/>
  </r>
  <r>
    <x v="811"/>
    <s v="A0812"/>
    <x v="4"/>
    <s v="Jasmin Narpati"/>
    <n v="93"/>
    <n v="73"/>
    <n v="57"/>
    <n v="71"/>
    <n v="86"/>
    <n v="59"/>
    <n v="60"/>
    <x v="3"/>
    <x v="1"/>
    <n v="60"/>
    <n v="69.575000000000003"/>
    <s v="C"/>
    <m/>
    <x v="0"/>
    <x v="0"/>
    <m/>
    <m/>
    <m/>
  </r>
  <r>
    <x v="812"/>
    <s v="A0813"/>
    <x v="4"/>
    <s v="Jindra Wibowo"/>
    <n v="58"/>
    <n v="57"/>
    <n v="34"/>
    <n v="74"/>
    <n v="62"/>
    <n v="72"/>
    <n v="66"/>
    <x v="86"/>
    <x v="0"/>
    <n v="56"/>
    <n v="58.175000000000004"/>
    <s v="D"/>
    <m/>
    <x v="0"/>
    <x v="0"/>
    <m/>
    <m/>
    <m/>
  </r>
  <r>
    <x v="813"/>
    <s v="B0814"/>
    <x v="2"/>
    <s v="Tiara Halimah"/>
    <n v="74"/>
    <n v="68"/>
    <n v="92"/>
    <n v="50"/>
    <n v="91"/>
    <n v="73"/>
    <n v="91"/>
    <x v="158"/>
    <x v="0"/>
    <n v="81"/>
    <n v="76.474999999999994"/>
    <s v="B"/>
    <m/>
    <x v="0"/>
    <x v="0"/>
    <m/>
    <m/>
    <m/>
  </r>
  <r>
    <x v="814"/>
    <s v="D0815"/>
    <x v="0"/>
    <s v="Jarwadi Puspasari"/>
    <n v="70"/>
    <n v="58"/>
    <n v="55"/>
    <n v="64"/>
    <n v="88"/>
    <n v="95"/>
    <n v="94"/>
    <x v="3"/>
    <x v="1"/>
    <n v="94"/>
    <n v="74.400000000000006"/>
    <s v="B"/>
    <m/>
    <x v="0"/>
    <x v="0"/>
    <m/>
    <m/>
    <m/>
  </r>
  <r>
    <x v="815"/>
    <s v="A0816"/>
    <x v="4"/>
    <s v="Banara Suartini"/>
    <n v="69"/>
    <n v="74"/>
    <n v="33"/>
    <n v="73"/>
    <n v="64"/>
    <n v="91"/>
    <n v="100"/>
    <x v="3"/>
    <x v="1"/>
    <n v="100"/>
    <n v="69.8"/>
    <s v="C"/>
    <m/>
    <x v="0"/>
    <x v="0"/>
    <m/>
    <m/>
    <m/>
  </r>
  <r>
    <x v="816"/>
    <s v="D0817"/>
    <x v="0"/>
    <s v="Vicky Novitasari"/>
    <n v="80"/>
    <n v="72"/>
    <n v="84"/>
    <n v="64"/>
    <n v="70"/>
    <n v="98"/>
    <n v="66"/>
    <x v="50"/>
    <x v="0"/>
    <n v="56"/>
    <n v="77.75"/>
    <s v="B"/>
    <m/>
    <x v="0"/>
    <x v="0"/>
    <m/>
    <m/>
    <m/>
  </r>
  <r>
    <x v="817"/>
    <s v="B0818"/>
    <x v="2"/>
    <s v="Cornelia Andriani"/>
    <n v="78"/>
    <n v="60"/>
    <n v="79"/>
    <n v="59"/>
    <n v="71"/>
    <n v="43"/>
    <n v="95"/>
    <x v="3"/>
    <x v="1"/>
    <n v="95"/>
    <n v="67.400000000000006"/>
    <s v="C"/>
    <m/>
    <x v="0"/>
    <x v="0"/>
    <m/>
    <m/>
    <m/>
  </r>
  <r>
    <x v="818"/>
    <s v="A0819"/>
    <x v="4"/>
    <s v="Budi Sihotang"/>
    <n v="75"/>
    <n v="68"/>
    <n v="55"/>
    <n v="61"/>
    <n v="95"/>
    <n v="87"/>
    <n v="88"/>
    <x v="23"/>
    <x v="0"/>
    <n v="78"/>
    <n v="73.575000000000003"/>
    <s v="B"/>
    <m/>
    <x v="0"/>
    <x v="0"/>
    <m/>
    <m/>
    <m/>
  </r>
  <r>
    <x v="819"/>
    <s v="A0820"/>
    <x v="4"/>
    <s v="Carub Ramadan"/>
    <n v="93"/>
    <n v="61"/>
    <n v="40"/>
    <n v="71"/>
    <n v="82"/>
    <n v="52"/>
    <n v="99"/>
    <x v="120"/>
    <x v="0"/>
    <n v="89"/>
    <n v="65.675000000000011"/>
    <s v="C"/>
    <m/>
    <x v="0"/>
    <x v="0"/>
    <m/>
    <m/>
    <m/>
  </r>
  <r>
    <x v="820"/>
    <s v="A0821"/>
    <x v="4"/>
    <s v="Maman Hutasoit"/>
    <n v="95"/>
    <n v="52"/>
    <n v="92"/>
    <n v="58"/>
    <n v="62"/>
    <n v="80"/>
    <n v="79"/>
    <x v="3"/>
    <x v="1"/>
    <n v="79"/>
    <n v="75.675000000000011"/>
    <s v="B"/>
    <m/>
    <x v="0"/>
    <x v="0"/>
    <m/>
    <m/>
    <m/>
  </r>
  <r>
    <x v="821"/>
    <s v="D0822"/>
    <x v="0"/>
    <s v="Yance Tamba"/>
    <n v="59"/>
    <n v="51"/>
    <n v="63"/>
    <n v="66"/>
    <n v="93"/>
    <n v="72"/>
    <n v="100"/>
    <x v="3"/>
    <x v="1"/>
    <n v="100"/>
    <n v="70.625"/>
    <s v="B"/>
    <m/>
    <x v="0"/>
    <x v="0"/>
    <m/>
    <m/>
    <m/>
  </r>
  <r>
    <x v="822"/>
    <s v="F0823"/>
    <x v="1"/>
    <s v="Tiara Palastri"/>
    <n v="60"/>
    <n v="47"/>
    <n v="55"/>
    <n v="60"/>
    <n v="52"/>
    <n v="44"/>
    <n v="82"/>
    <x v="26"/>
    <x v="0"/>
    <n v="72"/>
    <n v="54.375"/>
    <s v="D"/>
    <m/>
    <x v="0"/>
    <x v="0"/>
    <m/>
    <m/>
    <m/>
  </r>
  <r>
    <x v="823"/>
    <s v="E0824"/>
    <x v="3"/>
    <s v="Yunita Namaga"/>
    <n v="89"/>
    <n v="71"/>
    <n v="87"/>
    <n v="70"/>
    <n v="80"/>
    <n v="92"/>
    <n v="88"/>
    <x v="3"/>
    <x v="1"/>
    <n v="88"/>
    <n v="83.350000000000009"/>
    <s v="A"/>
    <m/>
    <x v="0"/>
    <x v="0"/>
    <m/>
    <m/>
    <m/>
  </r>
  <r>
    <x v="824"/>
    <s v="D0825"/>
    <x v="0"/>
    <s v="Darijan Permata"/>
    <n v="85"/>
    <n v="43"/>
    <n v="45"/>
    <n v="54"/>
    <n v="68"/>
    <n v="45"/>
    <n v="62"/>
    <x v="3"/>
    <x v="1"/>
    <n v="62"/>
    <n v="55.45"/>
    <s v="D"/>
    <m/>
    <x v="0"/>
    <x v="0"/>
    <m/>
    <m/>
    <m/>
  </r>
  <r>
    <x v="825"/>
    <s v="E0826"/>
    <x v="3"/>
    <s v="Gamani Wibisono"/>
    <n v="79"/>
    <n v="53"/>
    <n v="69"/>
    <n v="65"/>
    <n v="80"/>
    <n v="100"/>
    <n v="70"/>
    <x v="3"/>
    <x v="1"/>
    <n v="70"/>
    <n v="75.425000000000011"/>
    <s v="B"/>
    <m/>
    <x v="0"/>
    <x v="0"/>
    <m/>
    <m/>
    <m/>
  </r>
  <r>
    <x v="826"/>
    <s v="E0827"/>
    <x v="3"/>
    <s v="Melinda Utama"/>
    <n v="56"/>
    <n v="49"/>
    <n v="88"/>
    <n v="50"/>
    <n v="53"/>
    <n v="70"/>
    <n v="75"/>
    <x v="3"/>
    <x v="1"/>
    <n v="75"/>
    <n v="65.099999999999994"/>
    <s v="C"/>
    <m/>
    <x v="0"/>
    <x v="0"/>
    <m/>
    <m/>
    <m/>
  </r>
  <r>
    <x v="827"/>
    <s v="F0828"/>
    <x v="1"/>
    <s v="Teguh Uyainah"/>
    <n v="70"/>
    <n v="71"/>
    <n v="58"/>
    <n v="73"/>
    <n v="67"/>
    <n v="93"/>
    <n v="82"/>
    <x v="3"/>
    <x v="1"/>
    <n v="82"/>
    <n v="73.525000000000006"/>
    <s v="B"/>
    <m/>
    <x v="0"/>
    <x v="0"/>
    <m/>
    <m/>
    <m/>
  </r>
  <r>
    <x v="828"/>
    <s v="B0829"/>
    <x v="2"/>
    <s v="Darimin Yuliarti"/>
    <n v="54"/>
    <n v="72"/>
    <n v="40"/>
    <n v="50"/>
    <n v="64"/>
    <n v="77"/>
    <n v="62"/>
    <x v="3"/>
    <x v="1"/>
    <n v="62"/>
    <n v="59.600000000000009"/>
    <s v="D"/>
    <m/>
    <x v="0"/>
    <x v="0"/>
    <m/>
    <m/>
    <m/>
  </r>
  <r>
    <x v="829"/>
    <s v="B0830"/>
    <x v="2"/>
    <s v="Jayeng Putra"/>
    <n v="93"/>
    <n v="71"/>
    <n v="83"/>
    <n v="57"/>
    <n v="92"/>
    <n v="76"/>
    <n v="80"/>
    <x v="83"/>
    <x v="0"/>
    <n v="70"/>
    <n v="77.924999999999997"/>
    <s v="B"/>
    <m/>
    <x v="0"/>
    <x v="0"/>
    <m/>
    <m/>
    <m/>
  </r>
  <r>
    <x v="830"/>
    <s v="B0831"/>
    <x v="2"/>
    <s v="Kamila Prayoga"/>
    <n v="82"/>
    <n v="49"/>
    <n v="73"/>
    <n v="56"/>
    <n v="60"/>
    <n v="63"/>
    <n v="75"/>
    <x v="42"/>
    <x v="0"/>
    <n v="65"/>
    <n v="64.575000000000003"/>
    <s v="C"/>
    <m/>
    <x v="0"/>
    <x v="0"/>
    <m/>
    <m/>
    <m/>
  </r>
  <r>
    <x v="831"/>
    <s v="D0832"/>
    <x v="0"/>
    <s v="Ifa Kusmawati"/>
    <n v="83"/>
    <n v="54"/>
    <n v="34"/>
    <n v="56"/>
    <n v="86"/>
    <n v="70"/>
    <n v="74"/>
    <x v="79"/>
    <x v="0"/>
    <n v="64"/>
    <n v="62.074999999999996"/>
    <s v="C"/>
    <m/>
    <x v="0"/>
    <x v="0"/>
    <m/>
    <m/>
    <m/>
  </r>
  <r>
    <x v="832"/>
    <s v="E0833"/>
    <x v="3"/>
    <s v="Julia Kuswandari"/>
    <n v="68"/>
    <n v="60"/>
    <n v="30"/>
    <n v="67"/>
    <n v="91"/>
    <n v="91"/>
    <n v="81"/>
    <x v="152"/>
    <x v="0"/>
    <n v="71"/>
    <n v="67.05"/>
    <s v="C"/>
    <m/>
    <x v="0"/>
    <x v="0"/>
    <m/>
    <m/>
    <m/>
  </r>
  <r>
    <x v="833"/>
    <s v="A0834"/>
    <x v="4"/>
    <s v="Kuncara Mulyani"/>
    <n v="73"/>
    <n v="59"/>
    <n v="89"/>
    <n v="63"/>
    <n v="61"/>
    <n v="67"/>
    <n v="65"/>
    <x v="3"/>
    <x v="1"/>
    <n v="65"/>
    <n v="69.7"/>
    <s v="C"/>
    <m/>
    <x v="0"/>
    <x v="0"/>
    <m/>
    <m/>
    <m/>
  </r>
  <r>
    <x v="834"/>
    <s v="C0835"/>
    <x v="5"/>
    <s v="Ghaliyati Yulianti"/>
    <n v="81"/>
    <n v="41"/>
    <n v="95"/>
    <n v="50"/>
    <n v="79"/>
    <n v="97"/>
    <n v="97"/>
    <x v="3"/>
    <x v="1"/>
    <n v="97"/>
    <n v="79.475000000000009"/>
    <s v="B"/>
    <m/>
    <x v="0"/>
    <x v="0"/>
    <m/>
    <m/>
    <m/>
  </r>
  <r>
    <x v="835"/>
    <s v="C0836"/>
    <x v="5"/>
    <s v="Nrima Prabowo"/>
    <n v="89"/>
    <n v="45"/>
    <n v="33"/>
    <n v="70"/>
    <n v="75"/>
    <n v="72"/>
    <n v="67"/>
    <x v="3"/>
    <x v="1"/>
    <n v="67"/>
    <n v="62.575000000000003"/>
    <s v="C"/>
    <m/>
    <x v="0"/>
    <x v="0"/>
    <m/>
    <m/>
    <m/>
  </r>
  <r>
    <x v="836"/>
    <s v="C0837"/>
    <x v="5"/>
    <s v="Mahdi Kuswandari"/>
    <n v="89"/>
    <n v="41"/>
    <n v="54"/>
    <n v="75"/>
    <n v="50"/>
    <n v="71"/>
    <n v="96"/>
    <x v="159"/>
    <x v="0"/>
    <n v="86"/>
    <n v="65.474999999999994"/>
    <s v="C"/>
    <m/>
    <x v="0"/>
    <x v="0"/>
    <m/>
    <m/>
    <m/>
  </r>
  <r>
    <x v="837"/>
    <s v="F0838"/>
    <x v="1"/>
    <s v="Raditya Mangunsong"/>
    <n v="82"/>
    <n v="64"/>
    <n v="69"/>
    <n v="72"/>
    <n v="64"/>
    <n v="53"/>
    <n v="92"/>
    <x v="11"/>
    <x v="0"/>
    <n v="82"/>
    <n v="67.850000000000009"/>
    <s v="C"/>
    <m/>
    <x v="0"/>
    <x v="0"/>
    <m/>
    <m/>
    <m/>
  </r>
  <r>
    <x v="838"/>
    <s v="C0839"/>
    <x v="5"/>
    <s v="Uchita Haryanto"/>
    <n v="67"/>
    <n v="60"/>
    <n v="30"/>
    <n v="66"/>
    <n v="85"/>
    <n v="40"/>
    <n v="83"/>
    <x v="3"/>
    <x v="1"/>
    <n v="83"/>
    <n v="57.05"/>
    <s v="D"/>
    <m/>
    <x v="0"/>
    <x v="0"/>
    <m/>
    <m/>
    <m/>
  </r>
  <r>
    <x v="839"/>
    <s v="D0840"/>
    <x v="0"/>
    <s v="Edward Natsir"/>
    <n v="59"/>
    <n v="56"/>
    <n v="43"/>
    <n v="68"/>
    <n v="63"/>
    <n v="57"/>
    <n v="93"/>
    <x v="3"/>
    <x v="1"/>
    <n v="93"/>
    <n v="60.05"/>
    <s v="C"/>
    <m/>
    <x v="0"/>
    <x v="0"/>
    <m/>
    <m/>
    <m/>
  </r>
  <r>
    <x v="840"/>
    <s v="D0841"/>
    <x v="0"/>
    <s v="Clara Kusmawati"/>
    <n v="62"/>
    <n v="68"/>
    <n v="31"/>
    <n v="74"/>
    <n v="63"/>
    <n v="74"/>
    <n v="69"/>
    <x v="59"/>
    <x v="0"/>
    <n v="59"/>
    <n v="60.274999999999999"/>
    <s v="C"/>
    <m/>
    <x v="0"/>
    <x v="0"/>
    <m/>
    <m/>
    <m/>
  </r>
  <r>
    <x v="841"/>
    <s v="C0842"/>
    <x v="5"/>
    <s v="Gaiman Irawan"/>
    <n v="72"/>
    <n v="74"/>
    <n v="49"/>
    <n v="70"/>
    <n v="76"/>
    <n v="78"/>
    <n v="61"/>
    <x v="3"/>
    <x v="1"/>
    <n v="61"/>
    <n v="68"/>
    <s v="C"/>
    <m/>
    <x v="0"/>
    <x v="0"/>
    <m/>
    <m/>
    <m/>
  </r>
  <r>
    <x v="842"/>
    <s v="A0843"/>
    <x v="4"/>
    <s v="Devi Lailasari"/>
    <n v="85"/>
    <n v="45"/>
    <n v="61"/>
    <n v="52"/>
    <n v="79"/>
    <n v="79"/>
    <n v="94"/>
    <x v="135"/>
    <x v="0"/>
    <n v="84"/>
    <n v="69.025000000000006"/>
    <s v="C"/>
    <m/>
    <x v="0"/>
    <x v="0"/>
    <m/>
    <m/>
    <m/>
  </r>
  <r>
    <x v="843"/>
    <s v="D0844"/>
    <x v="0"/>
    <s v="Banara Utama"/>
    <n v="83"/>
    <n v="56"/>
    <n v="51"/>
    <n v="50"/>
    <n v="83"/>
    <n v="73"/>
    <n v="71"/>
    <x v="20"/>
    <x v="0"/>
    <n v="61"/>
    <n v="64.899999999999991"/>
    <s v="C"/>
    <m/>
    <x v="0"/>
    <x v="0"/>
    <m/>
    <m/>
    <m/>
  </r>
  <r>
    <x v="844"/>
    <s v="F0845"/>
    <x v="1"/>
    <s v="Imam Palastri"/>
    <n v="57"/>
    <n v="71"/>
    <n v="92"/>
    <n v="55"/>
    <n v="77"/>
    <n v="73"/>
    <n v="99"/>
    <x v="27"/>
    <x v="0"/>
    <n v="89"/>
    <n v="74.400000000000006"/>
    <s v="B"/>
    <m/>
    <x v="0"/>
    <x v="0"/>
    <m/>
    <m/>
    <m/>
  </r>
  <r>
    <x v="845"/>
    <s v="D0846"/>
    <x v="0"/>
    <s v="Cawisadi Laksita"/>
    <n v="77"/>
    <n v="60"/>
    <n v="55"/>
    <n v="53"/>
    <n v="66"/>
    <n v="82"/>
    <n v="64"/>
    <x v="3"/>
    <x v="1"/>
    <n v="64"/>
    <n v="65.800000000000011"/>
    <s v="C"/>
    <m/>
    <x v="0"/>
    <x v="0"/>
    <m/>
    <m/>
    <m/>
  </r>
  <r>
    <x v="846"/>
    <s v="B0847"/>
    <x v="2"/>
    <s v="Endah Purwanti"/>
    <n v="71"/>
    <n v="60"/>
    <n v="80"/>
    <n v="60"/>
    <n v="52"/>
    <n v="55"/>
    <n v="91"/>
    <x v="35"/>
    <x v="0"/>
    <n v="81"/>
    <n v="65.474999999999994"/>
    <s v="C"/>
    <m/>
    <x v="0"/>
    <x v="0"/>
    <m/>
    <m/>
    <m/>
  </r>
  <r>
    <x v="847"/>
    <s v="E0848"/>
    <x v="3"/>
    <s v="Shania Pertiwi"/>
    <n v="92"/>
    <n v="58"/>
    <n v="47"/>
    <n v="54"/>
    <n v="51"/>
    <n v="79"/>
    <n v="71"/>
    <x v="12"/>
    <x v="0"/>
    <n v="61"/>
    <n v="63.175000000000004"/>
    <s v="C"/>
    <m/>
    <x v="0"/>
    <x v="0"/>
    <m/>
    <m/>
    <m/>
  </r>
  <r>
    <x v="848"/>
    <s v="D0849"/>
    <x v="0"/>
    <s v="Tugiman Hassanah"/>
    <n v="74"/>
    <n v="71"/>
    <n v="79"/>
    <n v="70"/>
    <n v="82"/>
    <n v="87"/>
    <n v="73"/>
    <x v="50"/>
    <x v="0"/>
    <n v="63"/>
    <n v="76.625"/>
    <s v="B"/>
    <m/>
    <x v="0"/>
    <x v="0"/>
    <m/>
    <m/>
    <m/>
  </r>
  <r>
    <x v="849"/>
    <s v="D0850"/>
    <x v="0"/>
    <s v="Kania Irawan"/>
    <n v="67"/>
    <n v="41"/>
    <n v="49"/>
    <n v="68"/>
    <n v="87"/>
    <n v="53"/>
    <n v="92"/>
    <x v="3"/>
    <x v="1"/>
    <n v="92"/>
    <n v="62.475000000000009"/>
    <s v="C"/>
    <m/>
    <x v="0"/>
    <x v="0"/>
    <m/>
    <m/>
    <m/>
  </r>
  <r>
    <x v="850"/>
    <s v="E0851"/>
    <x v="3"/>
    <s v="Darmaji Budiman"/>
    <n v="58"/>
    <n v="55"/>
    <n v="78"/>
    <n v="62"/>
    <n v="65"/>
    <n v="99"/>
    <n v="88"/>
    <x v="3"/>
    <x v="1"/>
    <n v="88"/>
    <n v="74.2"/>
    <s v="B"/>
    <m/>
    <x v="0"/>
    <x v="0"/>
    <m/>
    <m/>
    <m/>
  </r>
  <r>
    <x v="851"/>
    <s v="E0852"/>
    <x v="3"/>
    <s v="Bambang Haryanto"/>
    <n v="78"/>
    <n v="65"/>
    <n v="69"/>
    <n v="73"/>
    <n v="90"/>
    <n v="66"/>
    <n v="89"/>
    <x v="12"/>
    <x v="0"/>
    <n v="79"/>
    <n v="73.150000000000006"/>
    <s v="B"/>
    <m/>
    <x v="0"/>
    <x v="0"/>
    <m/>
    <m/>
    <m/>
  </r>
  <r>
    <x v="852"/>
    <s v="F0853"/>
    <x v="1"/>
    <s v="Leo Halim"/>
    <n v="80"/>
    <n v="74"/>
    <n v="95"/>
    <n v="54"/>
    <n v="88"/>
    <n v="94"/>
    <n v="61"/>
    <x v="86"/>
    <x v="0"/>
    <n v="51"/>
    <n v="79.900000000000006"/>
    <s v="B"/>
    <m/>
    <x v="0"/>
    <x v="0"/>
    <m/>
    <m/>
    <m/>
  </r>
  <r>
    <x v="853"/>
    <s v="A0854"/>
    <x v="4"/>
    <s v="Diah Saptono"/>
    <n v="79"/>
    <n v="56"/>
    <n v="73"/>
    <n v="72"/>
    <n v="90"/>
    <n v="46"/>
    <n v="85"/>
    <x v="17"/>
    <x v="0"/>
    <n v="75"/>
    <n v="68.424999999999997"/>
    <s v="C"/>
    <m/>
    <x v="0"/>
    <x v="0"/>
    <m/>
    <m/>
    <m/>
  </r>
  <r>
    <x v="854"/>
    <s v="B0855"/>
    <x v="2"/>
    <s v="Rudi Zulkarnain"/>
    <n v="59"/>
    <n v="42"/>
    <n v="71"/>
    <n v="74"/>
    <n v="50"/>
    <n v="70"/>
    <n v="77"/>
    <x v="36"/>
    <x v="0"/>
    <n v="67"/>
    <n v="63.025000000000006"/>
    <s v="C"/>
    <m/>
    <x v="0"/>
    <x v="0"/>
    <m/>
    <m/>
    <m/>
  </r>
  <r>
    <x v="855"/>
    <s v="F0856"/>
    <x v="1"/>
    <s v="Maryadi Natsir"/>
    <n v="76"/>
    <n v="62"/>
    <n v="79"/>
    <n v="64"/>
    <n v="95"/>
    <n v="71"/>
    <n v="91"/>
    <x v="33"/>
    <x v="0"/>
    <n v="81"/>
    <n v="75.224999999999994"/>
    <s v="B"/>
    <m/>
    <x v="0"/>
    <x v="0"/>
    <m/>
    <m/>
    <m/>
  </r>
  <r>
    <x v="856"/>
    <s v="B0857"/>
    <x v="2"/>
    <s v="Waluyo Riyanti"/>
    <n v="62"/>
    <n v="45"/>
    <n v="35"/>
    <n v="57"/>
    <n v="95"/>
    <n v="44"/>
    <n v="96"/>
    <x v="3"/>
    <x v="1"/>
    <n v="96"/>
    <n v="57.774999999999999"/>
    <s v="D"/>
    <m/>
    <x v="0"/>
    <x v="0"/>
    <m/>
    <m/>
    <m/>
  </r>
  <r>
    <x v="857"/>
    <s v="C0858"/>
    <x v="5"/>
    <s v="Yance Winarno"/>
    <n v="78"/>
    <n v="74"/>
    <n v="41"/>
    <n v="53"/>
    <n v="92"/>
    <n v="72"/>
    <n v="63"/>
    <x v="89"/>
    <x v="0"/>
    <n v="53"/>
    <n v="65.025000000000006"/>
    <s v="C"/>
    <m/>
    <x v="0"/>
    <x v="0"/>
    <m/>
    <m/>
    <m/>
  </r>
  <r>
    <x v="858"/>
    <s v="C0859"/>
    <x v="5"/>
    <s v="Soleh Uyainah"/>
    <n v="57"/>
    <n v="72"/>
    <n v="71"/>
    <n v="67"/>
    <n v="78"/>
    <n v="63"/>
    <n v="94"/>
    <x v="97"/>
    <x v="0"/>
    <n v="84"/>
    <n v="69.45"/>
    <s v="C"/>
    <m/>
    <x v="0"/>
    <x v="0"/>
    <m/>
    <m/>
    <m/>
  </r>
  <r>
    <x v="859"/>
    <s v="C0860"/>
    <x v="5"/>
    <s v="Aswani Maryati"/>
    <n v="63"/>
    <n v="48"/>
    <n v="46"/>
    <n v="68"/>
    <n v="90"/>
    <n v="72"/>
    <n v="87"/>
    <x v="3"/>
    <x v="1"/>
    <n v="87"/>
    <n v="65.924999999999997"/>
    <s v="C"/>
    <m/>
    <x v="0"/>
    <x v="0"/>
    <m/>
    <m/>
    <m/>
  </r>
  <r>
    <x v="860"/>
    <s v="A0861"/>
    <x v="4"/>
    <s v="Elvina Usamah"/>
    <n v="91"/>
    <n v="40"/>
    <n v="37"/>
    <n v="60"/>
    <n v="60"/>
    <n v="56"/>
    <n v="63"/>
    <x v="3"/>
    <x v="1"/>
    <n v="63"/>
    <n v="56.275000000000006"/>
    <s v="D"/>
    <m/>
    <x v="0"/>
    <x v="0"/>
    <m/>
    <m/>
    <m/>
  </r>
  <r>
    <x v="861"/>
    <s v="A0862"/>
    <x v="4"/>
    <s v="Arta Ardianto"/>
    <n v="87"/>
    <n v="74"/>
    <n v="72"/>
    <n v="54"/>
    <n v="82"/>
    <n v="84"/>
    <n v="85"/>
    <x v="3"/>
    <x v="1"/>
    <n v="85"/>
    <n v="76.825000000000003"/>
    <s v="B"/>
    <m/>
    <x v="0"/>
    <x v="0"/>
    <m/>
    <m/>
    <m/>
  </r>
  <r>
    <x v="862"/>
    <s v="C0863"/>
    <x v="5"/>
    <s v="Gina Irawan"/>
    <n v="65"/>
    <n v="59"/>
    <n v="79"/>
    <n v="67"/>
    <n v="58"/>
    <n v="61"/>
    <n v="71"/>
    <x v="3"/>
    <x v="1"/>
    <n v="71"/>
    <n v="66.224999999999994"/>
    <s v="C"/>
    <m/>
    <x v="0"/>
    <x v="0"/>
    <m/>
    <m/>
    <m/>
  </r>
  <r>
    <x v="863"/>
    <s v="B0864"/>
    <x v="2"/>
    <s v="Vanesa Agustina"/>
    <n v="93"/>
    <n v="47"/>
    <n v="59"/>
    <n v="55"/>
    <n v="56"/>
    <n v="65"/>
    <n v="78"/>
    <x v="156"/>
    <x v="0"/>
    <n v="68"/>
    <n v="62.974999999999994"/>
    <s v="C"/>
    <m/>
    <x v="0"/>
    <x v="0"/>
    <m/>
    <m/>
    <m/>
  </r>
  <r>
    <x v="864"/>
    <s v="C0865"/>
    <x v="5"/>
    <s v="Yunita Siregar"/>
    <n v="80"/>
    <n v="73"/>
    <n v="82"/>
    <n v="62"/>
    <n v="93"/>
    <n v="94"/>
    <n v="72"/>
    <x v="63"/>
    <x v="0"/>
    <n v="62"/>
    <n v="79.900000000000006"/>
    <s v="B"/>
    <m/>
    <x v="0"/>
    <x v="0"/>
    <m/>
    <m/>
    <m/>
  </r>
  <r>
    <x v="865"/>
    <s v="F0866"/>
    <x v="1"/>
    <s v="Hesti Saptono"/>
    <n v="70"/>
    <n v="58"/>
    <n v="48"/>
    <n v="58"/>
    <n v="79"/>
    <n v="55"/>
    <n v="88"/>
    <x v="159"/>
    <x v="0"/>
    <n v="78"/>
    <n v="61.525000000000006"/>
    <s v="C"/>
    <m/>
    <x v="0"/>
    <x v="0"/>
    <m/>
    <m/>
    <m/>
  </r>
  <r>
    <x v="866"/>
    <s v="F0867"/>
    <x v="1"/>
    <s v="Aditya Pangestu"/>
    <n v="69"/>
    <n v="67"/>
    <n v="51"/>
    <n v="71"/>
    <n v="64"/>
    <n v="53"/>
    <n v="86"/>
    <x v="3"/>
    <x v="1"/>
    <n v="86"/>
    <n v="63.274999999999999"/>
    <s v="C"/>
    <m/>
    <x v="0"/>
    <x v="0"/>
    <m/>
    <m/>
    <m/>
  </r>
  <r>
    <x v="867"/>
    <s v="A0868"/>
    <x v="4"/>
    <s v="Tantri Nasyiah"/>
    <n v="69"/>
    <n v="61"/>
    <n v="60"/>
    <n v="67"/>
    <n v="65"/>
    <n v="66"/>
    <n v="98"/>
    <x v="35"/>
    <x v="0"/>
    <n v="88"/>
    <n v="66.75"/>
    <s v="C"/>
    <m/>
    <x v="0"/>
    <x v="0"/>
    <m/>
    <m/>
    <m/>
  </r>
  <r>
    <x v="868"/>
    <s v="D0869"/>
    <x v="0"/>
    <s v="Dacin Sinaga"/>
    <n v="69"/>
    <n v="47"/>
    <n v="39"/>
    <n v="55"/>
    <n v="92"/>
    <n v="49"/>
    <n v="71"/>
    <x v="3"/>
    <x v="1"/>
    <n v="71"/>
    <n v="57.575000000000003"/>
    <s v="D"/>
    <m/>
    <x v="0"/>
    <x v="0"/>
    <m/>
    <m/>
    <m/>
  </r>
  <r>
    <x v="869"/>
    <s v="D0870"/>
    <x v="0"/>
    <s v="Okto Lestari"/>
    <n v="88"/>
    <n v="65"/>
    <n v="56"/>
    <n v="57"/>
    <n v="74"/>
    <n v="56"/>
    <n v="63"/>
    <x v="3"/>
    <x v="1"/>
    <n v="63"/>
    <n v="64.2"/>
    <s v="C"/>
    <m/>
    <x v="0"/>
    <x v="0"/>
    <m/>
    <m/>
    <m/>
  </r>
  <r>
    <x v="870"/>
    <s v="A0871"/>
    <x v="4"/>
    <s v="Kuncara Kurniawan"/>
    <n v="55"/>
    <n v="59"/>
    <n v="95"/>
    <n v="64"/>
    <n v="69"/>
    <n v="98"/>
    <n v="81"/>
    <x v="105"/>
    <x v="0"/>
    <n v="71"/>
    <n v="76.574999999999989"/>
    <s v="B"/>
    <m/>
    <x v="0"/>
    <x v="0"/>
    <m/>
    <m/>
    <m/>
  </r>
  <r>
    <x v="871"/>
    <s v="D0872"/>
    <x v="0"/>
    <s v="Tri Sihombing"/>
    <n v="66"/>
    <n v="41"/>
    <n v="94"/>
    <n v="70"/>
    <n v="84"/>
    <n v="83"/>
    <n v="96"/>
    <x v="116"/>
    <x v="0"/>
    <n v="86"/>
    <n v="76.625"/>
    <s v="B"/>
    <m/>
    <x v="0"/>
    <x v="0"/>
    <m/>
    <m/>
    <m/>
  </r>
  <r>
    <x v="872"/>
    <s v="C0873"/>
    <x v="5"/>
    <s v="Balapati Tamba"/>
    <n v="74"/>
    <n v="45"/>
    <n v="32"/>
    <n v="68"/>
    <n v="94"/>
    <n v="46"/>
    <n v="82"/>
    <x v="48"/>
    <x v="0"/>
    <n v="72"/>
    <n v="57.925000000000004"/>
    <s v="D"/>
    <m/>
    <x v="0"/>
    <x v="0"/>
    <m/>
    <m/>
    <m/>
  </r>
  <r>
    <x v="873"/>
    <s v="E0874"/>
    <x v="3"/>
    <s v="Danu Mulyani"/>
    <n v="55"/>
    <n v="48"/>
    <n v="48"/>
    <n v="72"/>
    <n v="54"/>
    <n v="82"/>
    <n v="97"/>
    <x v="3"/>
    <x v="1"/>
    <n v="97"/>
    <n v="64.325000000000003"/>
    <s v="C"/>
    <m/>
    <x v="0"/>
    <x v="0"/>
    <m/>
    <m/>
    <m/>
  </r>
  <r>
    <x v="874"/>
    <s v="D0875"/>
    <x v="0"/>
    <s v="Pangeran Samosir"/>
    <n v="67"/>
    <n v="41"/>
    <n v="43"/>
    <n v="57"/>
    <n v="95"/>
    <n v="69"/>
    <n v="67"/>
    <x v="3"/>
    <x v="1"/>
    <n v="67"/>
    <n v="61.600000000000009"/>
    <s v="C"/>
    <m/>
    <x v="0"/>
    <x v="0"/>
    <m/>
    <m/>
    <m/>
  </r>
  <r>
    <x v="875"/>
    <s v="A0876"/>
    <x v="4"/>
    <s v="Citra Sitorus"/>
    <n v="51"/>
    <n v="65"/>
    <n v="42"/>
    <n v="55"/>
    <n v="66"/>
    <n v="52"/>
    <n v="75"/>
    <x v="31"/>
    <x v="0"/>
    <n v="65"/>
    <n v="54.924999999999997"/>
    <s v="D"/>
    <m/>
    <x v="0"/>
    <x v="0"/>
    <m/>
    <m/>
    <m/>
  </r>
  <r>
    <x v="876"/>
    <s v="C0877"/>
    <x v="5"/>
    <s v="Jail Usada"/>
    <n v="78"/>
    <n v="65"/>
    <n v="48"/>
    <n v="68"/>
    <n v="83"/>
    <n v="64"/>
    <n v="100"/>
    <x v="39"/>
    <x v="0"/>
    <n v="90"/>
    <n v="68.150000000000006"/>
    <s v="C"/>
    <m/>
    <x v="0"/>
    <x v="0"/>
    <m/>
    <m/>
    <m/>
  </r>
  <r>
    <x v="877"/>
    <s v="F0878"/>
    <x v="1"/>
    <s v="Salimah Wijaya"/>
    <n v="55"/>
    <n v="43"/>
    <n v="60"/>
    <n v="72"/>
    <n v="67"/>
    <n v="41"/>
    <n v="75"/>
    <x v="71"/>
    <x v="0"/>
    <n v="65"/>
    <n v="56.325000000000003"/>
    <s v="D"/>
    <m/>
    <x v="0"/>
    <x v="0"/>
    <m/>
    <m/>
    <m/>
  </r>
  <r>
    <x v="878"/>
    <s v="A0879"/>
    <x v="4"/>
    <s v="Irsad Kusmawati"/>
    <n v="70"/>
    <n v="58"/>
    <n v="84"/>
    <n v="50"/>
    <n v="87"/>
    <n v="65"/>
    <n v="74"/>
    <x v="3"/>
    <x v="1"/>
    <n v="74"/>
    <n v="70.325000000000003"/>
    <s v="B"/>
    <m/>
    <x v="0"/>
    <x v="0"/>
    <m/>
    <m/>
    <m/>
  </r>
  <r>
    <x v="879"/>
    <s v="A0880"/>
    <x v="4"/>
    <s v="Marsito Nasyiah"/>
    <n v="73"/>
    <n v="69"/>
    <n v="58"/>
    <n v="71"/>
    <n v="85"/>
    <n v="58"/>
    <n v="86"/>
    <x v="32"/>
    <x v="0"/>
    <n v="76"/>
    <n v="68.05"/>
    <s v="C"/>
    <m/>
    <x v="0"/>
    <x v="0"/>
    <m/>
    <m/>
    <m/>
  </r>
  <r>
    <x v="880"/>
    <s v="B0881"/>
    <x v="2"/>
    <s v="Raihan Nasyiah"/>
    <n v="69"/>
    <n v="50"/>
    <n v="45"/>
    <n v="60"/>
    <n v="73"/>
    <n v="99"/>
    <n v="85"/>
    <x v="3"/>
    <x v="1"/>
    <n v="85"/>
    <n v="68.8"/>
    <s v="C"/>
    <m/>
    <x v="0"/>
    <x v="0"/>
    <m/>
    <m/>
    <m/>
  </r>
  <r>
    <x v="881"/>
    <s v="C0882"/>
    <x v="5"/>
    <s v="Cawuk Sihotang"/>
    <n v="85"/>
    <n v="59"/>
    <n v="68"/>
    <n v="72"/>
    <n v="81"/>
    <n v="87"/>
    <n v="62"/>
    <x v="155"/>
    <x v="0"/>
    <n v="52"/>
    <n v="73.325000000000003"/>
    <s v="B"/>
    <m/>
    <x v="0"/>
    <x v="0"/>
    <m/>
    <m/>
    <m/>
  </r>
  <r>
    <x v="882"/>
    <s v="C0883"/>
    <x v="5"/>
    <s v="Lanjar Utami"/>
    <n v="53"/>
    <n v="73"/>
    <n v="70"/>
    <n v="67"/>
    <n v="52"/>
    <n v="87"/>
    <n v="84"/>
    <x v="3"/>
    <x v="1"/>
    <n v="84"/>
    <n v="70.425000000000011"/>
    <s v="B"/>
    <m/>
    <x v="0"/>
    <x v="0"/>
    <m/>
    <m/>
    <m/>
  </r>
  <r>
    <x v="883"/>
    <s v="D0884"/>
    <x v="0"/>
    <s v="Jail Budiman"/>
    <n v="77"/>
    <n v="75"/>
    <n v="85"/>
    <n v="55"/>
    <n v="88"/>
    <n v="66"/>
    <n v="92"/>
    <x v="3"/>
    <x v="1"/>
    <n v="92"/>
    <n v="76.275000000000006"/>
    <s v="B"/>
    <m/>
    <x v="0"/>
    <x v="0"/>
    <m/>
    <m/>
    <m/>
  </r>
  <r>
    <x v="884"/>
    <s v="B0885"/>
    <x v="2"/>
    <s v="Karsa Padmasari"/>
    <n v="72"/>
    <n v="69"/>
    <n v="94"/>
    <n v="68"/>
    <n v="76"/>
    <n v="77"/>
    <n v="87"/>
    <x v="3"/>
    <x v="1"/>
    <n v="87"/>
    <n v="78.525000000000006"/>
    <s v="B"/>
    <m/>
    <x v="0"/>
    <x v="0"/>
    <m/>
    <m/>
    <m/>
  </r>
  <r>
    <x v="885"/>
    <s v="B0886"/>
    <x v="2"/>
    <s v="Muhammad Wijaya"/>
    <n v="64"/>
    <n v="63"/>
    <n v="35"/>
    <n v="63"/>
    <n v="54"/>
    <n v="77"/>
    <n v="82"/>
    <x v="3"/>
    <x v="1"/>
    <n v="82"/>
    <n v="61.100000000000009"/>
    <s v="C"/>
    <m/>
    <x v="0"/>
    <x v="0"/>
    <m/>
    <m/>
    <m/>
  </r>
  <r>
    <x v="886"/>
    <s v="B0887"/>
    <x v="2"/>
    <s v="Cemplunk Rajata"/>
    <n v="69"/>
    <n v="68"/>
    <n v="77"/>
    <n v="74"/>
    <n v="90"/>
    <n v="41"/>
    <n v="87"/>
    <x v="159"/>
    <x v="0"/>
    <n v="77"/>
    <n v="68.924999999999997"/>
    <s v="C"/>
    <m/>
    <x v="0"/>
    <x v="0"/>
    <m/>
    <m/>
    <m/>
  </r>
  <r>
    <x v="887"/>
    <s v="F0888"/>
    <x v="1"/>
    <s v="Hartaka Utami"/>
    <n v="83"/>
    <n v="74"/>
    <n v="39"/>
    <n v="75"/>
    <n v="92"/>
    <n v="44"/>
    <n v="78"/>
    <x v="3"/>
    <x v="1"/>
    <n v="78"/>
    <n v="64.900000000000006"/>
    <s v="C"/>
    <m/>
    <x v="0"/>
    <x v="0"/>
    <m/>
    <m/>
    <m/>
  </r>
  <r>
    <x v="888"/>
    <s v="F0889"/>
    <x v="1"/>
    <s v="Radit Kuswandari"/>
    <n v="94"/>
    <n v="54"/>
    <n v="45"/>
    <n v="67"/>
    <n v="62"/>
    <n v="72"/>
    <n v="70"/>
    <x v="3"/>
    <x v="1"/>
    <n v="70"/>
    <n v="65.025000000000006"/>
    <s v="C"/>
    <m/>
    <x v="0"/>
    <x v="0"/>
    <m/>
    <m/>
    <m/>
  </r>
  <r>
    <x v="889"/>
    <s v="F0890"/>
    <x v="1"/>
    <s v="Asmadi Prabowo"/>
    <n v="64"/>
    <n v="66"/>
    <n v="87"/>
    <n v="65"/>
    <n v="94"/>
    <n v="78"/>
    <n v="77"/>
    <x v="3"/>
    <x v="1"/>
    <n v="77"/>
    <n v="76.825000000000003"/>
    <s v="B"/>
    <m/>
    <x v="0"/>
    <x v="0"/>
    <m/>
    <m/>
    <m/>
  </r>
  <r>
    <x v="890"/>
    <s v="B0891"/>
    <x v="2"/>
    <s v="Artawan Zulaika"/>
    <n v="63"/>
    <n v="43"/>
    <n v="86"/>
    <n v="58"/>
    <n v="86"/>
    <n v="76"/>
    <n v="69"/>
    <x v="3"/>
    <x v="1"/>
    <n v="69"/>
    <n v="70.55"/>
    <s v="B"/>
    <m/>
    <x v="0"/>
    <x v="0"/>
    <m/>
    <m/>
    <m/>
  </r>
  <r>
    <x v="891"/>
    <s v="C0892"/>
    <x v="5"/>
    <s v="Mahdi Mangunsong"/>
    <n v="66"/>
    <n v="74"/>
    <n v="93"/>
    <n v="50"/>
    <n v="87"/>
    <n v="91"/>
    <n v="100"/>
    <x v="3"/>
    <x v="1"/>
    <n v="100"/>
    <n v="81.425000000000011"/>
    <s v="A"/>
    <m/>
    <x v="0"/>
    <x v="0"/>
    <m/>
    <m/>
    <m/>
  </r>
  <r>
    <x v="892"/>
    <s v="B0893"/>
    <x v="2"/>
    <s v="Sari Wulandari"/>
    <n v="77"/>
    <n v="44"/>
    <n v="46"/>
    <n v="75"/>
    <n v="52"/>
    <n v="59"/>
    <n v="82"/>
    <x v="45"/>
    <x v="0"/>
    <n v="72"/>
    <n v="59.2"/>
    <s v="D"/>
    <m/>
    <x v="0"/>
    <x v="0"/>
    <m/>
    <m/>
    <m/>
  </r>
  <r>
    <x v="893"/>
    <s v="E0894"/>
    <x v="3"/>
    <s v="Harimurti Iswahyudi"/>
    <n v="67"/>
    <n v="65"/>
    <n v="65"/>
    <n v="60"/>
    <n v="63"/>
    <n v="99"/>
    <n v="96"/>
    <x v="3"/>
    <x v="1"/>
    <n v="96"/>
    <n v="74.275000000000006"/>
    <s v="B"/>
    <m/>
    <x v="0"/>
    <x v="0"/>
    <m/>
    <m/>
    <m/>
  </r>
  <r>
    <x v="894"/>
    <s v="F0895"/>
    <x v="1"/>
    <s v="Ian Prasetya"/>
    <n v="54"/>
    <n v="58"/>
    <n v="76"/>
    <n v="59"/>
    <n v="51"/>
    <n v="66"/>
    <n v="73"/>
    <x v="89"/>
    <x v="0"/>
    <n v="63"/>
    <n v="62.45"/>
    <s v="C"/>
    <m/>
    <x v="0"/>
    <x v="0"/>
    <m/>
    <m/>
    <m/>
  </r>
  <r>
    <x v="895"/>
    <s v="C0896"/>
    <x v="5"/>
    <s v="Hana Hutagalung"/>
    <n v="70"/>
    <n v="59"/>
    <n v="48"/>
    <n v="63"/>
    <n v="84"/>
    <n v="55"/>
    <n v="61"/>
    <x v="3"/>
    <x v="1"/>
    <n v="61"/>
    <n v="61.2"/>
    <s v="C"/>
    <m/>
    <x v="0"/>
    <x v="0"/>
    <m/>
    <m/>
    <m/>
  </r>
  <r>
    <x v="896"/>
    <s v="D0897"/>
    <x v="0"/>
    <s v="Nadia Puspasari"/>
    <n v="84"/>
    <n v="55"/>
    <n v="32"/>
    <n v="64"/>
    <n v="68"/>
    <n v="53"/>
    <n v="62"/>
    <x v="88"/>
    <x v="0"/>
    <n v="52"/>
    <n v="56.075000000000003"/>
    <s v="D"/>
    <m/>
    <x v="0"/>
    <x v="0"/>
    <m/>
    <m/>
    <m/>
  </r>
  <r>
    <x v="897"/>
    <s v="D0898"/>
    <x v="0"/>
    <s v="Jamil Handayani"/>
    <n v="83"/>
    <n v="60"/>
    <n v="57"/>
    <n v="65"/>
    <n v="67"/>
    <n v="75"/>
    <n v="67"/>
    <x v="3"/>
    <x v="1"/>
    <n v="67"/>
    <n v="67.475000000000009"/>
    <s v="C"/>
    <m/>
    <x v="0"/>
    <x v="0"/>
    <m/>
    <m/>
    <m/>
  </r>
  <r>
    <x v="898"/>
    <s v="C0899"/>
    <x v="5"/>
    <s v="Pranawa Melani"/>
    <n v="77"/>
    <n v="59"/>
    <n v="31"/>
    <n v="72"/>
    <n v="85"/>
    <n v="92"/>
    <n v="91"/>
    <x v="3"/>
    <x v="1"/>
    <n v="91"/>
    <n v="70.325000000000003"/>
    <s v="B"/>
    <m/>
    <x v="0"/>
    <x v="0"/>
    <m/>
    <m/>
    <m/>
  </r>
  <r>
    <x v="899"/>
    <s v="C0900"/>
    <x v="5"/>
    <s v="Kasim Natsir"/>
    <n v="83"/>
    <n v="46"/>
    <n v="59"/>
    <n v="57"/>
    <n v="56"/>
    <n v="95"/>
    <n v="95"/>
    <x v="3"/>
    <x v="1"/>
    <n v="95"/>
    <n v="70.55"/>
    <s v="B"/>
    <m/>
    <x v="0"/>
    <x v="0"/>
    <m/>
    <m/>
    <m/>
  </r>
  <r>
    <x v="900"/>
    <s v="F0901"/>
    <x v="1"/>
    <s v="Adika Prastuti"/>
    <n v="91"/>
    <n v="68"/>
    <n v="53"/>
    <n v="65"/>
    <n v="80"/>
    <n v="76"/>
    <n v="93"/>
    <x v="3"/>
    <x v="1"/>
    <n v="93"/>
    <n v="73.099999999999994"/>
    <s v="B"/>
    <m/>
    <x v="0"/>
    <x v="0"/>
    <m/>
    <m/>
    <m/>
  </r>
  <r>
    <x v="901"/>
    <s v="D0902"/>
    <x v="0"/>
    <s v="Tirtayasa Nuraini"/>
    <n v="58"/>
    <n v="68"/>
    <n v="86"/>
    <n v="67"/>
    <n v="54"/>
    <n v="47"/>
    <n v="97"/>
    <x v="3"/>
    <x v="1"/>
    <n v="97"/>
    <n v="67.174999999999997"/>
    <s v="C"/>
    <m/>
    <x v="0"/>
    <x v="0"/>
    <m/>
    <m/>
    <m/>
  </r>
  <r>
    <x v="902"/>
    <s v="D0903"/>
    <x v="0"/>
    <s v="Hendra Halimah"/>
    <n v="76"/>
    <n v="71"/>
    <n v="52"/>
    <n v="64"/>
    <n v="84"/>
    <n v="65"/>
    <n v="81"/>
    <x v="3"/>
    <x v="1"/>
    <n v="81"/>
    <n v="68.375"/>
    <s v="C"/>
    <m/>
    <x v="0"/>
    <x v="0"/>
    <m/>
    <m/>
    <m/>
  </r>
  <r>
    <x v="903"/>
    <s v="A0904"/>
    <x v="4"/>
    <s v="Mujur Wibisono"/>
    <n v="65"/>
    <n v="51"/>
    <n v="38"/>
    <n v="72"/>
    <n v="90"/>
    <n v="91"/>
    <n v="95"/>
    <x v="3"/>
    <x v="1"/>
    <n v="95"/>
    <n v="70.05"/>
    <s v="B"/>
    <m/>
    <x v="0"/>
    <x v="0"/>
    <m/>
    <m/>
    <m/>
  </r>
  <r>
    <x v="904"/>
    <s v="A0905"/>
    <x v="4"/>
    <s v="Bambang Yuniar"/>
    <n v="60"/>
    <n v="41"/>
    <n v="74"/>
    <n v="68"/>
    <n v="85"/>
    <n v="88"/>
    <n v="81"/>
    <x v="3"/>
    <x v="1"/>
    <n v="81"/>
    <n v="72.25"/>
    <s v="B"/>
    <m/>
    <x v="0"/>
    <x v="0"/>
    <m/>
    <m/>
    <m/>
  </r>
  <r>
    <x v="905"/>
    <s v="D0906"/>
    <x v="0"/>
    <s v="Jessica Zulaika"/>
    <n v="63"/>
    <n v="46"/>
    <n v="69"/>
    <n v="56"/>
    <n v="51"/>
    <n v="98"/>
    <n v="89"/>
    <x v="3"/>
    <x v="1"/>
    <n v="89"/>
    <n v="69.3"/>
    <s v="C"/>
    <m/>
    <x v="0"/>
    <x v="0"/>
    <m/>
    <m/>
    <m/>
  </r>
  <r>
    <x v="906"/>
    <s v="C0907"/>
    <x v="5"/>
    <s v="Carla Padmasari"/>
    <n v="56"/>
    <n v="63"/>
    <n v="84"/>
    <n v="52"/>
    <n v="58"/>
    <n v="80"/>
    <n v="70"/>
    <x v="3"/>
    <x v="1"/>
    <n v="70"/>
    <n v="68.425000000000011"/>
    <s v="C"/>
    <m/>
    <x v="0"/>
    <x v="0"/>
    <m/>
    <m/>
    <m/>
  </r>
  <r>
    <x v="907"/>
    <s v="C0908"/>
    <x v="5"/>
    <s v="Indra Nasyiah"/>
    <n v="89"/>
    <n v="59"/>
    <n v="40"/>
    <n v="57"/>
    <n v="92"/>
    <n v="46"/>
    <n v="66"/>
    <x v="73"/>
    <x v="0"/>
    <n v="56"/>
    <n v="59.925000000000004"/>
    <s v="D"/>
    <m/>
    <x v="0"/>
    <x v="0"/>
    <m/>
    <m/>
    <m/>
  </r>
  <r>
    <x v="908"/>
    <s v="E0909"/>
    <x v="3"/>
    <s v="Dariati Samosir"/>
    <n v="52"/>
    <n v="45"/>
    <n v="36"/>
    <n v="57"/>
    <n v="82"/>
    <n v="57"/>
    <n v="69"/>
    <x v="3"/>
    <x v="1"/>
    <n v="69"/>
    <n v="55"/>
    <s v="D"/>
    <m/>
    <x v="0"/>
    <x v="0"/>
    <m/>
    <m/>
    <m/>
  </r>
  <r>
    <x v="909"/>
    <s v="B0910"/>
    <x v="2"/>
    <s v="Parman Kurniawan"/>
    <n v="57"/>
    <n v="60"/>
    <n v="60"/>
    <n v="55"/>
    <n v="68"/>
    <n v="97"/>
    <n v="97"/>
    <x v="3"/>
    <x v="1"/>
    <n v="97"/>
    <n v="71.100000000000009"/>
    <s v="B"/>
    <m/>
    <x v="0"/>
    <x v="0"/>
    <m/>
    <m/>
    <m/>
  </r>
  <r>
    <x v="910"/>
    <s v="D0911"/>
    <x v="0"/>
    <s v="Dimaz Prasetyo"/>
    <n v="95"/>
    <n v="45"/>
    <n v="50"/>
    <n v="74"/>
    <n v="86"/>
    <n v="86"/>
    <n v="76"/>
    <x v="132"/>
    <x v="0"/>
    <n v="66"/>
    <n v="71.3"/>
    <s v="B"/>
    <m/>
    <x v="0"/>
    <x v="0"/>
    <m/>
    <m/>
    <m/>
  </r>
  <r>
    <x v="911"/>
    <s v="F0912"/>
    <x v="1"/>
    <s v="Kayla Rajata"/>
    <n v="92"/>
    <n v="75"/>
    <n v="69"/>
    <n v="53"/>
    <n v="52"/>
    <n v="54"/>
    <n v="97"/>
    <x v="1"/>
    <x v="0"/>
    <n v="87"/>
    <n v="67.3"/>
    <s v="C"/>
    <m/>
    <x v="0"/>
    <x v="0"/>
    <m/>
    <m/>
    <m/>
  </r>
  <r>
    <x v="912"/>
    <s v="F0913"/>
    <x v="1"/>
    <s v="Jatmiko Uwais"/>
    <n v="57"/>
    <n v="71"/>
    <n v="77"/>
    <n v="71"/>
    <n v="59"/>
    <n v="94"/>
    <n v="77"/>
    <x v="123"/>
    <x v="0"/>
    <n v="67"/>
    <n v="73.150000000000006"/>
    <s v="B"/>
    <m/>
    <x v="0"/>
    <x v="0"/>
    <m/>
    <m/>
    <m/>
  </r>
  <r>
    <x v="913"/>
    <s v="F0914"/>
    <x v="1"/>
    <s v="Eja Yulianti"/>
    <n v="84"/>
    <n v="46"/>
    <n v="47"/>
    <n v="60"/>
    <n v="70"/>
    <n v="59"/>
    <n v="60"/>
    <x v="120"/>
    <x v="0"/>
    <n v="50"/>
    <n v="58.7"/>
    <s v="D"/>
    <m/>
    <x v="0"/>
    <x v="0"/>
    <m/>
    <m/>
    <m/>
  </r>
  <r>
    <x v="914"/>
    <s v="A0915"/>
    <x v="4"/>
    <s v="Limar Mangunsong"/>
    <n v="92"/>
    <n v="42"/>
    <n v="63"/>
    <n v="65"/>
    <n v="81"/>
    <n v="100"/>
    <n v="80"/>
    <x v="3"/>
    <x v="1"/>
    <n v="80"/>
    <n v="75.599999999999994"/>
    <s v="B"/>
    <m/>
    <x v="0"/>
    <x v="0"/>
    <m/>
    <m/>
    <m/>
  </r>
  <r>
    <x v="915"/>
    <s v="A0916"/>
    <x v="4"/>
    <s v="Zulaikha Kusumo"/>
    <n v="81"/>
    <n v="55"/>
    <n v="57"/>
    <n v="63"/>
    <n v="85"/>
    <n v="55"/>
    <n v="66"/>
    <x v="57"/>
    <x v="0"/>
    <n v="56"/>
    <n v="63.500000000000007"/>
    <s v="C"/>
    <m/>
    <x v="0"/>
    <x v="0"/>
    <m/>
    <m/>
    <m/>
  </r>
  <r>
    <x v="916"/>
    <s v="F0917"/>
    <x v="1"/>
    <s v="Marsudi Haryanti"/>
    <n v="82"/>
    <n v="46"/>
    <n v="94"/>
    <n v="71"/>
    <n v="76"/>
    <n v="88"/>
    <n v="62"/>
    <x v="7"/>
    <x v="0"/>
    <n v="52"/>
    <n v="75.975000000000009"/>
    <s v="B"/>
    <m/>
    <x v="0"/>
    <x v="0"/>
    <m/>
    <m/>
    <m/>
  </r>
  <r>
    <x v="917"/>
    <s v="D0918"/>
    <x v="0"/>
    <s v="Banawa Saputra"/>
    <n v="52"/>
    <n v="61"/>
    <n v="71"/>
    <n v="56"/>
    <n v="94"/>
    <n v="71"/>
    <n v="78"/>
    <x v="3"/>
    <x v="1"/>
    <n v="78"/>
    <n v="69.075000000000003"/>
    <s v="C"/>
    <m/>
    <x v="0"/>
    <x v="0"/>
    <m/>
    <m/>
    <m/>
  </r>
  <r>
    <x v="918"/>
    <s v="E0919"/>
    <x v="3"/>
    <s v="Karman Hidayat"/>
    <n v="75"/>
    <n v="56"/>
    <n v="56"/>
    <n v="52"/>
    <n v="76"/>
    <n v="75"/>
    <n v="72"/>
    <x v="54"/>
    <x v="0"/>
    <n v="62"/>
    <n v="64.775000000000006"/>
    <s v="C"/>
    <m/>
    <x v="0"/>
    <x v="0"/>
    <m/>
    <m/>
    <m/>
  </r>
  <r>
    <x v="919"/>
    <s v="B0920"/>
    <x v="2"/>
    <s v="Jaswadi Dabukke"/>
    <n v="68"/>
    <n v="56"/>
    <n v="75"/>
    <n v="59"/>
    <n v="70"/>
    <n v="63"/>
    <n v="63"/>
    <x v="3"/>
    <x v="1"/>
    <n v="63"/>
    <n v="65.525000000000006"/>
    <s v="C"/>
    <m/>
    <x v="0"/>
    <x v="0"/>
    <m/>
    <m/>
    <m/>
  </r>
  <r>
    <x v="920"/>
    <s v="B0921"/>
    <x v="2"/>
    <s v="Warta Astuti"/>
    <n v="58"/>
    <n v="48"/>
    <n v="49"/>
    <n v="59"/>
    <n v="76"/>
    <n v="56"/>
    <n v="67"/>
    <x v="97"/>
    <x v="0"/>
    <n v="57"/>
    <n v="56.825000000000003"/>
    <s v="D"/>
    <m/>
    <x v="0"/>
    <x v="0"/>
    <m/>
    <m/>
    <m/>
  </r>
  <r>
    <x v="921"/>
    <s v="A0922"/>
    <x v="4"/>
    <s v="Karsana Wijaya"/>
    <n v="66"/>
    <n v="64"/>
    <n v="72"/>
    <n v="71"/>
    <n v="73"/>
    <n v="68"/>
    <n v="66"/>
    <x v="99"/>
    <x v="0"/>
    <n v="56"/>
    <n v="67.849999999999994"/>
    <s v="C"/>
    <m/>
    <x v="0"/>
    <x v="0"/>
    <m/>
    <m/>
    <m/>
  </r>
  <r>
    <x v="922"/>
    <s v="D0923"/>
    <x v="0"/>
    <s v="Kawaca Hutagalung"/>
    <n v="82"/>
    <n v="50"/>
    <n v="57"/>
    <n v="66"/>
    <n v="52"/>
    <n v="97"/>
    <n v="92"/>
    <x v="136"/>
    <x v="0"/>
    <n v="82"/>
    <n v="70.25"/>
    <s v="B"/>
    <m/>
    <x v="0"/>
    <x v="0"/>
    <m/>
    <m/>
    <m/>
  </r>
  <r>
    <x v="923"/>
    <s v="B0924"/>
    <x v="2"/>
    <s v="Cindy Januar"/>
    <n v="51"/>
    <n v="45"/>
    <n v="84"/>
    <n v="71"/>
    <n v="85"/>
    <n v="62"/>
    <n v="82"/>
    <x v="3"/>
    <x v="1"/>
    <n v="82"/>
    <n v="68.900000000000006"/>
    <s v="C"/>
    <m/>
    <x v="0"/>
    <x v="0"/>
    <m/>
    <m/>
    <m/>
  </r>
  <r>
    <x v="924"/>
    <s v="B0925"/>
    <x v="2"/>
    <s v="Olivia Anggraini"/>
    <n v="62"/>
    <n v="51"/>
    <n v="57"/>
    <n v="60"/>
    <n v="67"/>
    <n v="59"/>
    <n v="82"/>
    <x v="3"/>
    <x v="1"/>
    <n v="82"/>
    <n v="61.400000000000006"/>
    <s v="C"/>
    <m/>
    <x v="0"/>
    <x v="0"/>
    <m/>
    <m/>
    <m/>
  </r>
  <r>
    <x v="925"/>
    <s v="A0926"/>
    <x v="4"/>
    <s v="Putri Thamrin"/>
    <n v="83"/>
    <n v="48"/>
    <n v="43"/>
    <n v="55"/>
    <n v="63"/>
    <n v="97"/>
    <n v="87"/>
    <x v="146"/>
    <x v="0"/>
    <n v="77"/>
    <n v="66.825000000000003"/>
    <s v="C"/>
    <m/>
    <x v="0"/>
    <x v="0"/>
    <m/>
    <m/>
    <m/>
  </r>
  <r>
    <x v="926"/>
    <s v="C0927"/>
    <x v="5"/>
    <s v="Narji Haryanto"/>
    <n v="68"/>
    <n v="57"/>
    <n v="65"/>
    <n v="60"/>
    <n v="72"/>
    <n v="58"/>
    <n v="98"/>
    <x v="3"/>
    <x v="1"/>
    <n v="98"/>
    <n v="66.525000000000006"/>
    <s v="C"/>
    <m/>
    <x v="0"/>
    <x v="0"/>
    <m/>
    <m/>
    <m/>
  </r>
  <r>
    <x v="927"/>
    <s v="D0928"/>
    <x v="0"/>
    <s v="Tedi Aryani"/>
    <n v="52"/>
    <n v="61"/>
    <n v="89"/>
    <n v="58"/>
    <n v="77"/>
    <n v="53"/>
    <n v="98"/>
    <x v="3"/>
    <x v="1"/>
    <n v="98"/>
    <n v="69.2"/>
    <s v="C"/>
    <m/>
    <x v="0"/>
    <x v="0"/>
    <m/>
    <m/>
    <m/>
  </r>
  <r>
    <x v="928"/>
    <s v="C0929"/>
    <x v="5"/>
    <s v="Prayoga Nurdiyanti"/>
    <n v="56"/>
    <n v="61"/>
    <n v="94"/>
    <n v="50"/>
    <n v="83"/>
    <n v="43"/>
    <n v="91"/>
    <x v="3"/>
    <x v="1"/>
    <n v="91"/>
    <n v="67.75"/>
    <s v="C"/>
    <m/>
    <x v="0"/>
    <x v="0"/>
    <m/>
    <m/>
    <m/>
  </r>
  <r>
    <x v="929"/>
    <s v="F0930"/>
    <x v="1"/>
    <s v="Irfan Usamah"/>
    <n v="66"/>
    <n v="74"/>
    <n v="81"/>
    <n v="71"/>
    <n v="67"/>
    <n v="50"/>
    <n v="83"/>
    <x v="3"/>
    <x v="1"/>
    <n v="83"/>
    <n v="69.25"/>
    <s v="C"/>
    <m/>
    <x v="0"/>
    <x v="0"/>
    <m/>
    <m/>
    <m/>
  </r>
  <r>
    <x v="930"/>
    <s v="A0931"/>
    <x v="4"/>
    <s v="Mustofa Narpati"/>
    <n v="60"/>
    <n v="41"/>
    <n v="72"/>
    <n v="58"/>
    <n v="92"/>
    <n v="58"/>
    <n v="100"/>
    <x v="99"/>
    <x v="0"/>
    <n v="90"/>
    <n v="66.375"/>
    <s v="C"/>
    <m/>
    <x v="0"/>
    <x v="0"/>
    <m/>
    <m/>
    <m/>
  </r>
  <r>
    <x v="931"/>
    <s v="C0932"/>
    <x v="5"/>
    <s v="Purwadi Palastri"/>
    <n v="61"/>
    <n v="74"/>
    <n v="63"/>
    <n v="53"/>
    <n v="89"/>
    <n v="98"/>
    <n v="62"/>
    <x v="158"/>
    <x v="0"/>
    <n v="52"/>
    <n v="72.025000000000006"/>
    <s v="B"/>
    <m/>
    <x v="0"/>
    <x v="0"/>
    <m/>
    <m/>
    <m/>
  </r>
  <r>
    <x v="932"/>
    <s v="E0933"/>
    <x v="3"/>
    <s v="Prima Saefullah"/>
    <n v="59"/>
    <n v="69"/>
    <n v="47"/>
    <n v="58"/>
    <n v="85"/>
    <n v="46"/>
    <n v="77"/>
    <x v="3"/>
    <x v="1"/>
    <n v="77"/>
    <n v="60.175000000000004"/>
    <s v="C"/>
    <m/>
    <x v="0"/>
    <x v="0"/>
    <m/>
    <m/>
    <m/>
  </r>
  <r>
    <x v="933"/>
    <s v="D0934"/>
    <x v="0"/>
    <s v="Darman Permata"/>
    <n v="90"/>
    <n v="67"/>
    <n v="69"/>
    <n v="66"/>
    <n v="69"/>
    <n v="57"/>
    <n v="83"/>
    <x v="14"/>
    <x v="0"/>
    <n v="73"/>
    <n v="69"/>
    <s v="C"/>
    <m/>
    <x v="0"/>
    <x v="0"/>
    <m/>
    <m/>
    <m/>
  </r>
  <r>
    <x v="934"/>
    <s v="B0935"/>
    <x v="2"/>
    <s v="Humaira Marpaung"/>
    <n v="61"/>
    <n v="64"/>
    <n v="77"/>
    <n v="61"/>
    <n v="83"/>
    <n v="83"/>
    <n v="61"/>
    <x v="15"/>
    <x v="0"/>
    <n v="51"/>
    <n v="70.724999999999994"/>
    <s v="B"/>
    <m/>
    <x v="0"/>
    <x v="0"/>
    <m/>
    <m/>
    <m/>
  </r>
  <r>
    <x v="935"/>
    <s v="F0936"/>
    <x v="1"/>
    <s v="Vicky Widiastuti"/>
    <n v="85"/>
    <n v="62"/>
    <n v="92"/>
    <n v="72"/>
    <n v="88"/>
    <n v="86"/>
    <n v="64"/>
    <x v="95"/>
    <x v="0"/>
    <n v="54"/>
    <n v="79.375"/>
    <s v="B"/>
    <m/>
    <x v="0"/>
    <x v="0"/>
    <m/>
    <m/>
    <m/>
  </r>
  <r>
    <x v="936"/>
    <s v="F0937"/>
    <x v="1"/>
    <s v="Hasan Laksmiwati"/>
    <n v="70"/>
    <n v="46"/>
    <n v="87"/>
    <n v="72"/>
    <n v="93"/>
    <n v="61"/>
    <n v="74"/>
    <x v="3"/>
    <x v="1"/>
    <n v="74"/>
    <n v="72.125"/>
    <s v="B"/>
    <m/>
    <x v="0"/>
    <x v="0"/>
    <m/>
    <m/>
    <m/>
  </r>
  <r>
    <x v="937"/>
    <s v="A0938"/>
    <x v="4"/>
    <s v="Melinda Megantara"/>
    <n v="82"/>
    <n v="52"/>
    <n v="62"/>
    <n v="59"/>
    <n v="90"/>
    <n v="97"/>
    <n v="98"/>
    <x v="3"/>
    <x v="1"/>
    <n v="98"/>
    <n v="76.974999999999994"/>
    <s v="B"/>
    <m/>
    <x v="0"/>
    <x v="0"/>
    <m/>
    <m/>
    <m/>
  </r>
  <r>
    <x v="938"/>
    <s v="B0939"/>
    <x v="2"/>
    <s v="Saka Hidayat"/>
    <n v="74"/>
    <n v="60"/>
    <n v="87"/>
    <n v="74"/>
    <n v="87"/>
    <n v="42"/>
    <n v="99"/>
    <x v="3"/>
    <x v="1"/>
    <n v="99"/>
    <n v="72.575000000000003"/>
    <s v="B"/>
    <m/>
    <x v="0"/>
    <x v="0"/>
    <m/>
    <m/>
    <m/>
  </r>
  <r>
    <x v="939"/>
    <s v="A0940"/>
    <x v="4"/>
    <s v="Sarah Nuraini"/>
    <n v="87"/>
    <n v="46"/>
    <n v="57"/>
    <n v="73"/>
    <n v="64"/>
    <n v="90"/>
    <n v="96"/>
    <x v="3"/>
    <x v="1"/>
    <n v="96"/>
    <n v="72.75"/>
    <s v="B"/>
    <m/>
    <x v="0"/>
    <x v="0"/>
    <m/>
    <m/>
    <m/>
  </r>
  <r>
    <x v="940"/>
    <s v="C0941"/>
    <x v="5"/>
    <s v="Kala Hassanah"/>
    <n v="54"/>
    <n v="64"/>
    <n v="67"/>
    <n v="66"/>
    <n v="90"/>
    <n v="88"/>
    <n v="98"/>
    <x v="3"/>
    <x v="1"/>
    <n v="98"/>
    <n v="75.05"/>
    <s v="B"/>
    <m/>
    <x v="0"/>
    <x v="0"/>
    <m/>
    <m/>
    <m/>
  </r>
  <r>
    <x v="941"/>
    <s v="D0942"/>
    <x v="0"/>
    <s v="Prakosa Halim"/>
    <n v="94"/>
    <n v="56"/>
    <n v="43"/>
    <n v="59"/>
    <n v="86"/>
    <n v="84"/>
    <n v="84"/>
    <x v="135"/>
    <x v="0"/>
    <n v="74"/>
    <n v="69.675000000000011"/>
    <s v="C"/>
    <m/>
    <x v="0"/>
    <x v="0"/>
    <m/>
    <m/>
    <m/>
  </r>
  <r>
    <x v="942"/>
    <s v="B0943"/>
    <x v="2"/>
    <s v="Gawati Purwanti"/>
    <n v="56"/>
    <n v="63"/>
    <n v="45"/>
    <n v="74"/>
    <n v="55"/>
    <n v="54"/>
    <n v="83"/>
    <x v="9"/>
    <x v="0"/>
    <n v="73"/>
    <n v="58.099999999999994"/>
    <s v="D"/>
    <m/>
    <x v="0"/>
    <x v="0"/>
    <m/>
    <m/>
    <m/>
  </r>
  <r>
    <x v="943"/>
    <s v="E0944"/>
    <x v="3"/>
    <s v="Ikhsan Maheswara"/>
    <n v="81"/>
    <n v="62"/>
    <n v="65"/>
    <n v="73"/>
    <n v="55"/>
    <n v="45"/>
    <n v="74"/>
    <x v="129"/>
    <x v="0"/>
    <n v="64"/>
    <n v="62.274999999999999"/>
    <s v="C"/>
    <m/>
    <x v="0"/>
    <x v="0"/>
    <m/>
    <m/>
    <m/>
  </r>
  <r>
    <x v="944"/>
    <s v="B0945"/>
    <x v="2"/>
    <s v="Jaeman Sinaga"/>
    <n v="90"/>
    <n v="45"/>
    <n v="67"/>
    <n v="70"/>
    <n v="81"/>
    <n v="74"/>
    <n v="90"/>
    <x v="3"/>
    <x v="1"/>
    <n v="90"/>
    <n v="72.95"/>
    <s v="B"/>
    <m/>
    <x v="0"/>
    <x v="0"/>
    <m/>
    <m/>
    <m/>
  </r>
  <r>
    <x v="945"/>
    <s v="F0946"/>
    <x v="1"/>
    <s v="Gandewa Sihombing"/>
    <n v="56"/>
    <n v="47"/>
    <n v="88"/>
    <n v="70"/>
    <n v="84"/>
    <n v="75"/>
    <n v="95"/>
    <x v="3"/>
    <x v="1"/>
    <n v="95"/>
    <n v="74.224999999999994"/>
    <s v="B"/>
    <m/>
    <x v="0"/>
    <x v="0"/>
    <m/>
    <m/>
    <m/>
  </r>
  <r>
    <x v="946"/>
    <s v="E0947"/>
    <x v="3"/>
    <s v="Labuh Purnawati"/>
    <n v="93"/>
    <n v="53"/>
    <n v="39"/>
    <n v="57"/>
    <n v="70"/>
    <n v="88"/>
    <n v="69"/>
    <x v="3"/>
    <x v="1"/>
    <n v="69"/>
    <n v="66.425000000000011"/>
    <s v="C"/>
    <m/>
    <x v="0"/>
    <x v="0"/>
    <m/>
    <m/>
    <m/>
  </r>
  <r>
    <x v="947"/>
    <s v="D0948"/>
    <x v="0"/>
    <s v="Tina Saputra"/>
    <n v="83"/>
    <n v="63"/>
    <n v="53"/>
    <n v="63"/>
    <n v="88"/>
    <n v="43"/>
    <n v="77"/>
    <x v="3"/>
    <x v="1"/>
    <n v="77"/>
    <n v="64.025000000000006"/>
    <s v="C"/>
    <m/>
    <x v="0"/>
    <x v="0"/>
    <m/>
    <m/>
    <m/>
  </r>
  <r>
    <x v="948"/>
    <s v="D0949"/>
    <x v="0"/>
    <s v="Respati Saptono"/>
    <n v="57"/>
    <n v="74"/>
    <n v="87"/>
    <n v="74"/>
    <n v="57"/>
    <n v="61"/>
    <n v="94"/>
    <x v="3"/>
    <x v="1"/>
    <n v="94"/>
    <n v="71.75"/>
    <s v="B"/>
    <m/>
    <x v="0"/>
    <x v="0"/>
    <m/>
    <m/>
    <m/>
  </r>
  <r>
    <x v="949"/>
    <s v="D0950"/>
    <x v="0"/>
    <s v="Rahmat Hutasoit"/>
    <n v="75"/>
    <n v="61"/>
    <n v="74"/>
    <n v="67"/>
    <n v="95"/>
    <n v="41"/>
    <n v="64"/>
    <x v="3"/>
    <x v="1"/>
    <n v="64"/>
    <n v="66.650000000000006"/>
    <s v="C"/>
    <m/>
    <x v="0"/>
    <x v="0"/>
    <m/>
    <m/>
    <m/>
  </r>
  <r>
    <x v="950"/>
    <s v="C0951"/>
    <x v="5"/>
    <s v="Mahesa Maulana"/>
    <n v="63"/>
    <n v="48"/>
    <n v="94"/>
    <n v="54"/>
    <n v="55"/>
    <n v="99"/>
    <n v="93"/>
    <x v="142"/>
    <x v="0"/>
    <n v="83"/>
    <n v="74.399999999999991"/>
    <s v="B"/>
    <m/>
    <x v="0"/>
    <x v="0"/>
    <m/>
    <m/>
    <m/>
  </r>
  <r>
    <x v="951"/>
    <s v="C0952"/>
    <x v="5"/>
    <s v="Gantar Winarsih"/>
    <n v="51"/>
    <n v="47"/>
    <n v="73"/>
    <n v="53"/>
    <n v="93"/>
    <n v="93"/>
    <n v="86"/>
    <x v="3"/>
    <x v="1"/>
    <n v="86"/>
    <n v="72.3"/>
    <s v="B"/>
    <m/>
    <x v="0"/>
    <x v="0"/>
    <m/>
    <m/>
    <m/>
  </r>
  <r>
    <x v="952"/>
    <s v="F0953"/>
    <x v="1"/>
    <s v="Sakti Prasetya"/>
    <n v="52"/>
    <n v="41"/>
    <n v="57"/>
    <n v="65"/>
    <n v="85"/>
    <n v="92"/>
    <n v="97"/>
    <x v="3"/>
    <x v="1"/>
    <n v="97"/>
    <n v="69.875"/>
    <s v="C"/>
    <m/>
    <x v="0"/>
    <x v="0"/>
    <m/>
    <m/>
    <m/>
  </r>
  <r>
    <x v="953"/>
    <s v="B0954"/>
    <x v="2"/>
    <s v="Zamira Simanjuntak"/>
    <n v="93"/>
    <n v="73"/>
    <n v="41"/>
    <n v="50"/>
    <n v="53"/>
    <n v="82"/>
    <n v="74"/>
    <x v="3"/>
    <x v="1"/>
    <n v="74"/>
    <n v="65.625"/>
    <s v="C"/>
    <m/>
    <x v="0"/>
    <x v="0"/>
    <m/>
    <m/>
    <m/>
  </r>
  <r>
    <x v="954"/>
    <s v="B0955"/>
    <x v="2"/>
    <s v="Adhiarja Hartati"/>
    <n v="82"/>
    <n v="43"/>
    <n v="86"/>
    <n v="56"/>
    <n v="50"/>
    <n v="63"/>
    <n v="94"/>
    <x v="3"/>
    <x v="1"/>
    <n v="94"/>
    <n v="68.075000000000003"/>
    <s v="C"/>
    <m/>
    <x v="0"/>
    <x v="0"/>
    <m/>
    <m/>
    <m/>
  </r>
  <r>
    <x v="955"/>
    <s v="B0956"/>
    <x v="2"/>
    <s v="Bahuwirya Novitasari"/>
    <n v="65"/>
    <n v="58"/>
    <n v="77"/>
    <n v="55"/>
    <n v="88"/>
    <n v="80"/>
    <n v="80"/>
    <x v="3"/>
    <x v="1"/>
    <n v="80"/>
    <n v="72.650000000000006"/>
    <s v="B"/>
    <m/>
    <x v="0"/>
    <x v="0"/>
    <m/>
    <m/>
    <m/>
  </r>
  <r>
    <x v="956"/>
    <s v="F0957"/>
    <x v="1"/>
    <s v="Taufan Widiastuti"/>
    <n v="86"/>
    <n v="61"/>
    <n v="36"/>
    <n v="53"/>
    <n v="58"/>
    <n v="53"/>
    <n v="93"/>
    <x v="46"/>
    <x v="0"/>
    <n v="83"/>
    <n v="58.349999999999994"/>
    <s v="D"/>
    <m/>
    <x v="0"/>
    <x v="0"/>
    <m/>
    <m/>
    <m/>
  </r>
  <r>
    <x v="957"/>
    <s v="F0958"/>
    <x v="1"/>
    <s v="Warsita Putra"/>
    <n v="67"/>
    <n v="58"/>
    <n v="86"/>
    <n v="71"/>
    <n v="83"/>
    <n v="95"/>
    <n v="61"/>
    <x v="145"/>
    <x v="0"/>
    <n v="51"/>
    <n v="76.174999999999997"/>
    <s v="B"/>
    <m/>
    <x v="0"/>
    <x v="0"/>
    <m/>
    <m/>
    <m/>
  </r>
  <r>
    <x v="958"/>
    <s v="D0959"/>
    <x v="0"/>
    <s v="Banawa Prasetyo"/>
    <n v="59"/>
    <n v="72"/>
    <n v="75"/>
    <n v="54"/>
    <n v="71"/>
    <n v="93"/>
    <n v="94"/>
    <x v="3"/>
    <x v="1"/>
    <n v="94"/>
    <n v="75"/>
    <s v="B"/>
    <m/>
    <x v="0"/>
    <x v="0"/>
    <m/>
    <m/>
    <m/>
  </r>
  <r>
    <x v="959"/>
    <s v="B0960"/>
    <x v="2"/>
    <s v="Aris Purnawati"/>
    <n v="94"/>
    <n v="73"/>
    <n v="59"/>
    <n v="71"/>
    <n v="95"/>
    <n v="78"/>
    <n v="98"/>
    <x v="3"/>
    <x v="1"/>
    <n v="98"/>
    <n v="78.825000000000003"/>
    <s v="B"/>
    <m/>
    <x v="0"/>
    <x v="0"/>
    <m/>
    <m/>
    <m/>
  </r>
  <r>
    <x v="960"/>
    <s v="E0961"/>
    <x v="3"/>
    <s v="Gantar Prayoga"/>
    <n v="54"/>
    <n v="45"/>
    <n v="32"/>
    <n v="72"/>
    <n v="80"/>
    <n v="75"/>
    <n v="95"/>
    <x v="3"/>
    <x v="1"/>
    <n v="95"/>
    <n v="62.275000000000006"/>
    <s v="C"/>
    <m/>
    <x v="0"/>
    <x v="0"/>
    <m/>
    <m/>
    <m/>
  </r>
  <r>
    <x v="961"/>
    <s v="B0962"/>
    <x v="2"/>
    <s v="Damu Pradana"/>
    <n v="64"/>
    <n v="53"/>
    <n v="49"/>
    <n v="56"/>
    <n v="74"/>
    <n v="56"/>
    <n v="84"/>
    <x v="3"/>
    <x v="1"/>
    <n v="84"/>
    <n v="60.274999999999999"/>
    <s v="C"/>
    <m/>
    <x v="0"/>
    <x v="0"/>
    <m/>
    <m/>
    <m/>
  </r>
  <r>
    <x v="962"/>
    <s v="B0963"/>
    <x v="2"/>
    <s v="Alambana Purwanti"/>
    <n v="82"/>
    <n v="59"/>
    <n v="61"/>
    <n v="74"/>
    <n v="53"/>
    <n v="82"/>
    <n v="78"/>
    <x v="129"/>
    <x v="0"/>
    <n v="68"/>
    <n v="68.900000000000006"/>
    <s v="C"/>
    <m/>
    <x v="0"/>
    <x v="0"/>
    <m/>
    <m/>
    <m/>
  </r>
  <r>
    <x v="963"/>
    <s v="A0964"/>
    <x v="4"/>
    <s v="Gaman Simbolon"/>
    <n v="80"/>
    <n v="65"/>
    <n v="50"/>
    <n v="63"/>
    <n v="73"/>
    <n v="45"/>
    <n v="80"/>
    <x v="3"/>
    <x v="1"/>
    <n v="80"/>
    <n v="62.125"/>
    <s v="C"/>
    <m/>
    <x v="0"/>
    <x v="0"/>
    <m/>
    <m/>
    <m/>
  </r>
  <r>
    <x v="964"/>
    <s v="D0965"/>
    <x v="0"/>
    <s v="Darsirah Habibi"/>
    <n v="50"/>
    <n v="47"/>
    <n v="34"/>
    <n v="75"/>
    <n v="81"/>
    <n v="52"/>
    <n v="69"/>
    <x v="3"/>
    <x v="1"/>
    <n v="69"/>
    <n v="55.725000000000001"/>
    <s v="D"/>
    <m/>
    <x v="0"/>
    <x v="0"/>
    <m/>
    <m/>
    <m/>
  </r>
  <r>
    <x v="965"/>
    <s v="A0966"/>
    <x v="4"/>
    <s v="Bambang Gunarto"/>
    <n v="64"/>
    <n v="64"/>
    <n v="72"/>
    <n v="73"/>
    <n v="89"/>
    <n v="54"/>
    <n v="68"/>
    <x v="93"/>
    <x v="0"/>
    <n v="58"/>
    <n v="67.25"/>
    <s v="C"/>
    <m/>
    <x v="0"/>
    <x v="0"/>
    <m/>
    <m/>
    <m/>
  </r>
  <r>
    <x v="966"/>
    <s v="E0967"/>
    <x v="3"/>
    <s v="Hana Prasetya"/>
    <n v="83"/>
    <n v="48"/>
    <n v="39"/>
    <n v="62"/>
    <n v="62"/>
    <n v="85"/>
    <n v="91"/>
    <x v="110"/>
    <x v="0"/>
    <n v="81"/>
    <n v="64.774999999999991"/>
    <s v="C"/>
    <m/>
    <x v="0"/>
    <x v="0"/>
    <m/>
    <m/>
    <m/>
  </r>
  <r>
    <x v="967"/>
    <s v="E0968"/>
    <x v="3"/>
    <s v="Eva Puspita"/>
    <n v="88"/>
    <n v="44"/>
    <n v="85"/>
    <n v="54"/>
    <n v="55"/>
    <n v="81"/>
    <n v="64"/>
    <x v="3"/>
    <x v="1"/>
    <n v="64"/>
    <n v="69.725000000000009"/>
    <s v="C"/>
    <m/>
    <x v="0"/>
    <x v="0"/>
    <m/>
    <m/>
    <m/>
  </r>
  <r>
    <x v="968"/>
    <s v="A0969"/>
    <x v="4"/>
    <s v="Fitriani Mulyani"/>
    <n v="92"/>
    <n v="57"/>
    <n v="89"/>
    <n v="73"/>
    <n v="81"/>
    <n v="74"/>
    <n v="99"/>
    <x v="3"/>
    <x v="1"/>
    <n v="99"/>
    <n v="80.375"/>
    <s v="A"/>
    <m/>
    <x v="0"/>
    <x v="0"/>
    <m/>
    <m/>
    <m/>
  </r>
  <r>
    <x v="969"/>
    <s v="A0970"/>
    <x v="4"/>
    <s v="Gangsa Iswahyudi"/>
    <n v="69"/>
    <n v="59"/>
    <n v="61"/>
    <n v="72"/>
    <n v="73"/>
    <n v="70"/>
    <n v="80"/>
    <x v="3"/>
    <x v="1"/>
    <n v="80"/>
    <n v="68.325000000000003"/>
    <s v="C"/>
    <m/>
    <x v="0"/>
    <x v="0"/>
    <m/>
    <m/>
    <m/>
  </r>
  <r>
    <x v="970"/>
    <s v="F0971"/>
    <x v="1"/>
    <s v="Dimas Rajasa"/>
    <n v="94"/>
    <n v="46"/>
    <n v="93"/>
    <n v="66"/>
    <n v="57"/>
    <n v="86"/>
    <n v="69"/>
    <x v="3"/>
    <x v="1"/>
    <n v="69"/>
    <n v="75.575000000000017"/>
    <s v="B"/>
    <m/>
    <x v="0"/>
    <x v="0"/>
    <m/>
    <m/>
    <m/>
  </r>
  <r>
    <x v="971"/>
    <s v="D0972"/>
    <x v="0"/>
    <s v="Hana Winarsih"/>
    <n v="81"/>
    <n v="47"/>
    <n v="93"/>
    <n v="50"/>
    <n v="91"/>
    <n v="74"/>
    <n v="72"/>
    <x v="130"/>
    <x v="0"/>
    <n v="62"/>
    <n v="73.225000000000009"/>
    <s v="B"/>
    <m/>
    <x v="0"/>
    <x v="0"/>
    <m/>
    <m/>
    <m/>
  </r>
  <r>
    <x v="972"/>
    <s v="B0973"/>
    <x v="2"/>
    <s v="Martani Mulyani"/>
    <n v="91"/>
    <n v="62"/>
    <n v="68"/>
    <n v="69"/>
    <n v="72"/>
    <n v="81"/>
    <n v="71"/>
    <x v="129"/>
    <x v="0"/>
    <n v="61"/>
    <n v="72.649999999999991"/>
    <s v="B"/>
    <m/>
    <x v="0"/>
    <x v="0"/>
    <m/>
    <m/>
    <m/>
  </r>
  <r>
    <x v="973"/>
    <s v="F0974"/>
    <x v="1"/>
    <s v="Bakianto Marpaung"/>
    <n v="70"/>
    <n v="68"/>
    <n v="42"/>
    <n v="59"/>
    <n v="93"/>
    <n v="61"/>
    <n v="60"/>
    <x v="3"/>
    <x v="1"/>
    <n v="60"/>
    <n v="62.85"/>
    <s v="C"/>
    <m/>
    <x v="0"/>
    <x v="0"/>
    <m/>
    <m/>
    <m/>
  </r>
  <r>
    <x v="974"/>
    <s v="E0975"/>
    <x v="3"/>
    <s v="Simon Widiastuti"/>
    <n v="65"/>
    <n v="48"/>
    <n v="85"/>
    <n v="68"/>
    <n v="84"/>
    <n v="70"/>
    <n v="64"/>
    <x v="3"/>
    <x v="1"/>
    <n v="64"/>
    <n v="70.525000000000006"/>
    <s v="B"/>
    <m/>
    <x v="0"/>
    <x v="0"/>
    <m/>
    <m/>
    <m/>
  </r>
  <r>
    <x v="975"/>
    <s v="F0976"/>
    <x v="1"/>
    <s v="Jono Lazuardi"/>
    <n v="92"/>
    <n v="43"/>
    <n v="34"/>
    <n v="64"/>
    <n v="92"/>
    <n v="69"/>
    <n v="83"/>
    <x v="64"/>
    <x v="0"/>
    <n v="73"/>
    <n v="64.275000000000006"/>
    <s v="C"/>
    <m/>
    <x v="0"/>
    <x v="0"/>
    <m/>
    <m/>
    <m/>
  </r>
  <r>
    <x v="976"/>
    <s v="A0977"/>
    <x v="4"/>
    <s v="Okta Sitorus"/>
    <n v="80"/>
    <n v="65"/>
    <n v="69"/>
    <n v="58"/>
    <n v="63"/>
    <n v="66"/>
    <n v="66"/>
    <x v="7"/>
    <x v="0"/>
    <n v="56"/>
    <n v="65.849999999999994"/>
    <s v="C"/>
    <m/>
    <x v="0"/>
    <x v="0"/>
    <m/>
    <m/>
    <m/>
  </r>
  <r>
    <x v="977"/>
    <s v="A0978"/>
    <x v="4"/>
    <s v="Emong Siregar"/>
    <n v="83"/>
    <n v="67"/>
    <n v="93"/>
    <n v="68"/>
    <n v="61"/>
    <n v="84"/>
    <n v="91"/>
    <x v="123"/>
    <x v="0"/>
    <n v="81"/>
    <n v="78.375"/>
    <s v="B"/>
    <m/>
    <x v="0"/>
    <x v="0"/>
    <m/>
    <m/>
    <m/>
  </r>
  <r>
    <x v="978"/>
    <s v="C0979"/>
    <x v="5"/>
    <s v="Kajen Budiman"/>
    <n v="80"/>
    <n v="43"/>
    <n v="87"/>
    <n v="67"/>
    <n v="89"/>
    <n v="83"/>
    <n v="84"/>
    <x v="12"/>
    <x v="0"/>
    <n v="74"/>
    <n v="76.275000000000006"/>
    <s v="B"/>
    <m/>
    <x v="0"/>
    <x v="0"/>
    <m/>
    <m/>
    <m/>
  </r>
  <r>
    <x v="979"/>
    <s v="A0980"/>
    <x v="4"/>
    <s v="Ismail Nugroho"/>
    <n v="65"/>
    <n v="62"/>
    <n v="86"/>
    <n v="57"/>
    <n v="69"/>
    <n v="42"/>
    <n v="95"/>
    <x v="130"/>
    <x v="0"/>
    <n v="85"/>
    <n v="65.724999999999994"/>
    <s v="C"/>
    <m/>
    <x v="0"/>
    <x v="0"/>
    <m/>
    <m/>
    <m/>
  </r>
  <r>
    <x v="980"/>
    <s v="E0981"/>
    <x v="3"/>
    <s v="Amelia Manullang"/>
    <n v="79"/>
    <n v="41"/>
    <n v="91"/>
    <n v="57"/>
    <n v="78"/>
    <n v="89"/>
    <n v="96"/>
    <x v="3"/>
    <x v="1"/>
    <n v="96"/>
    <n v="77.474999999999994"/>
    <s v="B"/>
    <m/>
    <x v="0"/>
    <x v="0"/>
    <m/>
    <m/>
    <m/>
  </r>
  <r>
    <x v="981"/>
    <s v="B0982"/>
    <x v="2"/>
    <s v="Damu Suwarno"/>
    <n v="95"/>
    <n v="45"/>
    <n v="94"/>
    <n v="66"/>
    <n v="94"/>
    <n v="90"/>
    <n v="99"/>
    <x v="58"/>
    <x v="0"/>
    <n v="89"/>
    <n v="83.200000000000017"/>
    <s v="A"/>
    <m/>
    <x v="0"/>
    <x v="0"/>
    <m/>
    <m/>
    <m/>
  </r>
  <r>
    <x v="982"/>
    <s v="D0983"/>
    <x v="0"/>
    <s v="Ellis Prayoga"/>
    <n v="78"/>
    <n v="66"/>
    <n v="91"/>
    <n v="72"/>
    <n v="59"/>
    <n v="88"/>
    <n v="60"/>
    <x v="113"/>
    <x v="0"/>
    <n v="50"/>
    <n v="75.175000000000011"/>
    <s v="B"/>
    <m/>
    <x v="0"/>
    <x v="0"/>
    <m/>
    <m/>
    <m/>
  </r>
  <r>
    <x v="983"/>
    <s v="D0984"/>
    <x v="0"/>
    <s v="Among Padmasari"/>
    <n v="52"/>
    <n v="57"/>
    <n v="34"/>
    <n v="73"/>
    <n v="63"/>
    <n v="92"/>
    <n v="77"/>
    <x v="55"/>
    <x v="0"/>
    <n v="67"/>
    <n v="62.525000000000006"/>
    <s v="C"/>
    <m/>
    <x v="0"/>
    <x v="0"/>
    <m/>
    <m/>
    <m/>
  </r>
  <r>
    <x v="984"/>
    <s v="C0985"/>
    <x v="5"/>
    <s v="Endra Waskita"/>
    <n v="55"/>
    <n v="73"/>
    <n v="54"/>
    <n v="62"/>
    <n v="63"/>
    <n v="70"/>
    <n v="72"/>
    <x v="159"/>
    <x v="0"/>
    <n v="62"/>
    <n v="62.625"/>
    <s v="C"/>
    <m/>
    <x v="0"/>
    <x v="0"/>
    <m/>
    <m/>
    <m/>
  </r>
  <r>
    <x v="985"/>
    <s v="F0986"/>
    <x v="1"/>
    <s v="Hasta Usada"/>
    <n v="82"/>
    <n v="61"/>
    <n v="54"/>
    <n v="68"/>
    <n v="73"/>
    <n v="92"/>
    <n v="86"/>
    <x v="115"/>
    <x v="0"/>
    <n v="76"/>
    <n v="72.3"/>
    <s v="B"/>
    <m/>
    <x v="0"/>
    <x v="0"/>
    <m/>
    <m/>
    <m/>
  </r>
  <r>
    <x v="986"/>
    <s v="D0987"/>
    <x v="0"/>
    <s v="Ikin Purnawati"/>
    <n v="51"/>
    <n v="65"/>
    <n v="47"/>
    <n v="56"/>
    <n v="86"/>
    <n v="74"/>
    <n v="72"/>
    <x v="3"/>
    <x v="1"/>
    <n v="72"/>
    <n v="63.650000000000006"/>
    <s v="C"/>
    <m/>
    <x v="0"/>
    <x v="0"/>
    <m/>
    <m/>
    <m/>
  </r>
  <r>
    <x v="987"/>
    <s v="D0988"/>
    <x v="0"/>
    <s v="Ivan Wibisono"/>
    <n v="51"/>
    <n v="46"/>
    <n v="94"/>
    <n v="51"/>
    <n v="58"/>
    <n v="45"/>
    <n v="87"/>
    <x v="6"/>
    <x v="0"/>
    <n v="77"/>
    <n v="61.25"/>
    <s v="C"/>
    <m/>
    <x v="0"/>
    <x v="0"/>
    <m/>
    <m/>
    <m/>
  </r>
  <r>
    <x v="988"/>
    <s v="C0989"/>
    <x v="5"/>
    <s v="Akarsana Nasyidah"/>
    <n v="75"/>
    <n v="64"/>
    <n v="43"/>
    <n v="58"/>
    <n v="50"/>
    <n v="77"/>
    <n v="86"/>
    <x v="32"/>
    <x v="0"/>
    <n v="76"/>
    <n v="62.475000000000001"/>
    <s v="C"/>
    <m/>
    <x v="0"/>
    <x v="0"/>
    <m/>
    <m/>
    <m/>
  </r>
  <r>
    <x v="989"/>
    <s v="F0990"/>
    <x v="1"/>
    <s v="Karen Budiyanto"/>
    <n v="75"/>
    <n v="70"/>
    <n v="62"/>
    <n v="62"/>
    <n v="57"/>
    <n v="51"/>
    <n v="72"/>
    <x v="3"/>
    <x v="1"/>
    <n v="72"/>
    <n v="62.800000000000004"/>
    <s v="C"/>
    <m/>
    <x v="0"/>
    <x v="0"/>
    <m/>
    <m/>
    <m/>
  </r>
  <r>
    <x v="990"/>
    <s v="D0991"/>
    <x v="0"/>
    <s v="Gaman Damanik"/>
    <n v="92"/>
    <n v="58"/>
    <n v="80"/>
    <n v="57"/>
    <n v="86"/>
    <n v="100"/>
    <n v="86"/>
    <x v="3"/>
    <x v="1"/>
    <n v="86"/>
    <n v="81.224999999999994"/>
    <s v="A"/>
    <m/>
    <x v="0"/>
    <x v="0"/>
    <m/>
    <m/>
    <m/>
  </r>
  <r>
    <x v="991"/>
    <s v="A0992"/>
    <x v="4"/>
    <s v="Irfan Nababan"/>
    <n v="75"/>
    <n v="56"/>
    <n v="77"/>
    <n v="53"/>
    <n v="80"/>
    <n v="47"/>
    <n v="83"/>
    <x v="160"/>
    <x v="0"/>
    <n v="73"/>
    <n v="65.099999999999994"/>
    <s v="C"/>
    <m/>
    <x v="0"/>
    <x v="0"/>
    <m/>
    <m/>
    <m/>
  </r>
  <r>
    <x v="992"/>
    <s v="B0993"/>
    <x v="2"/>
    <s v="Novi Prabowo"/>
    <n v="89"/>
    <n v="63"/>
    <n v="66"/>
    <n v="55"/>
    <n v="95"/>
    <n v="75"/>
    <n v="93"/>
    <x v="53"/>
    <x v="0"/>
    <n v="83"/>
    <n v="74.25"/>
    <s v="B"/>
    <m/>
    <x v="0"/>
    <x v="0"/>
    <m/>
    <m/>
    <m/>
  </r>
  <r>
    <x v="993"/>
    <s v="C0994"/>
    <x v="5"/>
    <s v="Yance Pranowo"/>
    <n v="50"/>
    <n v="50"/>
    <n v="43"/>
    <n v="52"/>
    <n v="53"/>
    <n v="93"/>
    <n v="76"/>
    <x v="10"/>
    <x v="0"/>
    <n v="66"/>
    <n v="59.425000000000004"/>
    <s v="D"/>
    <m/>
    <x v="0"/>
    <x v="0"/>
    <m/>
    <m/>
    <m/>
  </r>
  <r>
    <x v="994"/>
    <s v="D0995"/>
    <x v="0"/>
    <s v="Malik Tampubolon"/>
    <n v="59"/>
    <n v="43"/>
    <n v="43"/>
    <n v="61"/>
    <n v="75"/>
    <n v="53"/>
    <n v="89"/>
    <x v="147"/>
    <x v="0"/>
    <n v="79"/>
    <n v="56.85"/>
    <s v="D"/>
    <m/>
    <x v="0"/>
    <x v="0"/>
    <m/>
    <m/>
    <m/>
  </r>
  <r>
    <x v="995"/>
    <s v="F0996"/>
    <x v="1"/>
    <s v="Kasim Nasyidah"/>
    <n v="52"/>
    <n v="54"/>
    <n v="72"/>
    <n v="58"/>
    <n v="81"/>
    <n v="63"/>
    <n v="73"/>
    <x v="3"/>
    <x v="1"/>
    <n v="73"/>
    <n v="64.924999999999997"/>
    <s v="C"/>
    <m/>
    <x v="0"/>
    <x v="0"/>
    <m/>
    <m/>
    <m/>
  </r>
  <r>
    <x v="996"/>
    <s v="C0997"/>
    <x v="5"/>
    <s v="Gawati Melani"/>
    <n v="80"/>
    <n v="64"/>
    <n v="57"/>
    <n v="54"/>
    <n v="68"/>
    <n v="73"/>
    <n v="85"/>
    <x v="148"/>
    <x v="0"/>
    <n v="75"/>
    <n v="66.75"/>
    <s v="C"/>
    <m/>
    <x v="0"/>
    <x v="0"/>
    <m/>
    <m/>
    <m/>
  </r>
  <r>
    <x v="997"/>
    <s v="E0998"/>
    <x v="3"/>
    <s v="Ade Astuti"/>
    <n v="50"/>
    <n v="43"/>
    <n v="89"/>
    <n v="63"/>
    <n v="84"/>
    <n v="52"/>
    <n v="75"/>
    <x v="3"/>
    <x v="1"/>
    <n v="75"/>
    <n v="65.7"/>
    <s v="C"/>
    <m/>
    <x v="0"/>
    <x v="0"/>
    <m/>
    <m/>
    <m/>
  </r>
  <r>
    <x v="998"/>
    <s v="F0999"/>
    <x v="1"/>
    <s v="Michelle Nuraini"/>
    <n v="63"/>
    <n v="46"/>
    <n v="89"/>
    <n v="69"/>
    <n v="86"/>
    <n v="50"/>
    <n v="71"/>
    <x v="62"/>
    <x v="0"/>
    <n v="61"/>
    <n v="66.899999999999991"/>
    <s v="C"/>
    <m/>
    <x v="0"/>
    <x v="0"/>
    <m/>
    <m/>
    <m/>
  </r>
  <r>
    <x v="999"/>
    <s v="E1000"/>
    <x v="3"/>
    <s v="Omar Sihombing"/>
    <n v="60"/>
    <n v="55"/>
    <n v="67"/>
    <n v="61"/>
    <n v="63"/>
    <n v="73"/>
    <n v="89"/>
    <x v="35"/>
    <x v="0"/>
    <n v="79"/>
    <n v="65.775000000000006"/>
    <s v="C"/>
    <m/>
    <x v="0"/>
    <x v="0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D0001"/>
    <x v="0"/>
  </r>
  <r>
    <x v="0"/>
    <s v="D0002"/>
    <x v="0"/>
  </r>
  <r>
    <x v="0"/>
    <s v="D0003"/>
    <x v="0"/>
  </r>
  <r>
    <x v="0"/>
    <s v="D0004"/>
    <x v="0"/>
  </r>
  <r>
    <x v="0"/>
    <s v="D0005"/>
    <x v="0"/>
  </r>
  <r>
    <x v="0"/>
    <s v="D0006"/>
    <x v="0"/>
  </r>
  <r>
    <x v="0"/>
    <s v="D0007"/>
    <x v="0"/>
  </r>
  <r>
    <x v="0"/>
    <s v="F0008"/>
    <x v="1"/>
  </r>
  <r>
    <x v="0"/>
    <s v="B0009"/>
    <x v="2"/>
  </r>
  <r>
    <x v="0"/>
    <s v="E0010"/>
    <x v="3"/>
  </r>
  <r>
    <x v="0"/>
    <s v="B0011"/>
    <x v="2"/>
  </r>
  <r>
    <x v="0"/>
    <s v="B0012"/>
    <x v="2"/>
  </r>
  <r>
    <x v="0"/>
    <s v="E0013"/>
    <x v="3"/>
  </r>
  <r>
    <x v="0"/>
    <s v="E0014"/>
    <x v="3"/>
  </r>
  <r>
    <x v="0"/>
    <s v="F0015"/>
    <x v="1"/>
  </r>
  <r>
    <x v="0"/>
    <s v="A0016"/>
    <x v="4"/>
  </r>
  <r>
    <x v="0"/>
    <s v="F0017"/>
    <x v="1"/>
  </r>
  <r>
    <x v="0"/>
    <s v="E0018"/>
    <x v="3"/>
  </r>
  <r>
    <x v="0"/>
    <s v="C0019"/>
    <x v="5"/>
  </r>
  <r>
    <x v="0"/>
    <s v="A0020"/>
    <x v="4"/>
  </r>
  <r>
    <x v="0"/>
    <s v="E0021"/>
    <x v="3"/>
  </r>
  <r>
    <x v="0"/>
    <s v="A0022"/>
    <x v="4"/>
  </r>
  <r>
    <x v="0"/>
    <s v="B0023"/>
    <x v="2"/>
  </r>
  <r>
    <x v="0"/>
    <s v="D0024"/>
    <x v="0"/>
  </r>
  <r>
    <x v="0"/>
    <s v="F0025"/>
    <x v="1"/>
  </r>
  <r>
    <x v="0"/>
    <s v="A0026"/>
    <x v="4"/>
  </r>
  <r>
    <x v="0"/>
    <s v="D0027"/>
    <x v="0"/>
  </r>
  <r>
    <x v="0"/>
    <s v="E0028"/>
    <x v="3"/>
  </r>
  <r>
    <x v="0"/>
    <s v="C0029"/>
    <x v="5"/>
  </r>
  <r>
    <x v="0"/>
    <s v="C0030"/>
    <x v="5"/>
  </r>
  <r>
    <x v="0"/>
    <s v="A0031"/>
    <x v="4"/>
  </r>
  <r>
    <x v="0"/>
    <s v="E0032"/>
    <x v="3"/>
  </r>
  <r>
    <x v="0"/>
    <s v="A0033"/>
    <x v="4"/>
  </r>
  <r>
    <x v="0"/>
    <s v="A0034"/>
    <x v="4"/>
  </r>
  <r>
    <x v="0"/>
    <s v="B0035"/>
    <x v="2"/>
  </r>
  <r>
    <x v="0"/>
    <s v="F0036"/>
    <x v="1"/>
  </r>
  <r>
    <x v="0"/>
    <s v="B0037"/>
    <x v="2"/>
  </r>
  <r>
    <x v="0"/>
    <s v="F0038"/>
    <x v="1"/>
  </r>
  <r>
    <x v="0"/>
    <s v="D0039"/>
    <x v="0"/>
  </r>
  <r>
    <x v="0"/>
    <s v="F0040"/>
    <x v="1"/>
  </r>
  <r>
    <x v="0"/>
    <s v="A0041"/>
    <x v="4"/>
  </r>
  <r>
    <x v="0"/>
    <s v="B0042"/>
    <x v="2"/>
  </r>
  <r>
    <x v="0"/>
    <s v="E0043"/>
    <x v="3"/>
  </r>
  <r>
    <x v="0"/>
    <s v="D0044"/>
    <x v="0"/>
  </r>
  <r>
    <x v="0"/>
    <s v="E0045"/>
    <x v="3"/>
  </r>
  <r>
    <x v="0"/>
    <s v="E0046"/>
    <x v="3"/>
  </r>
  <r>
    <x v="0"/>
    <s v="F0047"/>
    <x v="1"/>
  </r>
  <r>
    <x v="0"/>
    <s v="B0048"/>
    <x v="2"/>
  </r>
  <r>
    <x v="0"/>
    <s v="C0049"/>
    <x v="5"/>
  </r>
  <r>
    <x v="0"/>
    <s v="E0050"/>
    <x v="3"/>
  </r>
  <r>
    <x v="0"/>
    <s v="A0051"/>
    <x v="4"/>
  </r>
  <r>
    <x v="0"/>
    <s v="D0052"/>
    <x v="0"/>
  </r>
  <r>
    <x v="0"/>
    <s v="F0053"/>
    <x v="1"/>
  </r>
  <r>
    <x v="0"/>
    <s v="C0054"/>
    <x v="5"/>
  </r>
  <r>
    <x v="0"/>
    <s v="C0055"/>
    <x v="5"/>
  </r>
  <r>
    <x v="0"/>
    <s v="B0056"/>
    <x v="2"/>
  </r>
  <r>
    <x v="0"/>
    <s v="D0057"/>
    <x v="0"/>
  </r>
  <r>
    <x v="0"/>
    <s v="E0058"/>
    <x v="3"/>
  </r>
  <r>
    <x v="0"/>
    <s v="E0059"/>
    <x v="3"/>
  </r>
  <r>
    <x v="0"/>
    <s v="E0060"/>
    <x v="3"/>
  </r>
  <r>
    <x v="0"/>
    <s v="D0061"/>
    <x v="0"/>
  </r>
  <r>
    <x v="0"/>
    <s v="D0062"/>
    <x v="0"/>
  </r>
  <r>
    <x v="0"/>
    <s v="A0063"/>
    <x v="4"/>
  </r>
  <r>
    <x v="0"/>
    <s v="C0064"/>
    <x v="5"/>
  </r>
  <r>
    <x v="0"/>
    <s v="A0065"/>
    <x v="4"/>
  </r>
  <r>
    <x v="0"/>
    <s v="B0066"/>
    <x v="2"/>
  </r>
  <r>
    <x v="0"/>
    <s v="C0067"/>
    <x v="5"/>
  </r>
  <r>
    <x v="0"/>
    <s v="D0068"/>
    <x v="0"/>
  </r>
  <r>
    <x v="0"/>
    <s v="C0069"/>
    <x v="5"/>
  </r>
  <r>
    <x v="0"/>
    <s v="D0070"/>
    <x v="0"/>
  </r>
  <r>
    <x v="0"/>
    <s v="E0071"/>
    <x v="3"/>
  </r>
  <r>
    <x v="0"/>
    <s v="D0072"/>
    <x v="0"/>
  </r>
  <r>
    <x v="0"/>
    <s v="E0073"/>
    <x v="3"/>
  </r>
  <r>
    <x v="0"/>
    <s v="F0074"/>
    <x v="1"/>
  </r>
  <r>
    <x v="0"/>
    <s v="E0075"/>
    <x v="3"/>
  </r>
  <r>
    <x v="0"/>
    <s v="B0076"/>
    <x v="2"/>
  </r>
  <r>
    <x v="0"/>
    <s v="E0077"/>
    <x v="3"/>
  </r>
  <r>
    <x v="0"/>
    <s v="C0247"/>
    <x v="5"/>
  </r>
  <r>
    <x v="0"/>
    <s v="B0079"/>
    <x v="2"/>
  </r>
  <r>
    <x v="0"/>
    <s v="E0080"/>
    <x v="3"/>
  </r>
  <r>
    <x v="0"/>
    <s v="E0081"/>
    <x v="3"/>
  </r>
  <r>
    <x v="0"/>
    <s v="B0082"/>
    <x v="2"/>
  </r>
  <r>
    <x v="0"/>
    <s v="A0083"/>
    <x v="4"/>
  </r>
  <r>
    <x v="0"/>
    <s v="A0084"/>
    <x v="4"/>
  </r>
  <r>
    <x v="0"/>
    <s v="C0085"/>
    <x v="5"/>
  </r>
  <r>
    <x v="0"/>
    <s v="C0086"/>
    <x v="5"/>
  </r>
  <r>
    <x v="0"/>
    <s v="B0087"/>
    <x v="2"/>
  </r>
  <r>
    <x v="0"/>
    <s v="F0088"/>
    <x v="1"/>
  </r>
  <r>
    <x v="0"/>
    <s v="E0089"/>
    <x v="3"/>
  </r>
  <r>
    <x v="0"/>
    <s v="D0090"/>
    <x v="0"/>
  </r>
  <r>
    <x v="0"/>
    <s v="F0091"/>
    <x v="1"/>
  </r>
  <r>
    <x v="0"/>
    <s v="B0092"/>
    <x v="2"/>
  </r>
  <r>
    <x v="0"/>
    <s v="E0093"/>
    <x v="3"/>
  </r>
  <r>
    <x v="0"/>
    <s v="A0094"/>
    <x v="4"/>
  </r>
  <r>
    <x v="0"/>
    <s v="F0095"/>
    <x v="1"/>
  </r>
  <r>
    <x v="0"/>
    <s v="D0096"/>
    <x v="0"/>
  </r>
  <r>
    <x v="0"/>
    <s v="D0097"/>
    <x v="0"/>
  </r>
  <r>
    <x v="0"/>
    <s v="B0098"/>
    <x v="2"/>
  </r>
  <r>
    <x v="0"/>
    <s v="F0099"/>
    <x v="1"/>
  </r>
  <r>
    <x v="0"/>
    <s v="A0100"/>
    <x v="4"/>
  </r>
  <r>
    <x v="0"/>
    <s v="C0101"/>
    <x v="5"/>
  </r>
  <r>
    <x v="0"/>
    <s v="D0102"/>
    <x v="0"/>
  </r>
  <r>
    <x v="0"/>
    <s v="D0103"/>
    <x v="0"/>
  </r>
  <r>
    <x v="0"/>
    <s v="E0104"/>
    <x v="3"/>
  </r>
  <r>
    <x v="0"/>
    <s v="D0105"/>
    <x v="0"/>
  </r>
  <r>
    <x v="0"/>
    <s v="E0106"/>
    <x v="3"/>
  </r>
  <r>
    <x v="0"/>
    <s v="E0107"/>
    <x v="3"/>
  </r>
  <r>
    <x v="0"/>
    <s v="E0108"/>
    <x v="3"/>
  </r>
  <r>
    <x v="0"/>
    <s v="F0109"/>
    <x v="1"/>
  </r>
  <r>
    <x v="0"/>
    <s v="A0110"/>
    <x v="4"/>
  </r>
  <r>
    <x v="0"/>
    <s v="A0111"/>
    <x v="4"/>
  </r>
  <r>
    <x v="0"/>
    <s v="C0112"/>
    <x v="5"/>
  </r>
  <r>
    <x v="0"/>
    <s v="C0113"/>
    <x v="5"/>
  </r>
  <r>
    <x v="0"/>
    <s v="D0114"/>
    <x v="0"/>
  </r>
  <r>
    <x v="0"/>
    <s v="E0115"/>
    <x v="3"/>
  </r>
  <r>
    <x v="0"/>
    <s v="F0116"/>
    <x v="1"/>
  </r>
  <r>
    <x v="0"/>
    <s v="F0117"/>
    <x v="1"/>
  </r>
  <r>
    <x v="0"/>
    <s v="C0118"/>
    <x v="5"/>
  </r>
  <r>
    <x v="0"/>
    <s v="E0119"/>
    <x v="3"/>
  </r>
  <r>
    <x v="0"/>
    <s v="B0120"/>
    <x v="2"/>
  </r>
  <r>
    <x v="0"/>
    <s v="C0121"/>
    <x v="5"/>
  </r>
  <r>
    <x v="0"/>
    <s v="C0122"/>
    <x v="5"/>
  </r>
  <r>
    <x v="0"/>
    <s v="E0123"/>
    <x v="3"/>
  </r>
  <r>
    <x v="0"/>
    <s v="B0124"/>
    <x v="2"/>
  </r>
  <r>
    <x v="0"/>
    <s v="B0125"/>
    <x v="2"/>
  </r>
  <r>
    <x v="0"/>
    <s v="F0126"/>
    <x v="1"/>
  </r>
  <r>
    <x v="0"/>
    <s v="F0127"/>
    <x v="1"/>
  </r>
  <r>
    <x v="0"/>
    <s v="C0128"/>
    <x v="5"/>
  </r>
  <r>
    <x v="0"/>
    <s v="B0129"/>
    <x v="2"/>
  </r>
  <r>
    <x v="0"/>
    <s v="A0130"/>
    <x v="4"/>
  </r>
  <r>
    <x v="0"/>
    <s v="D0131"/>
    <x v="0"/>
  </r>
  <r>
    <x v="0"/>
    <s v="B0132"/>
    <x v="2"/>
  </r>
  <r>
    <x v="0"/>
    <s v="B0133"/>
    <x v="2"/>
  </r>
  <r>
    <x v="0"/>
    <s v="F0134"/>
    <x v="1"/>
  </r>
  <r>
    <x v="0"/>
    <s v="D0135"/>
    <x v="0"/>
  </r>
  <r>
    <x v="0"/>
    <s v="D0136"/>
    <x v="0"/>
  </r>
  <r>
    <x v="0"/>
    <s v="A0137"/>
    <x v="4"/>
  </r>
  <r>
    <x v="0"/>
    <s v="C0138"/>
    <x v="5"/>
  </r>
  <r>
    <x v="0"/>
    <s v="C0139"/>
    <x v="5"/>
  </r>
  <r>
    <x v="0"/>
    <s v="B0140"/>
    <x v="2"/>
  </r>
  <r>
    <x v="0"/>
    <s v="D0141"/>
    <x v="0"/>
  </r>
  <r>
    <x v="0"/>
    <s v="B0142"/>
    <x v="2"/>
  </r>
  <r>
    <x v="0"/>
    <s v="E0143"/>
    <x v="3"/>
  </r>
  <r>
    <x v="0"/>
    <s v="A0144"/>
    <x v="4"/>
  </r>
  <r>
    <x v="0"/>
    <s v="E0145"/>
    <x v="3"/>
  </r>
  <r>
    <x v="0"/>
    <s v="E0146"/>
    <x v="3"/>
  </r>
  <r>
    <x v="0"/>
    <s v="F0147"/>
    <x v="1"/>
  </r>
  <r>
    <x v="0"/>
    <s v="D0148"/>
    <x v="0"/>
  </r>
  <r>
    <x v="0"/>
    <s v="C0149"/>
    <x v="5"/>
  </r>
  <r>
    <x v="1"/>
    <s v="C0535"/>
    <x v="5"/>
  </r>
  <r>
    <x v="0"/>
    <s v="C0151"/>
    <x v="5"/>
  </r>
  <r>
    <x v="0"/>
    <s v="E0152"/>
    <x v="3"/>
  </r>
  <r>
    <x v="0"/>
    <s v="D0153"/>
    <x v="0"/>
  </r>
  <r>
    <x v="0"/>
    <s v="A0154"/>
    <x v="4"/>
  </r>
  <r>
    <x v="0"/>
    <s v="B0155"/>
    <x v="2"/>
  </r>
  <r>
    <x v="0"/>
    <s v="A0156"/>
    <x v="4"/>
  </r>
  <r>
    <x v="0"/>
    <s v="D0157"/>
    <x v="0"/>
  </r>
  <r>
    <x v="0"/>
    <s v="D0158"/>
    <x v="0"/>
  </r>
  <r>
    <x v="0"/>
    <s v="E0159"/>
    <x v="3"/>
  </r>
  <r>
    <x v="0"/>
    <s v="D0160"/>
    <x v="0"/>
  </r>
  <r>
    <x v="0"/>
    <s v="E0161"/>
    <x v="3"/>
  </r>
  <r>
    <x v="0"/>
    <s v="F0162"/>
    <x v="1"/>
  </r>
  <r>
    <x v="0"/>
    <s v="D0163"/>
    <x v="0"/>
  </r>
  <r>
    <x v="0"/>
    <s v="F0164"/>
    <x v="1"/>
  </r>
  <r>
    <x v="0"/>
    <s v="D0165"/>
    <x v="0"/>
  </r>
  <r>
    <x v="0"/>
    <s v="B0166"/>
    <x v="2"/>
  </r>
  <r>
    <x v="0"/>
    <s v="D0167"/>
    <x v="0"/>
  </r>
  <r>
    <x v="0"/>
    <s v="F0168"/>
    <x v="1"/>
  </r>
  <r>
    <x v="0"/>
    <s v="A0169"/>
    <x v="4"/>
  </r>
  <r>
    <x v="0"/>
    <s v="C0170"/>
    <x v="5"/>
  </r>
  <r>
    <x v="0"/>
    <s v="D0171"/>
    <x v="0"/>
  </r>
  <r>
    <x v="0"/>
    <s v="F0172"/>
    <x v="1"/>
  </r>
  <r>
    <x v="0"/>
    <s v="C0173"/>
    <x v="5"/>
  </r>
  <r>
    <x v="0"/>
    <s v="A0174"/>
    <x v="4"/>
  </r>
  <r>
    <x v="0"/>
    <s v="E0175"/>
    <x v="3"/>
  </r>
  <r>
    <x v="0"/>
    <s v="E0176"/>
    <x v="3"/>
  </r>
  <r>
    <x v="0"/>
    <s v="C0177"/>
    <x v="5"/>
  </r>
  <r>
    <x v="0"/>
    <s v="E0178"/>
    <x v="3"/>
  </r>
  <r>
    <x v="0"/>
    <s v="C0179"/>
    <x v="5"/>
  </r>
  <r>
    <x v="0"/>
    <s v="F0180"/>
    <x v="1"/>
  </r>
  <r>
    <x v="0"/>
    <s v="A0181"/>
    <x v="4"/>
  </r>
  <r>
    <x v="0"/>
    <s v="F0182"/>
    <x v="1"/>
  </r>
  <r>
    <x v="0"/>
    <s v="E0183"/>
    <x v="3"/>
  </r>
  <r>
    <x v="0"/>
    <s v="F0184"/>
    <x v="1"/>
  </r>
  <r>
    <x v="0"/>
    <s v="A0185"/>
    <x v="4"/>
  </r>
  <r>
    <x v="0"/>
    <s v="F0186"/>
    <x v="1"/>
  </r>
  <r>
    <x v="0"/>
    <s v="A0187"/>
    <x v="4"/>
  </r>
  <r>
    <x v="0"/>
    <s v="A0188"/>
    <x v="4"/>
  </r>
  <r>
    <x v="0"/>
    <s v="F0189"/>
    <x v="1"/>
  </r>
  <r>
    <x v="0"/>
    <s v="E0190"/>
    <x v="3"/>
  </r>
  <r>
    <x v="0"/>
    <s v="E0191"/>
    <x v="3"/>
  </r>
  <r>
    <x v="0"/>
    <s v="A0192"/>
    <x v="4"/>
  </r>
  <r>
    <x v="0"/>
    <s v="B0193"/>
    <x v="2"/>
  </r>
  <r>
    <x v="0"/>
    <s v="D0194"/>
    <x v="0"/>
  </r>
  <r>
    <x v="0"/>
    <s v="F0195"/>
    <x v="1"/>
  </r>
  <r>
    <x v="0"/>
    <s v="A0196"/>
    <x v="4"/>
  </r>
  <r>
    <x v="0"/>
    <s v="A0197"/>
    <x v="4"/>
  </r>
  <r>
    <x v="0"/>
    <s v="F0198"/>
    <x v="1"/>
  </r>
  <r>
    <x v="0"/>
    <s v="D0199"/>
    <x v="0"/>
  </r>
  <r>
    <x v="0"/>
    <s v="E0200"/>
    <x v="3"/>
  </r>
  <r>
    <x v="0"/>
    <s v="A0201"/>
    <x v="4"/>
  </r>
  <r>
    <x v="0"/>
    <s v="E0202"/>
    <x v="3"/>
  </r>
  <r>
    <x v="0"/>
    <s v="C0203"/>
    <x v="5"/>
  </r>
  <r>
    <x v="0"/>
    <s v="F0204"/>
    <x v="1"/>
  </r>
  <r>
    <x v="0"/>
    <s v="C0205"/>
    <x v="5"/>
  </r>
  <r>
    <x v="0"/>
    <s v="B0206"/>
    <x v="2"/>
  </r>
  <r>
    <x v="0"/>
    <s v="A0207"/>
    <x v="4"/>
  </r>
  <r>
    <x v="0"/>
    <s v="B0208"/>
    <x v="2"/>
  </r>
  <r>
    <x v="0"/>
    <s v="A0209"/>
    <x v="4"/>
  </r>
  <r>
    <x v="0"/>
    <s v="F0210"/>
    <x v="1"/>
  </r>
  <r>
    <x v="0"/>
    <s v="F0211"/>
    <x v="1"/>
  </r>
  <r>
    <x v="0"/>
    <s v="F0212"/>
    <x v="1"/>
  </r>
  <r>
    <x v="0"/>
    <s v="A0213"/>
    <x v="4"/>
  </r>
  <r>
    <x v="0"/>
    <s v="C0214"/>
    <x v="5"/>
  </r>
  <r>
    <x v="0"/>
    <s v="F0215"/>
    <x v="1"/>
  </r>
  <r>
    <x v="0"/>
    <s v="C0216"/>
    <x v="5"/>
  </r>
  <r>
    <x v="0"/>
    <s v="A0217"/>
    <x v="4"/>
  </r>
  <r>
    <x v="0"/>
    <s v="E0218"/>
    <x v="3"/>
  </r>
  <r>
    <x v="0"/>
    <s v="F0219"/>
    <x v="1"/>
  </r>
  <r>
    <x v="0"/>
    <s v="D0220"/>
    <x v="0"/>
  </r>
  <r>
    <x v="0"/>
    <s v="F0221"/>
    <x v="1"/>
  </r>
  <r>
    <x v="0"/>
    <s v="F0222"/>
    <x v="1"/>
  </r>
  <r>
    <x v="0"/>
    <s v="E0223"/>
    <x v="3"/>
  </r>
  <r>
    <x v="0"/>
    <s v="D0224"/>
    <x v="0"/>
  </r>
  <r>
    <x v="0"/>
    <s v="F0225"/>
    <x v="1"/>
  </r>
  <r>
    <x v="0"/>
    <s v="B0226"/>
    <x v="2"/>
  </r>
  <r>
    <x v="0"/>
    <s v="E0227"/>
    <x v="3"/>
  </r>
  <r>
    <x v="0"/>
    <s v="F0228"/>
    <x v="1"/>
  </r>
  <r>
    <x v="0"/>
    <s v="B0229"/>
    <x v="2"/>
  </r>
  <r>
    <x v="0"/>
    <s v="C0230"/>
    <x v="5"/>
  </r>
  <r>
    <x v="0"/>
    <s v="B0231"/>
    <x v="2"/>
  </r>
  <r>
    <x v="0"/>
    <s v="D0232"/>
    <x v="0"/>
  </r>
  <r>
    <x v="0"/>
    <s v="B0233"/>
    <x v="2"/>
  </r>
  <r>
    <x v="0"/>
    <s v="F0234"/>
    <x v="1"/>
  </r>
  <r>
    <x v="0"/>
    <s v="F0235"/>
    <x v="1"/>
  </r>
  <r>
    <x v="0"/>
    <s v="D0236"/>
    <x v="0"/>
  </r>
  <r>
    <x v="0"/>
    <s v="C0237"/>
    <x v="5"/>
  </r>
  <r>
    <x v="0"/>
    <s v="D0238"/>
    <x v="0"/>
  </r>
  <r>
    <x v="0"/>
    <s v="A0239"/>
    <x v="4"/>
  </r>
  <r>
    <x v="0"/>
    <s v="C0240"/>
    <x v="5"/>
  </r>
  <r>
    <x v="0"/>
    <s v="D0241"/>
    <x v="0"/>
  </r>
  <r>
    <x v="0"/>
    <s v="E0242"/>
    <x v="3"/>
  </r>
  <r>
    <x v="0"/>
    <s v="F0243"/>
    <x v="1"/>
  </r>
  <r>
    <x v="0"/>
    <s v="F0244"/>
    <x v="1"/>
  </r>
  <r>
    <x v="0"/>
    <s v="B0245"/>
    <x v="2"/>
  </r>
  <r>
    <x v="0"/>
    <s v="C0246"/>
    <x v="5"/>
  </r>
  <r>
    <x v="2"/>
    <s v="D0382"/>
    <x v="0"/>
  </r>
  <r>
    <x v="0"/>
    <s v="E0248"/>
    <x v="3"/>
  </r>
  <r>
    <x v="0"/>
    <s v="F0249"/>
    <x v="1"/>
  </r>
  <r>
    <x v="0"/>
    <s v="C0250"/>
    <x v="5"/>
  </r>
  <r>
    <x v="2"/>
    <s v="F0251"/>
    <x v="1"/>
  </r>
  <r>
    <x v="2"/>
    <s v="B0252"/>
    <x v="2"/>
  </r>
  <r>
    <x v="2"/>
    <s v="C0253"/>
    <x v="5"/>
  </r>
  <r>
    <x v="2"/>
    <s v="E0254"/>
    <x v="3"/>
  </r>
  <r>
    <x v="2"/>
    <s v="F0255"/>
    <x v="1"/>
  </r>
  <r>
    <x v="2"/>
    <s v="F0256"/>
    <x v="1"/>
  </r>
  <r>
    <x v="2"/>
    <s v="E0257"/>
    <x v="3"/>
  </r>
  <r>
    <x v="2"/>
    <s v="C0258"/>
    <x v="5"/>
  </r>
  <r>
    <x v="2"/>
    <s v="D0259"/>
    <x v="0"/>
  </r>
  <r>
    <x v="2"/>
    <s v="C0260"/>
    <x v="5"/>
  </r>
  <r>
    <x v="2"/>
    <s v="F0261"/>
    <x v="1"/>
  </r>
  <r>
    <x v="2"/>
    <s v="D0262"/>
    <x v="0"/>
  </r>
  <r>
    <x v="2"/>
    <s v="F0263"/>
    <x v="1"/>
  </r>
  <r>
    <x v="2"/>
    <s v="E0264"/>
    <x v="3"/>
  </r>
  <r>
    <x v="2"/>
    <s v="A0265"/>
    <x v="4"/>
  </r>
  <r>
    <x v="2"/>
    <s v="D0266"/>
    <x v="0"/>
  </r>
  <r>
    <x v="2"/>
    <s v="E0267"/>
    <x v="3"/>
  </r>
  <r>
    <x v="2"/>
    <s v="B0268"/>
    <x v="2"/>
  </r>
  <r>
    <x v="2"/>
    <s v="B0269"/>
    <x v="2"/>
  </r>
  <r>
    <x v="2"/>
    <s v="D0270"/>
    <x v="0"/>
  </r>
  <r>
    <x v="2"/>
    <s v="D0271"/>
    <x v="0"/>
  </r>
  <r>
    <x v="2"/>
    <s v="A0272"/>
    <x v="4"/>
  </r>
  <r>
    <x v="2"/>
    <s v="C0273"/>
    <x v="5"/>
  </r>
  <r>
    <x v="2"/>
    <s v="C0274"/>
    <x v="5"/>
  </r>
  <r>
    <x v="2"/>
    <s v="C0275"/>
    <x v="5"/>
  </r>
  <r>
    <x v="2"/>
    <s v="A0276"/>
    <x v="4"/>
  </r>
  <r>
    <x v="2"/>
    <s v="F0277"/>
    <x v="1"/>
  </r>
  <r>
    <x v="2"/>
    <s v="C0278"/>
    <x v="5"/>
  </r>
  <r>
    <x v="2"/>
    <s v="A0279"/>
    <x v="4"/>
  </r>
  <r>
    <x v="2"/>
    <s v="B0280"/>
    <x v="2"/>
  </r>
  <r>
    <x v="2"/>
    <s v="A0281"/>
    <x v="4"/>
  </r>
  <r>
    <x v="2"/>
    <s v="F0282"/>
    <x v="1"/>
  </r>
  <r>
    <x v="2"/>
    <s v="D0283"/>
    <x v="0"/>
  </r>
  <r>
    <x v="2"/>
    <s v="A0284"/>
    <x v="4"/>
  </r>
  <r>
    <x v="2"/>
    <s v="E0285"/>
    <x v="3"/>
  </r>
  <r>
    <x v="2"/>
    <s v="C0286"/>
    <x v="5"/>
  </r>
  <r>
    <x v="2"/>
    <s v="D0287"/>
    <x v="0"/>
  </r>
  <r>
    <x v="2"/>
    <s v="A0288"/>
    <x v="4"/>
  </r>
  <r>
    <x v="2"/>
    <s v="A0289"/>
    <x v="4"/>
  </r>
  <r>
    <x v="2"/>
    <s v="C0290"/>
    <x v="5"/>
  </r>
  <r>
    <x v="2"/>
    <s v="E0291"/>
    <x v="3"/>
  </r>
  <r>
    <x v="2"/>
    <s v="D0292"/>
    <x v="0"/>
  </r>
  <r>
    <x v="2"/>
    <s v="F0293"/>
    <x v="1"/>
  </r>
  <r>
    <x v="2"/>
    <s v="E0294"/>
    <x v="3"/>
  </r>
  <r>
    <x v="2"/>
    <s v="B0295"/>
    <x v="2"/>
  </r>
  <r>
    <x v="2"/>
    <s v="F0296"/>
    <x v="1"/>
  </r>
  <r>
    <x v="2"/>
    <s v="C0297"/>
    <x v="5"/>
  </r>
  <r>
    <x v="2"/>
    <s v="C0298"/>
    <x v="5"/>
  </r>
  <r>
    <x v="2"/>
    <s v="A0299"/>
    <x v="4"/>
  </r>
  <r>
    <x v="2"/>
    <s v="C0300"/>
    <x v="5"/>
  </r>
  <r>
    <x v="2"/>
    <s v="A0301"/>
    <x v="4"/>
  </r>
  <r>
    <x v="2"/>
    <s v="C0302"/>
    <x v="5"/>
  </r>
  <r>
    <x v="2"/>
    <s v="D0303"/>
    <x v="0"/>
  </r>
  <r>
    <x v="2"/>
    <s v="D0304"/>
    <x v="0"/>
  </r>
  <r>
    <x v="2"/>
    <s v="E0305"/>
    <x v="3"/>
  </r>
  <r>
    <x v="2"/>
    <s v="F0306"/>
    <x v="1"/>
  </r>
  <r>
    <x v="2"/>
    <s v="F0307"/>
    <x v="1"/>
  </r>
  <r>
    <x v="2"/>
    <s v="E0308"/>
    <x v="3"/>
  </r>
  <r>
    <x v="2"/>
    <s v="C0309"/>
    <x v="5"/>
  </r>
  <r>
    <x v="2"/>
    <s v="E0310"/>
    <x v="3"/>
  </r>
  <r>
    <x v="2"/>
    <s v="B0311"/>
    <x v="2"/>
  </r>
  <r>
    <x v="2"/>
    <s v="D0312"/>
    <x v="0"/>
  </r>
  <r>
    <x v="2"/>
    <s v="C0313"/>
    <x v="5"/>
  </r>
  <r>
    <x v="2"/>
    <s v="E0314"/>
    <x v="3"/>
  </r>
  <r>
    <x v="2"/>
    <s v="D0315"/>
    <x v="0"/>
  </r>
  <r>
    <x v="2"/>
    <s v="E0316"/>
    <x v="3"/>
  </r>
  <r>
    <x v="2"/>
    <s v="C0317"/>
    <x v="5"/>
  </r>
  <r>
    <x v="2"/>
    <s v="D0318"/>
    <x v="0"/>
  </r>
  <r>
    <x v="2"/>
    <s v="A0319"/>
    <x v="4"/>
  </r>
  <r>
    <x v="2"/>
    <s v="C0320"/>
    <x v="5"/>
  </r>
  <r>
    <x v="2"/>
    <s v="A0321"/>
    <x v="4"/>
  </r>
  <r>
    <x v="2"/>
    <s v="E0322"/>
    <x v="3"/>
  </r>
  <r>
    <x v="2"/>
    <s v="D0323"/>
    <x v="0"/>
  </r>
  <r>
    <x v="2"/>
    <s v="C0324"/>
    <x v="5"/>
  </r>
  <r>
    <x v="2"/>
    <s v="F0325"/>
    <x v="1"/>
  </r>
  <r>
    <x v="2"/>
    <s v="F0326"/>
    <x v="1"/>
  </r>
  <r>
    <x v="2"/>
    <s v="E0327"/>
    <x v="3"/>
  </r>
  <r>
    <x v="2"/>
    <s v="C0328"/>
    <x v="5"/>
  </r>
  <r>
    <x v="2"/>
    <s v="F0329"/>
    <x v="1"/>
  </r>
  <r>
    <x v="2"/>
    <s v="C0330"/>
    <x v="5"/>
  </r>
  <r>
    <x v="2"/>
    <s v="B0331"/>
    <x v="2"/>
  </r>
  <r>
    <x v="2"/>
    <s v="D0332"/>
    <x v="0"/>
  </r>
  <r>
    <x v="2"/>
    <s v="F0333"/>
    <x v="1"/>
  </r>
  <r>
    <x v="2"/>
    <s v="D0334"/>
    <x v="0"/>
  </r>
  <r>
    <x v="2"/>
    <s v="E0335"/>
    <x v="3"/>
  </r>
  <r>
    <x v="2"/>
    <s v="B0336"/>
    <x v="2"/>
  </r>
  <r>
    <x v="2"/>
    <s v="D0337"/>
    <x v="0"/>
  </r>
  <r>
    <x v="2"/>
    <s v="E0338"/>
    <x v="3"/>
  </r>
  <r>
    <x v="2"/>
    <s v="C0339"/>
    <x v="5"/>
  </r>
  <r>
    <x v="2"/>
    <s v="C0340"/>
    <x v="5"/>
  </r>
  <r>
    <x v="2"/>
    <s v="C0341"/>
    <x v="5"/>
  </r>
  <r>
    <x v="2"/>
    <s v="D0342"/>
    <x v="0"/>
  </r>
  <r>
    <x v="3"/>
    <s v="E0824"/>
    <x v="3"/>
  </r>
  <r>
    <x v="2"/>
    <s v="D0344"/>
    <x v="0"/>
  </r>
  <r>
    <x v="2"/>
    <s v="E0345"/>
    <x v="3"/>
  </r>
  <r>
    <x v="2"/>
    <s v="F0346"/>
    <x v="1"/>
  </r>
  <r>
    <x v="2"/>
    <s v="D0347"/>
    <x v="0"/>
  </r>
  <r>
    <x v="2"/>
    <s v="D0348"/>
    <x v="0"/>
  </r>
  <r>
    <x v="2"/>
    <s v="F0349"/>
    <x v="1"/>
  </r>
  <r>
    <x v="2"/>
    <s v="E0350"/>
    <x v="3"/>
  </r>
  <r>
    <x v="2"/>
    <s v="B0351"/>
    <x v="2"/>
  </r>
  <r>
    <x v="2"/>
    <s v="B0352"/>
    <x v="2"/>
  </r>
  <r>
    <x v="2"/>
    <s v="E0353"/>
    <x v="3"/>
  </r>
  <r>
    <x v="2"/>
    <s v="C0354"/>
    <x v="5"/>
  </r>
  <r>
    <x v="2"/>
    <s v="A0355"/>
    <x v="4"/>
  </r>
  <r>
    <x v="2"/>
    <s v="F0356"/>
    <x v="1"/>
  </r>
  <r>
    <x v="2"/>
    <s v="C0357"/>
    <x v="5"/>
  </r>
  <r>
    <x v="2"/>
    <s v="A0358"/>
    <x v="4"/>
  </r>
  <r>
    <x v="2"/>
    <s v="D0359"/>
    <x v="0"/>
  </r>
  <r>
    <x v="2"/>
    <s v="F0360"/>
    <x v="1"/>
  </r>
  <r>
    <x v="2"/>
    <s v="F0361"/>
    <x v="1"/>
  </r>
  <r>
    <x v="2"/>
    <s v="D0362"/>
    <x v="0"/>
  </r>
  <r>
    <x v="2"/>
    <s v="C0363"/>
    <x v="5"/>
  </r>
  <r>
    <x v="2"/>
    <s v="A0364"/>
    <x v="4"/>
  </r>
  <r>
    <x v="2"/>
    <s v="E0365"/>
    <x v="3"/>
  </r>
  <r>
    <x v="2"/>
    <s v="E0366"/>
    <x v="3"/>
  </r>
  <r>
    <x v="2"/>
    <s v="E0367"/>
    <x v="3"/>
  </r>
  <r>
    <x v="2"/>
    <s v="F0368"/>
    <x v="1"/>
  </r>
  <r>
    <x v="2"/>
    <s v="F0369"/>
    <x v="1"/>
  </r>
  <r>
    <x v="2"/>
    <s v="A0370"/>
    <x v="4"/>
  </r>
  <r>
    <x v="2"/>
    <s v="B0371"/>
    <x v="2"/>
  </r>
  <r>
    <x v="2"/>
    <s v="C0372"/>
    <x v="5"/>
  </r>
  <r>
    <x v="2"/>
    <s v="A0373"/>
    <x v="4"/>
  </r>
  <r>
    <x v="2"/>
    <s v="F0374"/>
    <x v="1"/>
  </r>
  <r>
    <x v="2"/>
    <s v="D0375"/>
    <x v="0"/>
  </r>
  <r>
    <x v="2"/>
    <s v="F0376"/>
    <x v="1"/>
  </r>
  <r>
    <x v="2"/>
    <s v="B0377"/>
    <x v="2"/>
  </r>
  <r>
    <x v="2"/>
    <s v="D0378"/>
    <x v="0"/>
  </r>
  <r>
    <x v="2"/>
    <s v="C0379"/>
    <x v="5"/>
  </r>
  <r>
    <x v="2"/>
    <s v="D0380"/>
    <x v="0"/>
  </r>
  <r>
    <x v="2"/>
    <s v="E0381"/>
    <x v="3"/>
  </r>
  <r>
    <x v="3"/>
    <s v="B0982"/>
    <x v="2"/>
  </r>
  <r>
    <x v="2"/>
    <s v="C0383"/>
    <x v="5"/>
  </r>
  <r>
    <x v="2"/>
    <s v="F0384"/>
    <x v="1"/>
  </r>
  <r>
    <x v="2"/>
    <s v="E0385"/>
    <x v="3"/>
  </r>
  <r>
    <x v="2"/>
    <s v="E0386"/>
    <x v="3"/>
  </r>
  <r>
    <x v="2"/>
    <s v="E0387"/>
    <x v="3"/>
  </r>
  <r>
    <x v="2"/>
    <s v="C0388"/>
    <x v="5"/>
  </r>
  <r>
    <x v="2"/>
    <s v="B0389"/>
    <x v="2"/>
  </r>
  <r>
    <x v="2"/>
    <s v="E0390"/>
    <x v="3"/>
  </r>
  <r>
    <x v="2"/>
    <s v="C0391"/>
    <x v="5"/>
  </r>
  <r>
    <x v="2"/>
    <s v="F0392"/>
    <x v="1"/>
  </r>
  <r>
    <x v="2"/>
    <s v="D0393"/>
    <x v="0"/>
  </r>
  <r>
    <x v="2"/>
    <s v="A0394"/>
    <x v="4"/>
  </r>
  <r>
    <x v="2"/>
    <s v="E0395"/>
    <x v="3"/>
  </r>
  <r>
    <x v="2"/>
    <s v="D0396"/>
    <x v="0"/>
  </r>
  <r>
    <x v="2"/>
    <s v="C0397"/>
    <x v="5"/>
  </r>
  <r>
    <x v="2"/>
    <s v="C0398"/>
    <x v="5"/>
  </r>
  <r>
    <x v="2"/>
    <s v="A0399"/>
    <x v="4"/>
  </r>
  <r>
    <x v="2"/>
    <s v="D0400"/>
    <x v="0"/>
  </r>
  <r>
    <x v="2"/>
    <s v="C0401"/>
    <x v="5"/>
  </r>
  <r>
    <x v="2"/>
    <s v="E0402"/>
    <x v="3"/>
  </r>
  <r>
    <x v="2"/>
    <s v="F0403"/>
    <x v="1"/>
  </r>
  <r>
    <x v="2"/>
    <s v="C0404"/>
    <x v="5"/>
  </r>
  <r>
    <x v="2"/>
    <s v="A0405"/>
    <x v="4"/>
  </r>
  <r>
    <x v="2"/>
    <s v="C0406"/>
    <x v="5"/>
  </r>
  <r>
    <x v="2"/>
    <s v="A0407"/>
    <x v="4"/>
  </r>
  <r>
    <x v="2"/>
    <s v="F0408"/>
    <x v="1"/>
  </r>
  <r>
    <x v="2"/>
    <s v="E0409"/>
    <x v="3"/>
  </r>
  <r>
    <x v="2"/>
    <s v="F0410"/>
    <x v="1"/>
  </r>
  <r>
    <x v="2"/>
    <s v="B0411"/>
    <x v="2"/>
  </r>
  <r>
    <x v="2"/>
    <s v="D0412"/>
    <x v="0"/>
  </r>
  <r>
    <x v="2"/>
    <s v="C0413"/>
    <x v="5"/>
  </r>
  <r>
    <x v="2"/>
    <s v="C0414"/>
    <x v="5"/>
  </r>
  <r>
    <x v="2"/>
    <s v="A0415"/>
    <x v="4"/>
  </r>
  <r>
    <x v="2"/>
    <s v="B0416"/>
    <x v="2"/>
  </r>
  <r>
    <x v="2"/>
    <s v="D0417"/>
    <x v="0"/>
  </r>
  <r>
    <x v="2"/>
    <s v="B0418"/>
    <x v="2"/>
  </r>
  <r>
    <x v="2"/>
    <s v="E0419"/>
    <x v="3"/>
  </r>
  <r>
    <x v="2"/>
    <s v="F0420"/>
    <x v="1"/>
  </r>
  <r>
    <x v="2"/>
    <s v="D0421"/>
    <x v="0"/>
  </r>
  <r>
    <x v="2"/>
    <s v="F0422"/>
    <x v="1"/>
  </r>
  <r>
    <x v="2"/>
    <s v="C0423"/>
    <x v="5"/>
  </r>
  <r>
    <x v="2"/>
    <s v="D0424"/>
    <x v="0"/>
  </r>
  <r>
    <x v="2"/>
    <s v="D0425"/>
    <x v="0"/>
  </r>
  <r>
    <x v="2"/>
    <s v="C0426"/>
    <x v="5"/>
  </r>
  <r>
    <x v="2"/>
    <s v="D0427"/>
    <x v="0"/>
  </r>
  <r>
    <x v="2"/>
    <s v="F0428"/>
    <x v="1"/>
  </r>
  <r>
    <x v="2"/>
    <s v="E0429"/>
    <x v="3"/>
  </r>
  <r>
    <x v="2"/>
    <s v="C0430"/>
    <x v="5"/>
  </r>
  <r>
    <x v="2"/>
    <s v="B0431"/>
    <x v="2"/>
  </r>
  <r>
    <x v="2"/>
    <s v="A0432"/>
    <x v="4"/>
  </r>
  <r>
    <x v="2"/>
    <s v="E0433"/>
    <x v="3"/>
  </r>
  <r>
    <x v="2"/>
    <s v="C0434"/>
    <x v="5"/>
  </r>
  <r>
    <x v="2"/>
    <s v="F0435"/>
    <x v="1"/>
  </r>
  <r>
    <x v="2"/>
    <s v="C0436"/>
    <x v="5"/>
  </r>
  <r>
    <x v="2"/>
    <s v="D0437"/>
    <x v="0"/>
  </r>
  <r>
    <x v="2"/>
    <s v="A0438"/>
    <x v="4"/>
  </r>
  <r>
    <x v="2"/>
    <s v="B0439"/>
    <x v="2"/>
  </r>
  <r>
    <x v="2"/>
    <s v="D0440"/>
    <x v="0"/>
  </r>
  <r>
    <x v="2"/>
    <s v="F0441"/>
    <x v="1"/>
  </r>
  <r>
    <x v="2"/>
    <s v="D0442"/>
    <x v="0"/>
  </r>
  <r>
    <x v="2"/>
    <s v="F0443"/>
    <x v="1"/>
  </r>
  <r>
    <x v="2"/>
    <s v="F0444"/>
    <x v="1"/>
  </r>
  <r>
    <x v="2"/>
    <s v="D0445"/>
    <x v="0"/>
  </r>
  <r>
    <x v="2"/>
    <s v="F0446"/>
    <x v="1"/>
  </r>
  <r>
    <x v="2"/>
    <s v="D0447"/>
    <x v="0"/>
  </r>
  <r>
    <x v="2"/>
    <s v="C0448"/>
    <x v="5"/>
  </r>
  <r>
    <x v="2"/>
    <s v="C0449"/>
    <x v="5"/>
  </r>
  <r>
    <x v="2"/>
    <s v="E0450"/>
    <x v="3"/>
  </r>
  <r>
    <x v="2"/>
    <s v="C0451"/>
    <x v="5"/>
  </r>
  <r>
    <x v="2"/>
    <s v="E0452"/>
    <x v="3"/>
  </r>
  <r>
    <x v="2"/>
    <s v="C0453"/>
    <x v="5"/>
  </r>
  <r>
    <x v="2"/>
    <s v="D0454"/>
    <x v="0"/>
  </r>
  <r>
    <x v="2"/>
    <s v="C0455"/>
    <x v="5"/>
  </r>
  <r>
    <x v="2"/>
    <s v="B0456"/>
    <x v="2"/>
  </r>
  <r>
    <x v="1"/>
    <s v="A0694"/>
    <x v="4"/>
  </r>
  <r>
    <x v="2"/>
    <s v="B0458"/>
    <x v="2"/>
  </r>
  <r>
    <x v="2"/>
    <s v="E0459"/>
    <x v="3"/>
  </r>
  <r>
    <x v="2"/>
    <s v="C0460"/>
    <x v="5"/>
  </r>
  <r>
    <x v="2"/>
    <s v="C0461"/>
    <x v="5"/>
  </r>
  <r>
    <x v="2"/>
    <s v="E0462"/>
    <x v="3"/>
  </r>
  <r>
    <x v="2"/>
    <s v="F0463"/>
    <x v="1"/>
  </r>
  <r>
    <x v="2"/>
    <s v="E0464"/>
    <x v="3"/>
  </r>
  <r>
    <x v="1"/>
    <s v="B0684"/>
    <x v="2"/>
  </r>
  <r>
    <x v="2"/>
    <s v="B0466"/>
    <x v="2"/>
  </r>
  <r>
    <x v="2"/>
    <s v="B0467"/>
    <x v="2"/>
  </r>
  <r>
    <x v="2"/>
    <s v="D0468"/>
    <x v="0"/>
  </r>
  <r>
    <x v="2"/>
    <s v="E0469"/>
    <x v="3"/>
  </r>
  <r>
    <x v="2"/>
    <s v="A0470"/>
    <x v="4"/>
  </r>
  <r>
    <x v="2"/>
    <s v="F0471"/>
    <x v="1"/>
  </r>
  <r>
    <x v="2"/>
    <s v="B0472"/>
    <x v="2"/>
  </r>
  <r>
    <x v="2"/>
    <s v="F0473"/>
    <x v="1"/>
  </r>
  <r>
    <x v="2"/>
    <s v="C0474"/>
    <x v="5"/>
  </r>
  <r>
    <x v="2"/>
    <s v="A0475"/>
    <x v="4"/>
  </r>
  <r>
    <x v="2"/>
    <s v="B0476"/>
    <x v="2"/>
  </r>
  <r>
    <x v="2"/>
    <s v="D0477"/>
    <x v="0"/>
  </r>
  <r>
    <x v="2"/>
    <s v="E0478"/>
    <x v="3"/>
  </r>
  <r>
    <x v="2"/>
    <s v="D0479"/>
    <x v="0"/>
  </r>
  <r>
    <x v="2"/>
    <s v="B0480"/>
    <x v="2"/>
  </r>
  <r>
    <x v="2"/>
    <s v="C0481"/>
    <x v="5"/>
  </r>
  <r>
    <x v="2"/>
    <s v="A0482"/>
    <x v="4"/>
  </r>
  <r>
    <x v="2"/>
    <s v="B0483"/>
    <x v="2"/>
  </r>
  <r>
    <x v="2"/>
    <s v="F0484"/>
    <x v="1"/>
  </r>
  <r>
    <x v="2"/>
    <s v="A0485"/>
    <x v="4"/>
  </r>
  <r>
    <x v="2"/>
    <s v="D0486"/>
    <x v="0"/>
  </r>
  <r>
    <x v="2"/>
    <s v="C0487"/>
    <x v="5"/>
  </r>
  <r>
    <x v="2"/>
    <s v="A0488"/>
    <x v="4"/>
  </r>
  <r>
    <x v="2"/>
    <s v="D0489"/>
    <x v="0"/>
  </r>
  <r>
    <x v="2"/>
    <s v="C0490"/>
    <x v="5"/>
  </r>
  <r>
    <x v="2"/>
    <s v="D0491"/>
    <x v="0"/>
  </r>
  <r>
    <x v="2"/>
    <s v="E0492"/>
    <x v="3"/>
  </r>
  <r>
    <x v="2"/>
    <s v="A0493"/>
    <x v="4"/>
  </r>
  <r>
    <x v="2"/>
    <s v="C0494"/>
    <x v="5"/>
  </r>
  <r>
    <x v="2"/>
    <s v="B0495"/>
    <x v="2"/>
  </r>
  <r>
    <x v="2"/>
    <s v="F0496"/>
    <x v="1"/>
  </r>
  <r>
    <x v="2"/>
    <s v="A0497"/>
    <x v="4"/>
  </r>
  <r>
    <x v="2"/>
    <s v="F0498"/>
    <x v="1"/>
  </r>
  <r>
    <x v="2"/>
    <s v="E0499"/>
    <x v="3"/>
  </r>
  <r>
    <x v="2"/>
    <s v="A0500"/>
    <x v="4"/>
  </r>
  <r>
    <x v="1"/>
    <s v="C0501"/>
    <x v="5"/>
  </r>
  <r>
    <x v="1"/>
    <s v="B0502"/>
    <x v="2"/>
  </r>
  <r>
    <x v="1"/>
    <s v="A0503"/>
    <x v="4"/>
  </r>
  <r>
    <x v="1"/>
    <s v="E0504"/>
    <x v="3"/>
  </r>
  <r>
    <x v="1"/>
    <s v="F0505"/>
    <x v="1"/>
  </r>
  <r>
    <x v="1"/>
    <s v="F0506"/>
    <x v="1"/>
  </r>
  <r>
    <x v="1"/>
    <s v="B0507"/>
    <x v="2"/>
  </r>
  <r>
    <x v="1"/>
    <s v="D0508"/>
    <x v="0"/>
  </r>
  <r>
    <x v="1"/>
    <s v="E0509"/>
    <x v="3"/>
  </r>
  <r>
    <x v="1"/>
    <s v="D0510"/>
    <x v="0"/>
  </r>
  <r>
    <x v="1"/>
    <s v="D0511"/>
    <x v="0"/>
  </r>
  <r>
    <x v="1"/>
    <s v="B0512"/>
    <x v="2"/>
  </r>
  <r>
    <x v="1"/>
    <s v="D0513"/>
    <x v="0"/>
  </r>
  <r>
    <x v="1"/>
    <s v="D0514"/>
    <x v="0"/>
  </r>
  <r>
    <x v="1"/>
    <s v="B0515"/>
    <x v="2"/>
  </r>
  <r>
    <x v="1"/>
    <s v="C0516"/>
    <x v="5"/>
  </r>
  <r>
    <x v="1"/>
    <s v="C0517"/>
    <x v="5"/>
  </r>
  <r>
    <x v="1"/>
    <s v="B0518"/>
    <x v="2"/>
  </r>
  <r>
    <x v="1"/>
    <s v="E0519"/>
    <x v="3"/>
  </r>
  <r>
    <x v="1"/>
    <s v="E0520"/>
    <x v="3"/>
  </r>
  <r>
    <x v="1"/>
    <s v="B0521"/>
    <x v="2"/>
  </r>
  <r>
    <x v="1"/>
    <s v="E0522"/>
    <x v="3"/>
  </r>
  <r>
    <x v="1"/>
    <s v="B0523"/>
    <x v="2"/>
  </r>
  <r>
    <x v="1"/>
    <s v="F0524"/>
    <x v="1"/>
  </r>
  <r>
    <x v="1"/>
    <s v="A0525"/>
    <x v="4"/>
  </r>
  <r>
    <x v="1"/>
    <s v="A0526"/>
    <x v="4"/>
  </r>
  <r>
    <x v="1"/>
    <s v="B0527"/>
    <x v="2"/>
  </r>
  <r>
    <x v="1"/>
    <s v="C0528"/>
    <x v="5"/>
  </r>
  <r>
    <x v="1"/>
    <s v="A0529"/>
    <x v="4"/>
  </r>
  <r>
    <x v="1"/>
    <s v="B0530"/>
    <x v="2"/>
  </r>
  <r>
    <x v="1"/>
    <s v="D0531"/>
    <x v="0"/>
  </r>
  <r>
    <x v="1"/>
    <s v="B0532"/>
    <x v="2"/>
  </r>
  <r>
    <x v="1"/>
    <s v="C0533"/>
    <x v="5"/>
  </r>
  <r>
    <x v="1"/>
    <s v="A0534"/>
    <x v="4"/>
  </r>
  <r>
    <x v="2"/>
    <s v="D0457"/>
    <x v="0"/>
  </r>
  <r>
    <x v="1"/>
    <s v="A0536"/>
    <x v="4"/>
  </r>
  <r>
    <x v="1"/>
    <s v="D0537"/>
    <x v="0"/>
  </r>
  <r>
    <x v="1"/>
    <s v="F0538"/>
    <x v="1"/>
  </r>
  <r>
    <x v="1"/>
    <s v="F0539"/>
    <x v="1"/>
  </r>
  <r>
    <x v="1"/>
    <s v="E0540"/>
    <x v="3"/>
  </r>
  <r>
    <x v="1"/>
    <s v="C0541"/>
    <x v="5"/>
  </r>
  <r>
    <x v="1"/>
    <s v="B0542"/>
    <x v="2"/>
  </r>
  <r>
    <x v="1"/>
    <s v="E0543"/>
    <x v="3"/>
  </r>
  <r>
    <x v="1"/>
    <s v="E0544"/>
    <x v="3"/>
  </r>
  <r>
    <x v="1"/>
    <s v="C0545"/>
    <x v="5"/>
  </r>
  <r>
    <x v="1"/>
    <s v="D0546"/>
    <x v="0"/>
  </r>
  <r>
    <x v="1"/>
    <s v="D0547"/>
    <x v="0"/>
  </r>
  <r>
    <x v="1"/>
    <s v="C0548"/>
    <x v="5"/>
  </r>
  <r>
    <x v="1"/>
    <s v="E0549"/>
    <x v="3"/>
  </r>
  <r>
    <x v="3"/>
    <s v="C0892"/>
    <x v="5"/>
  </r>
  <r>
    <x v="1"/>
    <s v="C0551"/>
    <x v="5"/>
  </r>
  <r>
    <x v="1"/>
    <s v="D0552"/>
    <x v="0"/>
  </r>
  <r>
    <x v="1"/>
    <s v="B0553"/>
    <x v="2"/>
  </r>
  <r>
    <x v="1"/>
    <s v="B0554"/>
    <x v="2"/>
  </r>
  <r>
    <x v="1"/>
    <s v="D0555"/>
    <x v="0"/>
  </r>
  <r>
    <x v="1"/>
    <s v="E0556"/>
    <x v="3"/>
  </r>
  <r>
    <x v="1"/>
    <s v="C0557"/>
    <x v="5"/>
  </r>
  <r>
    <x v="1"/>
    <s v="D0558"/>
    <x v="0"/>
  </r>
  <r>
    <x v="1"/>
    <s v="D0559"/>
    <x v="0"/>
  </r>
  <r>
    <x v="1"/>
    <s v="E0560"/>
    <x v="3"/>
  </r>
  <r>
    <x v="1"/>
    <s v="A0561"/>
    <x v="4"/>
  </r>
  <r>
    <x v="1"/>
    <s v="C0562"/>
    <x v="5"/>
  </r>
  <r>
    <x v="1"/>
    <s v="A0563"/>
    <x v="4"/>
  </r>
  <r>
    <x v="1"/>
    <s v="D0564"/>
    <x v="0"/>
  </r>
  <r>
    <x v="1"/>
    <s v="C0565"/>
    <x v="5"/>
  </r>
  <r>
    <x v="1"/>
    <s v="A0566"/>
    <x v="4"/>
  </r>
  <r>
    <x v="1"/>
    <s v="E0567"/>
    <x v="3"/>
  </r>
  <r>
    <x v="1"/>
    <s v="B0568"/>
    <x v="2"/>
  </r>
  <r>
    <x v="1"/>
    <s v="E0569"/>
    <x v="3"/>
  </r>
  <r>
    <x v="1"/>
    <s v="D0570"/>
    <x v="0"/>
  </r>
  <r>
    <x v="1"/>
    <s v="D0571"/>
    <x v="0"/>
  </r>
  <r>
    <x v="1"/>
    <s v="E0572"/>
    <x v="3"/>
  </r>
  <r>
    <x v="1"/>
    <s v="C0573"/>
    <x v="5"/>
  </r>
  <r>
    <x v="1"/>
    <s v="E0574"/>
    <x v="3"/>
  </r>
  <r>
    <x v="1"/>
    <s v="C0575"/>
    <x v="5"/>
  </r>
  <r>
    <x v="1"/>
    <s v="D0576"/>
    <x v="0"/>
  </r>
  <r>
    <x v="1"/>
    <s v="C0577"/>
    <x v="5"/>
  </r>
  <r>
    <x v="1"/>
    <s v="E0578"/>
    <x v="3"/>
  </r>
  <r>
    <x v="1"/>
    <s v="F0579"/>
    <x v="1"/>
  </r>
  <r>
    <x v="1"/>
    <s v="C0580"/>
    <x v="5"/>
  </r>
  <r>
    <x v="1"/>
    <s v="E0581"/>
    <x v="3"/>
  </r>
  <r>
    <x v="1"/>
    <s v="A0582"/>
    <x v="4"/>
  </r>
  <r>
    <x v="1"/>
    <s v="C0583"/>
    <x v="5"/>
  </r>
  <r>
    <x v="1"/>
    <s v="A0584"/>
    <x v="4"/>
  </r>
  <r>
    <x v="1"/>
    <s v="F0585"/>
    <x v="1"/>
  </r>
  <r>
    <x v="1"/>
    <s v="E0586"/>
    <x v="3"/>
  </r>
  <r>
    <x v="1"/>
    <s v="C0587"/>
    <x v="5"/>
  </r>
  <r>
    <x v="1"/>
    <s v="A0588"/>
    <x v="4"/>
  </r>
  <r>
    <x v="1"/>
    <s v="B0589"/>
    <x v="2"/>
  </r>
  <r>
    <x v="1"/>
    <s v="C0590"/>
    <x v="5"/>
  </r>
  <r>
    <x v="1"/>
    <s v="E0591"/>
    <x v="3"/>
  </r>
  <r>
    <x v="1"/>
    <s v="F0592"/>
    <x v="1"/>
  </r>
  <r>
    <x v="1"/>
    <s v="F0593"/>
    <x v="1"/>
  </r>
  <r>
    <x v="1"/>
    <s v="B0594"/>
    <x v="2"/>
  </r>
  <r>
    <x v="1"/>
    <s v="E0595"/>
    <x v="3"/>
  </r>
  <r>
    <x v="1"/>
    <s v="A0596"/>
    <x v="4"/>
  </r>
  <r>
    <x v="1"/>
    <s v="F0597"/>
    <x v="1"/>
  </r>
  <r>
    <x v="1"/>
    <s v="F0598"/>
    <x v="1"/>
  </r>
  <r>
    <x v="1"/>
    <s v="F0599"/>
    <x v="1"/>
  </r>
  <r>
    <x v="1"/>
    <s v="B0600"/>
    <x v="2"/>
  </r>
  <r>
    <x v="1"/>
    <s v="A0601"/>
    <x v="4"/>
  </r>
  <r>
    <x v="1"/>
    <s v="C0602"/>
    <x v="5"/>
  </r>
  <r>
    <x v="1"/>
    <s v="C0603"/>
    <x v="5"/>
  </r>
  <r>
    <x v="1"/>
    <s v="A0604"/>
    <x v="4"/>
  </r>
  <r>
    <x v="1"/>
    <s v="E0605"/>
    <x v="3"/>
  </r>
  <r>
    <x v="1"/>
    <s v="B0606"/>
    <x v="2"/>
  </r>
  <r>
    <x v="1"/>
    <s v="A0607"/>
    <x v="4"/>
  </r>
  <r>
    <x v="1"/>
    <s v="E0608"/>
    <x v="3"/>
  </r>
  <r>
    <x v="1"/>
    <s v="A0609"/>
    <x v="4"/>
  </r>
  <r>
    <x v="1"/>
    <s v="B0610"/>
    <x v="2"/>
  </r>
  <r>
    <x v="1"/>
    <s v="F0611"/>
    <x v="1"/>
  </r>
  <r>
    <x v="1"/>
    <s v="B0612"/>
    <x v="2"/>
  </r>
  <r>
    <x v="1"/>
    <s v="D0613"/>
    <x v="0"/>
  </r>
  <r>
    <x v="1"/>
    <s v="C0614"/>
    <x v="5"/>
  </r>
  <r>
    <x v="1"/>
    <s v="F0615"/>
    <x v="1"/>
  </r>
  <r>
    <x v="1"/>
    <s v="C0616"/>
    <x v="5"/>
  </r>
  <r>
    <x v="1"/>
    <s v="D0617"/>
    <x v="0"/>
  </r>
  <r>
    <x v="1"/>
    <s v="B0618"/>
    <x v="2"/>
  </r>
  <r>
    <x v="1"/>
    <s v="B0619"/>
    <x v="2"/>
  </r>
  <r>
    <x v="1"/>
    <s v="C0620"/>
    <x v="5"/>
  </r>
  <r>
    <x v="1"/>
    <s v="B0621"/>
    <x v="2"/>
  </r>
  <r>
    <x v="1"/>
    <s v="E0622"/>
    <x v="3"/>
  </r>
  <r>
    <x v="1"/>
    <s v="C0623"/>
    <x v="5"/>
  </r>
  <r>
    <x v="1"/>
    <s v="D0624"/>
    <x v="0"/>
  </r>
  <r>
    <x v="1"/>
    <s v="B0625"/>
    <x v="2"/>
  </r>
  <r>
    <x v="1"/>
    <s v="C0626"/>
    <x v="5"/>
  </r>
  <r>
    <x v="1"/>
    <s v="F0627"/>
    <x v="1"/>
  </r>
  <r>
    <x v="1"/>
    <s v="B0628"/>
    <x v="2"/>
  </r>
  <r>
    <x v="1"/>
    <s v="B0629"/>
    <x v="2"/>
  </r>
  <r>
    <x v="1"/>
    <s v="E0630"/>
    <x v="3"/>
  </r>
  <r>
    <x v="1"/>
    <s v="C0631"/>
    <x v="5"/>
  </r>
  <r>
    <x v="1"/>
    <s v="C0632"/>
    <x v="5"/>
  </r>
  <r>
    <x v="1"/>
    <s v="A0633"/>
    <x v="4"/>
  </r>
  <r>
    <x v="1"/>
    <s v="D0634"/>
    <x v="0"/>
  </r>
  <r>
    <x v="1"/>
    <s v="B0635"/>
    <x v="2"/>
  </r>
  <r>
    <x v="1"/>
    <s v="E0636"/>
    <x v="3"/>
  </r>
  <r>
    <x v="1"/>
    <s v="B0637"/>
    <x v="2"/>
  </r>
  <r>
    <x v="1"/>
    <s v="A0638"/>
    <x v="4"/>
  </r>
  <r>
    <x v="1"/>
    <s v="E0639"/>
    <x v="3"/>
  </r>
  <r>
    <x v="1"/>
    <s v="F0640"/>
    <x v="1"/>
  </r>
  <r>
    <x v="1"/>
    <s v="B0641"/>
    <x v="2"/>
  </r>
  <r>
    <x v="1"/>
    <s v="F0642"/>
    <x v="1"/>
  </r>
  <r>
    <x v="1"/>
    <s v="E0643"/>
    <x v="3"/>
  </r>
  <r>
    <x v="1"/>
    <s v="D0644"/>
    <x v="0"/>
  </r>
  <r>
    <x v="1"/>
    <s v="D0645"/>
    <x v="0"/>
  </r>
  <r>
    <x v="1"/>
    <s v="C0646"/>
    <x v="5"/>
  </r>
  <r>
    <x v="1"/>
    <s v="C0647"/>
    <x v="5"/>
  </r>
  <r>
    <x v="1"/>
    <s v="C0648"/>
    <x v="5"/>
  </r>
  <r>
    <x v="1"/>
    <s v="B0649"/>
    <x v="2"/>
  </r>
  <r>
    <x v="1"/>
    <s v="B0650"/>
    <x v="2"/>
  </r>
  <r>
    <x v="1"/>
    <s v="D0651"/>
    <x v="0"/>
  </r>
  <r>
    <x v="1"/>
    <s v="E0652"/>
    <x v="3"/>
  </r>
  <r>
    <x v="1"/>
    <s v="A0653"/>
    <x v="4"/>
  </r>
  <r>
    <x v="1"/>
    <s v="C0654"/>
    <x v="5"/>
  </r>
  <r>
    <x v="1"/>
    <s v="C0655"/>
    <x v="5"/>
  </r>
  <r>
    <x v="1"/>
    <s v="B0656"/>
    <x v="2"/>
  </r>
  <r>
    <x v="1"/>
    <s v="F0657"/>
    <x v="1"/>
  </r>
  <r>
    <x v="1"/>
    <s v="C0658"/>
    <x v="5"/>
  </r>
  <r>
    <x v="1"/>
    <s v="A0659"/>
    <x v="4"/>
  </r>
  <r>
    <x v="1"/>
    <s v="B0660"/>
    <x v="2"/>
  </r>
  <r>
    <x v="1"/>
    <s v="C0661"/>
    <x v="5"/>
  </r>
  <r>
    <x v="1"/>
    <s v="B0662"/>
    <x v="2"/>
  </r>
  <r>
    <x v="1"/>
    <s v="C0663"/>
    <x v="5"/>
  </r>
  <r>
    <x v="1"/>
    <s v="A0664"/>
    <x v="4"/>
  </r>
  <r>
    <x v="1"/>
    <s v="C0665"/>
    <x v="5"/>
  </r>
  <r>
    <x v="1"/>
    <s v="D0666"/>
    <x v="0"/>
  </r>
  <r>
    <x v="1"/>
    <s v="D0667"/>
    <x v="0"/>
  </r>
  <r>
    <x v="1"/>
    <s v="D0668"/>
    <x v="0"/>
  </r>
  <r>
    <x v="1"/>
    <s v="E0669"/>
    <x v="3"/>
  </r>
  <r>
    <x v="1"/>
    <s v="F0670"/>
    <x v="1"/>
  </r>
  <r>
    <x v="1"/>
    <s v="A0671"/>
    <x v="4"/>
  </r>
  <r>
    <x v="1"/>
    <s v="B0672"/>
    <x v="2"/>
  </r>
  <r>
    <x v="1"/>
    <s v="F0673"/>
    <x v="1"/>
  </r>
  <r>
    <x v="1"/>
    <s v="A0674"/>
    <x v="4"/>
  </r>
  <r>
    <x v="1"/>
    <s v="B0675"/>
    <x v="2"/>
  </r>
  <r>
    <x v="1"/>
    <s v="B0676"/>
    <x v="2"/>
  </r>
  <r>
    <x v="1"/>
    <s v="B0677"/>
    <x v="2"/>
  </r>
  <r>
    <x v="1"/>
    <s v="A0678"/>
    <x v="4"/>
  </r>
  <r>
    <x v="1"/>
    <s v="F0679"/>
    <x v="1"/>
  </r>
  <r>
    <x v="1"/>
    <s v="A0680"/>
    <x v="4"/>
  </r>
  <r>
    <x v="1"/>
    <s v="A0681"/>
    <x v="4"/>
  </r>
  <r>
    <x v="1"/>
    <s v="A0682"/>
    <x v="4"/>
  </r>
  <r>
    <x v="1"/>
    <s v="C0683"/>
    <x v="5"/>
  </r>
  <r>
    <x v="2"/>
    <s v="B0343"/>
    <x v="2"/>
  </r>
  <r>
    <x v="1"/>
    <s v="E0685"/>
    <x v="3"/>
  </r>
  <r>
    <x v="1"/>
    <s v="D0686"/>
    <x v="0"/>
  </r>
  <r>
    <x v="1"/>
    <s v="C0687"/>
    <x v="5"/>
  </r>
  <r>
    <x v="1"/>
    <s v="A0688"/>
    <x v="4"/>
  </r>
  <r>
    <x v="1"/>
    <s v="F0689"/>
    <x v="1"/>
  </r>
  <r>
    <x v="1"/>
    <s v="B0690"/>
    <x v="2"/>
  </r>
  <r>
    <x v="1"/>
    <s v="A0691"/>
    <x v="4"/>
  </r>
  <r>
    <x v="1"/>
    <s v="A0692"/>
    <x v="4"/>
  </r>
  <r>
    <x v="1"/>
    <s v="A0693"/>
    <x v="4"/>
  </r>
  <r>
    <x v="3"/>
    <s v="D0991"/>
    <x v="0"/>
  </r>
  <r>
    <x v="1"/>
    <s v="A0695"/>
    <x v="4"/>
  </r>
  <r>
    <x v="1"/>
    <s v="A0696"/>
    <x v="4"/>
  </r>
  <r>
    <x v="1"/>
    <s v="B0697"/>
    <x v="2"/>
  </r>
  <r>
    <x v="1"/>
    <s v="C0698"/>
    <x v="5"/>
  </r>
  <r>
    <x v="1"/>
    <s v="F0699"/>
    <x v="1"/>
  </r>
  <r>
    <x v="1"/>
    <s v="E0700"/>
    <x v="3"/>
  </r>
  <r>
    <x v="1"/>
    <s v="F0701"/>
    <x v="1"/>
  </r>
  <r>
    <x v="1"/>
    <s v="B0702"/>
    <x v="2"/>
  </r>
  <r>
    <x v="1"/>
    <s v="E0703"/>
    <x v="3"/>
  </r>
  <r>
    <x v="1"/>
    <s v="D0704"/>
    <x v="0"/>
  </r>
  <r>
    <x v="1"/>
    <s v="B0705"/>
    <x v="2"/>
  </r>
  <r>
    <x v="1"/>
    <s v="C0706"/>
    <x v="5"/>
  </r>
  <r>
    <x v="1"/>
    <s v="D0707"/>
    <x v="0"/>
  </r>
  <r>
    <x v="1"/>
    <s v="E0708"/>
    <x v="3"/>
  </r>
  <r>
    <x v="1"/>
    <s v="D0709"/>
    <x v="0"/>
  </r>
  <r>
    <x v="1"/>
    <s v="A0710"/>
    <x v="4"/>
  </r>
  <r>
    <x v="1"/>
    <s v="B0711"/>
    <x v="2"/>
  </r>
  <r>
    <x v="1"/>
    <s v="A0712"/>
    <x v="4"/>
  </r>
  <r>
    <x v="1"/>
    <s v="B0713"/>
    <x v="2"/>
  </r>
  <r>
    <x v="1"/>
    <s v="B0714"/>
    <x v="2"/>
  </r>
  <r>
    <x v="1"/>
    <s v="B0715"/>
    <x v="2"/>
  </r>
  <r>
    <x v="1"/>
    <s v="D0716"/>
    <x v="0"/>
  </r>
  <r>
    <x v="1"/>
    <s v="B0717"/>
    <x v="2"/>
  </r>
  <r>
    <x v="1"/>
    <s v="B0718"/>
    <x v="2"/>
  </r>
  <r>
    <x v="1"/>
    <s v="F0719"/>
    <x v="1"/>
  </r>
  <r>
    <x v="1"/>
    <s v="B0720"/>
    <x v="2"/>
  </r>
  <r>
    <x v="1"/>
    <s v="E0721"/>
    <x v="3"/>
  </r>
  <r>
    <x v="1"/>
    <s v="A0722"/>
    <x v="4"/>
  </r>
  <r>
    <x v="1"/>
    <s v="F0723"/>
    <x v="1"/>
  </r>
  <r>
    <x v="1"/>
    <s v="E0724"/>
    <x v="3"/>
  </r>
  <r>
    <x v="1"/>
    <s v="A0725"/>
    <x v="4"/>
  </r>
  <r>
    <x v="1"/>
    <s v="D0726"/>
    <x v="0"/>
  </r>
  <r>
    <x v="1"/>
    <s v="F0727"/>
    <x v="1"/>
  </r>
  <r>
    <x v="1"/>
    <s v="A0728"/>
    <x v="4"/>
  </r>
  <r>
    <x v="1"/>
    <s v="B0729"/>
    <x v="2"/>
  </r>
  <r>
    <x v="1"/>
    <s v="D0730"/>
    <x v="0"/>
  </r>
  <r>
    <x v="1"/>
    <s v="D0731"/>
    <x v="0"/>
  </r>
  <r>
    <x v="1"/>
    <s v="F0732"/>
    <x v="1"/>
  </r>
  <r>
    <x v="1"/>
    <s v="D0733"/>
    <x v="0"/>
  </r>
  <r>
    <x v="1"/>
    <s v="E0734"/>
    <x v="3"/>
  </r>
  <r>
    <x v="1"/>
    <s v="F0735"/>
    <x v="1"/>
  </r>
  <r>
    <x v="1"/>
    <s v="F0736"/>
    <x v="1"/>
  </r>
  <r>
    <x v="1"/>
    <s v="A0737"/>
    <x v="4"/>
  </r>
  <r>
    <x v="1"/>
    <s v="F0738"/>
    <x v="1"/>
  </r>
  <r>
    <x v="1"/>
    <s v="D0739"/>
    <x v="0"/>
  </r>
  <r>
    <x v="1"/>
    <s v="B0740"/>
    <x v="2"/>
  </r>
  <r>
    <x v="1"/>
    <s v="A0741"/>
    <x v="4"/>
  </r>
  <r>
    <x v="1"/>
    <s v="F0742"/>
    <x v="1"/>
  </r>
  <r>
    <x v="1"/>
    <s v="E0743"/>
    <x v="3"/>
  </r>
  <r>
    <x v="1"/>
    <s v="B0744"/>
    <x v="2"/>
  </r>
  <r>
    <x v="1"/>
    <s v="B0745"/>
    <x v="2"/>
  </r>
  <r>
    <x v="1"/>
    <s v="A0746"/>
    <x v="4"/>
  </r>
  <r>
    <x v="1"/>
    <s v="D0747"/>
    <x v="0"/>
  </r>
  <r>
    <x v="1"/>
    <s v="B0748"/>
    <x v="2"/>
  </r>
  <r>
    <x v="1"/>
    <s v="B0749"/>
    <x v="2"/>
  </r>
  <r>
    <x v="1"/>
    <s v="F0750"/>
    <x v="1"/>
  </r>
  <r>
    <x v="3"/>
    <s v="B0751"/>
    <x v="2"/>
  </r>
  <r>
    <x v="3"/>
    <s v="C0752"/>
    <x v="5"/>
  </r>
  <r>
    <x v="3"/>
    <s v="A0753"/>
    <x v="4"/>
  </r>
  <r>
    <x v="0"/>
    <s v="A0150"/>
    <x v="4"/>
  </r>
  <r>
    <x v="3"/>
    <s v="F0755"/>
    <x v="1"/>
  </r>
  <r>
    <x v="3"/>
    <s v="E0756"/>
    <x v="3"/>
  </r>
  <r>
    <x v="3"/>
    <s v="D0757"/>
    <x v="0"/>
  </r>
  <r>
    <x v="3"/>
    <s v="A0758"/>
    <x v="4"/>
  </r>
  <r>
    <x v="3"/>
    <s v="A0759"/>
    <x v="4"/>
  </r>
  <r>
    <x v="3"/>
    <s v="F0760"/>
    <x v="1"/>
  </r>
  <r>
    <x v="3"/>
    <s v="B0761"/>
    <x v="2"/>
  </r>
  <r>
    <x v="3"/>
    <s v="A0762"/>
    <x v="4"/>
  </r>
  <r>
    <x v="3"/>
    <s v="A0763"/>
    <x v="4"/>
  </r>
  <r>
    <x v="3"/>
    <s v="C0764"/>
    <x v="5"/>
  </r>
  <r>
    <x v="3"/>
    <s v="E0765"/>
    <x v="3"/>
  </r>
  <r>
    <x v="3"/>
    <s v="A0766"/>
    <x v="4"/>
  </r>
  <r>
    <x v="3"/>
    <s v="B0767"/>
    <x v="2"/>
  </r>
  <r>
    <x v="3"/>
    <s v="E0768"/>
    <x v="3"/>
  </r>
  <r>
    <x v="3"/>
    <s v="F0769"/>
    <x v="1"/>
  </r>
  <r>
    <x v="3"/>
    <s v="B0770"/>
    <x v="2"/>
  </r>
  <r>
    <x v="3"/>
    <s v="E0771"/>
    <x v="3"/>
  </r>
  <r>
    <x v="3"/>
    <s v="D0772"/>
    <x v="0"/>
  </r>
  <r>
    <x v="3"/>
    <s v="D0773"/>
    <x v="0"/>
  </r>
  <r>
    <x v="3"/>
    <s v="A0774"/>
    <x v="4"/>
  </r>
  <r>
    <x v="3"/>
    <s v="A0775"/>
    <x v="4"/>
  </r>
  <r>
    <x v="3"/>
    <s v="C0776"/>
    <x v="5"/>
  </r>
  <r>
    <x v="3"/>
    <s v="D0777"/>
    <x v="0"/>
  </r>
  <r>
    <x v="3"/>
    <s v="B0778"/>
    <x v="2"/>
  </r>
  <r>
    <x v="3"/>
    <s v="D0779"/>
    <x v="0"/>
  </r>
  <r>
    <x v="3"/>
    <s v="A0780"/>
    <x v="4"/>
  </r>
  <r>
    <x v="3"/>
    <s v="E0781"/>
    <x v="3"/>
  </r>
  <r>
    <x v="3"/>
    <s v="B0782"/>
    <x v="2"/>
  </r>
  <r>
    <x v="3"/>
    <s v="D0783"/>
    <x v="0"/>
  </r>
  <r>
    <x v="3"/>
    <s v="B0784"/>
    <x v="2"/>
  </r>
  <r>
    <x v="3"/>
    <s v="F0785"/>
    <x v="1"/>
  </r>
  <r>
    <x v="3"/>
    <s v="D0786"/>
    <x v="0"/>
  </r>
  <r>
    <x v="3"/>
    <s v="D0787"/>
    <x v="0"/>
  </r>
  <r>
    <x v="3"/>
    <s v="C0788"/>
    <x v="5"/>
  </r>
  <r>
    <x v="3"/>
    <s v="A0789"/>
    <x v="4"/>
  </r>
  <r>
    <x v="3"/>
    <s v="E0790"/>
    <x v="3"/>
  </r>
  <r>
    <x v="3"/>
    <s v="B0791"/>
    <x v="2"/>
  </r>
  <r>
    <x v="3"/>
    <s v="D0792"/>
    <x v="0"/>
  </r>
  <r>
    <x v="3"/>
    <s v="C0793"/>
    <x v="5"/>
  </r>
  <r>
    <x v="3"/>
    <s v="C0794"/>
    <x v="5"/>
  </r>
  <r>
    <x v="3"/>
    <s v="D0795"/>
    <x v="0"/>
  </r>
  <r>
    <x v="3"/>
    <s v="E0796"/>
    <x v="3"/>
  </r>
  <r>
    <x v="3"/>
    <s v="A0797"/>
    <x v="4"/>
  </r>
  <r>
    <x v="3"/>
    <s v="E0798"/>
    <x v="3"/>
  </r>
  <r>
    <x v="3"/>
    <s v="E0799"/>
    <x v="3"/>
  </r>
  <r>
    <x v="3"/>
    <s v="C0800"/>
    <x v="5"/>
  </r>
  <r>
    <x v="3"/>
    <s v="D0801"/>
    <x v="0"/>
  </r>
  <r>
    <x v="3"/>
    <s v="F0802"/>
    <x v="1"/>
  </r>
  <r>
    <x v="3"/>
    <s v="A0803"/>
    <x v="4"/>
  </r>
  <r>
    <x v="3"/>
    <s v="C0804"/>
    <x v="5"/>
  </r>
  <r>
    <x v="3"/>
    <s v="A0805"/>
    <x v="4"/>
  </r>
  <r>
    <x v="3"/>
    <s v="E0806"/>
    <x v="3"/>
  </r>
  <r>
    <x v="3"/>
    <s v="D0807"/>
    <x v="0"/>
  </r>
  <r>
    <x v="3"/>
    <s v="E0808"/>
    <x v="3"/>
  </r>
  <r>
    <x v="3"/>
    <s v="D0809"/>
    <x v="0"/>
  </r>
  <r>
    <x v="3"/>
    <s v="B0810"/>
    <x v="2"/>
  </r>
  <r>
    <x v="3"/>
    <s v="F0811"/>
    <x v="1"/>
  </r>
  <r>
    <x v="3"/>
    <s v="A0812"/>
    <x v="4"/>
  </r>
  <r>
    <x v="3"/>
    <s v="A0813"/>
    <x v="4"/>
  </r>
  <r>
    <x v="3"/>
    <s v="B0814"/>
    <x v="2"/>
  </r>
  <r>
    <x v="3"/>
    <s v="D0815"/>
    <x v="0"/>
  </r>
  <r>
    <x v="3"/>
    <s v="A0816"/>
    <x v="4"/>
  </r>
  <r>
    <x v="3"/>
    <s v="D0817"/>
    <x v="0"/>
  </r>
  <r>
    <x v="3"/>
    <s v="B0818"/>
    <x v="2"/>
  </r>
  <r>
    <x v="3"/>
    <s v="A0819"/>
    <x v="4"/>
  </r>
  <r>
    <x v="3"/>
    <s v="A0820"/>
    <x v="4"/>
  </r>
  <r>
    <x v="3"/>
    <s v="A0821"/>
    <x v="4"/>
  </r>
  <r>
    <x v="3"/>
    <s v="D0822"/>
    <x v="0"/>
  </r>
  <r>
    <x v="3"/>
    <s v="F0823"/>
    <x v="1"/>
  </r>
  <r>
    <x v="0"/>
    <s v="F0078"/>
    <x v="1"/>
  </r>
  <r>
    <x v="3"/>
    <s v="D0825"/>
    <x v="0"/>
  </r>
  <r>
    <x v="3"/>
    <s v="E0826"/>
    <x v="3"/>
  </r>
  <r>
    <x v="3"/>
    <s v="E0827"/>
    <x v="3"/>
  </r>
  <r>
    <x v="3"/>
    <s v="F0828"/>
    <x v="1"/>
  </r>
  <r>
    <x v="3"/>
    <s v="B0829"/>
    <x v="2"/>
  </r>
  <r>
    <x v="3"/>
    <s v="B0830"/>
    <x v="2"/>
  </r>
  <r>
    <x v="3"/>
    <s v="B0831"/>
    <x v="2"/>
  </r>
  <r>
    <x v="3"/>
    <s v="D0832"/>
    <x v="0"/>
  </r>
  <r>
    <x v="3"/>
    <s v="E0833"/>
    <x v="3"/>
  </r>
  <r>
    <x v="3"/>
    <s v="A0834"/>
    <x v="4"/>
  </r>
  <r>
    <x v="3"/>
    <s v="C0835"/>
    <x v="5"/>
  </r>
  <r>
    <x v="3"/>
    <s v="C0836"/>
    <x v="5"/>
  </r>
  <r>
    <x v="3"/>
    <s v="C0837"/>
    <x v="5"/>
  </r>
  <r>
    <x v="3"/>
    <s v="F0838"/>
    <x v="1"/>
  </r>
  <r>
    <x v="3"/>
    <s v="C0839"/>
    <x v="5"/>
  </r>
  <r>
    <x v="3"/>
    <s v="D0840"/>
    <x v="0"/>
  </r>
  <r>
    <x v="3"/>
    <s v="D0841"/>
    <x v="0"/>
  </r>
  <r>
    <x v="3"/>
    <s v="C0842"/>
    <x v="5"/>
  </r>
  <r>
    <x v="3"/>
    <s v="A0843"/>
    <x v="4"/>
  </r>
  <r>
    <x v="3"/>
    <s v="D0844"/>
    <x v="0"/>
  </r>
  <r>
    <x v="3"/>
    <s v="F0845"/>
    <x v="1"/>
  </r>
  <r>
    <x v="3"/>
    <s v="D0846"/>
    <x v="0"/>
  </r>
  <r>
    <x v="3"/>
    <s v="B0847"/>
    <x v="2"/>
  </r>
  <r>
    <x v="3"/>
    <s v="E0848"/>
    <x v="3"/>
  </r>
  <r>
    <x v="3"/>
    <s v="D0849"/>
    <x v="0"/>
  </r>
  <r>
    <x v="3"/>
    <s v="D0850"/>
    <x v="0"/>
  </r>
  <r>
    <x v="3"/>
    <s v="E0851"/>
    <x v="3"/>
  </r>
  <r>
    <x v="3"/>
    <s v="E0852"/>
    <x v="3"/>
  </r>
  <r>
    <x v="3"/>
    <s v="F0853"/>
    <x v="1"/>
  </r>
  <r>
    <x v="3"/>
    <s v="A0854"/>
    <x v="4"/>
  </r>
  <r>
    <x v="3"/>
    <s v="B0855"/>
    <x v="2"/>
  </r>
  <r>
    <x v="3"/>
    <s v="F0856"/>
    <x v="1"/>
  </r>
  <r>
    <x v="3"/>
    <s v="B0857"/>
    <x v="2"/>
  </r>
  <r>
    <x v="3"/>
    <s v="C0858"/>
    <x v="5"/>
  </r>
  <r>
    <x v="3"/>
    <s v="C0859"/>
    <x v="5"/>
  </r>
  <r>
    <x v="3"/>
    <s v="C0860"/>
    <x v="5"/>
  </r>
  <r>
    <x v="3"/>
    <s v="A0861"/>
    <x v="4"/>
  </r>
  <r>
    <x v="3"/>
    <s v="A0862"/>
    <x v="4"/>
  </r>
  <r>
    <x v="3"/>
    <s v="C0863"/>
    <x v="5"/>
  </r>
  <r>
    <x v="3"/>
    <s v="B0864"/>
    <x v="2"/>
  </r>
  <r>
    <x v="3"/>
    <s v="C0865"/>
    <x v="5"/>
  </r>
  <r>
    <x v="3"/>
    <s v="F0866"/>
    <x v="1"/>
  </r>
  <r>
    <x v="3"/>
    <s v="F0867"/>
    <x v="1"/>
  </r>
  <r>
    <x v="3"/>
    <s v="A0868"/>
    <x v="4"/>
  </r>
  <r>
    <x v="3"/>
    <s v="D0869"/>
    <x v="0"/>
  </r>
  <r>
    <x v="3"/>
    <s v="D0870"/>
    <x v="0"/>
  </r>
  <r>
    <x v="3"/>
    <s v="A0871"/>
    <x v="4"/>
  </r>
  <r>
    <x v="3"/>
    <s v="D0872"/>
    <x v="0"/>
  </r>
  <r>
    <x v="3"/>
    <s v="C0873"/>
    <x v="5"/>
  </r>
  <r>
    <x v="3"/>
    <s v="E0874"/>
    <x v="3"/>
  </r>
  <r>
    <x v="3"/>
    <s v="D0875"/>
    <x v="0"/>
  </r>
  <r>
    <x v="3"/>
    <s v="A0876"/>
    <x v="4"/>
  </r>
  <r>
    <x v="3"/>
    <s v="C0877"/>
    <x v="5"/>
  </r>
  <r>
    <x v="3"/>
    <s v="F0878"/>
    <x v="1"/>
  </r>
  <r>
    <x v="3"/>
    <s v="A0879"/>
    <x v="4"/>
  </r>
  <r>
    <x v="3"/>
    <s v="A0880"/>
    <x v="4"/>
  </r>
  <r>
    <x v="3"/>
    <s v="B0881"/>
    <x v="2"/>
  </r>
  <r>
    <x v="3"/>
    <s v="C0882"/>
    <x v="5"/>
  </r>
  <r>
    <x v="3"/>
    <s v="C0883"/>
    <x v="5"/>
  </r>
  <r>
    <x v="3"/>
    <s v="D0884"/>
    <x v="0"/>
  </r>
  <r>
    <x v="3"/>
    <s v="B0885"/>
    <x v="2"/>
  </r>
  <r>
    <x v="3"/>
    <s v="B0886"/>
    <x v="2"/>
  </r>
  <r>
    <x v="3"/>
    <s v="B0887"/>
    <x v="2"/>
  </r>
  <r>
    <x v="3"/>
    <s v="F0888"/>
    <x v="1"/>
  </r>
  <r>
    <x v="3"/>
    <s v="F0889"/>
    <x v="1"/>
  </r>
  <r>
    <x v="3"/>
    <s v="F0890"/>
    <x v="1"/>
  </r>
  <r>
    <x v="3"/>
    <s v="B0891"/>
    <x v="2"/>
  </r>
  <r>
    <x v="3"/>
    <s v="E0754"/>
    <x v="3"/>
  </r>
  <r>
    <x v="3"/>
    <s v="B0893"/>
    <x v="2"/>
  </r>
  <r>
    <x v="3"/>
    <s v="E0894"/>
    <x v="3"/>
  </r>
  <r>
    <x v="3"/>
    <s v="F0895"/>
    <x v="1"/>
  </r>
  <r>
    <x v="3"/>
    <s v="C0896"/>
    <x v="5"/>
  </r>
  <r>
    <x v="3"/>
    <s v="D0897"/>
    <x v="0"/>
  </r>
  <r>
    <x v="3"/>
    <s v="D0898"/>
    <x v="0"/>
  </r>
  <r>
    <x v="3"/>
    <s v="C0899"/>
    <x v="5"/>
  </r>
  <r>
    <x v="3"/>
    <s v="C0900"/>
    <x v="5"/>
  </r>
  <r>
    <x v="3"/>
    <s v="F0901"/>
    <x v="1"/>
  </r>
  <r>
    <x v="3"/>
    <s v="D0902"/>
    <x v="0"/>
  </r>
  <r>
    <x v="3"/>
    <s v="D0903"/>
    <x v="0"/>
  </r>
  <r>
    <x v="3"/>
    <s v="A0904"/>
    <x v="4"/>
  </r>
  <r>
    <x v="3"/>
    <s v="A0905"/>
    <x v="4"/>
  </r>
  <r>
    <x v="3"/>
    <s v="D0906"/>
    <x v="0"/>
  </r>
  <r>
    <x v="3"/>
    <s v="C0907"/>
    <x v="5"/>
  </r>
  <r>
    <x v="3"/>
    <s v="C0908"/>
    <x v="5"/>
  </r>
  <r>
    <x v="3"/>
    <s v="E0909"/>
    <x v="3"/>
  </r>
  <r>
    <x v="3"/>
    <s v="B0910"/>
    <x v="2"/>
  </r>
  <r>
    <x v="3"/>
    <s v="D0911"/>
    <x v="0"/>
  </r>
  <r>
    <x v="3"/>
    <s v="F0912"/>
    <x v="1"/>
  </r>
  <r>
    <x v="3"/>
    <s v="F0913"/>
    <x v="1"/>
  </r>
  <r>
    <x v="3"/>
    <s v="F0914"/>
    <x v="1"/>
  </r>
  <r>
    <x v="3"/>
    <s v="A0915"/>
    <x v="4"/>
  </r>
  <r>
    <x v="3"/>
    <s v="A0916"/>
    <x v="4"/>
  </r>
  <r>
    <x v="3"/>
    <s v="F0917"/>
    <x v="1"/>
  </r>
  <r>
    <x v="3"/>
    <s v="D0918"/>
    <x v="0"/>
  </r>
  <r>
    <x v="3"/>
    <s v="E0919"/>
    <x v="3"/>
  </r>
  <r>
    <x v="3"/>
    <s v="B0920"/>
    <x v="2"/>
  </r>
  <r>
    <x v="3"/>
    <s v="B0921"/>
    <x v="2"/>
  </r>
  <r>
    <x v="3"/>
    <s v="A0922"/>
    <x v="4"/>
  </r>
  <r>
    <x v="3"/>
    <s v="D0923"/>
    <x v="0"/>
  </r>
  <r>
    <x v="3"/>
    <s v="B0924"/>
    <x v="2"/>
  </r>
  <r>
    <x v="3"/>
    <s v="B0925"/>
    <x v="2"/>
  </r>
  <r>
    <x v="3"/>
    <s v="A0926"/>
    <x v="4"/>
  </r>
  <r>
    <x v="3"/>
    <s v="C0927"/>
    <x v="5"/>
  </r>
  <r>
    <x v="3"/>
    <s v="D0928"/>
    <x v="0"/>
  </r>
  <r>
    <x v="3"/>
    <s v="C0929"/>
    <x v="5"/>
  </r>
  <r>
    <x v="3"/>
    <s v="F0930"/>
    <x v="1"/>
  </r>
  <r>
    <x v="3"/>
    <s v="A0931"/>
    <x v="4"/>
  </r>
  <r>
    <x v="3"/>
    <s v="C0932"/>
    <x v="5"/>
  </r>
  <r>
    <x v="3"/>
    <s v="E0933"/>
    <x v="3"/>
  </r>
  <r>
    <x v="3"/>
    <s v="D0934"/>
    <x v="0"/>
  </r>
  <r>
    <x v="3"/>
    <s v="B0935"/>
    <x v="2"/>
  </r>
  <r>
    <x v="3"/>
    <s v="F0936"/>
    <x v="1"/>
  </r>
  <r>
    <x v="3"/>
    <s v="F0937"/>
    <x v="1"/>
  </r>
  <r>
    <x v="3"/>
    <s v="A0938"/>
    <x v="4"/>
  </r>
  <r>
    <x v="3"/>
    <s v="B0939"/>
    <x v="2"/>
  </r>
  <r>
    <x v="3"/>
    <s v="A0940"/>
    <x v="4"/>
  </r>
  <r>
    <x v="3"/>
    <s v="C0941"/>
    <x v="5"/>
  </r>
  <r>
    <x v="3"/>
    <s v="D0942"/>
    <x v="0"/>
  </r>
  <r>
    <x v="3"/>
    <s v="B0943"/>
    <x v="2"/>
  </r>
  <r>
    <x v="3"/>
    <s v="E0944"/>
    <x v="3"/>
  </r>
  <r>
    <x v="3"/>
    <s v="B0945"/>
    <x v="2"/>
  </r>
  <r>
    <x v="3"/>
    <s v="F0946"/>
    <x v="1"/>
  </r>
  <r>
    <x v="3"/>
    <s v="E0947"/>
    <x v="3"/>
  </r>
  <r>
    <x v="3"/>
    <s v="D0948"/>
    <x v="0"/>
  </r>
  <r>
    <x v="3"/>
    <s v="D0949"/>
    <x v="0"/>
  </r>
  <r>
    <x v="3"/>
    <s v="D0950"/>
    <x v="0"/>
  </r>
  <r>
    <x v="3"/>
    <s v="C0951"/>
    <x v="5"/>
  </r>
  <r>
    <x v="3"/>
    <s v="C0952"/>
    <x v="5"/>
  </r>
  <r>
    <x v="3"/>
    <s v="F0953"/>
    <x v="1"/>
  </r>
  <r>
    <x v="3"/>
    <s v="B0954"/>
    <x v="2"/>
  </r>
  <r>
    <x v="3"/>
    <s v="B0955"/>
    <x v="2"/>
  </r>
  <r>
    <x v="3"/>
    <s v="B0956"/>
    <x v="2"/>
  </r>
  <r>
    <x v="3"/>
    <s v="F0957"/>
    <x v="1"/>
  </r>
  <r>
    <x v="3"/>
    <s v="F0958"/>
    <x v="1"/>
  </r>
  <r>
    <x v="3"/>
    <s v="D0959"/>
    <x v="0"/>
  </r>
  <r>
    <x v="3"/>
    <s v="B0960"/>
    <x v="2"/>
  </r>
  <r>
    <x v="3"/>
    <s v="E0961"/>
    <x v="3"/>
  </r>
  <r>
    <x v="3"/>
    <s v="B0962"/>
    <x v="2"/>
  </r>
  <r>
    <x v="3"/>
    <s v="B0963"/>
    <x v="2"/>
  </r>
  <r>
    <x v="3"/>
    <s v="A0964"/>
    <x v="4"/>
  </r>
  <r>
    <x v="3"/>
    <s v="D0965"/>
    <x v="0"/>
  </r>
  <r>
    <x v="3"/>
    <s v="A0966"/>
    <x v="4"/>
  </r>
  <r>
    <x v="3"/>
    <s v="E0967"/>
    <x v="3"/>
  </r>
  <r>
    <x v="3"/>
    <s v="E0968"/>
    <x v="3"/>
  </r>
  <r>
    <x v="2"/>
    <s v="F0465"/>
    <x v="1"/>
  </r>
  <r>
    <x v="3"/>
    <s v="A0970"/>
    <x v="4"/>
  </r>
  <r>
    <x v="3"/>
    <s v="F0971"/>
    <x v="1"/>
  </r>
  <r>
    <x v="3"/>
    <s v="D0972"/>
    <x v="0"/>
  </r>
  <r>
    <x v="3"/>
    <s v="B0973"/>
    <x v="2"/>
  </r>
  <r>
    <x v="3"/>
    <s v="F0974"/>
    <x v="1"/>
  </r>
  <r>
    <x v="3"/>
    <s v="E0975"/>
    <x v="3"/>
  </r>
  <r>
    <x v="3"/>
    <s v="F0976"/>
    <x v="1"/>
  </r>
  <r>
    <x v="3"/>
    <s v="A0977"/>
    <x v="4"/>
  </r>
  <r>
    <x v="3"/>
    <s v="A0978"/>
    <x v="4"/>
  </r>
  <r>
    <x v="3"/>
    <s v="C0979"/>
    <x v="5"/>
  </r>
  <r>
    <x v="3"/>
    <s v="A0980"/>
    <x v="4"/>
  </r>
  <r>
    <x v="3"/>
    <s v="E0981"/>
    <x v="3"/>
  </r>
  <r>
    <x v="3"/>
    <s v="A0969"/>
    <x v="4"/>
  </r>
  <r>
    <x v="3"/>
    <s v="D0983"/>
    <x v="0"/>
  </r>
  <r>
    <x v="3"/>
    <s v="D0984"/>
    <x v="0"/>
  </r>
  <r>
    <x v="3"/>
    <s v="C0985"/>
    <x v="5"/>
  </r>
  <r>
    <x v="3"/>
    <s v="F0986"/>
    <x v="1"/>
  </r>
  <r>
    <x v="3"/>
    <s v="D0987"/>
    <x v="0"/>
  </r>
  <r>
    <x v="3"/>
    <s v="D0988"/>
    <x v="0"/>
  </r>
  <r>
    <x v="3"/>
    <s v="C0989"/>
    <x v="5"/>
  </r>
  <r>
    <x v="3"/>
    <s v="F0990"/>
    <x v="1"/>
  </r>
  <r>
    <x v="1"/>
    <s v="D0550"/>
    <x v="0"/>
  </r>
  <r>
    <x v="3"/>
    <s v="A0992"/>
    <x v="4"/>
  </r>
  <r>
    <x v="3"/>
    <s v="B0993"/>
    <x v="2"/>
  </r>
  <r>
    <x v="3"/>
    <s v="C0994"/>
    <x v="5"/>
  </r>
  <r>
    <x v="3"/>
    <s v="D0995"/>
    <x v="0"/>
  </r>
  <r>
    <x v="3"/>
    <s v="F0996"/>
    <x v="1"/>
  </r>
  <r>
    <x v="3"/>
    <s v="C0997"/>
    <x v="5"/>
  </r>
  <r>
    <x v="3"/>
    <s v="E0998"/>
    <x v="3"/>
  </r>
  <r>
    <x v="3"/>
    <s v="F0999"/>
    <x v="1"/>
  </r>
  <r>
    <x v="3"/>
    <s v="E1000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1-250"/>
    <s v="D0001"/>
    <x v="0"/>
    <s v="Legawa Riyanti"/>
    <x v="0"/>
  </r>
  <r>
    <n v="2"/>
    <s v="1-250"/>
    <s v="D0002"/>
    <x v="0"/>
    <s v="Kunthara Halimah"/>
    <x v="0"/>
  </r>
  <r>
    <n v="3"/>
    <s v="1-250"/>
    <s v="D0003"/>
    <x v="0"/>
    <s v="Cakrawangsa Adriansyah"/>
    <x v="0"/>
  </r>
  <r>
    <n v="4"/>
    <s v="1-250"/>
    <s v="D0004"/>
    <x v="0"/>
    <s v="Daliono Sudiati"/>
    <x v="0"/>
  </r>
  <r>
    <n v="5"/>
    <s v="1-250"/>
    <s v="D0005"/>
    <x v="0"/>
    <s v="Ilsa Hakim"/>
    <x v="0"/>
  </r>
  <r>
    <n v="6"/>
    <s v="1-250"/>
    <s v="D0006"/>
    <x v="0"/>
    <s v="Artawan Lazuardi"/>
    <x v="0"/>
  </r>
  <r>
    <n v="7"/>
    <s v="1-250"/>
    <s v="D0007"/>
    <x v="0"/>
    <s v="Jatmiko Nasyidah"/>
    <x v="0"/>
  </r>
  <r>
    <n v="8"/>
    <s v="1-250"/>
    <s v="F0008"/>
    <x v="1"/>
    <s v="Dadap Winarsih"/>
    <x v="1"/>
  </r>
  <r>
    <n v="9"/>
    <s v="1-250"/>
    <s v="B0009"/>
    <x v="2"/>
    <s v="Dina Wahyudin"/>
    <x v="2"/>
  </r>
  <r>
    <n v="10"/>
    <s v="1-250"/>
    <s v="E0010"/>
    <x v="3"/>
    <s v="Wardi Hasanah"/>
    <x v="3"/>
  </r>
  <r>
    <n v="11"/>
    <s v="1-250"/>
    <s v="B0011"/>
    <x v="2"/>
    <s v="Lukita Anggriawan"/>
    <x v="2"/>
  </r>
  <r>
    <n v="12"/>
    <s v="1-250"/>
    <s v="B0012"/>
    <x v="2"/>
    <s v="Jatmiko Halimah"/>
    <x v="2"/>
  </r>
  <r>
    <n v="13"/>
    <s v="1-250"/>
    <s v="E0013"/>
    <x v="3"/>
    <s v="Zulaikha Hasanah"/>
    <x v="3"/>
  </r>
  <r>
    <n v="14"/>
    <s v="1-250"/>
    <s v="E0014"/>
    <x v="3"/>
    <s v="Mahdi Prasetyo"/>
    <x v="3"/>
  </r>
  <r>
    <n v="15"/>
    <s v="1-250"/>
    <s v="F0015"/>
    <x v="1"/>
    <s v="Adinata Permata"/>
    <x v="1"/>
  </r>
  <r>
    <n v="16"/>
    <s v="1-250"/>
    <s v="A0016"/>
    <x v="4"/>
    <s v="Baktiono Kurniawan"/>
    <x v="4"/>
  </r>
  <r>
    <n v="17"/>
    <s v="1-250"/>
    <s v="F0017"/>
    <x v="1"/>
    <s v="Jati Suwarno"/>
    <x v="1"/>
  </r>
  <r>
    <n v="18"/>
    <s v="1-250"/>
    <s v="E0018"/>
    <x v="3"/>
    <s v="Artanto Sitorus"/>
    <x v="3"/>
  </r>
  <r>
    <n v="19"/>
    <s v="1-250"/>
    <s v="C0019"/>
    <x v="5"/>
    <s v="Daniswara Manullang"/>
    <x v="5"/>
  </r>
  <r>
    <n v="20"/>
    <s v="1-250"/>
    <s v="A0020"/>
    <x v="4"/>
    <s v="Halima Marbun"/>
    <x v="4"/>
  </r>
  <r>
    <n v="21"/>
    <s v="1-250"/>
    <s v="E0021"/>
    <x v="3"/>
    <s v="Asmuni Nainggolan"/>
    <x v="3"/>
  </r>
  <r>
    <n v="22"/>
    <s v="1-250"/>
    <s v="A0022"/>
    <x v="4"/>
    <s v="Ira Firgantoro"/>
    <x v="4"/>
  </r>
  <r>
    <n v="23"/>
    <s v="1-250"/>
    <s v="B0023"/>
    <x v="2"/>
    <s v="Wakiman Prastuti"/>
    <x v="2"/>
  </r>
  <r>
    <n v="24"/>
    <s v="1-250"/>
    <s v="D0024"/>
    <x v="0"/>
    <s v="Kajen Pudjiastuti"/>
    <x v="0"/>
  </r>
  <r>
    <n v="25"/>
    <s v="1-250"/>
    <s v="F0025"/>
    <x v="1"/>
    <s v="Ghaliyati Kurniawan"/>
    <x v="1"/>
  </r>
  <r>
    <n v="26"/>
    <s v="1-250"/>
    <s v="A0026"/>
    <x v="4"/>
    <s v="Samsul Kusmawati"/>
    <x v="4"/>
  </r>
  <r>
    <n v="27"/>
    <s v="1-250"/>
    <s v="D0027"/>
    <x v="0"/>
    <s v="Danang Pratiwi"/>
    <x v="0"/>
  </r>
  <r>
    <n v="28"/>
    <s v="1-250"/>
    <s v="E0028"/>
    <x v="3"/>
    <s v="Putu Manullang"/>
    <x v="3"/>
  </r>
  <r>
    <n v="29"/>
    <s v="1-250"/>
    <s v="C0029"/>
    <x v="5"/>
    <s v="Banawi Laksita"/>
    <x v="5"/>
  </r>
  <r>
    <n v="30"/>
    <s v="1-250"/>
    <s v="C0030"/>
    <x v="5"/>
    <s v="Dewi Budiman"/>
    <x v="5"/>
  </r>
  <r>
    <n v="31"/>
    <s v="1-250"/>
    <s v="A0031"/>
    <x v="4"/>
    <s v="Koko Suartini"/>
    <x v="4"/>
  </r>
  <r>
    <n v="32"/>
    <s v="1-250"/>
    <s v="E0032"/>
    <x v="3"/>
    <s v="Bakianto Tarihoran"/>
    <x v="3"/>
  </r>
  <r>
    <n v="33"/>
    <s v="1-250"/>
    <s v="A0033"/>
    <x v="4"/>
    <s v="Dalimin Natsir"/>
    <x v="4"/>
  </r>
  <r>
    <n v="34"/>
    <s v="1-250"/>
    <s v="A0034"/>
    <x v="4"/>
    <s v="Paulin Januar"/>
    <x v="4"/>
  </r>
  <r>
    <n v="35"/>
    <s v="1-250"/>
    <s v="B0035"/>
    <x v="2"/>
    <s v="Embuh Adriansyah"/>
    <x v="2"/>
  </r>
  <r>
    <n v="36"/>
    <s v="1-250"/>
    <s v="F0036"/>
    <x v="1"/>
    <s v="Purwadi Sinaga"/>
    <x v="1"/>
  </r>
  <r>
    <n v="37"/>
    <s v="1-250"/>
    <s v="B0037"/>
    <x v="2"/>
    <s v="Hendra Pratama"/>
    <x v="2"/>
  </r>
  <r>
    <n v="38"/>
    <s v="1-250"/>
    <s v="F0038"/>
    <x v="1"/>
    <s v="Rahmi Pratiwi"/>
    <x v="1"/>
  </r>
  <r>
    <n v="39"/>
    <s v="1-250"/>
    <s v="D0039"/>
    <x v="0"/>
    <s v="Dinda Pranowo"/>
    <x v="0"/>
  </r>
  <r>
    <n v="40"/>
    <s v="1-250"/>
    <s v="F0040"/>
    <x v="1"/>
    <s v="Ibun Kusmawati"/>
    <x v="1"/>
  </r>
  <r>
    <n v="41"/>
    <s v="1-250"/>
    <s v="A0041"/>
    <x v="4"/>
    <s v="Gangsa Riyanti"/>
    <x v="4"/>
  </r>
  <r>
    <n v="42"/>
    <s v="1-250"/>
    <s v="B0042"/>
    <x v="2"/>
    <s v="Darijan Zulkarnain"/>
    <x v="2"/>
  </r>
  <r>
    <n v="43"/>
    <s v="1-250"/>
    <s v="E0043"/>
    <x v="3"/>
    <s v="Capa Usada"/>
    <x v="3"/>
  </r>
  <r>
    <n v="44"/>
    <s v="1-250"/>
    <s v="D0044"/>
    <x v="0"/>
    <s v="Restu Wibisono"/>
    <x v="0"/>
  </r>
  <r>
    <n v="45"/>
    <s v="1-250"/>
    <s v="E0045"/>
    <x v="3"/>
    <s v="Tina Rahimah"/>
    <x v="3"/>
  </r>
  <r>
    <n v="46"/>
    <s v="1-250"/>
    <s v="E0046"/>
    <x v="3"/>
    <s v="Raihan Lailasari"/>
    <x v="3"/>
  </r>
  <r>
    <n v="47"/>
    <s v="1-250"/>
    <s v="F0047"/>
    <x v="1"/>
    <s v="Daliman Thamrin"/>
    <x v="1"/>
  </r>
  <r>
    <n v="48"/>
    <s v="1-250"/>
    <s v="B0048"/>
    <x v="2"/>
    <s v="Pandu Laksmiwati"/>
    <x v="2"/>
  </r>
  <r>
    <n v="49"/>
    <s v="1-250"/>
    <s v="C0049"/>
    <x v="5"/>
    <s v="Cecep Mansur"/>
    <x v="5"/>
  </r>
  <r>
    <n v="50"/>
    <s v="1-250"/>
    <s v="E0050"/>
    <x v="3"/>
    <s v="Cinthia Zulkarnain"/>
    <x v="3"/>
  </r>
  <r>
    <n v="51"/>
    <s v="1-250"/>
    <s v="A0051"/>
    <x v="4"/>
    <s v="Jamalia Zulaika"/>
    <x v="4"/>
  </r>
  <r>
    <n v="52"/>
    <s v="1-250"/>
    <s v="D0052"/>
    <x v="0"/>
    <s v="Muhammad Suryatmi"/>
    <x v="0"/>
  </r>
  <r>
    <n v="53"/>
    <s v="1-250"/>
    <s v="F0053"/>
    <x v="1"/>
    <s v="Setya Suryatmi"/>
    <x v="1"/>
  </r>
  <r>
    <n v="54"/>
    <s v="1-250"/>
    <s v="C0054"/>
    <x v="5"/>
    <s v="Radika Aryani"/>
    <x v="5"/>
  </r>
  <r>
    <n v="55"/>
    <s v="1-250"/>
    <s v="C0055"/>
    <x v="5"/>
    <s v="Warji Wahyudin"/>
    <x v="5"/>
  </r>
  <r>
    <n v="56"/>
    <s v="1-250"/>
    <s v="B0056"/>
    <x v="2"/>
    <s v="Hartana Astuti"/>
    <x v="2"/>
  </r>
  <r>
    <n v="57"/>
    <s v="1-250"/>
    <s v="D0057"/>
    <x v="0"/>
    <s v="Hari Aryani"/>
    <x v="0"/>
  </r>
  <r>
    <n v="58"/>
    <s v="1-250"/>
    <s v="E0058"/>
    <x v="3"/>
    <s v="Lantar Melani"/>
    <x v="3"/>
  </r>
  <r>
    <n v="59"/>
    <s v="1-250"/>
    <s v="E0059"/>
    <x v="3"/>
    <s v="Umay Habibi"/>
    <x v="3"/>
  </r>
  <r>
    <n v="60"/>
    <s v="1-250"/>
    <s v="E0060"/>
    <x v="3"/>
    <s v="Jati Yulianti"/>
    <x v="3"/>
  </r>
  <r>
    <n v="61"/>
    <s v="1-250"/>
    <s v="D0061"/>
    <x v="0"/>
    <s v="Bakti Sirait"/>
    <x v="0"/>
  </r>
  <r>
    <n v="62"/>
    <s v="1-250"/>
    <s v="D0062"/>
    <x v="0"/>
    <s v="Mulya Waluyo"/>
    <x v="0"/>
  </r>
  <r>
    <n v="63"/>
    <s v="1-250"/>
    <s v="A0063"/>
    <x v="4"/>
    <s v="Salwa Wasita"/>
    <x v="4"/>
  </r>
  <r>
    <n v="64"/>
    <s v="1-250"/>
    <s v="C0064"/>
    <x v="5"/>
    <s v="Gantar Sihombing"/>
    <x v="5"/>
  </r>
  <r>
    <n v="65"/>
    <s v="1-250"/>
    <s v="A0065"/>
    <x v="4"/>
    <s v="Ajiman Mulyani"/>
    <x v="4"/>
  </r>
  <r>
    <n v="66"/>
    <s v="1-250"/>
    <s v="B0066"/>
    <x v="2"/>
    <s v="Arsipatra Lailasari"/>
    <x v="2"/>
  </r>
  <r>
    <n v="67"/>
    <s v="1-250"/>
    <s v="C0067"/>
    <x v="5"/>
    <s v="Siti Manullang"/>
    <x v="5"/>
  </r>
  <r>
    <n v="68"/>
    <s v="1-250"/>
    <s v="D0068"/>
    <x v="0"/>
    <s v="Cengkir Dongoran"/>
    <x v="0"/>
  </r>
  <r>
    <n v="69"/>
    <s v="1-250"/>
    <s v="C0069"/>
    <x v="5"/>
    <s v="Niyaga Pradipta"/>
    <x v="5"/>
  </r>
  <r>
    <n v="70"/>
    <s v="1-250"/>
    <s v="D0070"/>
    <x v="0"/>
    <s v="Rafid Latupono"/>
    <x v="0"/>
  </r>
  <r>
    <n v="71"/>
    <s v="1-250"/>
    <s v="E0071"/>
    <x v="3"/>
    <s v="Banara Wijayanti"/>
    <x v="3"/>
  </r>
  <r>
    <n v="72"/>
    <s v="1-250"/>
    <s v="D0072"/>
    <x v="0"/>
    <s v="Wisnu Nashiruddin"/>
    <x v="0"/>
  </r>
  <r>
    <n v="73"/>
    <s v="1-250"/>
    <s v="E0073"/>
    <x v="3"/>
    <s v="Asmianto Winarsih"/>
    <x v="3"/>
  </r>
  <r>
    <n v="74"/>
    <s v="1-250"/>
    <s v="F0074"/>
    <x v="1"/>
    <s v="Rahmat Nasyidah"/>
    <x v="1"/>
  </r>
  <r>
    <n v="75"/>
    <s v="1-250"/>
    <s v="E0075"/>
    <x v="3"/>
    <s v="Jefri Kusumo"/>
    <x v="3"/>
  </r>
  <r>
    <n v="76"/>
    <s v="1-250"/>
    <s v="B0076"/>
    <x v="2"/>
    <s v="Paulin Hariyah"/>
    <x v="2"/>
  </r>
  <r>
    <n v="77"/>
    <s v="1-250"/>
    <s v="E0077"/>
    <x v="3"/>
    <s v="Paulin Nainggolan"/>
    <x v="3"/>
  </r>
  <r>
    <n v="247"/>
    <s v="1-250"/>
    <s v="C0247"/>
    <x v="5"/>
    <s v="Hasta Utami"/>
    <x v="5"/>
  </r>
  <r>
    <n v="79"/>
    <s v="1-250"/>
    <s v="B0079"/>
    <x v="2"/>
    <s v="Edi Nashiruddin"/>
    <x v="2"/>
  </r>
  <r>
    <n v="80"/>
    <s v="1-250"/>
    <s v="E0080"/>
    <x v="3"/>
    <s v="Endah Utama"/>
    <x v="3"/>
  </r>
  <r>
    <n v="81"/>
    <s v="1-250"/>
    <s v="E0081"/>
    <x v="3"/>
    <s v="Hana Usamah"/>
    <x v="3"/>
  </r>
  <r>
    <n v="82"/>
    <s v="1-250"/>
    <s v="B0082"/>
    <x v="2"/>
    <s v="Cengkal Rahayu"/>
    <x v="2"/>
  </r>
  <r>
    <n v="83"/>
    <s v="1-250"/>
    <s v="A0083"/>
    <x v="4"/>
    <s v="Keisha Suryatmi"/>
    <x v="4"/>
  </r>
  <r>
    <n v="84"/>
    <s v="1-250"/>
    <s v="A0084"/>
    <x v="4"/>
    <s v="Kadir Anggriawan"/>
    <x v="4"/>
  </r>
  <r>
    <n v="85"/>
    <s v="1-250"/>
    <s v="C0085"/>
    <x v="5"/>
    <s v="Gamani Susanti"/>
    <x v="5"/>
  </r>
  <r>
    <n v="86"/>
    <s v="1-250"/>
    <s v="C0086"/>
    <x v="5"/>
    <s v="Elvin Tarihoran"/>
    <x v="5"/>
  </r>
  <r>
    <n v="87"/>
    <s v="1-250"/>
    <s v="B0087"/>
    <x v="2"/>
    <s v="Martana Dongoran"/>
    <x v="2"/>
  </r>
  <r>
    <n v="88"/>
    <s v="1-250"/>
    <s v="F0088"/>
    <x v="1"/>
    <s v="Liman Pradipta"/>
    <x v="1"/>
  </r>
  <r>
    <n v="89"/>
    <s v="1-250"/>
    <s v="E0089"/>
    <x v="3"/>
    <s v="Ganep Puspita"/>
    <x v="3"/>
  </r>
  <r>
    <n v="90"/>
    <s v="1-250"/>
    <s v="D0090"/>
    <x v="0"/>
    <s v="Adinata Samosir"/>
    <x v="0"/>
  </r>
  <r>
    <n v="91"/>
    <s v="1-250"/>
    <s v="F0091"/>
    <x v="1"/>
    <s v="Omar Wibowo"/>
    <x v="1"/>
  </r>
  <r>
    <n v="92"/>
    <s v="1-250"/>
    <s v="B0092"/>
    <x v="2"/>
    <s v="Warji Yuniar"/>
    <x v="2"/>
  </r>
  <r>
    <n v="93"/>
    <s v="1-250"/>
    <s v="E0093"/>
    <x v="3"/>
    <s v="Yuliana Sihombing"/>
    <x v="3"/>
  </r>
  <r>
    <n v="94"/>
    <s v="1-250"/>
    <s v="A0094"/>
    <x v="4"/>
    <s v="Umay Suryono"/>
    <x v="4"/>
  </r>
  <r>
    <n v="95"/>
    <s v="1-250"/>
    <s v="F0095"/>
    <x v="1"/>
    <s v="Bagiya Damanik"/>
    <x v="1"/>
  </r>
  <r>
    <n v="96"/>
    <s v="1-250"/>
    <s v="D0096"/>
    <x v="0"/>
    <s v="Umi Nainggolan"/>
    <x v="0"/>
  </r>
  <r>
    <n v="97"/>
    <s v="1-250"/>
    <s v="D0097"/>
    <x v="0"/>
    <s v="Oliva Lailasari"/>
    <x v="0"/>
  </r>
  <r>
    <n v="98"/>
    <s v="1-250"/>
    <s v="B0098"/>
    <x v="2"/>
    <s v="Kasusra Riyanti"/>
    <x v="2"/>
  </r>
  <r>
    <n v="99"/>
    <s v="1-250"/>
    <s v="F0099"/>
    <x v="1"/>
    <s v="Dalimin Padmasari"/>
    <x v="1"/>
  </r>
  <r>
    <n v="100"/>
    <s v="1-250"/>
    <s v="A0100"/>
    <x v="4"/>
    <s v="Jarwa Maulana"/>
    <x v="4"/>
  </r>
  <r>
    <n v="101"/>
    <s v="1-250"/>
    <s v="C0101"/>
    <x v="5"/>
    <s v="Dodo Hassanah"/>
    <x v="5"/>
  </r>
  <r>
    <n v="102"/>
    <s v="1-250"/>
    <s v="D0102"/>
    <x v="0"/>
    <s v="Edward Wasita"/>
    <x v="0"/>
  </r>
  <r>
    <n v="103"/>
    <s v="1-250"/>
    <s v="D0103"/>
    <x v="0"/>
    <s v="Kartika Napitupulu"/>
    <x v="0"/>
  </r>
  <r>
    <n v="104"/>
    <s v="1-250"/>
    <s v="E0104"/>
    <x v="3"/>
    <s v="Rusman Hakim"/>
    <x v="3"/>
  </r>
  <r>
    <n v="105"/>
    <s v="1-250"/>
    <s v="D0105"/>
    <x v="0"/>
    <s v="Bakiman Uwais"/>
    <x v="0"/>
  </r>
  <r>
    <n v="106"/>
    <s v="1-250"/>
    <s v="E0106"/>
    <x v="3"/>
    <s v="Ibrahim Wijaya"/>
    <x v="3"/>
  </r>
  <r>
    <n v="107"/>
    <s v="1-250"/>
    <s v="E0107"/>
    <x v="3"/>
    <s v="Ibun Setiawan"/>
    <x v="3"/>
  </r>
  <r>
    <n v="108"/>
    <s v="1-250"/>
    <s v="E0108"/>
    <x v="3"/>
    <s v="Kemal Prabowo"/>
    <x v="3"/>
  </r>
  <r>
    <n v="109"/>
    <s v="1-250"/>
    <s v="F0109"/>
    <x v="1"/>
    <s v="Saiful Kusumo"/>
    <x v="1"/>
  </r>
  <r>
    <n v="110"/>
    <s v="1-250"/>
    <s v="A0110"/>
    <x v="4"/>
    <s v="Wisnu Pangestu"/>
    <x v="4"/>
  </r>
  <r>
    <n v="111"/>
    <s v="1-250"/>
    <s v="A0111"/>
    <x v="4"/>
    <s v="Jumadi Wahyuni"/>
    <x v="4"/>
  </r>
  <r>
    <n v="112"/>
    <s v="1-250"/>
    <s v="C0112"/>
    <x v="5"/>
    <s v="Kania Mandasari"/>
    <x v="5"/>
  </r>
  <r>
    <n v="113"/>
    <s v="1-250"/>
    <s v="C0113"/>
    <x v="5"/>
    <s v="Lantar Prakasa"/>
    <x v="5"/>
  </r>
  <r>
    <n v="114"/>
    <s v="1-250"/>
    <s v="D0114"/>
    <x v="0"/>
    <s v="Eluh Siregar"/>
    <x v="0"/>
  </r>
  <r>
    <n v="115"/>
    <s v="1-250"/>
    <s v="E0115"/>
    <x v="3"/>
    <s v="Janet Gunawan"/>
    <x v="3"/>
  </r>
  <r>
    <n v="116"/>
    <s v="1-250"/>
    <s v="F0116"/>
    <x v="1"/>
    <s v="Aurora Siregar"/>
    <x v="1"/>
  </r>
  <r>
    <n v="117"/>
    <s v="1-250"/>
    <s v="F0117"/>
    <x v="1"/>
    <s v="Hasim Purwanti"/>
    <x v="1"/>
  </r>
  <r>
    <n v="118"/>
    <s v="1-250"/>
    <s v="C0118"/>
    <x v="5"/>
    <s v="Kiandra Megantara"/>
    <x v="5"/>
  </r>
  <r>
    <n v="119"/>
    <s v="1-250"/>
    <s v="E0119"/>
    <x v="3"/>
    <s v="Saadat Pratiwi"/>
    <x v="3"/>
  </r>
  <r>
    <n v="120"/>
    <s v="1-250"/>
    <s v="B0120"/>
    <x v="2"/>
    <s v="Padmi Anggraini"/>
    <x v="2"/>
  </r>
  <r>
    <n v="121"/>
    <s v="1-250"/>
    <s v="C0121"/>
    <x v="5"/>
    <s v="Galak Saefullah"/>
    <x v="5"/>
  </r>
  <r>
    <n v="122"/>
    <s v="1-250"/>
    <s v="C0122"/>
    <x v="5"/>
    <s v="Yoga Suryono"/>
    <x v="5"/>
  </r>
  <r>
    <n v="123"/>
    <s v="1-250"/>
    <s v="E0123"/>
    <x v="3"/>
    <s v="Maryanto Nugroho"/>
    <x v="3"/>
  </r>
  <r>
    <n v="124"/>
    <s v="1-250"/>
    <s v="B0124"/>
    <x v="2"/>
    <s v="Cindy Simanjuntak"/>
    <x v="2"/>
  </r>
  <r>
    <n v="125"/>
    <s v="1-250"/>
    <s v="B0125"/>
    <x v="2"/>
    <s v="Harjaya Firmansyah"/>
    <x v="2"/>
  </r>
  <r>
    <n v="126"/>
    <s v="1-250"/>
    <s v="F0126"/>
    <x v="1"/>
    <s v="Drajat Suwarno"/>
    <x v="1"/>
  </r>
  <r>
    <n v="127"/>
    <s v="1-250"/>
    <s v="F0127"/>
    <x v="1"/>
    <s v="Bajragin Pudjiastuti"/>
    <x v="1"/>
  </r>
  <r>
    <n v="128"/>
    <s v="1-250"/>
    <s v="C0128"/>
    <x v="5"/>
    <s v="Nadine Salahudin"/>
    <x v="5"/>
  </r>
  <r>
    <n v="129"/>
    <s v="1-250"/>
    <s v="B0129"/>
    <x v="2"/>
    <s v="Ajimat Dabukke"/>
    <x v="2"/>
  </r>
  <r>
    <n v="130"/>
    <s v="1-250"/>
    <s v="A0130"/>
    <x v="4"/>
    <s v="Amalia Pratiwi"/>
    <x v="4"/>
  </r>
  <r>
    <n v="131"/>
    <s v="1-250"/>
    <s v="D0131"/>
    <x v="0"/>
    <s v="Tira Sihombing"/>
    <x v="0"/>
  </r>
  <r>
    <n v="132"/>
    <s v="1-250"/>
    <s v="B0132"/>
    <x v="2"/>
    <s v="Jagaraga Aryani"/>
    <x v="2"/>
  </r>
  <r>
    <n v="133"/>
    <s v="1-250"/>
    <s v="B0133"/>
    <x v="2"/>
    <s v="Rendy Utama"/>
    <x v="2"/>
  </r>
  <r>
    <n v="134"/>
    <s v="1-250"/>
    <s v="F0134"/>
    <x v="1"/>
    <s v="Edi Hariyah"/>
    <x v="1"/>
  </r>
  <r>
    <n v="135"/>
    <s v="1-250"/>
    <s v="D0135"/>
    <x v="0"/>
    <s v="Yono Wastuti"/>
    <x v="0"/>
  </r>
  <r>
    <n v="136"/>
    <s v="1-250"/>
    <s v="D0136"/>
    <x v="0"/>
    <s v="Taufan Mandala"/>
    <x v="0"/>
  </r>
  <r>
    <n v="137"/>
    <s v="1-250"/>
    <s v="A0137"/>
    <x v="4"/>
    <s v="Rika Firmansyah"/>
    <x v="4"/>
  </r>
  <r>
    <n v="138"/>
    <s v="1-250"/>
    <s v="C0138"/>
    <x v="5"/>
    <s v="Raden Halim"/>
    <x v="5"/>
  </r>
  <r>
    <n v="139"/>
    <s v="1-250"/>
    <s v="C0139"/>
    <x v="5"/>
    <s v="Taufik Uwais"/>
    <x v="5"/>
  </r>
  <r>
    <n v="140"/>
    <s v="1-250"/>
    <s v="B0140"/>
    <x v="2"/>
    <s v="Reksa Prastuti"/>
    <x v="2"/>
  </r>
  <r>
    <n v="141"/>
    <s v="1-250"/>
    <s v="D0141"/>
    <x v="0"/>
    <s v="Virman Irawan"/>
    <x v="0"/>
  </r>
  <r>
    <n v="142"/>
    <s v="1-250"/>
    <s v="B0142"/>
    <x v="2"/>
    <s v="Zamira Hutapea"/>
    <x v="2"/>
  </r>
  <r>
    <n v="143"/>
    <s v="1-250"/>
    <s v="E0143"/>
    <x v="3"/>
    <s v="Tiara Wijayanti"/>
    <x v="3"/>
  </r>
  <r>
    <n v="144"/>
    <s v="1-250"/>
    <s v="A0144"/>
    <x v="4"/>
    <s v="Kusuma Uwais"/>
    <x v="4"/>
  </r>
  <r>
    <n v="145"/>
    <s v="1-250"/>
    <s v="E0145"/>
    <x v="3"/>
    <s v="Elma Mayasari"/>
    <x v="3"/>
  </r>
  <r>
    <n v="146"/>
    <s v="1-250"/>
    <s v="E0146"/>
    <x v="3"/>
    <s v="Lili Hastuti"/>
    <x v="3"/>
  </r>
  <r>
    <n v="147"/>
    <s v="1-250"/>
    <s v="F0147"/>
    <x v="1"/>
    <s v="Kuncara Uwais"/>
    <x v="1"/>
  </r>
  <r>
    <n v="148"/>
    <s v="1-250"/>
    <s v="D0148"/>
    <x v="0"/>
    <s v="Labuh Puspasari"/>
    <x v="0"/>
  </r>
  <r>
    <n v="149"/>
    <s v="1-250"/>
    <s v="C0149"/>
    <x v="5"/>
    <s v="Vino Nashiruddin"/>
    <x v="5"/>
  </r>
  <r>
    <n v="535"/>
    <s v="501-750"/>
    <s v="C0535"/>
    <x v="5"/>
    <s v="Gara Puspita"/>
    <x v="4"/>
  </r>
  <r>
    <n v="151"/>
    <s v="1-250"/>
    <s v="C0151"/>
    <x v="5"/>
    <s v="Gamblang Permata"/>
    <x v="5"/>
  </r>
  <r>
    <n v="152"/>
    <s v="1-250"/>
    <s v="E0152"/>
    <x v="3"/>
    <s v="Kasusra Rahimah"/>
    <x v="3"/>
  </r>
  <r>
    <n v="153"/>
    <s v="1-250"/>
    <s v="D0153"/>
    <x v="0"/>
    <s v="Chandra Mangunsong"/>
    <x v="0"/>
  </r>
  <r>
    <n v="154"/>
    <s v="1-250"/>
    <s v="A0154"/>
    <x v="4"/>
    <s v="Atmaja Nainggolan"/>
    <x v="4"/>
  </r>
  <r>
    <n v="155"/>
    <s v="1-250"/>
    <s v="B0155"/>
    <x v="2"/>
    <s v="Mutia Hidayat"/>
    <x v="2"/>
  </r>
  <r>
    <n v="156"/>
    <s v="1-250"/>
    <s v="A0156"/>
    <x v="4"/>
    <s v="Jaswadi Permata"/>
    <x v="4"/>
  </r>
  <r>
    <n v="157"/>
    <s v="1-250"/>
    <s v="D0157"/>
    <x v="0"/>
    <s v="Chelsea Kusumo"/>
    <x v="0"/>
  </r>
  <r>
    <n v="158"/>
    <s v="1-250"/>
    <s v="D0158"/>
    <x v="0"/>
    <s v="Nova Rahmawati"/>
    <x v="0"/>
  </r>
  <r>
    <n v="159"/>
    <s v="1-250"/>
    <s v="E0159"/>
    <x v="3"/>
    <s v="Hesti Agustina"/>
    <x v="3"/>
  </r>
  <r>
    <n v="160"/>
    <s v="1-250"/>
    <s v="D0160"/>
    <x v="0"/>
    <s v="Xanana Lailasari"/>
    <x v="0"/>
  </r>
  <r>
    <n v="161"/>
    <s v="1-250"/>
    <s v="E0161"/>
    <x v="3"/>
    <s v="Halim Halimah"/>
    <x v="3"/>
  </r>
  <r>
    <n v="162"/>
    <s v="1-250"/>
    <s v="F0162"/>
    <x v="1"/>
    <s v="Galak Salahudin"/>
    <x v="1"/>
  </r>
  <r>
    <n v="163"/>
    <s v="1-250"/>
    <s v="D0163"/>
    <x v="0"/>
    <s v="Ellis Pratiwi"/>
    <x v="0"/>
  </r>
  <r>
    <n v="164"/>
    <s v="1-250"/>
    <s v="F0164"/>
    <x v="1"/>
    <s v="Nova Sirait"/>
    <x v="1"/>
  </r>
  <r>
    <n v="165"/>
    <s v="1-250"/>
    <s v="D0165"/>
    <x v="0"/>
    <s v="Gading Hakim"/>
    <x v="0"/>
  </r>
  <r>
    <n v="166"/>
    <s v="1-250"/>
    <s v="B0166"/>
    <x v="2"/>
    <s v="Darman Anggriawan"/>
    <x v="2"/>
  </r>
  <r>
    <n v="167"/>
    <s v="1-250"/>
    <s v="D0167"/>
    <x v="0"/>
    <s v="Liman Hartati"/>
    <x v="0"/>
  </r>
  <r>
    <n v="168"/>
    <s v="1-250"/>
    <s v="F0168"/>
    <x v="1"/>
    <s v="Talia Yuliarti"/>
    <x v="1"/>
  </r>
  <r>
    <n v="169"/>
    <s v="1-250"/>
    <s v="A0169"/>
    <x v="4"/>
    <s v="Yunita Oktaviani"/>
    <x v="4"/>
  </r>
  <r>
    <n v="170"/>
    <s v="1-250"/>
    <s v="C0170"/>
    <x v="5"/>
    <s v="Kiandra Prayoga"/>
    <x v="5"/>
  </r>
  <r>
    <n v="171"/>
    <s v="1-250"/>
    <s v="D0171"/>
    <x v="0"/>
    <s v="Digdaya Saptono"/>
    <x v="0"/>
  </r>
  <r>
    <n v="172"/>
    <s v="1-250"/>
    <s v="F0172"/>
    <x v="1"/>
    <s v="Eka Permadi"/>
    <x v="1"/>
  </r>
  <r>
    <n v="173"/>
    <s v="1-250"/>
    <s v="C0173"/>
    <x v="5"/>
    <s v="Citra Zulkarnain"/>
    <x v="5"/>
  </r>
  <r>
    <n v="174"/>
    <s v="1-250"/>
    <s v="A0174"/>
    <x v="4"/>
    <s v="Padma Namaga"/>
    <x v="4"/>
  </r>
  <r>
    <n v="175"/>
    <s v="1-250"/>
    <s v="E0175"/>
    <x v="3"/>
    <s v="Darmaji Zulaika"/>
    <x v="3"/>
  </r>
  <r>
    <n v="176"/>
    <s v="1-250"/>
    <s v="E0176"/>
    <x v="3"/>
    <s v="Endra Yulianti"/>
    <x v="3"/>
  </r>
  <r>
    <n v="177"/>
    <s v="1-250"/>
    <s v="C0177"/>
    <x v="5"/>
    <s v="Mariadi Hasanah"/>
    <x v="5"/>
  </r>
  <r>
    <n v="178"/>
    <s v="1-250"/>
    <s v="E0178"/>
    <x v="3"/>
    <s v="Mala Padmasari"/>
    <x v="3"/>
  </r>
  <r>
    <n v="179"/>
    <s v="1-250"/>
    <s v="C0179"/>
    <x v="5"/>
    <s v="Sidiq Damanik"/>
    <x v="5"/>
  </r>
  <r>
    <n v="180"/>
    <s v="1-250"/>
    <s v="F0180"/>
    <x v="1"/>
    <s v="Bajragin Aryani"/>
    <x v="1"/>
  </r>
  <r>
    <n v="181"/>
    <s v="1-250"/>
    <s v="A0181"/>
    <x v="4"/>
    <s v="Sakura Dabukke"/>
    <x v="4"/>
  </r>
  <r>
    <n v="182"/>
    <s v="1-250"/>
    <s v="F0182"/>
    <x v="1"/>
    <s v="Samsul Widodo"/>
    <x v="1"/>
  </r>
  <r>
    <n v="183"/>
    <s v="1-250"/>
    <s v="E0183"/>
    <x v="3"/>
    <s v="Artawan Sitorus"/>
    <x v="3"/>
  </r>
  <r>
    <n v="184"/>
    <s v="1-250"/>
    <s v="F0184"/>
    <x v="1"/>
    <s v="Taufik Lailasari"/>
    <x v="1"/>
  </r>
  <r>
    <n v="185"/>
    <s v="1-250"/>
    <s v="A0185"/>
    <x v="4"/>
    <s v="Rina Yuniar"/>
    <x v="4"/>
  </r>
  <r>
    <n v="186"/>
    <s v="1-250"/>
    <s v="F0186"/>
    <x v="1"/>
    <s v="Ika Maheswara"/>
    <x v="1"/>
  </r>
  <r>
    <n v="187"/>
    <s v="1-250"/>
    <s v="A0187"/>
    <x v="4"/>
    <s v="Karja Winarsih"/>
    <x v="4"/>
  </r>
  <r>
    <n v="188"/>
    <s v="1-250"/>
    <s v="A0188"/>
    <x v="4"/>
    <s v="Wira Firmansyah"/>
    <x v="4"/>
  </r>
  <r>
    <n v="189"/>
    <s v="1-250"/>
    <s v="F0189"/>
    <x v="1"/>
    <s v="Bahuwirya Halim"/>
    <x v="1"/>
  </r>
  <r>
    <n v="190"/>
    <s v="1-250"/>
    <s v="E0190"/>
    <x v="3"/>
    <s v="Tedi Suryatmi"/>
    <x v="3"/>
  </r>
  <r>
    <n v="191"/>
    <s v="1-250"/>
    <s v="E0191"/>
    <x v="3"/>
    <s v="Putri Nuraini"/>
    <x v="3"/>
  </r>
  <r>
    <n v="192"/>
    <s v="1-250"/>
    <s v="A0192"/>
    <x v="4"/>
    <s v="Jessica Pradipta"/>
    <x v="4"/>
  </r>
  <r>
    <n v="193"/>
    <s v="1-250"/>
    <s v="B0193"/>
    <x v="2"/>
    <s v="Carub Mansur"/>
    <x v="2"/>
  </r>
  <r>
    <n v="194"/>
    <s v="1-250"/>
    <s v="D0194"/>
    <x v="0"/>
    <s v="Okto Hastuti"/>
    <x v="0"/>
  </r>
  <r>
    <n v="195"/>
    <s v="1-250"/>
    <s v="F0195"/>
    <x v="1"/>
    <s v="Prabawa Pratiwi"/>
    <x v="1"/>
  </r>
  <r>
    <n v="196"/>
    <s v="1-250"/>
    <s v="A0196"/>
    <x v="4"/>
    <s v="Jail Mulyani"/>
    <x v="4"/>
  </r>
  <r>
    <n v="197"/>
    <s v="1-250"/>
    <s v="A0197"/>
    <x v="4"/>
    <s v="Hafshah Padmasari"/>
    <x v="4"/>
  </r>
  <r>
    <n v="198"/>
    <s v="1-250"/>
    <s v="F0198"/>
    <x v="1"/>
    <s v="Intan Namaga"/>
    <x v="1"/>
  </r>
  <r>
    <n v="199"/>
    <s v="1-250"/>
    <s v="D0199"/>
    <x v="0"/>
    <s v="Kusuma Mayasari"/>
    <x v="0"/>
  </r>
  <r>
    <n v="200"/>
    <s v="1-250"/>
    <s v="E0200"/>
    <x v="3"/>
    <s v="Ibrani Hidayanto"/>
    <x v="3"/>
  </r>
  <r>
    <n v="201"/>
    <s v="1-250"/>
    <s v="A0201"/>
    <x v="4"/>
    <s v="Taufik Wasita"/>
    <x v="4"/>
  </r>
  <r>
    <n v="202"/>
    <s v="1-250"/>
    <s v="E0202"/>
    <x v="3"/>
    <s v="Martani Lailasari"/>
    <x v="3"/>
  </r>
  <r>
    <n v="203"/>
    <s v="1-250"/>
    <s v="C0203"/>
    <x v="5"/>
    <s v="Narji Januar"/>
    <x v="5"/>
  </r>
  <r>
    <n v="204"/>
    <s v="1-250"/>
    <s v="F0204"/>
    <x v="1"/>
    <s v="Ade Mustofa"/>
    <x v="1"/>
  </r>
  <r>
    <n v="205"/>
    <s v="1-250"/>
    <s v="C0205"/>
    <x v="5"/>
    <s v="Cemplunk Maryadi"/>
    <x v="5"/>
  </r>
  <r>
    <n v="206"/>
    <s v="1-250"/>
    <s v="B0206"/>
    <x v="2"/>
    <s v="Paiman Hasanah"/>
    <x v="2"/>
  </r>
  <r>
    <n v="207"/>
    <s v="1-250"/>
    <s v="A0207"/>
    <x v="4"/>
    <s v="Nalar Andriani"/>
    <x v="4"/>
  </r>
  <r>
    <n v="208"/>
    <s v="1-250"/>
    <s v="B0208"/>
    <x v="2"/>
    <s v="Yuni Marpaung"/>
    <x v="2"/>
  </r>
  <r>
    <n v="209"/>
    <s v="1-250"/>
    <s v="A0209"/>
    <x v="4"/>
    <s v="Kasiran Nugroho"/>
    <x v="4"/>
  </r>
  <r>
    <n v="210"/>
    <s v="1-250"/>
    <s v="F0210"/>
    <x v="1"/>
    <s v="Rosman Maryadi"/>
    <x v="1"/>
  </r>
  <r>
    <n v="211"/>
    <s v="1-250"/>
    <s v="F0211"/>
    <x v="1"/>
    <s v="Hasta Suwarno"/>
    <x v="1"/>
  </r>
  <r>
    <n v="212"/>
    <s v="1-250"/>
    <s v="F0212"/>
    <x v="1"/>
    <s v="Yance Palastri"/>
    <x v="1"/>
  </r>
  <r>
    <n v="213"/>
    <s v="1-250"/>
    <s v="A0213"/>
    <x v="4"/>
    <s v="Raihan Susanti"/>
    <x v="4"/>
  </r>
  <r>
    <n v="214"/>
    <s v="1-250"/>
    <s v="C0214"/>
    <x v="5"/>
    <s v="Ratih Palastri"/>
    <x v="5"/>
  </r>
  <r>
    <n v="215"/>
    <s v="1-250"/>
    <s v="F0215"/>
    <x v="1"/>
    <s v="Diah Wahyudin"/>
    <x v="1"/>
  </r>
  <r>
    <n v="216"/>
    <s v="1-250"/>
    <s v="C0216"/>
    <x v="5"/>
    <s v="Kamidin Handayani"/>
    <x v="5"/>
  </r>
  <r>
    <n v="217"/>
    <s v="1-250"/>
    <s v="A0217"/>
    <x v="4"/>
    <s v="Lili Nainggolan"/>
    <x v="4"/>
  </r>
  <r>
    <n v="218"/>
    <s v="1-250"/>
    <s v="E0218"/>
    <x v="3"/>
    <s v="Prasetyo Nashiruddin"/>
    <x v="3"/>
  </r>
  <r>
    <n v="219"/>
    <s v="1-250"/>
    <s v="F0219"/>
    <x v="1"/>
    <s v="Luis Sirait"/>
    <x v="1"/>
  </r>
  <r>
    <n v="220"/>
    <s v="1-250"/>
    <s v="D0220"/>
    <x v="0"/>
    <s v="Indah Salahudin"/>
    <x v="0"/>
  </r>
  <r>
    <n v="221"/>
    <s v="1-250"/>
    <s v="F0221"/>
    <x v="1"/>
    <s v="Kenari Saefullah"/>
    <x v="1"/>
  </r>
  <r>
    <n v="222"/>
    <s v="1-250"/>
    <s v="F0222"/>
    <x v="1"/>
    <s v="Shania Anggriawan"/>
    <x v="1"/>
  </r>
  <r>
    <n v="223"/>
    <s v="1-250"/>
    <s v="E0223"/>
    <x v="3"/>
    <s v="Kemba Napitupulu"/>
    <x v="3"/>
  </r>
  <r>
    <n v="224"/>
    <s v="1-250"/>
    <s v="D0224"/>
    <x v="0"/>
    <s v="Cahyadi Pradana"/>
    <x v="0"/>
  </r>
  <r>
    <n v="225"/>
    <s v="1-250"/>
    <s v="F0225"/>
    <x v="1"/>
    <s v="Lutfan Permata"/>
    <x v="1"/>
  </r>
  <r>
    <n v="226"/>
    <s v="1-250"/>
    <s v="B0226"/>
    <x v="2"/>
    <s v="Victoria Mustofa"/>
    <x v="2"/>
  </r>
  <r>
    <n v="227"/>
    <s v="1-250"/>
    <s v="E0227"/>
    <x v="3"/>
    <s v="Calista Hutasoit"/>
    <x v="3"/>
  </r>
  <r>
    <n v="228"/>
    <s v="1-250"/>
    <s v="F0228"/>
    <x v="1"/>
    <s v="Kariman Usamah"/>
    <x v="1"/>
  </r>
  <r>
    <n v="229"/>
    <s v="1-250"/>
    <s v="B0229"/>
    <x v="2"/>
    <s v="Putri Simanjuntak"/>
    <x v="2"/>
  </r>
  <r>
    <n v="230"/>
    <s v="1-250"/>
    <s v="C0230"/>
    <x v="5"/>
    <s v="Jagapati Situmorang"/>
    <x v="5"/>
  </r>
  <r>
    <n v="231"/>
    <s v="1-250"/>
    <s v="B0231"/>
    <x v="2"/>
    <s v="Ibrani Purnawati"/>
    <x v="2"/>
  </r>
  <r>
    <n v="232"/>
    <s v="1-250"/>
    <s v="D0232"/>
    <x v="0"/>
    <s v="Kemal Napitupulu"/>
    <x v="0"/>
  </r>
  <r>
    <n v="233"/>
    <s v="1-250"/>
    <s v="B0233"/>
    <x v="2"/>
    <s v="Bakda Kusmawati"/>
    <x v="2"/>
  </r>
  <r>
    <n v="234"/>
    <s v="1-250"/>
    <s v="F0234"/>
    <x v="1"/>
    <s v="Edward Prasetya"/>
    <x v="1"/>
  </r>
  <r>
    <n v="235"/>
    <s v="1-250"/>
    <s v="F0235"/>
    <x v="1"/>
    <s v="Pranawa Prayoga"/>
    <x v="1"/>
  </r>
  <r>
    <n v="236"/>
    <s v="1-250"/>
    <s v="D0236"/>
    <x v="0"/>
    <s v="Iriana Maulana"/>
    <x v="0"/>
  </r>
  <r>
    <n v="237"/>
    <s v="1-250"/>
    <s v="C0237"/>
    <x v="5"/>
    <s v="Lala Gunarto"/>
    <x v="5"/>
  </r>
  <r>
    <n v="238"/>
    <s v="1-250"/>
    <s v="D0238"/>
    <x v="0"/>
    <s v="Cahyo Mustofa"/>
    <x v="0"/>
  </r>
  <r>
    <n v="239"/>
    <s v="1-250"/>
    <s v="A0239"/>
    <x v="4"/>
    <s v="Elvina Siregar"/>
    <x v="4"/>
  </r>
  <r>
    <n v="240"/>
    <s v="1-250"/>
    <s v="C0240"/>
    <x v="5"/>
    <s v="Kanda Pratiwi"/>
    <x v="5"/>
  </r>
  <r>
    <n v="241"/>
    <s v="1-250"/>
    <s v="D0241"/>
    <x v="0"/>
    <s v="Prayitna Habibi"/>
    <x v="0"/>
  </r>
  <r>
    <n v="242"/>
    <s v="1-250"/>
    <s v="E0242"/>
    <x v="3"/>
    <s v="Amelia Lailasari"/>
    <x v="3"/>
  </r>
  <r>
    <n v="243"/>
    <s v="1-250"/>
    <s v="F0243"/>
    <x v="1"/>
    <s v="Karma Marpaung"/>
    <x v="1"/>
  </r>
  <r>
    <n v="244"/>
    <s v="1-250"/>
    <s v="F0244"/>
    <x v="1"/>
    <s v="Cakrabirawa Sitompul"/>
    <x v="1"/>
  </r>
  <r>
    <n v="245"/>
    <s v="1-250"/>
    <s v="B0245"/>
    <x v="2"/>
    <s v="Bajragin Halimah"/>
    <x v="2"/>
  </r>
  <r>
    <n v="246"/>
    <s v="1-250"/>
    <s v="C0246"/>
    <x v="5"/>
    <s v="Dirja Nashiruddin"/>
    <x v="5"/>
  </r>
  <r>
    <n v="382"/>
    <s v="251-500"/>
    <s v="D0382"/>
    <x v="0"/>
    <s v="Elisa Habibi"/>
    <x v="1"/>
  </r>
  <r>
    <n v="248"/>
    <s v="1-250"/>
    <s v="E0248"/>
    <x v="3"/>
    <s v="Hesti Tamba"/>
    <x v="3"/>
  </r>
  <r>
    <n v="249"/>
    <s v="1-250"/>
    <s v="F0249"/>
    <x v="1"/>
    <s v="Marsudi Rajata"/>
    <x v="1"/>
  </r>
  <r>
    <n v="250"/>
    <s v="1-250"/>
    <s v="C0250"/>
    <x v="5"/>
    <s v="Qori Hidayat"/>
    <x v="5"/>
  </r>
  <r>
    <n v="251"/>
    <s v="251-500"/>
    <s v="F0251"/>
    <x v="1"/>
    <s v="Cagak Hassanah"/>
    <x v="2"/>
  </r>
  <r>
    <n v="252"/>
    <s v="251-500"/>
    <s v="B0252"/>
    <x v="2"/>
    <s v="Martaka Pudjiastuti"/>
    <x v="0"/>
  </r>
  <r>
    <n v="253"/>
    <s v="251-500"/>
    <s v="C0253"/>
    <x v="5"/>
    <s v="Raden Rahayu"/>
    <x v="3"/>
  </r>
  <r>
    <n v="254"/>
    <s v="251-500"/>
    <s v="E0254"/>
    <x v="3"/>
    <s v="Elma Maheswara"/>
    <x v="4"/>
  </r>
  <r>
    <n v="255"/>
    <s v="251-500"/>
    <s v="F0255"/>
    <x v="1"/>
    <s v="Icha Utami"/>
    <x v="2"/>
  </r>
  <r>
    <n v="256"/>
    <s v="251-500"/>
    <s v="F0256"/>
    <x v="1"/>
    <s v="Tira Mulyani"/>
    <x v="2"/>
  </r>
  <r>
    <n v="257"/>
    <s v="251-500"/>
    <s v="E0257"/>
    <x v="3"/>
    <s v="Keisha Firgantoro"/>
    <x v="4"/>
  </r>
  <r>
    <n v="258"/>
    <s v="251-500"/>
    <s v="C0258"/>
    <x v="5"/>
    <s v="Ghani Hariyah"/>
    <x v="3"/>
  </r>
  <r>
    <n v="259"/>
    <s v="251-500"/>
    <s v="D0259"/>
    <x v="0"/>
    <s v="Luluh Putra"/>
    <x v="1"/>
  </r>
  <r>
    <n v="260"/>
    <s v="251-500"/>
    <s v="C0260"/>
    <x v="5"/>
    <s v="Ajiman Puspasari"/>
    <x v="3"/>
  </r>
  <r>
    <n v="261"/>
    <s v="251-500"/>
    <s v="F0261"/>
    <x v="1"/>
    <s v="Kemal Laksita"/>
    <x v="2"/>
  </r>
  <r>
    <n v="262"/>
    <s v="251-500"/>
    <s v="D0262"/>
    <x v="0"/>
    <s v="Pangestu Manullang"/>
    <x v="1"/>
  </r>
  <r>
    <n v="263"/>
    <s v="251-500"/>
    <s v="F0263"/>
    <x v="1"/>
    <s v="Raisa Pradana"/>
    <x v="2"/>
  </r>
  <r>
    <n v="264"/>
    <s v="251-500"/>
    <s v="E0264"/>
    <x v="3"/>
    <s v="Malik Mustofa"/>
    <x v="4"/>
  </r>
  <r>
    <n v="265"/>
    <s v="251-500"/>
    <s v="A0265"/>
    <x v="4"/>
    <s v="Asmuni Anggriawan"/>
    <x v="5"/>
  </r>
  <r>
    <n v="266"/>
    <s v="251-500"/>
    <s v="D0266"/>
    <x v="0"/>
    <s v="Emil Jailani"/>
    <x v="1"/>
  </r>
  <r>
    <n v="267"/>
    <s v="251-500"/>
    <s v="E0267"/>
    <x v="3"/>
    <s v="Harjo Yulianti"/>
    <x v="4"/>
  </r>
  <r>
    <n v="268"/>
    <s v="251-500"/>
    <s v="B0268"/>
    <x v="2"/>
    <s v="Mursita Puspasari"/>
    <x v="0"/>
  </r>
  <r>
    <n v="269"/>
    <s v="251-500"/>
    <s v="B0269"/>
    <x v="2"/>
    <s v="Cindy Anggriawan"/>
    <x v="0"/>
  </r>
  <r>
    <n v="270"/>
    <s v="251-500"/>
    <s v="D0270"/>
    <x v="0"/>
    <s v="Bajragin Riyanti"/>
    <x v="1"/>
  </r>
  <r>
    <n v="271"/>
    <s v="251-500"/>
    <s v="D0271"/>
    <x v="0"/>
    <s v="Vera Suryatmi"/>
    <x v="1"/>
  </r>
  <r>
    <n v="272"/>
    <s v="251-500"/>
    <s v="A0272"/>
    <x v="4"/>
    <s v="Soleh Wasita"/>
    <x v="5"/>
  </r>
  <r>
    <n v="273"/>
    <s v="251-500"/>
    <s v="C0273"/>
    <x v="5"/>
    <s v="Kamidin Tamba"/>
    <x v="3"/>
  </r>
  <r>
    <n v="274"/>
    <s v="251-500"/>
    <s v="C0274"/>
    <x v="5"/>
    <s v="Laksana Maheswara"/>
    <x v="3"/>
  </r>
  <r>
    <n v="275"/>
    <s v="251-500"/>
    <s v="C0275"/>
    <x v="5"/>
    <s v="Nabila Hidayat"/>
    <x v="3"/>
  </r>
  <r>
    <n v="276"/>
    <s v="251-500"/>
    <s v="A0276"/>
    <x v="4"/>
    <s v="Ajeng Setiawan"/>
    <x v="5"/>
  </r>
  <r>
    <n v="277"/>
    <s v="251-500"/>
    <s v="F0277"/>
    <x v="1"/>
    <s v="Jasmin Wijayanti"/>
    <x v="2"/>
  </r>
  <r>
    <n v="278"/>
    <s v="251-500"/>
    <s v="C0278"/>
    <x v="5"/>
    <s v="Dwi Permadi"/>
    <x v="3"/>
  </r>
  <r>
    <n v="279"/>
    <s v="251-500"/>
    <s v="A0279"/>
    <x v="4"/>
    <s v="Dono Dabukke"/>
    <x v="5"/>
  </r>
  <r>
    <n v="280"/>
    <s v="251-500"/>
    <s v="B0280"/>
    <x v="2"/>
    <s v="Jayadi Tampubolon"/>
    <x v="0"/>
  </r>
  <r>
    <n v="281"/>
    <s v="251-500"/>
    <s v="A0281"/>
    <x v="4"/>
    <s v="Upik Nababan"/>
    <x v="5"/>
  </r>
  <r>
    <n v="282"/>
    <s v="251-500"/>
    <s v="F0282"/>
    <x v="1"/>
    <s v="Bakiono Mustofa"/>
    <x v="2"/>
  </r>
  <r>
    <n v="283"/>
    <s v="251-500"/>
    <s v="D0283"/>
    <x v="0"/>
    <s v="Victoria Handayani"/>
    <x v="1"/>
  </r>
  <r>
    <n v="284"/>
    <s v="251-500"/>
    <s v="A0284"/>
    <x v="4"/>
    <s v="Chelsea Purnawati"/>
    <x v="5"/>
  </r>
  <r>
    <n v="285"/>
    <s v="251-500"/>
    <s v="E0285"/>
    <x v="3"/>
    <s v="Gaduh Gunawan"/>
    <x v="4"/>
  </r>
  <r>
    <n v="286"/>
    <s v="251-500"/>
    <s v="C0286"/>
    <x v="5"/>
    <s v="Narji Suryono"/>
    <x v="3"/>
  </r>
  <r>
    <n v="287"/>
    <s v="251-500"/>
    <s v="D0287"/>
    <x v="0"/>
    <s v="Danuja Utama"/>
    <x v="1"/>
  </r>
  <r>
    <n v="288"/>
    <s v="251-500"/>
    <s v="A0288"/>
    <x v="4"/>
    <s v="Wulan Lailasari"/>
    <x v="5"/>
  </r>
  <r>
    <n v="289"/>
    <s v="251-500"/>
    <s v="A0289"/>
    <x v="4"/>
    <s v="Agus Jailani"/>
    <x v="5"/>
  </r>
  <r>
    <n v="290"/>
    <s v="251-500"/>
    <s v="C0290"/>
    <x v="5"/>
    <s v="Rahmat Saputra"/>
    <x v="3"/>
  </r>
  <r>
    <n v="291"/>
    <s v="251-500"/>
    <s v="E0291"/>
    <x v="3"/>
    <s v="Tina Hidayanto"/>
    <x v="4"/>
  </r>
  <r>
    <n v="292"/>
    <s v="251-500"/>
    <s v="D0292"/>
    <x v="0"/>
    <s v="Akarsana Firgantoro"/>
    <x v="1"/>
  </r>
  <r>
    <n v="293"/>
    <s v="251-500"/>
    <s v="F0293"/>
    <x v="1"/>
    <s v="Michelle Permata"/>
    <x v="2"/>
  </r>
  <r>
    <n v="294"/>
    <s v="251-500"/>
    <s v="E0294"/>
    <x v="3"/>
    <s v="Laras Nainggolan"/>
    <x v="4"/>
  </r>
  <r>
    <n v="295"/>
    <s v="251-500"/>
    <s v="B0295"/>
    <x v="2"/>
    <s v="Mariadi Wulandari"/>
    <x v="0"/>
  </r>
  <r>
    <n v="296"/>
    <s v="251-500"/>
    <s v="F0296"/>
    <x v="1"/>
    <s v="Danu Prastuti"/>
    <x v="2"/>
  </r>
  <r>
    <n v="297"/>
    <s v="251-500"/>
    <s v="C0297"/>
    <x v="5"/>
    <s v="Adikara Wahyudin"/>
    <x v="3"/>
  </r>
  <r>
    <n v="298"/>
    <s v="251-500"/>
    <s v="C0298"/>
    <x v="5"/>
    <s v="Ganjaran Hartati"/>
    <x v="3"/>
  </r>
  <r>
    <n v="299"/>
    <s v="251-500"/>
    <s v="A0299"/>
    <x v="4"/>
    <s v="Irfan Pranowo"/>
    <x v="5"/>
  </r>
  <r>
    <n v="300"/>
    <s v="251-500"/>
    <s v="C0300"/>
    <x v="5"/>
    <s v="Dian Wulandari"/>
    <x v="3"/>
  </r>
  <r>
    <n v="301"/>
    <s v="251-500"/>
    <s v="A0301"/>
    <x v="4"/>
    <s v="Akarsana Lestari"/>
    <x v="5"/>
  </r>
  <r>
    <n v="302"/>
    <s v="251-500"/>
    <s v="C0302"/>
    <x v="5"/>
    <s v="Jaeman Halimah"/>
    <x v="3"/>
  </r>
  <r>
    <n v="303"/>
    <s v="251-500"/>
    <s v="D0303"/>
    <x v="0"/>
    <s v="Wirda Sirait"/>
    <x v="1"/>
  </r>
  <r>
    <n v="304"/>
    <s v="251-500"/>
    <s v="D0304"/>
    <x v="0"/>
    <s v="Nugraha Suryono"/>
    <x v="1"/>
  </r>
  <r>
    <n v="305"/>
    <s v="251-500"/>
    <s v="E0305"/>
    <x v="3"/>
    <s v="Jaiman Megantara"/>
    <x v="4"/>
  </r>
  <r>
    <n v="306"/>
    <s v="251-500"/>
    <s v="F0306"/>
    <x v="1"/>
    <s v="Raden Kusmawati"/>
    <x v="2"/>
  </r>
  <r>
    <n v="307"/>
    <s v="251-500"/>
    <s v="F0307"/>
    <x v="1"/>
    <s v="Sadina Hasanah"/>
    <x v="2"/>
  </r>
  <r>
    <n v="308"/>
    <s v="251-500"/>
    <s v="E0308"/>
    <x v="3"/>
    <s v="Dalimin Situmorang"/>
    <x v="4"/>
  </r>
  <r>
    <n v="309"/>
    <s v="251-500"/>
    <s v="C0309"/>
    <x v="5"/>
    <s v="Melinda Mayasari"/>
    <x v="3"/>
  </r>
  <r>
    <n v="310"/>
    <s v="251-500"/>
    <s v="E0310"/>
    <x v="3"/>
    <s v="Shania Maheswara"/>
    <x v="4"/>
  </r>
  <r>
    <n v="311"/>
    <s v="251-500"/>
    <s v="B0311"/>
    <x v="2"/>
    <s v="Irnanto Fujiati"/>
    <x v="0"/>
  </r>
  <r>
    <n v="312"/>
    <s v="251-500"/>
    <s v="D0312"/>
    <x v="0"/>
    <s v="Bakidin Hasanah"/>
    <x v="1"/>
  </r>
  <r>
    <n v="313"/>
    <s v="251-500"/>
    <s v="C0313"/>
    <x v="5"/>
    <s v="Nova Nurdiyanti"/>
    <x v="3"/>
  </r>
  <r>
    <n v="314"/>
    <s v="251-500"/>
    <s v="E0314"/>
    <x v="3"/>
    <s v="Danu Maulana"/>
    <x v="4"/>
  </r>
  <r>
    <n v="315"/>
    <s v="251-500"/>
    <s v="D0315"/>
    <x v="0"/>
    <s v="Puti Zulaika"/>
    <x v="1"/>
  </r>
  <r>
    <n v="316"/>
    <s v="251-500"/>
    <s v="E0316"/>
    <x v="3"/>
    <s v="Ridwan Wijayanti"/>
    <x v="4"/>
  </r>
  <r>
    <n v="317"/>
    <s v="251-500"/>
    <s v="C0317"/>
    <x v="5"/>
    <s v="Mahesa Kurniawan"/>
    <x v="3"/>
  </r>
  <r>
    <n v="318"/>
    <s v="251-500"/>
    <s v="D0318"/>
    <x v="0"/>
    <s v="Hafshah Haryanti"/>
    <x v="1"/>
  </r>
  <r>
    <n v="319"/>
    <s v="251-500"/>
    <s v="A0319"/>
    <x v="4"/>
    <s v="Kamila Megantara"/>
    <x v="5"/>
  </r>
  <r>
    <n v="320"/>
    <s v="251-500"/>
    <s v="C0320"/>
    <x v="5"/>
    <s v="Almira Wahyuni"/>
    <x v="3"/>
  </r>
  <r>
    <n v="321"/>
    <s v="251-500"/>
    <s v="A0321"/>
    <x v="4"/>
    <s v="Lidya Prasetya"/>
    <x v="5"/>
  </r>
  <r>
    <n v="322"/>
    <s v="251-500"/>
    <s v="E0322"/>
    <x v="3"/>
    <s v="Candrakanta Wijayanti"/>
    <x v="4"/>
  </r>
  <r>
    <n v="323"/>
    <s v="251-500"/>
    <s v="D0323"/>
    <x v="0"/>
    <s v="Nrima Novitasari"/>
    <x v="1"/>
  </r>
  <r>
    <n v="324"/>
    <s v="251-500"/>
    <s v="C0324"/>
    <x v="5"/>
    <s v="Hardi Latupono"/>
    <x v="3"/>
  </r>
  <r>
    <n v="325"/>
    <s v="251-500"/>
    <s v="F0325"/>
    <x v="1"/>
    <s v="Martaka Siregar"/>
    <x v="2"/>
  </r>
  <r>
    <n v="326"/>
    <s v="251-500"/>
    <s v="F0326"/>
    <x v="1"/>
    <s v="Viman Latupono"/>
    <x v="2"/>
  </r>
  <r>
    <n v="327"/>
    <s v="251-500"/>
    <s v="E0327"/>
    <x v="3"/>
    <s v="Aditya Nugroho"/>
    <x v="4"/>
  </r>
  <r>
    <n v="328"/>
    <s v="251-500"/>
    <s v="C0328"/>
    <x v="5"/>
    <s v="Prabawa Hutasoit"/>
    <x v="3"/>
  </r>
  <r>
    <n v="329"/>
    <s v="251-500"/>
    <s v="F0329"/>
    <x v="1"/>
    <s v="Jamil Hardiansyah"/>
    <x v="2"/>
  </r>
  <r>
    <n v="330"/>
    <s v="251-500"/>
    <s v="C0330"/>
    <x v="5"/>
    <s v="Rizki Saputra"/>
    <x v="3"/>
  </r>
  <r>
    <n v="331"/>
    <s v="251-500"/>
    <s v="B0331"/>
    <x v="2"/>
    <s v="Yoga Hakim"/>
    <x v="0"/>
  </r>
  <r>
    <n v="332"/>
    <s v="251-500"/>
    <s v="D0332"/>
    <x v="0"/>
    <s v="Mujur Halimah"/>
    <x v="1"/>
  </r>
  <r>
    <n v="333"/>
    <s v="251-500"/>
    <s v="F0333"/>
    <x v="1"/>
    <s v="Kenari Waluyo"/>
    <x v="2"/>
  </r>
  <r>
    <n v="334"/>
    <s v="251-500"/>
    <s v="D0334"/>
    <x v="0"/>
    <s v="Raina Yuliarti"/>
    <x v="1"/>
  </r>
  <r>
    <n v="335"/>
    <s v="251-500"/>
    <s v="E0335"/>
    <x v="3"/>
    <s v="Gasti Mahendra"/>
    <x v="4"/>
  </r>
  <r>
    <n v="336"/>
    <s v="251-500"/>
    <s v="B0336"/>
    <x v="2"/>
    <s v="Kardi Mardhiyah"/>
    <x v="0"/>
  </r>
  <r>
    <n v="337"/>
    <s v="251-500"/>
    <s v="D0337"/>
    <x v="0"/>
    <s v="Darmaji Manullang"/>
    <x v="1"/>
  </r>
  <r>
    <n v="338"/>
    <s v="251-500"/>
    <s v="E0338"/>
    <x v="3"/>
    <s v="Kartika Hutapea"/>
    <x v="4"/>
  </r>
  <r>
    <n v="339"/>
    <s v="251-500"/>
    <s v="C0339"/>
    <x v="5"/>
    <s v="Jindra Purwanti"/>
    <x v="3"/>
  </r>
  <r>
    <n v="340"/>
    <s v="251-500"/>
    <s v="C0340"/>
    <x v="5"/>
    <s v="Jumadi Saragih"/>
    <x v="3"/>
  </r>
  <r>
    <n v="341"/>
    <s v="251-500"/>
    <s v="C0341"/>
    <x v="5"/>
    <s v="Padma Melani"/>
    <x v="3"/>
  </r>
  <r>
    <n v="342"/>
    <s v="251-500"/>
    <s v="D0342"/>
    <x v="0"/>
    <s v="Maman Winarsih"/>
    <x v="1"/>
  </r>
  <r>
    <n v="824"/>
    <s v="751-1000"/>
    <s v="E0824"/>
    <x v="3"/>
    <s v="Yunita Namaga"/>
    <x v="0"/>
  </r>
  <r>
    <n v="344"/>
    <s v="251-500"/>
    <s v="D0344"/>
    <x v="0"/>
    <s v="Zelaya Suartini"/>
    <x v="1"/>
  </r>
  <r>
    <n v="345"/>
    <s v="251-500"/>
    <s v="E0345"/>
    <x v="3"/>
    <s v="Teddy Aryani"/>
    <x v="4"/>
  </r>
  <r>
    <n v="346"/>
    <s v="251-500"/>
    <s v="F0346"/>
    <x v="1"/>
    <s v="Tomi Pangestu"/>
    <x v="2"/>
  </r>
  <r>
    <n v="347"/>
    <s v="251-500"/>
    <s v="D0347"/>
    <x v="0"/>
    <s v="Dartono Purnawati"/>
    <x v="1"/>
  </r>
  <r>
    <n v="348"/>
    <s v="251-500"/>
    <s v="D0348"/>
    <x v="0"/>
    <s v="Muni Mangunsong"/>
    <x v="1"/>
  </r>
  <r>
    <n v="349"/>
    <s v="251-500"/>
    <s v="F0349"/>
    <x v="1"/>
    <s v="Bala Sihotang"/>
    <x v="2"/>
  </r>
  <r>
    <n v="350"/>
    <s v="251-500"/>
    <s v="E0350"/>
    <x v="3"/>
    <s v="Kayla Nuraini"/>
    <x v="4"/>
  </r>
  <r>
    <n v="351"/>
    <s v="251-500"/>
    <s v="B0351"/>
    <x v="2"/>
    <s v="Bagus Namaga"/>
    <x v="0"/>
  </r>
  <r>
    <n v="352"/>
    <s v="251-500"/>
    <s v="B0352"/>
    <x v="2"/>
    <s v="Reksa Januar"/>
    <x v="0"/>
  </r>
  <r>
    <n v="353"/>
    <s v="251-500"/>
    <s v="E0353"/>
    <x v="3"/>
    <s v="Edison Maheswara"/>
    <x v="4"/>
  </r>
  <r>
    <n v="354"/>
    <s v="251-500"/>
    <s v="C0354"/>
    <x v="5"/>
    <s v="Ika Haryanto"/>
    <x v="3"/>
  </r>
  <r>
    <n v="355"/>
    <s v="251-500"/>
    <s v="A0355"/>
    <x v="4"/>
    <s v="Jatmiko Pangestu"/>
    <x v="5"/>
  </r>
  <r>
    <n v="356"/>
    <s v="251-500"/>
    <s v="F0356"/>
    <x v="1"/>
    <s v="Gambira Melani"/>
    <x v="2"/>
  </r>
  <r>
    <n v="357"/>
    <s v="251-500"/>
    <s v="C0357"/>
    <x v="5"/>
    <s v="Gadang Thamrin"/>
    <x v="3"/>
  </r>
  <r>
    <n v="358"/>
    <s v="251-500"/>
    <s v="A0358"/>
    <x v="4"/>
    <s v="Hartaka Rahimah"/>
    <x v="5"/>
  </r>
  <r>
    <n v="359"/>
    <s v="251-500"/>
    <s v="D0359"/>
    <x v="0"/>
    <s v="Dartono Lestari"/>
    <x v="1"/>
  </r>
  <r>
    <n v="360"/>
    <s v="251-500"/>
    <s v="F0360"/>
    <x v="1"/>
    <s v="Capa Prakasa"/>
    <x v="2"/>
  </r>
  <r>
    <n v="361"/>
    <s v="251-500"/>
    <s v="F0361"/>
    <x v="1"/>
    <s v="Parman Gunawan"/>
    <x v="2"/>
  </r>
  <r>
    <n v="362"/>
    <s v="251-500"/>
    <s v="D0362"/>
    <x v="0"/>
    <s v="Ade Simbolon"/>
    <x v="1"/>
  </r>
  <r>
    <n v="363"/>
    <s v="251-500"/>
    <s v="C0363"/>
    <x v="5"/>
    <s v="Ida Budiman"/>
    <x v="3"/>
  </r>
  <r>
    <n v="364"/>
    <s v="251-500"/>
    <s v="A0364"/>
    <x v="4"/>
    <s v="Kamal Saefullah"/>
    <x v="5"/>
  </r>
  <r>
    <n v="365"/>
    <s v="251-500"/>
    <s v="E0365"/>
    <x v="3"/>
    <s v="Okta Sitohang"/>
    <x v="4"/>
  </r>
  <r>
    <n v="366"/>
    <s v="251-500"/>
    <s v="E0366"/>
    <x v="3"/>
    <s v="Argono Wastuti"/>
    <x v="4"/>
  </r>
  <r>
    <n v="367"/>
    <s v="251-500"/>
    <s v="E0367"/>
    <x v="3"/>
    <s v="Setya Kuswoyo"/>
    <x v="4"/>
  </r>
  <r>
    <n v="368"/>
    <s v="251-500"/>
    <s v="F0368"/>
    <x v="1"/>
    <s v="Baktiono Mandasari"/>
    <x v="2"/>
  </r>
  <r>
    <n v="369"/>
    <s v="251-500"/>
    <s v="F0369"/>
    <x v="1"/>
    <s v="Jasmani Wahyudin"/>
    <x v="2"/>
  </r>
  <r>
    <n v="370"/>
    <s v="251-500"/>
    <s v="A0370"/>
    <x v="4"/>
    <s v="Cahyono Hartati"/>
    <x v="5"/>
  </r>
  <r>
    <n v="371"/>
    <s v="251-500"/>
    <s v="B0371"/>
    <x v="2"/>
    <s v="Slamet Marpaung"/>
    <x v="0"/>
  </r>
  <r>
    <n v="372"/>
    <s v="251-500"/>
    <s v="C0372"/>
    <x v="5"/>
    <s v="Hendri Marpaung"/>
    <x v="3"/>
  </r>
  <r>
    <n v="373"/>
    <s v="251-500"/>
    <s v="A0373"/>
    <x v="4"/>
    <s v="Cawisadi Suartini"/>
    <x v="5"/>
  </r>
  <r>
    <n v="374"/>
    <s v="251-500"/>
    <s v="F0374"/>
    <x v="1"/>
    <s v="Cengkir Hutapea"/>
    <x v="2"/>
  </r>
  <r>
    <n v="375"/>
    <s v="251-500"/>
    <s v="D0375"/>
    <x v="0"/>
    <s v="Bahuraksa Nuraini"/>
    <x v="1"/>
  </r>
  <r>
    <n v="376"/>
    <s v="251-500"/>
    <s v="F0376"/>
    <x v="1"/>
    <s v="Harsana Mandasari"/>
    <x v="2"/>
  </r>
  <r>
    <n v="377"/>
    <s v="251-500"/>
    <s v="B0377"/>
    <x v="2"/>
    <s v="Martani Puspita"/>
    <x v="0"/>
  </r>
  <r>
    <n v="378"/>
    <s v="251-500"/>
    <s v="D0378"/>
    <x v="0"/>
    <s v="Raden Oktaviani"/>
    <x v="1"/>
  </r>
  <r>
    <n v="379"/>
    <s v="251-500"/>
    <s v="C0379"/>
    <x v="5"/>
    <s v="Hasim Nurdiyanti"/>
    <x v="3"/>
  </r>
  <r>
    <n v="380"/>
    <s v="251-500"/>
    <s v="D0380"/>
    <x v="0"/>
    <s v="Kiandra Agustina"/>
    <x v="1"/>
  </r>
  <r>
    <n v="381"/>
    <s v="251-500"/>
    <s v="E0381"/>
    <x v="3"/>
    <s v="Saadat Salahudin"/>
    <x v="4"/>
  </r>
  <r>
    <n v="982"/>
    <s v="751-1000"/>
    <s v="B0982"/>
    <x v="2"/>
    <s v="Damu Suwarno"/>
    <x v="5"/>
  </r>
  <r>
    <n v="383"/>
    <s v="251-500"/>
    <s v="C0383"/>
    <x v="5"/>
    <s v="Vanya Pradipta"/>
    <x v="3"/>
  </r>
  <r>
    <n v="384"/>
    <s v="251-500"/>
    <s v="F0384"/>
    <x v="1"/>
    <s v="Zulfa Utami"/>
    <x v="2"/>
  </r>
  <r>
    <n v="385"/>
    <s v="251-500"/>
    <s v="E0385"/>
    <x v="3"/>
    <s v="Cayadi Aryani"/>
    <x v="4"/>
  </r>
  <r>
    <n v="386"/>
    <s v="251-500"/>
    <s v="E0386"/>
    <x v="3"/>
    <s v="Jaswadi Waskita"/>
    <x v="4"/>
  </r>
  <r>
    <n v="387"/>
    <s v="251-500"/>
    <s v="E0387"/>
    <x v="3"/>
    <s v="Uchita Hutasoit"/>
    <x v="4"/>
  </r>
  <r>
    <n v="388"/>
    <s v="251-500"/>
    <s v="C0388"/>
    <x v="5"/>
    <s v="Zalindra Ramadan"/>
    <x v="3"/>
  </r>
  <r>
    <n v="389"/>
    <s v="251-500"/>
    <s v="B0389"/>
    <x v="2"/>
    <s v="Oman Mardhiyah"/>
    <x v="0"/>
  </r>
  <r>
    <n v="390"/>
    <s v="251-500"/>
    <s v="E0390"/>
    <x v="3"/>
    <s v="Setya Prayoga"/>
    <x v="4"/>
  </r>
  <r>
    <n v="391"/>
    <s v="251-500"/>
    <s v="C0391"/>
    <x v="5"/>
    <s v="Laila Maryadi"/>
    <x v="3"/>
  </r>
  <r>
    <n v="392"/>
    <s v="251-500"/>
    <s v="F0392"/>
    <x v="1"/>
    <s v="Kusuma Andriani"/>
    <x v="2"/>
  </r>
  <r>
    <n v="393"/>
    <s v="251-500"/>
    <s v="D0393"/>
    <x v="0"/>
    <s v="Adhiarja Prasasta"/>
    <x v="1"/>
  </r>
  <r>
    <n v="394"/>
    <s v="251-500"/>
    <s v="A0394"/>
    <x v="4"/>
    <s v="Anita Tamba"/>
    <x v="5"/>
  </r>
  <r>
    <n v="395"/>
    <s v="251-500"/>
    <s v="E0395"/>
    <x v="3"/>
    <s v="Bambang Nasyiah"/>
    <x v="4"/>
  </r>
  <r>
    <n v="396"/>
    <s v="251-500"/>
    <s v="D0396"/>
    <x v="0"/>
    <s v="Ami Prasetya"/>
    <x v="1"/>
  </r>
  <r>
    <n v="397"/>
    <s v="251-500"/>
    <s v="C0397"/>
    <x v="5"/>
    <s v="Farhunnisa Putri"/>
    <x v="3"/>
  </r>
  <r>
    <n v="398"/>
    <s v="251-500"/>
    <s v="C0398"/>
    <x v="5"/>
    <s v="Gamblang Mayasari"/>
    <x v="3"/>
  </r>
  <r>
    <n v="399"/>
    <s v="251-500"/>
    <s v="A0399"/>
    <x v="4"/>
    <s v="Hadi Pudjiastuti"/>
    <x v="5"/>
  </r>
  <r>
    <n v="400"/>
    <s v="251-500"/>
    <s v="D0400"/>
    <x v="0"/>
    <s v="Gandi Wibisono"/>
    <x v="1"/>
  </r>
  <r>
    <n v="401"/>
    <s v="251-500"/>
    <s v="C0401"/>
    <x v="5"/>
    <s v="Maya Simanjuntak"/>
    <x v="3"/>
  </r>
  <r>
    <n v="402"/>
    <s v="251-500"/>
    <s v="E0402"/>
    <x v="3"/>
    <s v="Saiful Safitri"/>
    <x v="4"/>
  </r>
  <r>
    <n v="403"/>
    <s v="251-500"/>
    <s v="F0403"/>
    <x v="1"/>
    <s v="Edi Prasetya"/>
    <x v="2"/>
  </r>
  <r>
    <n v="404"/>
    <s v="251-500"/>
    <s v="C0404"/>
    <x v="5"/>
    <s v="Asirwanda Natsir"/>
    <x v="3"/>
  </r>
  <r>
    <n v="405"/>
    <s v="251-500"/>
    <s v="A0405"/>
    <x v="4"/>
    <s v="Aisyah Nashiruddin"/>
    <x v="5"/>
  </r>
  <r>
    <n v="406"/>
    <s v="251-500"/>
    <s v="C0406"/>
    <x v="5"/>
    <s v="Elon Irawan"/>
    <x v="3"/>
  </r>
  <r>
    <n v="407"/>
    <s v="251-500"/>
    <s v="A0407"/>
    <x v="4"/>
    <s v="Janet Pradana"/>
    <x v="5"/>
  </r>
  <r>
    <n v="408"/>
    <s v="251-500"/>
    <s v="F0408"/>
    <x v="1"/>
    <s v="Raihan Laksita"/>
    <x v="2"/>
  </r>
  <r>
    <n v="409"/>
    <s v="251-500"/>
    <s v="E0409"/>
    <x v="3"/>
    <s v="Tina Pradipta"/>
    <x v="4"/>
  </r>
  <r>
    <n v="410"/>
    <s v="251-500"/>
    <s v="F0410"/>
    <x v="1"/>
    <s v="Elisa Irawan"/>
    <x v="2"/>
  </r>
  <r>
    <n v="411"/>
    <s v="251-500"/>
    <s v="B0411"/>
    <x v="2"/>
    <s v="Kayla Hartati"/>
    <x v="0"/>
  </r>
  <r>
    <n v="412"/>
    <s v="251-500"/>
    <s v="D0412"/>
    <x v="0"/>
    <s v="Taswir Nababan"/>
    <x v="1"/>
  </r>
  <r>
    <n v="413"/>
    <s v="251-500"/>
    <s v="C0413"/>
    <x v="5"/>
    <s v="Warji Permadi"/>
    <x v="3"/>
  </r>
  <r>
    <n v="414"/>
    <s v="251-500"/>
    <s v="C0414"/>
    <x v="5"/>
    <s v="Taufan Permata"/>
    <x v="3"/>
  </r>
  <r>
    <n v="415"/>
    <s v="251-500"/>
    <s v="A0415"/>
    <x v="4"/>
    <s v="Martana Rajasa"/>
    <x v="5"/>
  </r>
  <r>
    <n v="416"/>
    <s v="251-500"/>
    <s v="B0416"/>
    <x v="2"/>
    <s v="Rizki Puspita"/>
    <x v="0"/>
  </r>
  <r>
    <n v="417"/>
    <s v="251-500"/>
    <s v="D0417"/>
    <x v="0"/>
    <s v="Agus Halim"/>
    <x v="1"/>
  </r>
  <r>
    <n v="418"/>
    <s v="251-500"/>
    <s v="B0418"/>
    <x v="2"/>
    <s v="Pranata Hastuti"/>
    <x v="0"/>
  </r>
  <r>
    <n v="419"/>
    <s v="251-500"/>
    <s v="E0419"/>
    <x v="3"/>
    <s v="Salwa Utama"/>
    <x v="4"/>
  </r>
  <r>
    <n v="420"/>
    <s v="251-500"/>
    <s v="F0420"/>
    <x v="1"/>
    <s v="Zamira Nurdiyanti"/>
    <x v="2"/>
  </r>
  <r>
    <n v="421"/>
    <s v="251-500"/>
    <s v="D0421"/>
    <x v="0"/>
    <s v="Elvina Wulandari"/>
    <x v="1"/>
  </r>
  <r>
    <n v="422"/>
    <s v="251-500"/>
    <s v="F0422"/>
    <x v="1"/>
    <s v="Anom Pratama"/>
    <x v="2"/>
  </r>
  <r>
    <n v="423"/>
    <s v="251-500"/>
    <s v="C0423"/>
    <x v="5"/>
    <s v="Irfan Melani"/>
    <x v="3"/>
  </r>
  <r>
    <n v="424"/>
    <s v="251-500"/>
    <s v="D0424"/>
    <x v="0"/>
    <s v="Bakiono Suartini"/>
    <x v="1"/>
  </r>
  <r>
    <n v="425"/>
    <s v="251-500"/>
    <s v="D0425"/>
    <x v="0"/>
    <s v="Harjo Permata"/>
    <x v="1"/>
  </r>
  <r>
    <n v="426"/>
    <s v="251-500"/>
    <s v="C0426"/>
    <x v="5"/>
    <s v="Rahmat Purwanti"/>
    <x v="3"/>
  </r>
  <r>
    <n v="427"/>
    <s v="251-500"/>
    <s v="D0427"/>
    <x v="0"/>
    <s v="Jasmani Mustofa"/>
    <x v="1"/>
  </r>
  <r>
    <n v="428"/>
    <s v="251-500"/>
    <s v="F0428"/>
    <x v="1"/>
    <s v="Manah Siregar"/>
    <x v="2"/>
  </r>
  <r>
    <n v="429"/>
    <s v="251-500"/>
    <s v="E0429"/>
    <x v="3"/>
    <s v="Jumari Namaga"/>
    <x v="4"/>
  </r>
  <r>
    <n v="430"/>
    <s v="251-500"/>
    <s v="C0430"/>
    <x v="5"/>
    <s v="Talia Saefullah"/>
    <x v="3"/>
  </r>
  <r>
    <n v="431"/>
    <s v="251-500"/>
    <s v="B0431"/>
    <x v="2"/>
    <s v="Bakti Winarno"/>
    <x v="0"/>
  </r>
  <r>
    <n v="432"/>
    <s v="251-500"/>
    <s v="A0432"/>
    <x v="4"/>
    <s v="Ivan Manullang"/>
    <x v="5"/>
  </r>
  <r>
    <n v="433"/>
    <s v="251-500"/>
    <s v="E0433"/>
    <x v="3"/>
    <s v="Dwi Sihotang"/>
    <x v="4"/>
  </r>
  <r>
    <n v="434"/>
    <s v="251-500"/>
    <s v="C0434"/>
    <x v="5"/>
    <s v="Mahfud Pertiwi"/>
    <x v="3"/>
  </r>
  <r>
    <n v="435"/>
    <s v="251-500"/>
    <s v="F0435"/>
    <x v="1"/>
    <s v="Praba Tarihoran"/>
    <x v="2"/>
  </r>
  <r>
    <n v="436"/>
    <s v="251-500"/>
    <s v="C0436"/>
    <x v="5"/>
    <s v="Wahyu Firmansyah"/>
    <x v="3"/>
  </r>
  <r>
    <n v="437"/>
    <s v="251-500"/>
    <s v="D0437"/>
    <x v="0"/>
    <s v="Darsirah Wacana"/>
    <x v="1"/>
  </r>
  <r>
    <n v="438"/>
    <s v="251-500"/>
    <s v="A0438"/>
    <x v="4"/>
    <s v="Daniswara Damanik"/>
    <x v="5"/>
  </r>
  <r>
    <n v="439"/>
    <s v="251-500"/>
    <s v="B0439"/>
    <x v="2"/>
    <s v="Farhunnisa Wahyuni"/>
    <x v="0"/>
  </r>
  <r>
    <n v="440"/>
    <s v="251-500"/>
    <s v="D0440"/>
    <x v="0"/>
    <s v="Ozy Salahudin"/>
    <x v="1"/>
  </r>
  <r>
    <n v="441"/>
    <s v="251-500"/>
    <s v="F0441"/>
    <x v="1"/>
    <s v="Safina Tamba"/>
    <x v="2"/>
  </r>
  <r>
    <n v="442"/>
    <s v="251-500"/>
    <s v="D0442"/>
    <x v="0"/>
    <s v="Bakiman Lailasari"/>
    <x v="1"/>
  </r>
  <r>
    <n v="443"/>
    <s v="251-500"/>
    <s v="F0443"/>
    <x v="1"/>
    <s v="Umar Prastuti"/>
    <x v="2"/>
  </r>
  <r>
    <n v="444"/>
    <s v="251-500"/>
    <s v="F0444"/>
    <x v="1"/>
    <s v="Julia Salahudin"/>
    <x v="2"/>
  </r>
  <r>
    <n v="445"/>
    <s v="251-500"/>
    <s v="D0445"/>
    <x v="0"/>
    <s v="Rachel Salahudin"/>
    <x v="1"/>
  </r>
  <r>
    <n v="446"/>
    <s v="251-500"/>
    <s v="F0446"/>
    <x v="1"/>
    <s v="Edi Narpati"/>
    <x v="2"/>
  </r>
  <r>
    <n v="447"/>
    <s v="251-500"/>
    <s v="D0447"/>
    <x v="0"/>
    <s v="Cahya Halimah"/>
    <x v="1"/>
  </r>
  <r>
    <n v="448"/>
    <s v="251-500"/>
    <s v="C0448"/>
    <x v="5"/>
    <s v="Opung Maulana"/>
    <x v="3"/>
  </r>
  <r>
    <n v="449"/>
    <s v="251-500"/>
    <s v="C0449"/>
    <x v="5"/>
    <s v="Samsul Firmansyah"/>
    <x v="3"/>
  </r>
  <r>
    <n v="450"/>
    <s v="251-500"/>
    <s v="E0450"/>
    <x v="3"/>
    <s v="Baktiono Firgantoro"/>
    <x v="4"/>
  </r>
  <r>
    <n v="451"/>
    <s v="251-500"/>
    <s v="C0451"/>
    <x v="5"/>
    <s v="Dadap Manullang"/>
    <x v="3"/>
  </r>
  <r>
    <n v="452"/>
    <s v="251-500"/>
    <s v="E0452"/>
    <x v="3"/>
    <s v="Darmanto Damanik"/>
    <x v="4"/>
  </r>
  <r>
    <n v="453"/>
    <s v="251-500"/>
    <s v="C0453"/>
    <x v="5"/>
    <s v="Bala Wibowo"/>
    <x v="3"/>
  </r>
  <r>
    <n v="454"/>
    <s v="251-500"/>
    <s v="D0454"/>
    <x v="0"/>
    <s v="Jaya Mayasari"/>
    <x v="1"/>
  </r>
  <r>
    <n v="455"/>
    <s v="251-500"/>
    <s v="C0455"/>
    <x v="5"/>
    <s v="Lanjar Hakim"/>
    <x v="3"/>
  </r>
  <r>
    <n v="456"/>
    <s v="251-500"/>
    <s v="B0456"/>
    <x v="2"/>
    <s v="Farah Rahmawati"/>
    <x v="0"/>
  </r>
  <r>
    <n v="694"/>
    <s v="501-750"/>
    <s v="A0694"/>
    <x v="4"/>
    <s v="Kajen Narpati"/>
    <x v="3"/>
  </r>
  <r>
    <n v="458"/>
    <s v="251-500"/>
    <s v="B0458"/>
    <x v="2"/>
    <s v="Tina Puspasari"/>
    <x v="0"/>
  </r>
  <r>
    <n v="459"/>
    <s v="251-500"/>
    <s v="E0459"/>
    <x v="3"/>
    <s v="Muhammad Thamrin"/>
    <x v="4"/>
  </r>
  <r>
    <n v="460"/>
    <s v="251-500"/>
    <s v="C0460"/>
    <x v="5"/>
    <s v="Daryani Adriansyah"/>
    <x v="3"/>
  </r>
  <r>
    <n v="461"/>
    <s v="251-500"/>
    <s v="C0461"/>
    <x v="5"/>
    <s v="Malika Tamba"/>
    <x v="3"/>
  </r>
  <r>
    <n v="462"/>
    <s v="251-500"/>
    <s v="E0462"/>
    <x v="3"/>
    <s v="Ifa Setiawan"/>
    <x v="4"/>
  </r>
  <r>
    <n v="463"/>
    <s v="251-500"/>
    <s v="F0463"/>
    <x v="1"/>
    <s v="Purwadi Natsir"/>
    <x v="2"/>
  </r>
  <r>
    <n v="464"/>
    <s v="251-500"/>
    <s v="E0464"/>
    <x v="3"/>
    <s v="Julia Kusmawati"/>
    <x v="4"/>
  </r>
  <r>
    <n v="684"/>
    <s v="501-750"/>
    <s v="B0684"/>
    <x v="2"/>
    <s v="Gandi Purnawati"/>
    <x v="1"/>
  </r>
  <r>
    <n v="466"/>
    <s v="251-500"/>
    <s v="B0466"/>
    <x v="2"/>
    <s v="Purwa Uyainah"/>
    <x v="0"/>
  </r>
  <r>
    <n v="467"/>
    <s v="251-500"/>
    <s v="B0467"/>
    <x v="2"/>
    <s v="Anita Suryatmi"/>
    <x v="0"/>
  </r>
  <r>
    <n v="468"/>
    <s v="251-500"/>
    <s v="D0468"/>
    <x v="0"/>
    <s v="Nalar Permadi"/>
    <x v="1"/>
  </r>
  <r>
    <n v="469"/>
    <s v="251-500"/>
    <s v="E0469"/>
    <x v="3"/>
    <s v="Jaswadi Rahayu"/>
    <x v="4"/>
  </r>
  <r>
    <n v="470"/>
    <s v="251-500"/>
    <s v="A0470"/>
    <x v="4"/>
    <s v="Lantar Haryanti"/>
    <x v="5"/>
  </r>
  <r>
    <n v="471"/>
    <s v="251-500"/>
    <s v="F0471"/>
    <x v="1"/>
    <s v="Darimin Suryatmi"/>
    <x v="2"/>
  </r>
  <r>
    <n v="472"/>
    <s v="251-500"/>
    <s v="B0472"/>
    <x v="2"/>
    <s v="Harjasa Wibowo"/>
    <x v="0"/>
  </r>
  <r>
    <n v="473"/>
    <s v="251-500"/>
    <s v="F0473"/>
    <x v="1"/>
    <s v="Dalima Widodo"/>
    <x v="2"/>
  </r>
  <r>
    <n v="474"/>
    <s v="251-500"/>
    <s v="C0474"/>
    <x v="5"/>
    <s v="Balijan Winarsih"/>
    <x v="3"/>
  </r>
  <r>
    <n v="475"/>
    <s v="251-500"/>
    <s v="A0475"/>
    <x v="4"/>
    <s v="Mahfud Melani"/>
    <x v="5"/>
  </r>
  <r>
    <n v="476"/>
    <s v="251-500"/>
    <s v="B0476"/>
    <x v="2"/>
    <s v="Jabal Manullang"/>
    <x v="0"/>
  </r>
  <r>
    <n v="477"/>
    <s v="251-500"/>
    <s v="D0477"/>
    <x v="0"/>
    <s v="Marsito Ardianto"/>
    <x v="1"/>
  </r>
  <r>
    <n v="478"/>
    <s v="251-500"/>
    <s v="E0478"/>
    <x v="3"/>
    <s v="Mursita Sirait"/>
    <x v="4"/>
  </r>
  <r>
    <n v="479"/>
    <s v="251-500"/>
    <s v="D0479"/>
    <x v="0"/>
    <s v="Puspa Fujiati"/>
    <x v="1"/>
  </r>
  <r>
    <n v="480"/>
    <s v="251-500"/>
    <s v="B0480"/>
    <x v="2"/>
    <s v="Fitriani Nuraini"/>
    <x v="0"/>
  </r>
  <r>
    <n v="481"/>
    <s v="251-500"/>
    <s v="C0481"/>
    <x v="5"/>
    <s v="Galih Prastuti"/>
    <x v="3"/>
  </r>
  <r>
    <n v="482"/>
    <s v="251-500"/>
    <s v="A0482"/>
    <x v="4"/>
    <s v="Harto Tarihoran"/>
    <x v="5"/>
  </r>
  <r>
    <n v="483"/>
    <s v="251-500"/>
    <s v="B0483"/>
    <x v="2"/>
    <s v="Wani Wahyudin"/>
    <x v="0"/>
  </r>
  <r>
    <n v="484"/>
    <s v="251-500"/>
    <s v="F0484"/>
    <x v="1"/>
    <s v="Dian Hidayanto"/>
    <x v="2"/>
  </r>
  <r>
    <n v="485"/>
    <s v="251-500"/>
    <s v="A0485"/>
    <x v="4"/>
    <s v="Dina Marbun"/>
    <x v="5"/>
  </r>
  <r>
    <n v="486"/>
    <s v="251-500"/>
    <s v="D0486"/>
    <x v="0"/>
    <s v="Ajiman Hakim"/>
    <x v="1"/>
  </r>
  <r>
    <n v="487"/>
    <s v="251-500"/>
    <s v="C0487"/>
    <x v="5"/>
    <s v="Talia Nainggolan"/>
    <x v="3"/>
  </r>
  <r>
    <n v="488"/>
    <s v="251-500"/>
    <s v="A0488"/>
    <x v="4"/>
    <s v="Setya Uyainah"/>
    <x v="5"/>
  </r>
  <r>
    <n v="489"/>
    <s v="251-500"/>
    <s v="D0489"/>
    <x v="0"/>
    <s v="Umi Padmasari"/>
    <x v="1"/>
  </r>
  <r>
    <n v="490"/>
    <s v="251-500"/>
    <s v="C0490"/>
    <x v="5"/>
    <s v="Lega Habibi"/>
    <x v="3"/>
  </r>
  <r>
    <n v="491"/>
    <s v="251-500"/>
    <s v="D0491"/>
    <x v="0"/>
    <s v="Akarsana Permata"/>
    <x v="1"/>
  </r>
  <r>
    <n v="492"/>
    <s v="251-500"/>
    <s v="E0492"/>
    <x v="3"/>
    <s v="Halim Hakim"/>
    <x v="4"/>
  </r>
  <r>
    <n v="493"/>
    <s v="251-500"/>
    <s v="A0493"/>
    <x v="4"/>
    <s v="Nyana Lestari"/>
    <x v="5"/>
  </r>
  <r>
    <n v="494"/>
    <s v="251-500"/>
    <s v="C0494"/>
    <x v="5"/>
    <s v="Enteng Wacana"/>
    <x v="3"/>
  </r>
  <r>
    <n v="495"/>
    <s v="251-500"/>
    <s v="B0495"/>
    <x v="2"/>
    <s v="Gamanto Suryatmi"/>
    <x v="0"/>
  </r>
  <r>
    <n v="496"/>
    <s v="251-500"/>
    <s v="F0496"/>
    <x v="1"/>
    <s v="Kasusra Nurdiyanti"/>
    <x v="2"/>
  </r>
  <r>
    <n v="497"/>
    <s v="251-500"/>
    <s v="A0497"/>
    <x v="4"/>
    <s v="Ibun Hutapea"/>
    <x v="5"/>
  </r>
  <r>
    <n v="498"/>
    <s v="251-500"/>
    <s v="F0498"/>
    <x v="1"/>
    <s v="Setya Permadi"/>
    <x v="2"/>
  </r>
  <r>
    <n v="499"/>
    <s v="251-500"/>
    <s v="E0499"/>
    <x v="3"/>
    <s v="Dacin Yulianti"/>
    <x v="4"/>
  </r>
  <r>
    <n v="500"/>
    <s v="251-500"/>
    <s v="A0500"/>
    <x v="4"/>
    <s v="Arsipatra Prasetya"/>
    <x v="5"/>
  </r>
  <r>
    <n v="501"/>
    <s v="501-750"/>
    <s v="C0501"/>
    <x v="5"/>
    <s v="Raden Simbolon"/>
    <x v="4"/>
  </r>
  <r>
    <n v="502"/>
    <s v="501-750"/>
    <s v="B0502"/>
    <x v="2"/>
    <s v="Septi Prasetya"/>
    <x v="1"/>
  </r>
  <r>
    <n v="503"/>
    <s v="501-750"/>
    <s v="A0503"/>
    <x v="4"/>
    <s v="Kala Uwais"/>
    <x v="3"/>
  </r>
  <r>
    <n v="504"/>
    <s v="501-750"/>
    <s v="E0504"/>
    <x v="3"/>
    <s v="Paiman Santoso"/>
    <x v="5"/>
  </r>
  <r>
    <n v="505"/>
    <s v="501-750"/>
    <s v="F0505"/>
    <x v="1"/>
    <s v="Bakiman Rahimah"/>
    <x v="0"/>
  </r>
  <r>
    <n v="506"/>
    <s v="501-750"/>
    <s v="F0506"/>
    <x v="1"/>
    <s v="Mustika Budiman"/>
    <x v="0"/>
  </r>
  <r>
    <n v="507"/>
    <s v="501-750"/>
    <s v="B0507"/>
    <x v="2"/>
    <s v="Jefri Hutapea"/>
    <x v="1"/>
  </r>
  <r>
    <n v="508"/>
    <s v="501-750"/>
    <s v="D0508"/>
    <x v="0"/>
    <s v="Nilam Hakim"/>
    <x v="2"/>
  </r>
  <r>
    <n v="509"/>
    <s v="501-750"/>
    <s v="E0509"/>
    <x v="3"/>
    <s v="Cakrabuana Pranowo"/>
    <x v="5"/>
  </r>
  <r>
    <n v="510"/>
    <s v="501-750"/>
    <s v="D0510"/>
    <x v="0"/>
    <s v="Prabu Natsir"/>
    <x v="2"/>
  </r>
  <r>
    <n v="511"/>
    <s v="501-750"/>
    <s v="D0511"/>
    <x v="0"/>
    <s v="Paiman Waskita"/>
    <x v="2"/>
  </r>
  <r>
    <n v="512"/>
    <s v="501-750"/>
    <s v="B0512"/>
    <x v="2"/>
    <s v="Tomi Riyanti"/>
    <x v="1"/>
  </r>
  <r>
    <n v="513"/>
    <s v="501-750"/>
    <s v="D0513"/>
    <x v="0"/>
    <s v="Tasdik Rajasa"/>
    <x v="2"/>
  </r>
  <r>
    <n v="514"/>
    <s v="501-750"/>
    <s v="D0514"/>
    <x v="0"/>
    <s v="Gilda Napitupulu"/>
    <x v="2"/>
  </r>
  <r>
    <n v="515"/>
    <s v="501-750"/>
    <s v="B0515"/>
    <x v="2"/>
    <s v="Betania Fujiati"/>
    <x v="1"/>
  </r>
  <r>
    <n v="516"/>
    <s v="501-750"/>
    <s v="C0516"/>
    <x v="5"/>
    <s v="Lembah Waskita"/>
    <x v="4"/>
  </r>
  <r>
    <n v="517"/>
    <s v="501-750"/>
    <s v="C0517"/>
    <x v="5"/>
    <s v="Marsudi Yuniar"/>
    <x v="4"/>
  </r>
  <r>
    <n v="518"/>
    <s v="501-750"/>
    <s v="B0518"/>
    <x v="2"/>
    <s v="Farhunnisa Wijaya"/>
    <x v="1"/>
  </r>
  <r>
    <n v="519"/>
    <s v="501-750"/>
    <s v="E0519"/>
    <x v="3"/>
    <s v="Raditya Marpaung"/>
    <x v="5"/>
  </r>
  <r>
    <n v="520"/>
    <s v="501-750"/>
    <s v="E0520"/>
    <x v="3"/>
    <s v="Salimah Wastuti"/>
    <x v="5"/>
  </r>
  <r>
    <n v="521"/>
    <s v="501-750"/>
    <s v="B0521"/>
    <x v="2"/>
    <s v="Harsaya Tamba"/>
    <x v="1"/>
  </r>
  <r>
    <n v="522"/>
    <s v="501-750"/>
    <s v="E0522"/>
    <x v="3"/>
    <s v="Rosman Susanti"/>
    <x v="5"/>
  </r>
  <r>
    <n v="523"/>
    <s v="501-750"/>
    <s v="B0523"/>
    <x v="2"/>
    <s v="Emas Purwanti"/>
    <x v="1"/>
  </r>
  <r>
    <n v="524"/>
    <s v="501-750"/>
    <s v="F0524"/>
    <x v="1"/>
    <s v="Hilda Permadi"/>
    <x v="0"/>
  </r>
  <r>
    <n v="525"/>
    <s v="501-750"/>
    <s v="A0525"/>
    <x v="4"/>
    <s v="Harjo Pertiwi"/>
    <x v="3"/>
  </r>
  <r>
    <n v="526"/>
    <s v="501-750"/>
    <s v="A0526"/>
    <x v="4"/>
    <s v="Hartana Hassanah"/>
    <x v="3"/>
  </r>
  <r>
    <n v="527"/>
    <s v="501-750"/>
    <s v="B0527"/>
    <x v="2"/>
    <s v="Ratih Setiawan"/>
    <x v="1"/>
  </r>
  <r>
    <n v="528"/>
    <s v="501-750"/>
    <s v="C0528"/>
    <x v="5"/>
    <s v="Zizi Simanjuntak"/>
    <x v="4"/>
  </r>
  <r>
    <n v="529"/>
    <s v="501-750"/>
    <s v="A0529"/>
    <x v="4"/>
    <s v="Belinda Widiastuti"/>
    <x v="3"/>
  </r>
  <r>
    <n v="530"/>
    <s v="501-750"/>
    <s v="B0530"/>
    <x v="2"/>
    <s v="Endah Simbolon"/>
    <x v="1"/>
  </r>
  <r>
    <n v="531"/>
    <s v="501-750"/>
    <s v="D0531"/>
    <x v="0"/>
    <s v="Garang Mulyani"/>
    <x v="2"/>
  </r>
  <r>
    <n v="532"/>
    <s v="501-750"/>
    <s v="B0532"/>
    <x v="2"/>
    <s v="Kasiyah Mangunsong"/>
    <x v="1"/>
  </r>
  <r>
    <n v="533"/>
    <s v="501-750"/>
    <s v="C0533"/>
    <x v="5"/>
    <s v="Rusman Nugroho"/>
    <x v="4"/>
  </r>
  <r>
    <n v="534"/>
    <s v="501-750"/>
    <s v="A0534"/>
    <x v="4"/>
    <s v="Reksa Wulandari"/>
    <x v="3"/>
  </r>
  <r>
    <n v="457"/>
    <s v="251-500"/>
    <s v="D0457"/>
    <x v="0"/>
    <s v="Dasa Purwanti"/>
    <x v="1"/>
  </r>
  <r>
    <n v="536"/>
    <s v="501-750"/>
    <s v="A0536"/>
    <x v="4"/>
    <s v="Gabriella Pratiwi"/>
    <x v="3"/>
  </r>
  <r>
    <n v="537"/>
    <s v="501-750"/>
    <s v="D0537"/>
    <x v="0"/>
    <s v="Luthfi Laksmiwati"/>
    <x v="2"/>
  </r>
  <r>
    <n v="538"/>
    <s v="501-750"/>
    <s v="F0538"/>
    <x v="1"/>
    <s v="Kasusra Sudiati"/>
    <x v="0"/>
  </r>
  <r>
    <n v="539"/>
    <s v="501-750"/>
    <s v="F0539"/>
    <x v="1"/>
    <s v="Putri Pertiwi"/>
    <x v="0"/>
  </r>
  <r>
    <n v="540"/>
    <s v="501-750"/>
    <s v="E0540"/>
    <x v="3"/>
    <s v="Nugraha Natsir"/>
    <x v="5"/>
  </r>
  <r>
    <n v="541"/>
    <s v="501-750"/>
    <s v="C0541"/>
    <x v="5"/>
    <s v="Jasmin Prasetya"/>
    <x v="4"/>
  </r>
  <r>
    <n v="542"/>
    <s v="501-750"/>
    <s v="B0542"/>
    <x v="2"/>
    <s v="Elvin Wijayanti"/>
    <x v="1"/>
  </r>
  <r>
    <n v="543"/>
    <s v="501-750"/>
    <s v="E0543"/>
    <x v="3"/>
    <s v="Lembah Nababan"/>
    <x v="5"/>
  </r>
  <r>
    <n v="544"/>
    <s v="501-750"/>
    <s v="E0544"/>
    <x v="3"/>
    <s v="Ifa Yolanda"/>
    <x v="5"/>
  </r>
  <r>
    <n v="545"/>
    <s v="501-750"/>
    <s v="C0545"/>
    <x v="5"/>
    <s v="Zulaikha Kuswoyo"/>
    <x v="4"/>
  </r>
  <r>
    <n v="546"/>
    <s v="501-750"/>
    <s v="D0546"/>
    <x v="0"/>
    <s v="Harimurti Permadi"/>
    <x v="2"/>
  </r>
  <r>
    <n v="547"/>
    <s v="501-750"/>
    <s v="D0547"/>
    <x v="0"/>
    <s v="Lalita Sihombing"/>
    <x v="2"/>
  </r>
  <r>
    <n v="548"/>
    <s v="501-750"/>
    <s v="C0548"/>
    <x v="5"/>
    <s v="Diana Rajasa"/>
    <x v="4"/>
  </r>
  <r>
    <n v="549"/>
    <s v="501-750"/>
    <s v="E0549"/>
    <x v="3"/>
    <s v="Adiarja Zulaika"/>
    <x v="5"/>
  </r>
  <r>
    <n v="892"/>
    <s v="751-1000"/>
    <s v="C0892"/>
    <x v="5"/>
    <s v="Mahdi Mangunsong"/>
    <x v="1"/>
  </r>
  <r>
    <n v="551"/>
    <s v="501-750"/>
    <s v="C0551"/>
    <x v="5"/>
    <s v="Cayadi Hidayanto"/>
    <x v="4"/>
  </r>
  <r>
    <n v="552"/>
    <s v="501-750"/>
    <s v="D0552"/>
    <x v="0"/>
    <s v="Ade Rajasa"/>
    <x v="2"/>
  </r>
  <r>
    <n v="553"/>
    <s v="501-750"/>
    <s v="B0553"/>
    <x v="2"/>
    <s v="Diana Handayani"/>
    <x v="1"/>
  </r>
  <r>
    <n v="554"/>
    <s v="501-750"/>
    <s v="B0554"/>
    <x v="2"/>
    <s v="Kania Tarihoran"/>
    <x v="1"/>
  </r>
  <r>
    <n v="555"/>
    <s v="501-750"/>
    <s v="D0555"/>
    <x v="0"/>
    <s v="Elvina Saefullah"/>
    <x v="2"/>
  </r>
  <r>
    <n v="556"/>
    <s v="501-750"/>
    <s v="E0556"/>
    <x v="3"/>
    <s v="Bancar Siregar"/>
    <x v="5"/>
  </r>
  <r>
    <n v="557"/>
    <s v="501-750"/>
    <s v="C0557"/>
    <x v="5"/>
    <s v="Nyoman Mahendra"/>
    <x v="4"/>
  </r>
  <r>
    <n v="558"/>
    <s v="501-750"/>
    <s v="D0558"/>
    <x v="0"/>
    <s v="Elvina Kuswandari"/>
    <x v="2"/>
  </r>
  <r>
    <n v="559"/>
    <s v="501-750"/>
    <s v="D0559"/>
    <x v="0"/>
    <s v="Daliono Wasita"/>
    <x v="2"/>
  </r>
  <r>
    <n v="560"/>
    <s v="501-750"/>
    <s v="E0560"/>
    <x v="3"/>
    <s v="Elma Hartati"/>
    <x v="5"/>
  </r>
  <r>
    <n v="561"/>
    <s v="501-750"/>
    <s v="A0561"/>
    <x v="4"/>
    <s v="Hafshah Utama"/>
    <x v="3"/>
  </r>
  <r>
    <n v="562"/>
    <s v="501-750"/>
    <s v="C0562"/>
    <x v="5"/>
    <s v="Martaka Pangestu"/>
    <x v="4"/>
  </r>
  <r>
    <n v="563"/>
    <s v="501-750"/>
    <s v="A0563"/>
    <x v="4"/>
    <s v="Tirta Saputra"/>
    <x v="3"/>
  </r>
  <r>
    <n v="564"/>
    <s v="501-750"/>
    <s v="D0564"/>
    <x v="0"/>
    <s v="Nyoman Nuraini"/>
    <x v="2"/>
  </r>
  <r>
    <n v="565"/>
    <s v="501-750"/>
    <s v="C0565"/>
    <x v="5"/>
    <s v="Karna Winarsih"/>
    <x v="4"/>
  </r>
  <r>
    <n v="566"/>
    <s v="501-750"/>
    <s v="A0566"/>
    <x v="4"/>
    <s v="Perkasa Handayani"/>
    <x v="3"/>
  </r>
  <r>
    <n v="567"/>
    <s v="501-750"/>
    <s v="E0567"/>
    <x v="3"/>
    <s v="Viktor Novitasari"/>
    <x v="5"/>
  </r>
  <r>
    <n v="568"/>
    <s v="501-750"/>
    <s v="B0568"/>
    <x v="2"/>
    <s v="Gabriella Damanik"/>
    <x v="1"/>
  </r>
  <r>
    <n v="569"/>
    <s v="501-750"/>
    <s v="E0569"/>
    <x v="3"/>
    <s v="Endah Yuniar"/>
    <x v="5"/>
  </r>
  <r>
    <n v="570"/>
    <s v="501-750"/>
    <s v="D0570"/>
    <x v="0"/>
    <s v="Margana Nasyiah"/>
    <x v="2"/>
  </r>
  <r>
    <n v="571"/>
    <s v="501-750"/>
    <s v="D0571"/>
    <x v="0"/>
    <s v="Galak Halimah"/>
    <x v="2"/>
  </r>
  <r>
    <n v="572"/>
    <s v="501-750"/>
    <s v="E0572"/>
    <x v="3"/>
    <s v="Nardi Maryadi"/>
    <x v="5"/>
  </r>
  <r>
    <n v="573"/>
    <s v="501-750"/>
    <s v="C0573"/>
    <x v="5"/>
    <s v="Adinata Gunawan"/>
    <x v="4"/>
  </r>
  <r>
    <n v="574"/>
    <s v="501-750"/>
    <s v="E0574"/>
    <x v="3"/>
    <s v="Farah Pertiwi"/>
    <x v="5"/>
  </r>
  <r>
    <n v="575"/>
    <s v="501-750"/>
    <s v="C0575"/>
    <x v="5"/>
    <s v="Lantar Susanti"/>
    <x v="4"/>
  </r>
  <r>
    <n v="576"/>
    <s v="501-750"/>
    <s v="D0576"/>
    <x v="0"/>
    <s v="Marsudi Uyainah"/>
    <x v="2"/>
  </r>
  <r>
    <n v="577"/>
    <s v="501-750"/>
    <s v="C0577"/>
    <x v="5"/>
    <s v="Warji Tampubolon"/>
    <x v="4"/>
  </r>
  <r>
    <n v="578"/>
    <s v="501-750"/>
    <s v="E0578"/>
    <x v="3"/>
    <s v="Rafi Lazuardi"/>
    <x v="5"/>
  </r>
  <r>
    <n v="579"/>
    <s v="501-750"/>
    <s v="F0579"/>
    <x v="1"/>
    <s v="Jamalia Waluyo"/>
    <x v="0"/>
  </r>
  <r>
    <n v="580"/>
    <s v="501-750"/>
    <s v="C0580"/>
    <x v="5"/>
    <s v="Kawaya Pradana"/>
    <x v="4"/>
  </r>
  <r>
    <n v="581"/>
    <s v="501-750"/>
    <s v="E0581"/>
    <x v="3"/>
    <s v="Jaga Maulana"/>
    <x v="5"/>
  </r>
  <r>
    <n v="582"/>
    <s v="501-750"/>
    <s v="A0582"/>
    <x v="4"/>
    <s v="Lega Nababan"/>
    <x v="3"/>
  </r>
  <r>
    <n v="583"/>
    <s v="501-750"/>
    <s v="C0583"/>
    <x v="5"/>
    <s v="Ajiman Ardianto"/>
    <x v="4"/>
  </r>
  <r>
    <n v="584"/>
    <s v="501-750"/>
    <s v="A0584"/>
    <x v="4"/>
    <s v="Muni Aryani"/>
    <x v="3"/>
  </r>
  <r>
    <n v="585"/>
    <s v="501-750"/>
    <s v="F0585"/>
    <x v="1"/>
    <s v="Pandu Sihotang"/>
    <x v="0"/>
  </r>
  <r>
    <n v="586"/>
    <s v="501-750"/>
    <s v="E0586"/>
    <x v="3"/>
    <s v="Mila Mahendra"/>
    <x v="5"/>
  </r>
  <r>
    <n v="587"/>
    <s v="501-750"/>
    <s v="C0587"/>
    <x v="5"/>
    <s v="Timbul Riyanti"/>
    <x v="4"/>
  </r>
  <r>
    <n v="588"/>
    <s v="501-750"/>
    <s v="A0588"/>
    <x v="4"/>
    <s v="Yani Santoso"/>
    <x v="3"/>
  </r>
  <r>
    <n v="589"/>
    <s v="501-750"/>
    <s v="B0589"/>
    <x v="2"/>
    <s v="Azalea Mardhiyah"/>
    <x v="1"/>
  </r>
  <r>
    <n v="590"/>
    <s v="501-750"/>
    <s v="C0590"/>
    <x v="5"/>
    <s v="Jinawi Hardiansyah"/>
    <x v="4"/>
  </r>
  <r>
    <n v="591"/>
    <s v="501-750"/>
    <s v="E0591"/>
    <x v="3"/>
    <s v="Almira Hassanah"/>
    <x v="5"/>
  </r>
  <r>
    <n v="592"/>
    <s v="501-750"/>
    <s v="F0592"/>
    <x v="1"/>
    <s v="Vivi Suwarno"/>
    <x v="0"/>
  </r>
  <r>
    <n v="593"/>
    <s v="501-750"/>
    <s v="F0593"/>
    <x v="1"/>
    <s v="Kamidin Wacana"/>
    <x v="0"/>
  </r>
  <r>
    <n v="594"/>
    <s v="501-750"/>
    <s v="B0594"/>
    <x v="2"/>
    <s v="Joko Prayoga"/>
    <x v="1"/>
  </r>
  <r>
    <n v="595"/>
    <s v="501-750"/>
    <s v="E0595"/>
    <x v="3"/>
    <s v="Satya Budiman"/>
    <x v="5"/>
  </r>
  <r>
    <n v="596"/>
    <s v="501-750"/>
    <s v="A0596"/>
    <x v="4"/>
    <s v="Gada Mardhiyah"/>
    <x v="3"/>
  </r>
  <r>
    <n v="597"/>
    <s v="501-750"/>
    <s v="F0597"/>
    <x v="1"/>
    <s v="Vicky Pratama"/>
    <x v="0"/>
  </r>
  <r>
    <n v="598"/>
    <s v="501-750"/>
    <s v="F0598"/>
    <x v="1"/>
    <s v="Dipa Setiawan"/>
    <x v="0"/>
  </r>
  <r>
    <n v="599"/>
    <s v="501-750"/>
    <s v="F0599"/>
    <x v="1"/>
    <s v="Lili Widiastuti"/>
    <x v="0"/>
  </r>
  <r>
    <n v="600"/>
    <s v="501-750"/>
    <s v="B0600"/>
    <x v="2"/>
    <s v="Ratna Mulyani"/>
    <x v="1"/>
  </r>
  <r>
    <n v="601"/>
    <s v="501-750"/>
    <s v="A0601"/>
    <x v="4"/>
    <s v="Chelsea Adriansyah"/>
    <x v="3"/>
  </r>
  <r>
    <n v="602"/>
    <s v="501-750"/>
    <s v="C0602"/>
    <x v="5"/>
    <s v="Elma Prastuti"/>
    <x v="4"/>
  </r>
  <r>
    <n v="603"/>
    <s v="501-750"/>
    <s v="C0603"/>
    <x v="5"/>
    <s v="Karta Wahyudin"/>
    <x v="4"/>
  </r>
  <r>
    <n v="604"/>
    <s v="501-750"/>
    <s v="A0604"/>
    <x v="4"/>
    <s v="Diana Zulaika"/>
    <x v="3"/>
  </r>
  <r>
    <n v="605"/>
    <s v="501-750"/>
    <s v="E0605"/>
    <x v="3"/>
    <s v="Fitria Gunawan"/>
    <x v="5"/>
  </r>
  <r>
    <n v="606"/>
    <s v="501-750"/>
    <s v="B0606"/>
    <x v="2"/>
    <s v="Zelda Fujiati"/>
    <x v="1"/>
  </r>
  <r>
    <n v="607"/>
    <s v="501-750"/>
    <s v="A0607"/>
    <x v="4"/>
    <s v="Leo Tarihoran"/>
    <x v="3"/>
  </r>
  <r>
    <n v="608"/>
    <s v="501-750"/>
    <s v="E0608"/>
    <x v="3"/>
    <s v="Mutia Suartini"/>
    <x v="5"/>
  </r>
  <r>
    <n v="609"/>
    <s v="501-750"/>
    <s v="A0609"/>
    <x v="4"/>
    <s v="Ganda Setiawan"/>
    <x v="3"/>
  </r>
  <r>
    <n v="610"/>
    <s v="501-750"/>
    <s v="B0610"/>
    <x v="2"/>
    <s v="Darsirah Wahyuni"/>
    <x v="1"/>
  </r>
  <r>
    <n v="611"/>
    <s v="501-750"/>
    <s v="F0611"/>
    <x v="1"/>
    <s v="Ellis Rajata"/>
    <x v="0"/>
  </r>
  <r>
    <n v="612"/>
    <s v="501-750"/>
    <s v="B0612"/>
    <x v="2"/>
    <s v="Alambana Uyainah"/>
    <x v="1"/>
  </r>
  <r>
    <n v="613"/>
    <s v="501-750"/>
    <s v="D0613"/>
    <x v="0"/>
    <s v="Laksana Ardianto"/>
    <x v="2"/>
  </r>
  <r>
    <n v="614"/>
    <s v="501-750"/>
    <s v="C0614"/>
    <x v="5"/>
    <s v="Tania Andriani"/>
    <x v="4"/>
  </r>
  <r>
    <n v="615"/>
    <s v="501-750"/>
    <s v="F0615"/>
    <x v="1"/>
    <s v="Prabu Halim"/>
    <x v="0"/>
  </r>
  <r>
    <n v="616"/>
    <s v="501-750"/>
    <s v="C0616"/>
    <x v="5"/>
    <s v="Balangga Kusuma"/>
    <x v="4"/>
  </r>
  <r>
    <n v="617"/>
    <s v="501-750"/>
    <s v="D0617"/>
    <x v="0"/>
    <s v="Teguh Hardiansyah"/>
    <x v="2"/>
  </r>
  <r>
    <n v="618"/>
    <s v="501-750"/>
    <s v="B0618"/>
    <x v="2"/>
    <s v="Kenzie Widodo"/>
    <x v="1"/>
  </r>
  <r>
    <n v="619"/>
    <s v="501-750"/>
    <s v="B0619"/>
    <x v="2"/>
    <s v="Galak Oktaviani"/>
    <x v="1"/>
  </r>
  <r>
    <n v="620"/>
    <s v="501-750"/>
    <s v="C0620"/>
    <x v="5"/>
    <s v="Dimas Megantara"/>
    <x v="4"/>
  </r>
  <r>
    <n v="621"/>
    <s v="501-750"/>
    <s v="B0621"/>
    <x v="2"/>
    <s v="Empluk Waskita"/>
    <x v="1"/>
  </r>
  <r>
    <n v="622"/>
    <s v="501-750"/>
    <s v="E0622"/>
    <x v="3"/>
    <s v="Jagaraga Wahyuni"/>
    <x v="5"/>
  </r>
  <r>
    <n v="623"/>
    <s v="501-750"/>
    <s v="C0623"/>
    <x v="5"/>
    <s v="Dwi Wibowo"/>
    <x v="4"/>
  </r>
  <r>
    <n v="624"/>
    <s v="501-750"/>
    <s v="D0624"/>
    <x v="0"/>
    <s v="Pardi Yulianti"/>
    <x v="2"/>
  </r>
  <r>
    <n v="625"/>
    <s v="501-750"/>
    <s v="B0625"/>
    <x v="2"/>
    <s v="Faizah Suwarno"/>
    <x v="1"/>
  </r>
  <r>
    <n v="626"/>
    <s v="501-750"/>
    <s v="C0626"/>
    <x v="5"/>
    <s v="Embuh Prayoga"/>
    <x v="4"/>
  </r>
  <r>
    <n v="627"/>
    <s v="501-750"/>
    <s v="F0627"/>
    <x v="1"/>
    <s v="Jaswadi Jailani"/>
    <x v="0"/>
  </r>
  <r>
    <n v="628"/>
    <s v="501-750"/>
    <s v="B0628"/>
    <x v="2"/>
    <s v="Ibrani Thamrin"/>
    <x v="1"/>
  </r>
  <r>
    <n v="629"/>
    <s v="501-750"/>
    <s v="B0629"/>
    <x v="2"/>
    <s v="Gantar Iswahyudi"/>
    <x v="1"/>
  </r>
  <r>
    <n v="630"/>
    <s v="501-750"/>
    <s v="E0630"/>
    <x v="3"/>
    <s v="Ratih Santoso"/>
    <x v="5"/>
  </r>
  <r>
    <n v="631"/>
    <s v="501-750"/>
    <s v="C0631"/>
    <x v="5"/>
    <s v="Devi Maryadi"/>
    <x v="4"/>
  </r>
  <r>
    <n v="632"/>
    <s v="501-750"/>
    <s v="C0632"/>
    <x v="5"/>
    <s v="Yahya Kusumo"/>
    <x v="4"/>
  </r>
  <r>
    <n v="633"/>
    <s v="501-750"/>
    <s v="A0633"/>
    <x v="4"/>
    <s v="Mursita Palastri"/>
    <x v="3"/>
  </r>
  <r>
    <n v="634"/>
    <s v="501-750"/>
    <s v="D0634"/>
    <x v="0"/>
    <s v="Jumari Hakim"/>
    <x v="2"/>
  </r>
  <r>
    <n v="635"/>
    <s v="501-750"/>
    <s v="B0635"/>
    <x v="2"/>
    <s v="Umay Sitompul"/>
    <x v="1"/>
  </r>
  <r>
    <n v="636"/>
    <s v="501-750"/>
    <s v="E0636"/>
    <x v="3"/>
    <s v="Rina Samosir"/>
    <x v="5"/>
  </r>
  <r>
    <n v="637"/>
    <s v="501-750"/>
    <s v="B0637"/>
    <x v="2"/>
    <s v="Faizah Uwais"/>
    <x v="1"/>
  </r>
  <r>
    <n v="638"/>
    <s v="501-750"/>
    <s v="A0638"/>
    <x v="4"/>
    <s v="Puspa Laksita"/>
    <x v="3"/>
  </r>
  <r>
    <n v="639"/>
    <s v="501-750"/>
    <s v="E0639"/>
    <x v="3"/>
    <s v="Balamantri Kuswandari"/>
    <x v="5"/>
  </r>
  <r>
    <n v="640"/>
    <s v="501-750"/>
    <s v="F0640"/>
    <x v="1"/>
    <s v="Bagas Laksmiwati"/>
    <x v="0"/>
  </r>
  <r>
    <n v="641"/>
    <s v="501-750"/>
    <s v="B0641"/>
    <x v="2"/>
    <s v="Lala Yolanda"/>
    <x v="1"/>
  </r>
  <r>
    <n v="642"/>
    <s v="501-750"/>
    <s v="F0642"/>
    <x v="1"/>
    <s v="Jaeman Safitri"/>
    <x v="0"/>
  </r>
  <r>
    <n v="643"/>
    <s v="501-750"/>
    <s v="E0643"/>
    <x v="3"/>
    <s v="Tasdik Riyanti"/>
    <x v="5"/>
  </r>
  <r>
    <n v="644"/>
    <s v="501-750"/>
    <s v="D0644"/>
    <x v="0"/>
    <s v="Narji Nugroho"/>
    <x v="2"/>
  </r>
  <r>
    <n v="645"/>
    <s v="501-750"/>
    <s v="D0645"/>
    <x v="0"/>
    <s v="Devi Wibowo"/>
    <x v="2"/>
  </r>
  <r>
    <n v="646"/>
    <s v="501-750"/>
    <s v="C0646"/>
    <x v="5"/>
    <s v="Eva Waluyo"/>
    <x v="4"/>
  </r>
  <r>
    <n v="647"/>
    <s v="501-750"/>
    <s v="C0647"/>
    <x v="5"/>
    <s v="Gandi Nugroho"/>
    <x v="4"/>
  </r>
  <r>
    <n v="648"/>
    <s v="501-750"/>
    <s v="C0648"/>
    <x v="5"/>
    <s v="Asirwada Suartini"/>
    <x v="4"/>
  </r>
  <r>
    <n v="649"/>
    <s v="501-750"/>
    <s v="B0649"/>
    <x v="2"/>
    <s v="Labuh Sudiati"/>
    <x v="1"/>
  </r>
  <r>
    <n v="650"/>
    <s v="501-750"/>
    <s v="B0650"/>
    <x v="2"/>
    <s v="Cakrawala Namaga"/>
    <x v="1"/>
  </r>
  <r>
    <n v="651"/>
    <s v="501-750"/>
    <s v="D0651"/>
    <x v="0"/>
    <s v="Laksana Purwanti"/>
    <x v="2"/>
  </r>
  <r>
    <n v="652"/>
    <s v="501-750"/>
    <s v="E0652"/>
    <x v="3"/>
    <s v="Kayun Dongoran"/>
    <x v="5"/>
  </r>
  <r>
    <n v="653"/>
    <s v="501-750"/>
    <s v="A0653"/>
    <x v="4"/>
    <s v="Rafi Halimah"/>
    <x v="3"/>
  </r>
  <r>
    <n v="654"/>
    <s v="501-750"/>
    <s v="C0654"/>
    <x v="5"/>
    <s v="Wasis Melani"/>
    <x v="4"/>
  </r>
  <r>
    <n v="655"/>
    <s v="501-750"/>
    <s v="C0655"/>
    <x v="5"/>
    <s v="Daliman Sitorus"/>
    <x v="4"/>
  </r>
  <r>
    <n v="656"/>
    <s v="501-750"/>
    <s v="B0656"/>
    <x v="2"/>
    <s v="Salman Widiastuti"/>
    <x v="1"/>
  </r>
  <r>
    <n v="657"/>
    <s v="501-750"/>
    <s v="F0657"/>
    <x v="1"/>
    <s v="Asmianto Farida"/>
    <x v="0"/>
  </r>
  <r>
    <n v="658"/>
    <s v="501-750"/>
    <s v="C0658"/>
    <x v="5"/>
    <s v="Cengkal Wastuti"/>
    <x v="4"/>
  </r>
  <r>
    <n v="659"/>
    <s v="501-750"/>
    <s v="A0659"/>
    <x v="4"/>
    <s v="Jarwadi Lailasari"/>
    <x v="3"/>
  </r>
  <r>
    <n v="660"/>
    <s v="501-750"/>
    <s v="B0660"/>
    <x v="2"/>
    <s v="Amalia Putra"/>
    <x v="1"/>
  </r>
  <r>
    <n v="661"/>
    <s v="501-750"/>
    <s v="C0661"/>
    <x v="5"/>
    <s v="Teguh Astuti"/>
    <x v="4"/>
  </r>
  <r>
    <n v="662"/>
    <s v="501-750"/>
    <s v="B0662"/>
    <x v="2"/>
    <s v="Eka Gunawan"/>
    <x v="1"/>
  </r>
  <r>
    <n v="663"/>
    <s v="501-750"/>
    <s v="C0663"/>
    <x v="5"/>
    <s v="Bakda Sihotang"/>
    <x v="4"/>
  </r>
  <r>
    <n v="664"/>
    <s v="501-750"/>
    <s v="A0664"/>
    <x v="4"/>
    <s v="Maryadi Nainggolan"/>
    <x v="3"/>
  </r>
  <r>
    <n v="665"/>
    <s v="501-750"/>
    <s v="C0665"/>
    <x v="5"/>
    <s v="Talia Purnawati"/>
    <x v="4"/>
  </r>
  <r>
    <n v="666"/>
    <s v="501-750"/>
    <s v="D0666"/>
    <x v="0"/>
    <s v="Jayeng Mandasari"/>
    <x v="2"/>
  </r>
  <r>
    <n v="667"/>
    <s v="501-750"/>
    <s v="D0667"/>
    <x v="0"/>
    <s v="Laswi Hastuti"/>
    <x v="2"/>
  </r>
  <r>
    <n v="668"/>
    <s v="501-750"/>
    <s v="D0668"/>
    <x v="0"/>
    <s v="Bajragin Najmudin"/>
    <x v="2"/>
  </r>
  <r>
    <n v="669"/>
    <s v="501-750"/>
    <s v="E0669"/>
    <x v="3"/>
    <s v="Galiono Waluyo"/>
    <x v="5"/>
  </r>
  <r>
    <n v="670"/>
    <s v="501-750"/>
    <s v="F0670"/>
    <x v="1"/>
    <s v="Irnanto Irawan"/>
    <x v="0"/>
  </r>
  <r>
    <n v="671"/>
    <s v="501-750"/>
    <s v="A0671"/>
    <x v="4"/>
    <s v="Hartana Dongoran"/>
    <x v="3"/>
  </r>
  <r>
    <n v="672"/>
    <s v="501-750"/>
    <s v="B0672"/>
    <x v="2"/>
    <s v="Agnes Siregar"/>
    <x v="1"/>
  </r>
  <r>
    <n v="673"/>
    <s v="501-750"/>
    <s v="F0673"/>
    <x v="1"/>
    <s v="Lantar Puspita"/>
    <x v="0"/>
  </r>
  <r>
    <n v="674"/>
    <s v="501-750"/>
    <s v="A0674"/>
    <x v="4"/>
    <s v="Zalindra Widodo"/>
    <x v="3"/>
  </r>
  <r>
    <n v="675"/>
    <s v="501-750"/>
    <s v="B0675"/>
    <x v="2"/>
    <s v="Balangga Prasetyo"/>
    <x v="1"/>
  </r>
  <r>
    <n v="676"/>
    <s v="501-750"/>
    <s v="B0676"/>
    <x v="2"/>
    <s v="Darimin Adriansyah"/>
    <x v="1"/>
  </r>
  <r>
    <n v="677"/>
    <s v="501-750"/>
    <s v="B0677"/>
    <x v="2"/>
    <s v="Bakda Handayani"/>
    <x v="1"/>
  </r>
  <r>
    <n v="678"/>
    <s v="501-750"/>
    <s v="A0678"/>
    <x v="4"/>
    <s v="Darsirah Gunarto"/>
    <x v="3"/>
  </r>
  <r>
    <n v="679"/>
    <s v="501-750"/>
    <s v="F0679"/>
    <x v="1"/>
    <s v="Raisa Situmorang"/>
    <x v="0"/>
  </r>
  <r>
    <n v="680"/>
    <s v="501-750"/>
    <s v="A0680"/>
    <x v="4"/>
    <s v="Gangsar Widiastuti"/>
    <x v="3"/>
  </r>
  <r>
    <n v="681"/>
    <s v="501-750"/>
    <s v="A0681"/>
    <x v="4"/>
    <s v="Salsabila Utama"/>
    <x v="3"/>
  </r>
  <r>
    <n v="682"/>
    <s v="501-750"/>
    <s v="A0682"/>
    <x v="4"/>
    <s v="Wira Novitasari"/>
    <x v="3"/>
  </r>
  <r>
    <n v="683"/>
    <s v="501-750"/>
    <s v="C0683"/>
    <x v="5"/>
    <s v="Bala Sitorus"/>
    <x v="4"/>
  </r>
  <r>
    <n v="343"/>
    <s v="251-500"/>
    <s v="B0343"/>
    <x v="2"/>
    <s v="Yulia Puspita"/>
    <x v="0"/>
  </r>
  <r>
    <n v="685"/>
    <s v="501-750"/>
    <s v="E0685"/>
    <x v="3"/>
    <s v="Tira Natsir"/>
    <x v="5"/>
  </r>
  <r>
    <n v="686"/>
    <s v="501-750"/>
    <s v="D0686"/>
    <x v="0"/>
    <s v="Wira Haryanto"/>
    <x v="2"/>
  </r>
  <r>
    <n v="687"/>
    <s v="501-750"/>
    <s v="C0687"/>
    <x v="5"/>
    <s v="Jasmin Padmasari"/>
    <x v="4"/>
  </r>
  <r>
    <n v="688"/>
    <s v="501-750"/>
    <s v="A0688"/>
    <x v="4"/>
    <s v="Kenzie Wibowo"/>
    <x v="3"/>
  </r>
  <r>
    <n v="689"/>
    <s v="501-750"/>
    <s v="F0689"/>
    <x v="1"/>
    <s v="Dadi Manullang"/>
    <x v="0"/>
  </r>
  <r>
    <n v="690"/>
    <s v="501-750"/>
    <s v="B0690"/>
    <x v="2"/>
    <s v="Warsita Pudjiastuti"/>
    <x v="1"/>
  </r>
  <r>
    <n v="691"/>
    <s v="501-750"/>
    <s v="A0691"/>
    <x v="4"/>
    <s v="Zulaikha Permadi"/>
    <x v="3"/>
  </r>
  <r>
    <n v="692"/>
    <s v="501-750"/>
    <s v="A0692"/>
    <x v="4"/>
    <s v="Taufik Oktaviani"/>
    <x v="3"/>
  </r>
  <r>
    <n v="693"/>
    <s v="501-750"/>
    <s v="A0693"/>
    <x v="4"/>
    <s v="Jais Iswahyudi"/>
    <x v="3"/>
  </r>
  <r>
    <n v="991"/>
    <s v="751-1000"/>
    <s v="D0991"/>
    <x v="0"/>
    <s v="Gaman Damanik"/>
    <x v="3"/>
  </r>
  <r>
    <n v="695"/>
    <s v="501-750"/>
    <s v="A0695"/>
    <x v="4"/>
    <s v="Jamalia Wastuti"/>
    <x v="3"/>
  </r>
  <r>
    <n v="696"/>
    <s v="501-750"/>
    <s v="A0696"/>
    <x v="4"/>
    <s v="Saadat Iswahyudi"/>
    <x v="3"/>
  </r>
  <r>
    <n v="697"/>
    <s v="501-750"/>
    <s v="B0697"/>
    <x v="2"/>
    <s v="Makara Mulyani"/>
    <x v="1"/>
  </r>
  <r>
    <n v="698"/>
    <s v="501-750"/>
    <s v="C0698"/>
    <x v="5"/>
    <s v="Viman Uyainah"/>
    <x v="4"/>
  </r>
  <r>
    <n v="699"/>
    <s v="501-750"/>
    <s v="F0699"/>
    <x v="1"/>
    <s v="Abyasa Hastuti"/>
    <x v="0"/>
  </r>
  <r>
    <n v="700"/>
    <s v="501-750"/>
    <s v="E0700"/>
    <x v="3"/>
    <s v="Jessica Hakim"/>
    <x v="5"/>
  </r>
  <r>
    <n v="701"/>
    <s v="501-750"/>
    <s v="F0701"/>
    <x v="1"/>
    <s v="Emas Tampubolon"/>
    <x v="0"/>
  </r>
  <r>
    <n v="702"/>
    <s v="501-750"/>
    <s v="B0702"/>
    <x v="2"/>
    <s v="Cayadi Maryati"/>
    <x v="1"/>
  </r>
  <r>
    <n v="703"/>
    <s v="501-750"/>
    <s v="E0703"/>
    <x v="3"/>
    <s v="Hadi Yuliarti"/>
    <x v="5"/>
  </r>
  <r>
    <n v="704"/>
    <s v="501-750"/>
    <s v="D0704"/>
    <x v="0"/>
    <s v="Banara Ardianto"/>
    <x v="2"/>
  </r>
  <r>
    <n v="705"/>
    <s v="501-750"/>
    <s v="B0705"/>
    <x v="2"/>
    <s v="Elvin Saragih"/>
    <x v="1"/>
  </r>
  <r>
    <n v="706"/>
    <s v="501-750"/>
    <s v="C0706"/>
    <x v="5"/>
    <s v="Olga Handayani"/>
    <x v="4"/>
  </r>
  <r>
    <n v="707"/>
    <s v="501-750"/>
    <s v="D0707"/>
    <x v="0"/>
    <s v="Ridwan Puspasari"/>
    <x v="2"/>
  </r>
  <r>
    <n v="708"/>
    <s v="501-750"/>
    <s v="E0708"/>
    <x v="3"/>
    <s v="Sadina Prabowo"/>
    <x v="5"/>
  </r>
  <r>
    <n v="709"/>
    <s v="501-750"/>
    <s v="D0709"/>
    <x v="0"/>
    <s v="Najwa Palastri"/>
    <x v="2"/>
  </r>
  <r>
    <n v="710"/>
    <s v="501-750"/>
    <s v="A0710"/>
    <x v="4"/>
    <s v="Dalimin Pranowo"/>
    <x v="3"/>
  </r>
  <r>
    <n v="711"/>
    <s v="501-750"/>
    <s v="B0711"/>
    <x v="2"/>
    <s v="Indah Kurniawan"/>
    <x v="1"/>
  </r>
  <r>
    <n v="712"/>
    <s v="501-750"/>
    <s v="A0712"/>
    <x v="4"/>
    <s v="Laksana Irawan"/>
    <x v="3"/>
  </r>
  <r>
    <n v="713"/>
    <s v="501-750"/>
    <s v="B0713"/>
    <x v="2"/>
    <s v="Lanjar Napitupulu"/>
    <x v="1"/>
  </r>
  <r>
    <n v="714"/>
    <s v="501-750"/>
    <s v="B0714"/>
    <x v="2"/>
    <s v="Jelita Suwarno"/>
    <x v="1"/>
  </r>
  <r>
    <n v="715"/>
    <s v="501-750"/>
    <s v="B0715"/>
    <x v="2"/>
    <s v="Lanjar Hidayanto"/>
    <x v="1"/>
  </r>
  <r>
    <n v="716"/>
    <s v="501-750"/>
    <s v="D0716"/>
    <x v="0"/>
    <s v="Radit Lestari"/>
    <x v="2"/>
  </r>
  <r>
    <n v="717"/>
    <s v="501-750"/>
    <s v="B0717"/>
    <x v="2"/>
    <s v="Umay Siregar"/>
    <x v="1"/>
  </r>
  <r>
    <n v="718"/>
    <s v="501-750"/>
    <s v="B0718"/>
    <x v="2"/>
    <s v="Natalia Rahimah"/>
    <x v="1"/>
  </r>
  <r>
    <n v="719"/>
    <s v="501-750"/>
    <s v="F0719"/>
    <x v="1"/>
    <s v="Warsa Sudiati"/>
    <x v="0"/>
  </r>
  <r>
    <n v="720"/>
    <s v="501-750"/>
    <s v="B0720"/>
    <x v="2"/>
    <s v="Cengkal Anggraini"/>
    <x v="1"/>
  </r>
  <r>
    <n v="721"/>
    <s v="501-750"/>
    <s v="E0721"/>
    <x v="3"/>
    <s v="Kamaria Wijayanti"/>
    <x v="5"/>
  </r>
  <r>
    <n v="722"/>
    <s v="501-750"/>
    <s v="A0722"/>
    <x v="4"/>
    <s v="Kanda Nugroho"/>
    <x v="3"/>
  </r>
  <r>
    <n v="723"/>
    <s v="501-750"/>
    <s v="F0723"/>
    <x v="1"/>
    <s v="Kajen Prabowo"/>
    <x v="0"/>
  </r>
  <r>
    <n v="724"/>
    <s v="501-750"/>
    <s v="E0724"/>
    <x v="3"/>
    <s v="Cindy Sitompul"/>
    <x v="5"/>
  </r>
  <r>
    <n v="725"/>
    <s v="501-750"/>
    <s v="A0725"/>
    <x v="4"/>
    <s v="Labuh Permadi"/>
    <x v="3"/>
  </r>
  <r>
    <n v="726"/>
    <s v="501-750"/>
    <s v="D0726"/>
    <x v="0"/>
    <s v="Natalia Hasanah"/>
    <x v="2"/>
  </r>
  <r>
    <n v="727"/>
    <s v="501-750"/>
    <s v="F0727"/>
    <x v="1"/>
    <s v="Yoga Hartati"/>
    <x v="0"/>
  </r>
  <r>
    <n v="728"/>
    <s v="501-750"/>
    <s v="A0728"/>
    <x v="4"/>
    <s v="Kenzie Pratama"/>
    <x v="3"/>
  </r>
  <r>
    <n v="729"/>
    <s v="501-750"/>
    <s v="B0729"/>
    <x v="2"/>
    <s v="Vivi Nuraini"/>
    <x v="1"/>
  </r>
  <r>
    <n v="730"/>
    <s v="501-750"/>
    <s v="D0730"/>
    <x v="0"/>
    <s v="Wardaya Kusumo"/>
    <x v="2"/>
  </r>
  <r>
    <n v="731"/>
    <s v="501-750"/>
    <s v="D0731"/>
    <x v="0"/>
    <s v="Muhammad Suryono"/>
    <x v="2"/>
  </r>
  <r>
    <n v="732"/>
    <s v="501-750"/>
    <s v="F0732"/>
    <x v="1"/>
    <s v="Aris Anggraini"/>
    <x v="0"/>
  </r>
  <r>
    <n v="733"/>
    <s v="501-750"/>
    <s v="D0733"/>
    <x v="0"/>
    <s v="Rizki Suartini"/>
    <x v="2"/>
  </r>
  <r>
    <n v="734"/>
    <s v="501-750"/>
    <s v="E0734"/>
    <x v="3"/>
    <s v="Perkasa Lailasari"/>
    <x v="5"/>
  </r>
  <r>
    <n v="735"/>
    <s v="501-750"/>
    <s v="F0735"/>
    <x v="1"/>
    <s v="Rafi Namaga"/>
    <x v="0"/>
  </r>
  <r>
    <n v="736"/>
    <s v="501-750"/>
    <s v="F0736"/>
    <x v="1"/>
    <s v="Martani Pudjiastuti"/>
    <x v="0"/>
  </r>
  <r>
    <n v="737"/>
    <s v="501-750"/>
    <s v="A0737"/>
    <x v="4"/>
    <s v="Himawan Ardianto"/>
    <x v="3"/>
  </r>
  <r>
    <n v="738"/>
    <s v="501-750"/>
    <s v="F0738"/>
    <x v="1"/>
    <s v="Ciaobella Wibisono"/>
    <x v="0"/>
  </r>
  <r>
    <n v="739"/>
    <s v="501-750"/>
    <s v="D0739"/>
    <x v="0"/>
    <s v="Nilam Widodo"/>
    <x v="2"/>
  </r>
  <r>
    <n v="740"/>
    <s v="501-750"/>
    <s v="B0740"/>
    <x v="2"/>
    <s v="Maria Palastri"/>
    <x v="1"/>
  </r>
  <r>
    <n v="741"/>
    <s v="501-750"/>
    <s v="A0741"/>
    <x v="4"/>
    <s v="Kawaya Firgantoro"/>
    <x v="3"/>
  </r>
  <r>
    <n v="742"/>
    <s v="501-750"/>
    <s v="F0742"/>
    <x v="1"/>
    <s v="Salman Irawan"/>
    <x v="0"/>
  </r>
  <r>
    <n v="743"/>
    <s v="501-750"/>
    <s v="E0743"/>
    <x v="3"/>
    <s v="Adinata Saefullah"/>
    <x v="5"/>
  </r>
  <r>
    <n v="744"/>
    <s v="501-750"/>
    <s v="B0744"/>
    <x v="2"/>
    <s v="Carla Hasanah"/>
    <x v="1"/>
  </r>
  <r>
    <n v="745"/>
    <s v="501-750"/>
    <s v="B0745"/>
    <x v="2"/>
    <s v="Betania Namaga"/>
    <x v="1"/>
  </r>
  <r>
    <n v="746"/>
    <s v="501-750"/>
    <s v="A0746"/>
    <x v="4"/>
    <s v="Citra Sudiati"/>
    <x v="3"/>
  </r>
  <r>
    <n v="747"/>
    <s v="501-750"/>
    <s v="D0747"/>
    <x v="0"/>
    <s v="Aris Sinaga"/>
    <x v="2"/>
  </r>
  <r>
    <n v="748"/>
    <s v="501-750"/>
    <s v="B0748"/>
    <x v="2"/>
    <s v="Mursita Safitri"/>
    <x v="1"/>
  </r>
  <r>
    <n v="749"/>
    <s v="501-750"/>
    <s v="B0749"/>
    <x v="2"/>
    <s v="Marwata Sudiati"/>
    <x v="1"/>
  </r>
  <r>
    <n v="750"/>
    <s v="501-750"/>
    <s v="F0750"/>
    <x v="1"/>
    <s v="Mahdi Permadi"/>
    <x v="0"/>
  </r>
  <r>
    <n v="751"/>
    <s v="751-1000"/>
    <s v="B0751"/>
    <x v="2"/>
    <s v="Harja Suryatmi"/>
    <x v="5"/>
  </r>
  <r>
    <n v="752"/>
    <s v="751-1000"/>
    <s v="C0752"/>
    <x v="5"/>
    <s v="Galang Firgantoro"/>
    <x v="1"/>
  </r>
  <r>
    <n v="753"/>
    <s v="751-1000"/>
    <s v="A0753"/>
    <x v="4"/>
    <s v="Maras Salahudin"/>
    <x v="2"/>
  </r>
  <r>
    <n v="150"/>
    <s v="1-250"/>
    <s v="A0150"/>
    <x v="4"/>
    <s v="Yuliana Mahendra"/>
    <x v="4"/>
  </r>
  <r>
    <n v="755"/>
    <s v="751-1000"/>
    <s v="F0755"/>
    <x v="1"/>
    <s v="Perkasa Wahyuni"/>
    <x v="4"/>
  </r>
  <r>
    <n v="756"/>
    <s v="751-1000"/>
    <s v="E0756"/>
    <x v="3"/>
    <s v="Xanana Nababan"/>
    <x v="0"/>
  </r>
  <r>
    <n v="757"/>
    <s v="751-1000"/>
    <s v="D0757"/>
    <x v="0"/>
    <s v="Tri Prasetyo"/>
    <x v="3"/>
  </r>
  <r>
    <n v="758"/>
    <s v="751-1000"/>
    <s v="A0758"/>
    <x v="4"/>
    <s v="Wani Kuswandari"/>
    <x v="2"/>
  </r>
  <r>
    <n v="759"/>
    <s v="751-1000"/>
    <s v="A0759"/>
    <x v="4"/>
    <s v="Irfan Handayani"/>
    <x v="2"/>
  </r>
  <r>
    <n v="760"/>
    <s v="751-1000"/>
    <s v="F0760"/>
    <x v="1"/>
    <s v="Amelia Nasyiah"/>
    <x v="4"/>
  </r>
  <r>
    <n v="761"/>
    <s v="751-1000"/>
    <s v="B0761"/>
    <x v="2"/>
    <s v="Darijan Wacana"/>
    <x v="5"/>
  </r>
  <r>
    <n v="762"/>
    <s v="751-1000"/>
    <s v="A0762"/>
    <x v="4"/>
    <s v="Argono Padmasari"/>
    <x v="2"/>
  </r>
  <r>
    <n v="763"/>
    <s v="751-1000"/>
    <s v="A0763"/>
    <x v="4"/>
    <s v="Maryadi Hakim"/>
    <x v="2"/>
  </r>
  <r>
    <n v="764"/>
    <s v="751-1000"/>
    <s v="C0764"/>
    <x v="5"/>
    <s v="Timbul Hassanah"/>
    <x v="1"/>
  </r>
  <r>
    <n v="765"/>
    <s v="751-1000"/>
    <s v="E0765"/>
    <x v="3"/>
    <s v="Digdaya Mustofa"/>
    <x v="0"/>
  </r>
  <r>
    <n v="766"/>
    <s v="751-1000"/>
    <s v="A0766"/>
    <x v="4"/>
    <s v="Dariati Wastuti"/>
    <x v="2"/>
  </r>
  <r>
    <n v="767"/>
    <s v="751-1000"/>
    <s v="B0767"/>
    <x v="2"/>
    <s v="Ihsan Sudiati"/>
    <x v="5"/>
  </r>
  <r>
    <n v="768"/>
    <s v="751-1000"/>
    <s v="E0768"/>
    <x v="3"/>
    <s v="Marwata Susanti"/>
    <x v="0"/>
  </r>
  <r>
    <n v="769"/>
    <s v="751-1000"/>
    <s v="F0769"/>
    <x v="1"/>
    <s v="Lalita Wibisono"/>
    <x v="4"/>
  </r>
  <r>
    <n v="770"/>
    <s v="751-1000"/>
    <s v="B0770"/>
    <x v="2"/>
    <s v="Cayadi Halimah"/>
    <x v="5"/>
  </r>
  <r>
    <n v="771"/>
    <s v="751-1000"/>
    <s v="E0771"/>
    <x v="3"/>
    <s v="Mumpuni Napitupulu"/>
    <x v="0"/>
  </r>
  <r>
    <n v="772"/>
    <s v="751-1000"/>
    <s v="D0772"/>
    <x v="0"/>
    <s v="Siti Prabowo"/>
    <x v="3"/>
  </r>
  <r>
    <n v="773"/>
    <s v="751-1000"/>
    <s v="D0773"/>
    <x v="0"/>
    <s v="Bakidin Maryadi"/>
    <x v="3"/>
  </r>
  <r>
    <n v="774"/>
    <s v="751-1000"/>
    <s v="A0774"/>
    <x v="4"/>
    <s v="Dono Mansur"/>
    <x v="2"/>
  </r>
  <r>
    <n v="775"/>
    <s v="751-1000"/>
    <s v="A0775"/>
    <x v="4"/>
    <s v="Baktiadi Purnawati"/>
    <x v="2"/>
  </r>
  <r>
    <n v="776"/>
    <s v="751-1000"/>
    <s v="C0776"/>
    <x v="5"/>
    <s v="Ana Nugroho"/>
    <x v="1"/>
  </r>
  <r>
    <n v="777"/>
    <s v="751-1000"/>
    <s v="D0777"/>
    <x v="0"/>
    <s v="Laila Mustofa"/>
    <x v="3"/>
  </r>
  <r>
    <n v="778"/>
    <s v="751-1000"/>
    <s v="B0778"/>
    <x v="2"/>
    <s v="Balamantri Usamah"/>
    <x v="5"/>
  </r>
  <r>
    <n v="779"/>
    <s v="751-1000"/>
    <s v="D0779"/>
    <x v="0"/>
    <s v="Hardi Usada"/>
    <x v="3"/>
  </r>
  <r>
    <n v="780"/>
    <s v="751-1000"/>
    <s v="A0780"/>
    <x v="4"/>
    <s v="Dwi Latupono"/>
    <x v="2"/>
  </r>
  <r>
    <n v="781"/>
    <s v="751-1000"/>
    <s v="E0781"/>
    <x v="3"/>
    <s v="Lidya Hutagalung"/>
    <x v="0"/>
  </r>
  <r>
    <n v="782"/>
    <s v="751-1000"/>
    <s v="B0782"/>
    <x v="2"/>
    <s v="Tirta Puspasari"/>
    <x v="5"/>
  </r>
  <r>
    <n v="783"/>
    <s v="751-1000"/>
    <s v="D0783"/>
    <x v="0"/>
    <s v="Danu Nasyiah"/>
    <x v="3"/>
  </r>
  <r>
    <n v="784"/>
    <s v="751-1000"/>
    <s v="B0784"/>
    <x v="2"/>
    <s v="Elisa Mahendra"/>
    <x v="5"/>
  </r>
  <r>
    <n v="785"/>
    <s v="751-1000"/>
    <s v="F0785"/>
    <x v="1"/>
    <s v="Gangsa Yuniar"/>
    <x v="4"/>
  </r>
  <r>
    <n v="786"/>
    <s v="751-1000"/>
    <s v="D0786"/>
    <x v="0"/>
    <s v="Hafshah Hastuti"/>
    <x v="3"/>
  </r>
  <r>
    <n v="787"/>
    <s v="751-1000"/>
    <s v="D0787"/>
    <x v="0"/>
    <s v="Prayogo Sihombing"/>
    <x v="3"/>
  </r>
  <r>
    <n v="788"/>
    <s v="751-1000"/>
    <s v="C0788"/>
    <x v="5"/>
    <s v="Gangsa Mulyani"/>
    <x v="1"/>
  </r>
  <r>
    <n v="789"/>
    <s v="751-1000"/>
    <s v="A0789"/>
    <x v="4"/>
    <s v="Bahuwirya Rajasa"/>
    <x v="2"/>
  </r>
  <r>
    <n v="790"/>
    <s v="751-1000"/>
    <s v="E0790"/>
    <x v="3"/>
    <s v="Chandra Latupono"/>
    <x v="0"/>
  </r>
  <r>
    <n v="791"/>
    <s v="751-1000"/>
    <s v="B0791"/>
    <x v="2"/>
    <s v="Rafi Uwais"/>
    <x v="5"/>
  </r>
  <r>
    <n v="792"/>
    <s v="751-1000"/>
    <s v="D0792"/>
    <x v="0"/>
    <s v="Wadi Wijaya"/>
    <x v="3"/>
  </r>
  <r>
    <n v="793"/>
    <s v="751-1000"/>
    <s v="C0793"/>
    <x v="5"/>
    <s v="Dadap Farida"/>
    <x v="1"/>
  </r>
  <r>
    <n v="794"/>
    <s v="751-1000"/>
    <s v="C0794"/>
    <x v="5"/>
    <s v="Dartono Thamrin"/>
    <x v="1"/>
  </r>
  <r>
    <n v="795"/>
    <s v="751-1000"/>
    <s v="D0795"/>
    <x v="0"/>
    <s v="Zulaikha Lestari"/>
    <x v="3"/>
  </r>
  <r>
    <n v="796"/>
    <s v="751-1000"/>
    <s v="E0796"/>
    <x v="3"/>
    <s v="Sabar Tamba"/>
    <x v="0"/>
  </r>
  <r>
    <n v="797"/>
    <s v="751-1000"/>
    <s v="A0797"/>
    <x v="4"/>
    <s v="Ghaliyati Rajasa"/>
    <x v="2"/>
  </r>
  <r>
    <n v="798"/>
    <s v="751-1000"/>
    <s v="E0798"/>
    <x v="3"/>
    <s v="Jasmani Nurdiyanti"/>
    <x v="0"/>
  </r>
  <r>
    <n v="799"/>
    <s v="751-1000"/>
    <s v="E0799"/>
    <x v="3"/>
    <s v="Adiarja Nasyiah"/>
    <x v="0"/>
  </r>
  <r>
    <n v="800"/>
    <s v="751-1000"/>
    <s v="C0800"/>
    <x v="5"/>
    <s v="Enteng Hariyah"/>
    <x v="1"/>
  </r>
  <r>
    <n v="801"/>
    <s v="751-1000"/>
    <s v="D0801"/>
    <x v="0"/>
    <s v="Suci Oktaviani"/>
    <x v="3"/>
  </r>
  <r>
    <n v="802"/>
    <s v="751-1000"/>
    <s v="F0802"/>
    <x v="1"/>
    <s v="Sabar Pratiwi"/>
    <x v="4"/>
  </r>
  <r>
    <n v="803"/>
    <s v="751-1000"/>
    <s v="A0803"/>
    <x v="4"/>
    <s v="Najam Prayoga"/>
    <x v="2"/>
  </r>
  <r>
    <n v="804"/>
    <s v="751-1000"/>
    <s v="C0804"/>
    <x v="5"/>
    <s v="Diana Mangunsong"/>
    <x v="1"/>
  </r>
  <r>
    <n v="805"/>
    <s v="751-1000"/>
    <s v="A0805"/>
    <x v="4"/>
    <s v="Tari Waskita"/>
    <x v="2"/>
  </r>
  <r>
    <n v="806"/>
    <s v="751-1000"/>
    <s v="E0806"/>
    <x v="3"/>
    <s v="Adiarja Sihotang"/>
    <x v="0"/>
  </r>
  <r>
    <n v="807"/>
    <s v="751-1000"/>
    <s v="D0807"/>
    <x v="0"/>
    <s v="Kusuma Tari"/>
    <x v="3"/>
  </r>
  <r>
    <n v="808"/>
    <s v="751-1000"/>
    <s v="E0808"/>
    <x v="3"/>
    <s v="Prasetyo Situmorang"/>
    <x v="0"/>
  </r>
  <r>
    <n v="809"/>
    <s v="751-1000"/>
    <s v="D0809"/>
    <x v="0"/>
    <s v="Karma Oktaviani"/>
    <x v="3"/>
  </r>
  <r>
    <n v="810"/>
    <s v="751-1000"/>
    <s v="B0810"/>
    <x v="2"/>
    <s v="Gangsa Tampubolon"/>
    <x v="5"/>
  </r>
  <r>
    <n v="811"/>
    <s v="751-1000"/>
    <s v="F0811"/>
    <x v="1"/>
    <s v="Ifa Namaga"/>
    <x v="4"/>
  </r>
  <r>
    <n v="812"/>
    <s v="751-1000"/>
    <s v="A0812"/>
    <x v="4"/>
    <s v="Jasmin Narpati"/>
    <x v="2"/>
  </r>
  <r>
    <n v="813"/>
    <s v="751-1000"/>
    <s v="A0813"/>
    <x v="4"/>
    <s v="Jindra Wibowo"/>
    <x v="2"/>
  </r>
  <r>
    <n v="814"/>
    <s v="751-1000"/>
    <s v="B0814"/>
    <x v="2"/>
    <s v="Tiara Halimah"/>
    <x v="5"/>
  </r>
  <r>
    <n v="815"/>
    <s v="751-1000"/>
    <s v="D0815"/>
    <x v="0"/>
    <s v="Jarwadi Puspasari"/>
    <x v="3"/>
  </r>
  <r>
    <n v="816"/>
    <s v="751-1000"/>
    <s v="A0816"/>
    <x v="4"/>
    <s v="Banara Suartini"/>
    <x v="2"/>
  </r>
  <r>
    <n v="817"/>
    <s v="751-1000"/>
    <s v="D0817"/>
    <x v="0"/>
    <s v="Vicky Novitasari"/>
    <x v="3"/>
  </r>
  <r>
    <n v="818"/>
    <s v="751-1000"/>
    <s v="B0818"/>
    <x v="2"/>
    <s v="Cornelia Andriani"/>
    <x v="5"/>
  </r>
  <r>
    <n v="819"/>
    <s v="751-1000"/>
    <s v="A0819"/>
    <x v="4"/>
    <s v="Budi Sihotang"/>
    <x v="2"/>
  </r>
  <r>
    <n v="820"/>
    <s v="751-1000"/>
    <s v="A0820"/>
    <x v="4"/>
    <s v="Carub Ramadan"/>
    <x v="2"/>
  </r>
  <r>
    <n v="821"/>
    <s v="751-1000"/>
    <s v="A0821"/>
    <x v="4"/>
    <s v="Maman Hutasoit"/>
    <x v="2"/>
  </r>
  <r>
    <n v="822"/>
    <s v="751-1000"/>
    <s v="D0822"/>
    <x v="0"/>
    <s v="Yance Tamba"/>
    <x v="3"/>
  </r>
  <r>
    <n v="823"/>
    <s v="751-1000"/>
    <s v="F0823"/>
    <x v="1"/>
    <s v="Tiara Palastri"/>
    <x v="4"/>
  </r>
  <r>
    <n v="78"/>
    <s v="1-250"/>
    <s v="F0078"/>
    <x v="1"/>
    <s v="Diah Simbolon"/>
    <x v="1"/>
  </r>
  <r>
    <n v="825"/>
    <s v="751-1000"/>
    <s v="D0825"/>
    <x v="0"/>
    <s v="Darijan Permata"/>
    <x v="3"/>
  </r>
  <r>
    <n v="826"/>
    <s v="751-1000"/>
    <s v="E0826"/>
    <x v="3"/>
    <s v="Gamani Wibisono"/>
    <x v="0"/>
  </r>
  <r>
    <n v="827"/>
    <s v="751-1000"/>
    <s v="E0827"/>
    <x v="3"/>
    <s v="Melinda Utama"/>
    <x v="0"/>
  </r>
  <r>
    <n v="828"/>
    <s v="751-1000"/>
    <s v="F0828"/>
    <x v="1"/>
    <s v="Teguh Uyainah"/>
    <x v="4"/>
  </r>
  <r>
    <n v="829"/>
    <s v="751-1000"/>
    <s v="B0829"/>
    <x v="2"/>
    <s v="Darimin Yuliarti"/>
    <x v="5"/>
  </r>
  <r>
    <n v="830"/>
    <s v="751-1000"/>
    <s v="B0830"/>
    <x v="2"/>
    <s v="Jayeng Putra"/>
    <x v="5"/>
  </r>
  <r>
    <n v="831"/>
    <s v="751-1000"/>
    <s v="B0831"/>
    <x v="2"/>
    <s v="Kamila Prayoga"/>
    <x v="5"/>
  </r>
  <r>
    <n v="832"/>
    <s v="751-1000"/>
    <s v="D0832"/>
    <x v="0"/>
    <s v="Ifa Kusmawati"/>
    <x v="3"/>
  </r>
  <r>
    <n v="833"/>
    <s v="751-1000"/>
    <s v="E0833"/>
    <x v="3"/>
    <s v="Julia Kuswandari"/>
    <x v="0"/>
  </r>
  <r>
    <n v="834"/>
    <s v="751-1000"/>
    <s v="A0834"/>
    <x v="4"/>
    <s v="Kuncara Mulyani"/>
    <x v="2"/>
  </r>
  <r>
    <n v="835"/>
    <s v="751-1000"/>
    <s v="C0835"/>
    <x v="5"/>
    <s v="Ghaliyati Yulianti"/>
    <x v="1"/>
  </r>
  <r>
    <n v="836"/>
    <s v="751-1000"/>
    <s v="C0836"/>
    <x v="5"/>
    <s v="Nrima Prabowo"/>
    <x v="1"/>
  </r>
  <r>
    <n v="837"/>
    <s v="751-1000"/>
    <s v="C0837"/>
    <x v="5"/>
    <s v="Mahdi Kuswandari"/>
    <x v="1"/>
  </r>
  <r>
    <n v="838"/>
    <s v="751-1000"/>
    <s v="F0838"/>
    <x v="1"/>
    <s v="Raditya Mangunsong"/>
    <x v="4"/>
  </r>
  <r>
    <n v="839"/>
    <s v="751-1000"/>
    <s v="C0839"/>
    <x v="5"/>
    <s v="Uchita Haryanto"/>
    <x v="1"/>
  </r>
  <r>
    <n v="840"/>
    <s v="751-1000"/>
    <s v="D0840"/>
    <x v="0"/>
    <s v="Edward Natsir"/>
    <x v="3"/>
  </r>
  <r>
    <n v="841"/>
    <s v="751-1000"/>
    <s v="D0841"/>
    <x v="0"/>
    <s v="Clara Kusmawati"/>
    <x v="3"/>
  </r>
  <r>
    <n v="842"/>
    <s v="751-1000"/>
    <s v="C0842"/>
    <x v="5"/>
    <s v="Gaiman Irawan"/>
    <x v="1"/>
  </r>
  <r>
    <n v="843"/>
    <s v="751-1000"/>
    <s v="A0843"/>
    <x v="4"/>
    <s v="Devi Lailasari"/>
    <x v="2"/>
  </r>
  <r>
    <n v="844"/>
    <s v="751-1000"/>
    <s v="D0844"/>
    <x v="0"/>
    <s v="Banara Utama"/>
    <x v="3"/>
  </r>
  <r>
    <n v="845"/>
    <s v="751-1000"/>
    <s v="F0845"/>
    <x v="1"/>
    <s v="Imam Palastri"/>
    <x v="4"/>
  </r>
  <r>
    <n v="846"/>
    <s v="751-1000"/>
    <s v="D0846"/>
    <x v="0"/>
    <s v="Cawisadi Laksita"/>
    <x v="3"/>
  </r>
  <r>
    <n v="847"/>
    <s v="751-1000"/>
    <s v="B0847"/>
    <x v="2"/>
    <s v="Endah Purwanti"/>
    <x v="5"/>
  </r>
  <r>
    <n v="848"/>
    <s v="751-1000"/>
    <s v="E0848"/>
    <x v="3"/>
    <s v="Shania Pertiwi"/>
    <x v="0"/>
  </r>
  <r>
    <n v="849"/>
    <s v="751-1000"/>
    <s v="D0849"/>
    <x v="0"/>
    <s v="Tugiman Hassanah"/>
    <x v="3"/>
  </r>
  <r>
    <n v="850"/>
    <s v="751-1000"/>
    <s v="D0850"/>
    <x v="0"/>
    <s v="Kania Irawan"/>
    <x v="3"/>
  </r>
  <r>
    <n v="851"/>
    <s v="751-1000"/>
    <s v="E0851"/>
    <x v="3"/>
    <s v="Darmaji Budiman"/>
    <x v="0"/>
  </r>
  <r>
    <n v="852"/>
    <s v="751-1000"/>
    <s v="E0852"/>
    <x v="3"/>
    <s v="Bambang Haryanto"/>
    <x v="0"/>
  </r>
  <r>
    <n v="853"/>
    <s v="751-1000"/>
    <s v="F0853"/>
    <x v="1"/>
    <s v="Leo Halim"/>
    <x v="4"/>
  </r>
  <r>
    <n v="854"/>
    <s v="751-1000"/>
    <s v="A0854"/>
    <x v="4"/>
    <s v="Diah Saptono"/>
    <x v="2"/>
  </r>
  <r>
    <n v="855"/>
    <s v="751-1000"/>
    <s v="B0855"/>
    <x v="2"/>
    <s v="Rudi Zulkarnain"/>
    <x v="5"/>
  </r>
  <r>
    <n v="856"/>
    <s v="751-1000"/>
    <s v="F0856"/>
    <x v="1"/>
    <s v="Maryadi Natsir"/>
    <x v="4"/>
  </r>
  <r>
    <n v="857"/>
    <s v="751-1000"/>
    <s v="B0857"/>
    <x v="2"/>
    <s v="Waluyo Riyanti"/>
    <x v="5"/>
  </r>
  <r>
    <n v="858"/>
    <s v="751-1000"/>
    <s v="C0858"/>
    <x v="5"/>
    <s v="Yance Winarno"/>
    <x v="1"/>
  </r>
  <r>
    <n v="859"/>
    <s v="751-1000"/>
    <s v="C0859"/>
    <x v="5"/>
    <s v="Soleh Uyainah"/>
    <x v="1"/>
  </r>
  <r>
    <n v="860"/>
    <s v="751-1000"/>
    <s v="C0860"/>
    <x v="5"/>
    <s v="Aswani Maryati"/>
    <x v="1"/>
  </r>
  <r>
    <n v="861"/>
    <s v="751-1000"/>
    <s v="A0861"/>
    <x v="4"/>
    <s v="Elvina Usamah"/>
    <x v="2"/>
  </r>
  <r>
    <n v="862"/>
    <s v="751-1000"/>
    <s v="A0862"/>
    <x v="4"/>
    <s v="Arta Ardianto"/>
    <x v="2"/>
  </r>
  <r>
    <n v="863"/>
    <s v="751-1000"/>
    <s v="C0863"/>
    <x v="5"/>
    <s v="Gina Irawan"/>
    <x v="1"/>
  </r>
  <r>
    <n v="864"/>
    <s v="751-1000"/>
    <s v="B0864"/>
    <x v="2"/>
    <s v="Vanesa Agustina"/>
    <x v="5"/>
  </r>
  <r>
    <n v="865"/>
    <s v="751-1000"/>
    <s v="C0865"/>
    <x v="5"/>
    <s v="Yunita Siregar"/>
    <x v="1"/>
  </r>
  <r>
    <n v="866"/>
    <s v="751-1000"/>
    <s v="F0866"/>
    <x v="1"/>
    <s v="Hesti Saptono"/>
    <x v="4"/>
  </r>
  <r>
    <n v="867"/>
    <s v="751-1000"/>
    <s v="F0867"/>
    <x v="1"/>
    <s v="Aditya Pangestu"/>
    <x v="4"/>
  </r>
  <r>
    <n v="868"/>
    <s v="751-1000"/>
    <s v="A0868"/>
    <x v="4"/>
    <s v="Tantri Nasyiah"/>
    <x v="2"/>
  </r>
  <r>
    <n v="869"/>
    <s v="751-1000"/>
    <s v="D0869"/>
    <x v="0"/>
    <s v="Dacin Sinaga"/>
    <x v="3"/>
  </r>
  <r>
    <n v="870"/>
    <s v="751-1000"/>
    <s v="D0870"/>
    <x v="0"/>
    <s v="Okto Lestari"/>
    <x v="3"/>
  </r>
  <r>
    <n v="871"/>
    <s v="751-1000"/>
    <s v="A0871"/>
    <x v="4"/>
    <s v="Kuncara Kurniawan"/>
    <x v="2"/>
  </r>
  <r>
    <n v="872"/>
    <s v="751-1000"/>
    <s v="D0872"/>
    <x v="0"/>
    <s v="Tri Sihombing"/>
    <x v="3"/>
  </r>
  <r>
    <n v="873"/>
    <s v="751-1000"/>
    <s v="C0873"/>
    <x v="5"/>
    <s v="Balapati Tamba"/>
    <x v="1"/>
  </r>
  <r>
    <n v="874"/>
    <s v="751-1000"/>
    <s v="E0874"/>
    <x v="3"/>
    <s v="Danu Mulyani"/>
    <x v="0"/>
  </r>
  <r>
    <n v="875"/>
    <s v="751-1000"/>
    <s v="D0875"/>
    <x v="0"/>
    <s v="Pangeran Samosir"/>
    <x v="3"/>
  </r>
  <r>
    <n v="876"/>
    <s v="751-1000"/>
    <s v="A0876"/>
    <x v="4"/>
    <s v="Citra Sitorus"/>
    <x v="2"/>
  </r>
  <r>
    <n v="877"/>
    <s v="751-1000"/>
    <s v="C0877"/>
    <x v="5"/>
    <s v="Jail Usada"/>
    <x v="1"/>
  </r>
  <r>
    <n v="878"/>
    <s v="751-1000"/>
    <s v="F0878"/>
    <x v="1"/>
    <s v="Salimah Wijaya"/>
    <x v="4"/>
  </r>
  <r>
    <n v="879"/>
    <s v="751-1000"/>
    <s v="A0879"/>
    <x v="4"/>
    <s v="Irsad Kusmawati"/>
    <x v="2"/>
  </r>
  <r>
    <n v="880"/>
    <s v="751-1000"/>
    <s v="A0880"/>
    <x v="4"/>
    <s v="Marsito Nasyiah"/>
    <x v="2"/>
  </r>
  <r>
    <n v="881"/>
    <s v="751-1000"/>
    <s v="B0881"/>
    <x v="2"/>
    <s v="Raihan Nasyiah"/>
    <x v="5"/>
  </r>
  <r>
    <n v="882"/>
    <s v="751-1000"/>
    <s v="C0882"/>
    <x v="5"/>
    <s v="Cawuk Sihotang"/>
    <x v="1"/>
  </r>
  <r>
    <n v="883"/>
    <s v="751-1000"/>
    <s v="C0883"/>
    <x v="5"/>
    <s v="Lanjar Utami"/>
    <x v="1"/>
  </r>
  <r>
    <n v="884"/>
    <s v="751-1000"/>
    <s v="D0884"/>
    <x v="0"/>
    <s v="Jail Budiman"/>
    <x v="3"/>
  </r>
  <r>
    <n v="885"/>
    <s v="751-1000"/>
    <s v="B0885"/>
    <x v="2"/>
    <s v="Karsa Padmasari"/>
    <x v="5"/>
  </r>
  <r>
    <n v="886"/>
    <s v="751-1000"/>
    <s v="B0886"/>
    <x v="2"/>
    <s v="Muhammad Wijaya"/>
    <x v="5"/>
  </r>
  <r>
    <n v="887"/>
    <s v="751-1000"/>
    <s v="B0887"/>
    <x v="2"/>
    <s v="Cemplunk Rajata"/>
    <x v="5"/>
  </r>
  <r>
    <n v="888"/>
    <s v="751-1000"/>
    <s v="F0888"/>
    <x v="1"/>
    <s v="Hartaka Utami"/>
    <x v="4"/>
  </r>
  <r>
    <n v="889"/>
    <s v="751-1000"/>
    <s v="F0889"/>
    <x v="1"/>
    <s v="Radit Kuswandari"/>
    <x v="4"/>
  </r>
  <r>
    <n v="890"/>
    <s v="751-1000"/>
    <s v="F0890"/>
    <x v="1"/>
    <s v="Asmadi Prabowo"/>
    <x v="4"/>
  </r>
  <r>
    <n v="891"/>
    <s v="751-1000"/>
    <s v="B0891"/>
    <x v="2"/>
    <s v="Artawan Zulaika"/>
    <x v="5"/>
  </r>
  <r>
    <n v="754"/>
    <s v="751-1000"/>
    <s v="E0754"/>
    <x v="3"/>
    <s v="Mursinin Dabukke"/>
    <x v="0"/>
  </r>
  <r>
    <n v="893"/>
    <s v="751-1000"/>
    <s v="B0893"/>
    <x v="2"/>
    <s v="Sari Wulandari"/>
    <x v="5"/>
  </r>
  <r>
    <n v="894"/>
    <s v="751-1000"/>
    <s v="E0894"/>
    <x v="3"/>
    <s v="Harimurti Iswahyudi"/>
    <x v="0"/>
  </r>
  <r>
    <n v="895"/>
    <s v="751-1000"/>
    <s v="F0895"/>
    <x v="1"/>
    <s v="Ian Prasetya"/>
    <x v="4"/>
  </r>
  <r>
    <n v="896"/>
    <s v="751-1000"/>
    <s v="C0896"/>
    <x v="5"/>
    <s v="Hana Hutagalung"/>
    <x v="1"/>
  </r>
  <r>
    <n v="897"/>
    <s v="751-1000"/>
    <s v="D0897"/>
    <x v="0"/>
    <s v="Nadia Puspasari"/>
    <x v="3"/>
  </r>
  <r>
    <n v="898"/>
    <s v="751-1000"/>
    <s v="D0898"/>
    <x v="0"/>
    <s v="Jamil Handayani"/>
    <x v="3"/>
  </r>
  <r>
    <n v="899"/>
    <s v="751-1000"/>
    <s v="C0899"/>
    <x v="5"/>
    <s v="Pranawa Melani"/>
    <x v="1"/>
  </r>
  <r>
    <n v="900"/>
    <s v="751-1000"/>
    <s v="C0900"/>
    <x v="5"/>
    <s v="Kasim Natsir"/>
    <x v="1"/>
  </r>
  <r>
    <n v="901"/>
    <s v="751-1000"/>
    <s v="F0901"/>
    <x v="1"/>
    <s v="Adika Prastuti"/>
    <x v="4"/>
  </r>
  <r>
    <n v="902"/>
    <s v="751-1000"/>
    <s v="D0902"/>
    <x v="0"/>
    <s v="Tirtayasa Nuraini"/>
    <x v="3"/>
  </r>
  <r>
    <n v="903"/>
    <s v="751-1000"/>
    <s v="D0903"/>
    <x v="0"/>
    <s v="Hendra Halimah"/>
    <x v="3"/>
  </r>
  <r>
    <n v="904"/>
    <s v="751-1000"/>
    <s v="A0904"/>
    <x v="4"/>
    <s v="Mujur Wibisono"/>
    <x v="2"/>
  </r>
  <r>
    <n v="905"/>
    <s v="751-1000"/>
    <s v="A0905"/>
    <x v="4"/>
    <s v="Bambang Yuniar"/>
    <x v="2"/>
  </r>
  <r>
    <n v="906"/>
    <s v="751-1000"/>
    <s v="D0906"/>
    <x v="0"/>
    <s v="Jessica Zulaika"/>
    <x v="3"/>
  </r>
  <r>
    <n v="907"/>
    <s v="751-1000"/>
    <s v="C0907"/>
    <x v="5"/>
    <s v="Carla Padmasari"/>
    <x v="1"/>
  </r>
  <r>
    <n v="908"/>
    <s v="751-1000"/>
    <s v="C0908"/>
    <x v="5"/>
    <s v="Indra Nasyiah"/>
    <x v="1"/>
  </r>
  <r>
    <n v="909"/>
    <s v="751-1000"/>
    <s v="E0909"/>
    <x v="3"/>
    <s v="Dariati Samosir"/>
    <x v="0"/>
  </r>
  <r>
    <n v="910"/>
    <s v="751-1000"/>
    <s v="B0910"/>
    <x v="2"/>
    <s v="Parman Kurniawan"/>
    <x v="5"/>
  </r>
  <r>
    <n v="911"/>
    <s v="751-1000"/>
    <s v="D0911"/>
    <x v="0"/>
    <s v="Dimaz Prasetyo"/>
    <x v="3"/>
  </r>
  <r>
    <n v="912"/>
    <s v="751-1000"/>
    <s v="F0912"/>
    <x v="1"/>
    <s v="Kayla Rajata"/>
    <x v="4"/>
  </r>
  <r>
    <n v="913"/>
    <s v="751-1000"/>
    <s v="F0913"/>
    <x v="1"/>
    <s v="Jatmiko Uwais"/>
    <x v="4"/>
  </r>
  <r>
    <n v="914"/>
    <s v="751-1000"/>
    <s v="F0914"/>
    <x v="1"/>
    <s v="Eja Yulianti"/>
    <x v="4"/>
  </r>
  <r>
    <n v="915"/>
    <s v="751-1000"/>
    <s v="A0915"/>
    <x v="4"/>
    <s v="Limar Mangunsong"/>
    <x v="2"/>
  </r>
  <r>
    <n v="916"/>
    <s v="751-1000"/>
    <s v="A0916"/>
    <x v="4"/>
    <s v="Zulaikha Kusumo"/>
    <x v="2"/>
  </r>
  <r>
    <n v="917"/>
    <s v="751-1000"/>
    <s v="F0917"/>
    <x v="1"/>
    <s v="Marsudi Haryanti"/>
    <x v="4"/>
  </r>
  <r>
    <n v="918"/>
    <s v="751-1000"/>
    <s v="D0918"/>
    <x v="0"/>
    <s v="Banawa Saputra"/>
    <x v="3"/>
  </r>
  <r>
    <n v="919"/>
    <s v="751-1000"/>
    <s v="E0919"/>
    <x v="3"/>
    <s v="Karman Hidayat"/>
    <x v="0"/>
  </r>
  <r>
    <n v="920"/>
    <s v="751-1000"/>
    <s v="B0920"/>
    <x v="2"/>
    <s v="Jaswadi Dabukke"/>
    <x v="5"/>
  </r>
  <r>
    <n v="921"/>
    <s v="751-1000"/>
    <s v="B0921"/>
    <x v="2"/>
    <s v="Warta Astuti"/>
    <x v="5"/>
  </r>
  <r>
    <n v="922"/>
    <s v="751-1000"/>
    <s v="A0922"/>
    <x v="4"/>
    <s v="Karsana Wijaya"/>
    <x v="2"/>
  </r>
  <r>
    <n v="923"/>
    <s v="751-1000"/>
    <s v="D0923"/>
    <x v="0"/>
    <s v="Kawaca Hutagalung"/>
    <x v="3"/>
  </r>
  <r>
    <n v="924"/>
    <s v="751-1000"/>
    <s v="B0924"/>
    <x v="2"/>
    <s v="Cindy Januar"/>
    <x v="5"/>
  </r>
  <r>
    <n v="925"/>
    <s v="751-1000"/>
    <s v="B0925"/>
    <x v="2"/>
    <s v="Olivia Anggraini"/>
    <x v="5"/>
  </r>
  <r>
    <n v="926"/>
    <s v="751-1000"/>
    <s v="A0926"/>
    <x v="4"/>
    <s v="Putri Thamrin"/>
    <x v="2"/>
  </r>
  <r>
    <n v="927"/>
    <s v="751-1000"/>
    <s v="C0927"/>
    <x v="5"/>
    <s v="Narji Haryanto"/>
    <x v="1"/>
  </r>
  <r>
    <n v="928"/>
    <s v="751-1000"/>
    <s v="D0928"/>
    <x v="0"/>
    <s v="Tedi Aryani"/>
    <x v="3"/>
  </r>
  <r>
    <n v="929"/>
    <s v="751-1000"/>
    <s v="C0929"/>
    <x v="5"/>
    <s v="Prayoga Nurdiyanti"/>
    <x v="1"/>
  </r>
  <r>
    <n v="930"/>
    <s v="751-1000"/>
    <s v="F0930"/>
    <x v="1"/>
    <s v="Irfan Usamah"/>
    <x v="4"/>
  </r>
  <r>
    <n v="931"/>
    <s v="751-1000"/>
    <s v="A0931"/>
    <x v="4"/>
    <s v="Mustofa Narpati"/>
    <x v="2"/>
  </r>
  <r>
    <n v="932"/>
    <s v="751-1000"/>
    <s v="C0932"/>
    <x v="5"/>
    <s v="Purwadi Palastri"/>
    <x v="1"/>
  </r>
  <r>
    <n v="933"/>
    <s v="751-1000"/>
    <s v="E0933"/>
    <x v="3"/>
    <s v="Prima Saefullah"/>
    <x v="0"/>
  </r>
  <r>
    <n v="934"/>
    <s v="751-1000"/>
    <s v="D0934"/>
    <x v="0"/>
    <s v="Darman Permata"/>
    <x v="3"/>
  </r>
  <r>
    <n v="935"/>
    <s v="751-1000"/>
    <s v="B0935"/>
    <x v="2"/>
    <s v="Humaira Marpaung"/>
    <x v="5"/>
  </r>
  <r>
    <n v="936"/>
    <s v="751-1000"/>
    <s v="F0936"/>
    <x v="1"/>
    <s v="Vicky Widiastuti"/>
    <x v="4"/>
  </r>
  <r>
    <n v="937"/>
    <s v="751-1000"/>
    <s v="F0937"/>
    <x v="1"/>
    <s v="Hasan Laksmiwati"/>
    <x v="4"/>
  </r>
  <r>
    <n v="938"/>
    <s v="751-1000"/>
    <s v="A0938"/>
    <x v="4"/>
    <s v="Melinda Megantara"/>
    <x v="2"/>
  </r>
  <r>
    <n v="939"/>
    <s v="751-1000"/>
    <s v="B0939"/>
    <x v="2"/>
    <s v="Saka Hidayat"/>
    <x v="5"/>
  </r>
  <r>
    <n v="940"/>
    <s v="751-1000"/>
    <s v="A0940"/>
    <x v="4"/>
    <s v="Sarah Nuraini"/>
    <x v="2"/>
  </r>
  <r>
    <n v="941"/>
    <s v="751-1000"/>
    <s v="C0941"/>
    <x v="5"/>
    <s v="Kala Hassanah"/>
    <x v="1"/>
  </r>
  <r>
    <n v="942"/>
    <s v="751-1000"/>
    <s v="D0942"/>
    <x v="0"/>
    <s v="Prakosa Halim"/>
    <x v="3"/>
  </r>
  <r>
    <n v="943"/>
    <s v="751-1000"/>
    <s v="B0943"/>
    <x v="2"/>
    <s v="Gawati Purwanti"/>
    <x v="5"/>
  </r>
  <r>
    <n v="944"/>
    <s v="751-1000"/>
    <s v="E0944"/>
    <x v="3"/>
    <s v="Ikhsan Maheswara"/>
    <x v="0"/>
  </r>
  <r>
    <n v="945"/>
    <s v="751-1000"/>
    <s v="B0945"/>
    <x v="2"/>
    <s v="Jaeman Sinaga"/>
    <x v="5"/>
  </r>
  <r>
    <n v="946"/>
    <s v="751-1000"/>
    <s v="F0946"/>
    <x v="1"/>
    <s v="Gandewa Sihombing"/>
    <x v="4"/>
  </r>
  <r>
    <n v="947"/>
    <s v="751-1000"/>
    <s v="E0947"/>
    <x v="3"/>
    <s v="Labuh Purnawati"/>
    <x v="0"/>
  </r>
  <r>
    <n v="948"/>
    <s v="751-1000"/>
    <s v="D0948"/>
    <x v="0"/>
    <s v="Tina Saputra"/>
    <x v="3"/>
  </r>
  <r>
    <n v="949"/>
    <s v="751-1000"/>
    <s v="D0949"/>
    <x v="0"/>
    <s v="Respati Saptono"/>
    <x v="3"/>
  </r>
  <r>
    <n v="950"/>
    <s v="751-1000"/>
    <s v="D0950"/>
    <x v="0"/>
    <s v="Rahmat Hutasoit"/>
    <x v="3"/>
  </r>
  <r>
    <n v="951"/>
    <s v="751-1000"/>
    <s v="C0951"/>
    <x v="5"/>
    <s v="Mahesa Maulana"/>
    <x v="1"/>
  </r>
  <r>
    <n v="952"/>
    <s v="751-1000"/>
    <s v="C0952"/>
    <x v="5"/>
    <s v="Gantar Winarsih"/>
    <x v="1"/>
  </r>
  <r>
    <n v="953"/>
    <s v="751-1000"/>
    <s v="F0953"/>
    <x v="1"/>
    <s v="Sakti Prasetya"/>
    <x v="4"/>
  </r>
  <r>
    <n v="954"/>
    <s v="751-1000"/>
    <s v="B0954"/>
    <x v="2"/>
    <s v="Zamira Simanjuntak"/>
    <x v="5"/>
  </r>
  <r>
    <n v="955"/>
    <s v="751-1000"/>
    <s v="B0955"/>
    <x v="2"/>
    <s v="Adhiarja Hartati"/>
    <x v="5"/>
  </r>
  <r>
    <n v="956"/>
    <s v="751-1000"/>
    <s v="B0956"/>
    <x v="2"/>
    <s v="Bahuwirya Novitasari"/>
    <x v="5"/>
  </r>
  <r>
    <n v="957"/>
    <s v="751-1000"/>
    <s v="F0957"/>
    <x v="1"/>
    <s v="Taufan Widiastuti"/>
    <x v="4"/>
  </r>
  <r>
    <n v="958"/>
    <s v="751-1000"/>
    <s v="F0958"/>
    <x v="1"/>
    <s v="Warsita Putra"/>
    <x v="4"/>
  </r>
  <r>
    <n v="959"/>
    <s v="751-1000"/>
    <s v="D0959"/>
    <x v="0"/>
    <s v="Banawa Prasetyo"/>
    <x v="3"/>
  </r>
  <r>
    <n v="960"/>
    <s v="751-1000"/>
    <s v="B0960"/>
    <x v="2"/>
    <s v="Aris Purnawati"/>
    <x v="5"/>
  </r>
  <r>
    <n v="961"/>
    <s v="751-1000"/>
    <s v="E0961"/>
    <x v="3"/>
    <s v="Gantar Prayoga"/>
    <x v="0"/>
  </r>
  <r>
    <n v="962"/>
    <s v="751-1000"/>
    <s v="B0962"/>
    <x v="2"/>
    <s v="Damu Pradana"/>
    <x v="5"/>
  </r>
  <r>
    <n v="963"/>
    <s v="751-1000"/>
    <s v="B0963"/>
    <x v="2"/>
    <s v="Alambana Purwanti"/>
    <x v="5"/>
  </r>
  <r>
    <n v="964"/>
    <s v="751-1000"/>
    <s v="A0964"/>
    <x v="4"/>
    <s v="Gaman Simbolon"/>
    <x v="2"/>
  </r>
  <r>
    <n v="965"/>
    <s v="751-1000"/>
    <s v="D0965"/>
    <x v="0"/>
    <s v="Darsirah Habibi"/>
    <x v="3"/>
  </r>
  <r>
    <n v="966"/>
    <s v="751-1000"/>
    <s v="A0966"/>
    <x v="4"/>
    <s v="Bambang Gunarto"/>
    <x v="2"/>
  </r>
  <r>
    <n v="967"/>
    <s v="751-1000"/>
    <s v="E0967"/>
    <x v="3"/>
    <s v="Hana Prasetya"/>
    <x v="0"/>
  </r>
  <r>
    <n v="968"/>
    <s v="751-1000"/>
    <s v="E0968"/>
    <x v="3"/>
    <s v="Eva Puspita"/>
    <x v="0"/>
  </r>
  <r>
    <n v="465"/>
    <s v="251-500"/>
    <s v="F0465"/>
    <x v="1"/>
    <s v="Nrima Pudjiastuti"/>
    <x v="2"/>
  </r>
  <r>
    <n v="970"/>
    <s v="751-1000"/>
    <s v="A0970"/>
    <x v="4"/>
    <s v="Gangsa Iswahyudi"/>
    <x v="2"/>
  </r>
  <r>
    <n v="971"/>
    <s v="751-1000"/>
    <s v="F0971"/>
    <x v="1"/>
    <s v="Dimas Rajasa"/>
    <x v="4"/>
  </r>
  <r>
    <n v="972"/>
    <s v="751-1000"/>
    <s v="D0972"/>
    <x v="0"/>
    <s v="Hana Winarsih"/>
    <x v="3"/>
  </r>
  <r>
    <n v="973"/>
    <s v="751-1000"/>
    <s v="B0973"/>
    <x v="2"/>
    <s v="Martani Mulyani"/>
    <x v="5"/>
  </r>
  <r>
    <n v="974"/>
    <s v="751-1000"/>
    <s v="F0974"/>
    <x v="1"/>
    <s v="Bakianto Marpaung"/>
    <x v="4"/>
  </r>
  <r>
    <n v="975"/>
    <s v="751-1000"/>
    <s v="E0975"/>
    <x v="3"/>
    <s v="Simon Widiastuti"/>
    <x v="0"/>
  </r>
  <r>
    <n v="976"/>
    <s v="751-1000"/>
    <s v="F0976"/>
    <x v="1"/>
    <s v="Jono Lazuardi"/>
    <x v="4"/>
  </r>
  <r>
    <n v="977"/>
    <s v="751-1000"/>
    <s v="A0977"/>
    <x v="4"/>
    <s v="Okta Sitorus"/>
    <x v="2"/>
  </r>
  <r>
    <n v="978"/>
    <s v="751-1000"/>
    <s v="A0978"/>
    <x v="4"/>
    <s v="Emong Siregar"/>
    <x v="2"/>
  </r>
  <r>
    <n v="979"/>
    <s v="751-1000"/>
    <s v="C0979"/>
    <x v="5"/>
    <s v="Kajen Budiman"/>
    <x v="1"/>
  </r>
  <r>
    <n v="980"/>
    <s v="751-1000"/>
    <s v="A0980"/>
    <x v="4"/>
    <s v="Ismail Nugroho"/>
    <x v="2"/>
  </r>
  <r>
    <n v="981"/>
    <s v="751-1000"/>
    <s v="E0981"/>
    <x v="3"/>
    <s v="Amelia Manullang"/>
    <x v="0"/>
  </r>
  <r>
    <n v="969"/>
    <s v="751-1000"/>
    <s v="A0969"/>
    <x v="4"/>
    <s v="Fitriani Mulyani"/>
    <x v="2"/>
  </r>
  <r>
    <n v="983"/>
    <s v="751-1000"/>
    <s v="D0983"/>
    <x v="0"/>
    <s v="Ellis Prayoga"/>
    <x v="3"/>
  </r>
  <r>
    <n v="984"/>
    <s v="751-1000"/>
    <s v="D0984"/>
    <x v="0"/>
    <s v="Among Padmasari"/>
    <x v="3"/>
  </r>
  <r>
    <n v="985"/>
    <s v="751-1000"/>
    <s v="C0985"/>
    <x v="5"/>
    <s v="Endra Waskita"/>
    <x v="1"/>
  </r>
  <r>
    <n v="986"/>
    <s v="751-1000"/>
    <s v="F0986"/>
    <x v="1"/>
    <s v="Hasta Usada"/>
    <x v="4"/>
  </r>
  <r>
    <n v="987"/>
    <s v="751-1000"/>
    <s v="D0987"/>
    <x v="0"/>
    <s v="Ikin Purnawati"/>
    <x v="3"/>
  </r>
  <r>
    <n v="988"/>
    <s v="751-1000"/>
    <s v="D0988"/>
    <x v="0"/>
    <s v="Ivan Wibisono"/>
    <x v="3"/>
  </r>
  <r>
    <n v="989"/>
    <s v="751-1000"/>
    <s v="C0989"/>
    <x v="5"/>
    <s v="Akarsana Nasyidah"/>
    <x v="1"/>
  </r>
  <r>
    <n v="990"/>
    <s v="751-1000"/>
    <s v="F0990"/>
    <x v="1"/>
    <s v="Karen Budiyanto"/>
    <x v="4"/>
  </r>
  <r>
    <n v="550"/>
    <s v="501-750"/>
    <s v="D0550"/>
    <x v="0"/>
    <s v="Carub Rahmawati"/>
    <x v="2"/>
  </r>
  <r>
    <n v="992"/>
    <s v="751-1000"/>
    <s v="A0992"/>
    <x v="4"/>
    <s v="Irfan Nababan"/>
    <x v="2"/>
  </r>
  <r>
    <n v="993"/>
    <s v="751-1000"/>
    <s v="B0993"/>
    <x v="2"/>
    <s v="Novi Prabowo"/>
    <x v="5"/>
  </r>
  <r>
    <n v="994"/>
    <s v="751-1000"/>
    <s v="C0994"/>
    <x v="5"/>
    <s v="Yance Pranowo"/>
    <x v="1"/>
  </r>
  <r>
    <n v="995"/>
    <s v="751-1000"/>
    <s v="D0995"/>
    <x v="0"/>
    <s v="Malik Tampubolon"/>
    <x v="3"/>
  </r>
  <r>
    <n v="996"/>
    <s v="751-1000"/>
    <s v="F0996"/>
    <x v="1"/>
    <s v="Kasim Nasyidah"/>
    <x v="4"/>
  </r>
  <r>
    <n v="997"/>
    <s v="751-1000"/>
    <s v="C0997"/>
    <x v="5"/>
    <s v="Gawati Melani"/>
    <x v="1"/>
  </r>
  <r>
    <n v="998"/>
    <s v="751-1000"/>
    <s v="E0998"/>
    <x v="3"/>
    <s v="Ade Astuti"/>
    <x v="0"/>
  </r>
  <r>
    <n v="999"/>
    <s v="751-1000"/>
    <s v="F0999"/>
    <x v="1"/>
    <s v="Michelle Nuraini"/>
    <x v="4"/>
  </r>
  <r>
    <n v="1000"/>
    <s v="751-1000"/>
    <s v="E1000"/>
    <x v="3"/>
    <s v="Omar Sihombing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744AC-9E21-4FB2-93A3-06BE7C7B471B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E16:AL24" firstHeaderRow="1" firstDataRow="2" firstDataCol="1"/>
  <pivotFields count="6">
    <pivotField showAll="0"/>
    <pivotField showAll="0"/>
    <pivotField showAll="0"/>
    <pivotField axis="axisCol" dataField="1" showAll="0">
      <items count="7">
        <item x="1"/>
        <item x="0"/>
        <item x="2"/>
        <item x="5"/>
        <item x="4"/>
        <item x="3"/>
        <item t="default"/>
      </items>
    </pivotField>
    <pivotField showAll="0"/>
    <pivotField axis="axisRow" showAll="0">
      <items count="7">
        <item x="4"/>
        <item x="3"/>
        <item x="0"/>
        <item x="1"/>
        <item x="5"/>
        <item x="2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Jurusa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61F58-6E95-4D5B-8A1B-5FF507F87129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Y7:AF13" firstHeaderRow="1" firstDataRow="2" firstDataCol="1"/>
  <pivotFields count="3">
    <pivotField axis="axisRow" showAll="0">
      <items count="5">
        <item x="0"/>
        <item x="2"/>
        <item x="1"/>
        <item x="3"/>
        <item t="default"/>
      </items>
    </pivotField>
    <pivotField showAll="0"/>
    <pivotField axis="axisCol" dataField="1" showAll="0">
      <items count="7">
        <item x="1"/>
        <item x="0"/>
        <item x="2"/>
        <item x="5"/>
        <item x="4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Jurusa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D2E2B-2651-48C0-8B9E-E4952D96E43E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>
  <location ref="T7:W15" firstHeaderRow="1" firstDataRow="2" firstDataCol="1"/>
  <pivotFields count="22">
    <pivotField showAll="0"/>
    <pivotField showAll="0"/>
    <pivotField axis="axisRow" showAll="0">
      <items count="7">
        <item x="1"/>
        <item x="0"/>
        <item x="2"/>
        <item x="5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62">
        <item x="3"/>
        <item x="62"/>
        <item x="140"/>
        <item x="102"/>
        <item x="136"/>
        <item x="122"/>
        <item x="151"/>
        <item x="99"/>
        <item x="73"/>
        <item x="159"/>
        <item x="48"/>
        <item x="8"/>
        <item x="121"/>
        <item x="138"/>
        <item x="123"/>
        <item x="2"/>
        <item x="135"/>
        <item x="22"/>
        <item x="18"/>
        <item x="68"/>
        <item x="28"/>
        <item x="101"/>
        <item x="134"/>
        <item x="4"/>
        <item x="14"/>
        <item x="37"/>
        <item x="61"/>
        <item x="47"/>
        <item x="103"/>
        <item x="51"/>
        <item x="142"/>
        <item x="115"/>
        <item x="79"/>
        <item x="86"/>
        <item x="20"/>
        <item x="143"/>
        <item x="72"/>
        <item x="34"/>
        <item x="120"/>
        <item x="19"/>
        <item x="158"/>
        <item x="71"/>
        <item x="75"/>
        <item x="146"/>
        <item x="56"/>
        <item x="106"/>
        <item x="147"/>
        <item x="104"/>
        <item x="38"/>
        <item x="21"/>
        <item x="126"/>
        <item x="60"/>
        <item x="26"/>
        <item x="109"/>
        <item x="5"/>
        <item x="87"/>
        <item x="107"/>
        <item x="53"/>
        <item x="12"/>
        <item x="119"/>
        <item x="150"/>
        <item x="95"/>
        <item x="128"/>
        <item x="1"/>
        <item x="96"/>
        <item x="144"/>
        <item x="90"/>
        <item x="59"/>
        <item x="83"/>
        <item x="130"/>
        <item x="129"/>
        <item x="13"/>
        <item x="40"/>
        <item x="6"/>
        <item x="80"/>
        <item x="9"/>
        <item x="148"/>
        <item x="42"/>
        <item x="98"/>
        <item x="33"/>
        <item x="112"/>
        <item x="105"/>
        <item x="31"/>
        <item x="29"/>
        <item x="45"/>
        <item x="55"/>
        <item x="145"/>
        <item x="110"/>
        <item x="131"/>
        <item x="89"/>
        <item x="44"/>
        <item x="156"/>
        <item x="155"/>
        <item x="10"/>
        <item x="27"/>
        <item x="63"/>
        <item x="76"/>
        <item x="127"/>
        <item x="25"/>
        <item x="88"/>
        <item x="49"/>
        <item x="0"/>
        <item x="23"/>
        <item x="54"/>
        <item x="32"/>
        <item x="58"/>
        <item x="153"/>
        <item x="100"/>
        <item x="160"/>
        <item x="11"/>
        <item x="46"/>
        <item x="52"/>
        <item x="157"/>
        <item x="35"/>
        <item x="113"/>
        <item x="114"/>
        <item x="124"/>
        <item x="65"/>
        <item x="43"/>
        <item x="70"/>
        <item x="82"/>
        <item x="78"/>
        <item x="69"/>
        <item x="92"/>
        <item x="7"/>
        <item x="17"/>
        <item x="94"/>
        <item x="125"/>
        <item x="15"/>
        <item x="117"/>
        <item x="66"/>
        <item x="141"/>
        <item x="30"/>
        <item x="24"/>
        <item x="132"/>
        <item x="152"/>
        <item x="154"/>
        <item x="111"/>
        <item x="16"/>
        <item x="50"/>
        <item x="36"/>
        <item x="139"/>
        <item x="77"/>
        <item x="149"/>
        <item x="85"/>
        <item x="81"/>
        <item x="67"/>
        <item x="133"/>
        <item x="57"/>
        <item x="41"/>
        <item x="93"/>
        <item x="97"/>
        <item x="84"/>
        <item x="91"/>
        <item x="74"/>
        <item x="64"/>
        <item x="39"/>
        <item x="116"/>
        <item x="108"/>
        <item x="137"/>
        <item x="118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Absen" fld="11" subtotal="count" baseField="0" baseItem="0"/>
  </dataFields>
  <chartFormats count="2">
    <chartFormat chart="3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E3D7B-87E2-4927-A53C-66CAF68B442D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K8:L13" firstHeaderRow="1" firstDataRow="1" firstDataCol="1"/>
  <pivotFields count="15">
    <pivotField showAll="0"/>
    <pivotField showAll="0"/>
    <pivotField dataField="1" showAll="0">
      <items count="7">
        <item x="1"/>
        <item x="0"/>
        <item x="2"/>
        <item x="5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Jurusan" fld="2" subtotal="count" baseField="0" baseItem="0"/>
  </dataFields>
  <chartFormats count="5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9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9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9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2C1F7-0D93-4761-9E40-EEAA1E144E07}">
  <dimension ref="A1:H55"/>
  <sheetViews>
    <sheetView topLeftCell="A40" zoomScale="101" zoomScaleNormal="200" workbookViewId="0">
      <selection activeCell="D57" sqref="D57"/>
    </sheetView>
  </sheetViews>
  <sheetFormatPr defaultColWidth="8.81640625" defaultRowHeight="14.5" x14ac:dyDescent="0.35"/>
  <cols>
    <col min="1" max="1" width="12" customWidth="1"/>
    <col min="2" max="2" width="3.453125" customWidth="1"/>
    <col min="3" max="3" width="20" customWidth="1"/>
    <col min="4" max="4" width="22.453125" customWidth="1"/>
    <col min="5" max="5" width="13.1796875" bestFit="1" customWidth="1"/>
  </cols>
  <sheetData>
    <row r="1" spans="1:3" x14ac:dyDescent="0.35">
      <c r="B1" s="7" t="s">
        <v>3175</v>
      </c>
    </row>
    <row r="2" spans="1:3" x14ac:dyDescent="0.35">
      <c r="B2" s="7" t="s">
        <v>3176</v>
      </c>
    </row>
    <row r="3" spans="1:3" x14ac:dyDescent="0.35">
      <c r="B3" s="7" t="s">
        <v>3173</v>
      </c>
    </row>
    <row r="4" spans="1:3" x14ac:dyDescent="0.35">
      <c r="B4" s="7" t="s">
        <v>3174</v>
      </c>
    </row>
    <row r="5" spans="1:3" x14ac:dyDescent="0.35">
      <c r="A5" s="51" t="s">
        <v>3165</v>
      </c>
      <c r="B5" s="38">
        <v>1</v>
      </c>
      <c r="C5" t="s">
        <v>3141</v>
      </c>
    </row>
    <row r="6" spans="1:3" x14ac:dyDescent="0.35">
      <c r="A6" s="51"/>
      <c r="B6" s="38">
        <v>2</v>
      </c>
      <c r="C6" t="s">
        <v>3142</v>
      </c>
    </row>
    <row r="7" spans="1:3" x14ac:dyDescent="0.35">
      <c r="A7" s="51"/>
      <c r="B7" s="38">
        <v>3</v>
      </c>
      <c r="C7" t="s">
        <v>3177</v>
      </c>
    </row>
    <row r="8" spans="1:3" x14ac:dyDescent="0.35">
      <c r="A8" s="52" t="s">
        <v>3166</v>
      </c>
      <c r="B8" s="39">
        <v>4</v>
      </c>
      <c r="C8" t="s">
        <v>3168</v>
      </c>
    </row>
    <row r="9" spans="1:3" x14ac:dyDescent="0.35">
      <c r="A9" s="52"/>
      <c r="B9" s="39">
        <v>5</v>
      </c>
      <c r="C9" t="s">
        <v>3172</v>
      </c>
    </row>
    <row r="10" spans="1:3" x14ac:dyDescent="0.35">
      <c r="A10" s="52"/>
      <c r="B10" s="39"/>
    </row>
    <row r="11" spans="1:3" x14ac:dyDescent="0.35">
      <c r="A11" s="52"/>
      <c r="B11" s="39"/>
    </row>
    <row r="12" spans="1:3" x14ac:dyDescent="0.35">
      <c r="A12" s="52"/>
      <c r="B12" s="39"/>
    </row>
    <row r="13" spans="1:3" x14ac:dyDescent="0.35">
      <c r="A13" s="52"/>
      <c r="B13" s="39"/>
    </row>
    <row r="14" spans="1:3" x14ac:dyDescent="0.35">
      <c r="A14" s="52"/>
      <c r="B14" s="39"/>
    </row>
    <row r="15" spans="1:3" x14ac:dyDescent="0.35">
      <c r="A15" s="52"/>
      <c r="B15" s="39"/>
    </row>
    <row r="16" spans="1:3" x14ac:dyDescent="0.35">
      <c r="A16" s="52"/>
      <c r="B16" s="39"/>
    </row>
    <row r="17" spans="1:5" x14ac:dyDescent="0.35">
      <c r="A17" s="52"/>
      <c r="B17" s="39"/>
    </row>
    <row r="18" spans="1:5" x14ac:dyDescent="0.35">
      <c r="A18" s="52"/>
      <c r="B18" s="39"/>
    </row>
    <row r="19" spans="1:5" x14ac:dyDescent="0.35">
      <c r="A19" s="52"/>
      <c r="B19" s="39"/>
    </row>
    <row r="20" spans="1:5" x14ac:dyDescent="0.35">
      <c r="A20" s="52"/>
      <c r="B20" s="39"/>
    </row>
    <row r="21" spans="1:5" x14ac:dyDescent="0.35">
      <c r="A21" s="52"/>
      <c r="B21" s="39">
        <v>6</v>
      </c>
      <c r="C21" t="s">
        <v>3178</v>
      </c>
    </row>
    <row r="22" spans="1:5" ht="15" customHeight="1" x14ac:dyDescent="0.35">
      <c r="A22" s="53" t="s">
        <v>3167</v>
      </c>
      <c r="B22" s="40">
        <v>7</v>
      </c>
      <c r="C22" t="s">
        <v>3143</v>
      </c>
    </row>
    <row r="23" spans="1:5" x14ac:dyDescent="0.35">
      <c r="A23" s="53"/>
      <c r="B23" s="40"/>
      <c r="C23" t="s">
        <v>1027</v>
      </c>
    </row>
    <row r="24" spans="1:5" x14ac:dyDescent="0.35">
      <c r="A24" s="53"/>
      <c r="B24" s="40"/>
      <c r="C24" s="8" t="s">
        <v>3139</v>
      </c>
      <c r="D24" s="8" t="s">
        <v>1009</v>
      </c>
      <c r="E24" s="8" t="s">
        <v>1054</v>
      </c>
    </row>
    <row r="25" spans="1:5" x14ac:dyDescent="0.35">
      <c r="A25" s="53"/>
      <c r="B25" s="40"/>
      <c r="C25" s="9">
        <v>1</v>
      </c>
      <c r="D25" s="9" t="s">
        <v>1015</v>
      </c>
      <c r="E25" s="9" t="s">
        <v>1029</v>
      </c>
    </row>
    <row r="26" spans="1:5" x14ac:dyDescent="0.35">
      <c r="A26" s="53"/>
      <c r="B26" s="40"/>
      <c r="C26" s="9">
        <v>10</v>
      </c>
      <c r="D26" s="9" t="s">
        <v>1014</v>
      </c>
      <c r="E26" s="9" t="s">
        <v>1030</v>
      </c>
    </row>
    <row r="27" spans="1:5" x14ac:dyDescent="0.35">
      <c r="A27" s="53"/>
      <c r="B27" s="40"/>
      <c r="C27" s="9">
        <v>100</v>
      </c>
      <c r="D27" s="9" t="s">
        <v>1012</v>
      </c>
      <c r="E27" s="9" t="s">
        <v>1031</v>
      </c>
    </row>
    <row r="28" spans="1:5" x14ac:dyDescent="0.35">
      <c r="A28" s="53"/>
      <c r="B28" s="40"/>
      <c r="C28" s="9">
        <v>1000</v>
      </c>
      <c r="D28" s="9" t="s">
        <v>1013</v>
      </c>
      <c r="E28" s="9" t="s">
        <v>1032</v>
      </c>
    </row>
    <row r="29" spans="1:5" x14ac:dyDescent="0.35">
      <c r="A29" s="53"/>
      <c r="B29" s="40"/>
      <c r="C29" s="9">
        <v>98</v>
      </c>
      <c r="D29" s="9" t="s">
        <v>1010</v>
      </c>
      <c r="E29" s="9" t="s">
        <v>1033</v>
      </c>
    </row>
    <row r="30" spans="1:5" x14ac:dyDescent="0.35">
      <c r="A30" s="53"/>
      <c r="B30" s="40"/>
      <c r="C30" s="9">
        <v>908</v>
      </c>
      <c r="D30" s="9" t="s">
        <v>1011</v>
      </c>
      <c r="E30" s="9" t="s">
        <v>1034</v>
      </c>
    </row>
    <row r="31" spans="1:5" x14ac:dyDescent="0.35">
      <c r="A31" s="53"/>
      <c r="B31" s="40">
        <v>8</v>
      </c>
      <c r="C31" t="s">
        <v>3144</v>
      </c>
    </row>
    <row r="32" spans="1:5" x14ac:dyDescent="0.35">
      <c r="A32" s="53"/>
      <c r="B32" s="40"/>
      <c r="C32" t="s">
        <v>3153</v>
      </c>
    </row>
    <row r="33" spans="1:8" x14ac:dyDescent="0.35">
      <c r="A33" s="53"/>
      <c r="B33" s="40"/>
      <c r="C33" t="s">
        <v>3180</v>
      </c>
    </row>
    <row r="34" spans="1:8" x14ac:dyDescent="0.35">
      <c r="A34" s="53"/>
      <c r="B34" s="40">
        <v>9</v>
      </c>
      <c r="C34" t="s">
        <v>3179</v>
      </c>
    </row>
    <row r="35" spans="1:8" ht="15" customHeight="1" x14ac:dyDescent="0.35">
      <c r="A35" s="53"/>
      <c r="B35" s="41">
        <v>10</v>
      </c>
      <c r="C35" t="s">
        <v>3181</v>
      </c>
    </row>
    <row r="36" spans="1:8" x14ac:dyDescent="0.35">
      <c r="A36" s="53"/>
      <c r="B36" s="41"/>
      <c r="C36" t="s">
        <v>3169</v>
      </c>
    </row>
    <row r="37" spans="1:8" x14ac:dyDescent="0.35">
      <c r="A37" s="53"/>
      <c r="B37" s="41"/>
      <c r="C37" t="s">
        <v>3170</v>
      </c>
    </row>
    <row r="38" spans="1:8" x14ac:dyDescent="0.35">
      <c r="A38" s="53"/>
      <c r="B38" s="41"/>
      <c r="C38" t="s">
        <v>1040</v>
      </c>
    </row>
    <row r="39" spans="1:8" x14ac:dyDescent="0.35">
      <c r="A39" s="53"/>
      <c r="B39" s="41"/>
      <c r="C39" s="7" t="s">
        <v>1025</v>
      </c>
      <c r="D39" s="1">
        <v>80</v>
      </c>
    </row>
    <row r="40" spans="1:8" x14ac:dyDescent="0.35">
      <c r="A40" s="53"/>
      <c r="B40" s="41"/>
      <c r="C40" s="7" t="s">
        <v>1041</v>
      </c>
      <c r="D40" s="33">
        <v>44114</v>
      </c>
      <c r="G40" s="34"/>
    </row>
    <row r="41" spans="1:8" x14ac:dyDescent="0.35">
      <c r="A41" s="53"/>
      <c r="B41" s="41"/>
      <c r="C41" s="7" t="s">
        <v>3156</v>
      </c>
      <c r="D41" s="1" t="s">
        <v>3145</v>
      </c>
      <c r="G41" s="7"/>
    </row>
    <row r="42" spans="1:8" x14ac:dyDescent="0.35">
      <c r="A42" s="53"/>
      <c r="B42" s="41"/>
      <c r="C42" t="s">
        <v>3171</v>
      </c>
      <c r="D42" s="1"/>
      <c r="G42" s="7"/>
    </row>
    <row r="43" spans="1:8" x14ac:dyDescent="0.35">
      <c r="A43" s="53"/>
      <c r="B43" s="41"/>
      <c r="C43" s="10" t="s">
        <v>1036</v>
      </c>
      <c r="D43" s="9" t="s">
        <v>1039</v>
      </c>
      <c r="G43" s="7"/>
    </row>
    <row r="44" spans="1:8" x14ac:dyDescent="0.35">
      <c r="A44" s="53"/>
      <c r="B44" s="41"/>
      <c r="C44" s="8" t="s">
        <v>1037</v>
      </c>
      <c r="D44" s="9" t="s">
        <v>1038</v>
      </c>
      <c r="G44" s="7"/>
      <c r="H44" s="35"/>
    </row>
    <row r="45" spans="1:8" x14ac:dyDescent="0.35">
      <c r="A45" s="53"/>
      <c r="B45" s="41"/>
      <c r="C45" s="8" t="s">
        <v>3156</v>
      </c>
      <c r="D45" s="11">
        <v>0.1</v>
      </c>
    </row>
    <row r="46" spans="1:8" x14ac:dyDescent="0.35">
      <c r="A46" s="53"/>
      <c r="B46" s="41">
        <v>11</v>
      </c>
      <c r="C46" t="s">
        <v>3146</v>
      </c>
    </row>
    <row r="47" spans="1:8" x14ac:dyDescent="0.35">
      <c r="A47" s="53"/>
      <c r="B47" s="41">
        <v>12</v>
      </c>
      <c r="C47" t="s">
        <v>3182</v>
      </c>
    </row>
    <row r="48" spans="1:8" x14ac:dyDescent="0.35">
      <c r="A48" s="53"/>
      <c r="B48" s="42">
        <v>13</v>
      </c>
      <c r="C48" t="s">
        <v>3184</v>
      </c>
    </row>
    <row r="49" spans="1:4" x14ac:dyDescent="0.35">
      <c r="A49" s="53"/>
      <c r="B49" s="42"/>
      <c r="C49" t="s">
        <v>1</v>
      </c>
      <c r="D49" t="s">
        <v>1043</v>
      </c>
    </row>
    <row r="50" spans="1:4" x14ac:dyDescent="0.35">
      <c r="A50" s="53"/>
      <c r="B50" s="42"/>
      <c r="C50" t="s">
        <v>1044</v>
      </c>
      <c r="D50" t="s">
        <v>1047</v>
      </c>
    </row>
    <row r="51" spans="1:4" x14ac:dyDescent="0.35">
      <c r="A51" s="53"/>
      <c r="B51" s="42"/>
      <c r="C51" t="s">
        <v>1045</v>
      </c>
      <c r="D51" t="s">
        <v>1048</v>
      </c>
    </row>
    <row r="52" spans="1:4" x14ac:dyDescent="0.35">
      <c r="A52" s="53"/>
      <c r="B52" s="42"/>
      <c r="C52" t="s">
        <v>1046</v>
      </c>
      <c r="D52" t="s">
        <v>1049</v>
      </c>
    </row>
    <row r="53" spans="1:4" x14ac:dyDescent="0.35">
      <c r="A53" s="53"/>
      <c r="B53" s="42"/>
      <c r="C53" t="s">
        <v>1050</v>
      </c>
      <c r="D53" t="s">
        <v>1051</v>
      </c>
    </row>
    <row r="54" spans="1:4" x14ac:dyDescent="0.35">
      <c r="A54" s="53"/>
      <c r="B54" s="42"/>
      <c r="C54" t="s">
        <v>1052</v>
      </c>
      <c r="D54" t="s">
        <v>1053</v>
      </c>
    </row>
    <row r="55" spans="1:4" x14ac:dyDescent="0.35">
      <c r="A55" s="53"/>
      <c r="B55" s="42">
        <v>14</v>
      </c>
      <c r="C55" t="s">
        <v>3183</v>
      </c>
    </row>
  </sheetData>
  <sheetProtection algorithmName="SHA-512" hashValue="FfvwngxRrwy2KmBgM1hPgm+CcC42bR/XzmXOrK1CHeiUGctcBJZNouM5/VI9UfnxBQvOYpy0h5AFum5htD2Avw==" saltValue="1fmikWz09Ki5JJGuG5gE0A==" spinCount="100000" sheet="1" objects="1" scenarios="1"/>
  <mergeCells count="3">
    <mergeCell ref="A5:A7"/>
    <mergeCell ref="A8:A21"/>
    <mergeCell ref="A22:A5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7080-5FD8-45BA-9E05-A66E09BEFB7B}">
  <dimension ref="A1:H1001"/>
  <sheetViews>
    <sheetView topLeftCell="A154" zoomScale="90" zoomScaleNormal="200" workbookViewId="0">
      <selection activeCell="G164" sqref="G164"/>
    </sheetView>
  </sheetViews>
  <sheetFormatPr defaultColWidth="8.81640625" defaultRowHeight="14.5" x14ac:dyDescent="0.35"/>
  <cols>
    <col min="1" max="1" width="13.6328125" bestFit="1" customWidth="1"/>
    <col min="2" max="2" width="16.1796875" bestFit="1" customWidth="1"/>
    <col min="3" max="3" width="13.36328125" bestFit="1" customWidth="1"/>
    <col min="4" max="4" width="12.453125" bestFit="1" customWidth="1"/>
    <col min="5" max="5" width="32.1796875" bestFit="1" customWidth="1"/>
    <col min="6" max="6" width="32.453125" bestFit="1" customWidth="1"/>
    <col min="7" max="7" width="7" bestFit="1" customWidth="1"/>
    <col min="8" max="8" width="24.6328125" bestFit="1" customWidth="1"/>
  </cols>
  <sheetData>
    <row r="1" spans="1:8" ht="15.5" x14ac:dyDescent="0.35">
      <c r="A1" s="2" t="s">
        <v>1008</v>
      </c>
      <c r="B1" s="3" t="s">
        <v>1055</v>
      </c>
      <c r="C1" s="3" t="s">
        <v>1056</v>
      </c>
      <c r="D1" s="3" t="s">
        <v>1057</v>
      </c>
      <c r="E1" s="3" t="s">
        <v>1058</v>
      </c>
      <c r="F1" s="3" t="s">
        <v>1059</v>
      </c>
      <c r="G1" s="3" t="s">
        <v>1060</v>
      </c>
      <c r="H1" s="3" t="s">
        <v>3149</v>
      </c>
    </row>
    <row r="2" spans="1:8" ht="15.5" x14ac:dyDescent="0.35">
      <c r="A2" s="4">
        <v>38119</v>
      </c>
      <c r="B2" s="3" t="s">
        <v>1</v>
      </c>
      <c r="C2" s="3">
        <v>180</v>
      </c>
      <c r="D2" s="3">
        <v>90</v>
      </c>
      <c r="E2" s="3" t="s">
        <v>2898</v>
      </c>
      <c r="F2" s="5" t="s">
        <v>1526</v>
      </c>
      <c r="G2" s="3" t="s">
        <v>2899</v>
      </c>
      <c r="H2" s="3" t="s">
        <v>882</v>
      </c>
    </row>
    <row r="3" spans="1:8" ht="15.5" x14ac:dyDescent="0.35">
      <c r="A3" s="4">
        <v>37464</v>
      </c>
      <c r="B3" s="3" t="s">
        <v>6</v>
      </c>
      <c r="C3" s="3">
        <v>159</v>
      </c>
      <c r="D3" s="3">
        <v>56</v>
      </c>
      <c r="E3" s="3" t="s">
        <v>1320</v>
      </c>
      <c r="F3" s="5" t="s">
        <v>1321</v>
      </c>
      <c r="G3" s="3" t="s">
        <v>1322</v>
      </c>
      <c r="H3" s="3" t="s">
        <v>115</v>
      </c>
    </row>
    <row r="4" spans="1:8" ht="15.5" x14ac:dyDescent="0.35">
      <c r="A4" s="4">
        <v>37613</v>
      </c>
      <c r="B4" s="3" t="s">
        <v>7</v>
      </c>
      <c r="C4" s="3">
        <v>176</v>
      </c>
      <c r="D4" s="3">
        <v>63</v>
      </c>
      <c r="E4" s="3" t="s">
        <v>1515</v>
      </c>
      <c r="F4" s="5" t="s">
        <v>1321</v>
      </c>
      <c r="G4" s="3" t="s">
        <v>1516</v>
      </c>
      <c r="H4" s="3" t="s">
        <v>203</v>
      </c>
    </row>
    <row r="5" spans="1:8" ht="15.5" x14ac:dyDescent="0.35">
      <c r="A5" s="4">
        <v>38436</v>
      </c>
      <c r="B5" s="3" t="s">
        <v>1</v>
      </c>
      <c r="C5" s="3">
        <v>154</v>
      </c>
      <c r="D5" s="3">
        <v>83</v>
      </c>
      <c r="E5" s="3" t="s">
        <v>2065</v>
      </c>
      <c r="F5" s="5" t="s">
        <v>1267</v>
      </c>
      <c r="G5" s="3" t="s">
        <v>2066</v>
      </c>
      <c r="H5" s="3" t="s">
        <v>467</v>
      </c>
    </row>
    <row r="6" spans="1:8" ht="15.5" x14ac:dyDescent="0.35">
      <c r="A6" s="4">
        <v>38049</v>
      </c>
      <c r="B6" s="3" t="s">
        <v>0</v>
      </c>
      <c r="C6" s="3">
        <v>171</v>
      </c>
      <c r="D6" s="3">
        <v>53</v>
      </c>
      <c r="E6" s="3" t="s">
        <v>2345</v>
      </c>
      <c r="F6" s="5" t="s">
        <v>1251</v>
      </c>
      <c r="G6" s="3" t="s">
        <v>2346</v>
      </c>
      <c r="H6" s="3" t="s">
        <v>606</v>
      </c>
    </row>
    <row r="7" spans="1:8" ht="15.5" x14ac:dyDescent="0.35">
      <c r="A7" s="4">
        <v>38019</v>
      </c>
      <c r="B7" s="3" t="s">
        <v>2</v>
      </c>
      <c r="C7" s="3">
        <v>157</v>
      </c>
      <c r="D7" s="3">
        <v>54</v>
      </c>
      <c r="E7" s="3" t="s">
        <v>1363</v>
      </c>
      <c r="F7" s="5" t="s">
        <v>1267</v>
      </c>
      <c r="G7" s="3" t="s">
        <v>1364</v>
      </c>
      <c r="H7" s="3" t="s">
        <v>133</v>
      </c>
    </row>
    <row r="8" spans="1:8" ht="15.5" x14ac:dyDescent="0.35">
      <c r="A8" s="4">
        <v>37751</v>
      </c>
      <c r="B8" s="3" t="s">
        <v>4</v>
      </c>
      <c r="C8" s="3">
        <v>178</v>
      </c>
      <c r="D8" s="3">
        <v>86</v>
      </c>
      <c r="E8" s="3" t="s">
        <v>2455</v>
      </c>
      <c r="F8" s="5" t="s">
        <v>1209</v>
      </c>
      <c r="G8" s="3" t="s">
        <v>2456</v>
      </c>
      <c r="H8" s="3" t="s">
        <v>661</v>
      </c>
    </row>
    <row r="9" spans="1:8" ht="15.5" x14ac:dyDescent="0.35">
      <c r="A9" s="4">
        <v>38176</v>
      </c>
      <c r="B9" s="3" t="s">
        <v>3</v>
      </c>
      <c r="C9" s="3">
        <v>171</v>
      </c>
      <c r="D9" s="3">
        <v>88</v>
      </c>
      <c r="E9" s="3" t="s">
        <v>1724</v>
      </c>
      <c r="F9" s="5" t="s">
        <v>1099</v>
      </c>
      <c r="G9" s="3" t="s">
        <v>1725</v>
      </c>
      <c r="H9" s="3" t="s">
        <v>303</v>
      </c>
    </row>
    <row r="10" spans="1:8" ht="15.5" x14ac:dyDescent="0.35">
      <c r="A10" s="4">
        <v>37330</v>
      </c>
      <c r="B10" s="3" t="s">
        <v>0</v>
      </c>
      <c r="C10" s="3">
        <v>167</v>
      </c>
      <c r="D10" s="3">
        <v>45</v>
      </c>
      <c r="E10" s="3" t="s">
        <v>1856</v>
      </c>
      <c r="F10" s="5" t="s">
        <v>1375</v>
      </c>
      <c r="G10" s="3" t="s">
        <v>1857</v>
      </c>
      <c r="H10" s="3" t="s">
        <v>365</v>
      </c>
    </row>
    <row r="11" spans="1:8" ht="15.5" x14ac:dyDescent="0.35">
      <c r="A11" s="4">
        <v>38032</v>
      </c>
      <c r="B11" s="3" t="s">
        <v>5</v>
      </c>
      <c r="C11" s="3">
        <v>177</v>
      </c>
      <c r="D11" s="3">
        <v>87</v>
      </c>
      <c r="E11" s="3" t="s">
        <v>2615</v>
      </c>
      <c r="F11" s="5" t="s">
        <v>1166</v>
      </c>
      <c r="G11" s="3" t="s">
        <v>2616</v>
      </c>
      <c r="H11" s="3" t="s">
        <v>742</v>
      </c>
    </row>
    <row r="12" spans="1:8" ht="15.5" x14ac:dyDescent="0.35">
      <c r="A12" s="4">
        <v>38359</v>
      </c>
      <c r="B12" s="3" t="s">
        <v>2</v>
      </c>
      <c r="C12" s="3">
        <v>175</v>
      </c>
      <c r="D12" s="3">
        <v>50</v>
      </c>
      <c r="E12" s="3" t="s">
        <v>1395</v>
      </c>
      <c r="F12" s="5" t="s">
        <v>1297</v>
      </c>
      <c r="G12" s="3" t="s">
        <v>1396</v>
      </c>
      <c r="H12" s="3" t="s">
        <v>147</v>
      </c>
    </row>
    <row r="13" spans="1:8" ht="15.5" x14ac:dyDescent="0.35">
      <c r="A13" s="4">
        <v>38153</v>
      </c>
      <c r="B13" s="3" t="s">
        <v>2</v>
      </c>
      <c r="C13" s="3">
        <v>180</v>
      </c>
      <c r="D13" s="3">
        <v>74</v>
      </c>
      <c r="E13" s="3" t="s">
        <v>2240</v>
      </c>
      <c r="F13" s="5" t="s">
        <v>1716</v>
      </c>
      <c r="G13" s="3" t="s">
        <v>2241</v>
      </c>
      <c r="H13" s="3" t="s">
        <v>555</v>
      </c>
    </row>
    <row r="14" spans="1:8" ht="15.5" x14ac:dyDescent="0.35">
      <c r="A14" s="4">
        <v>38034</v>
      </c>
      <c r="B14" s="3" t="s">
        <v>2</v>
      </c>
      <c r="C14" s="3">
        <v>165</v>
      </c>
      <c r="D14" s="3">
        <v>92</v>
      </c>
      <c r="E14" s="3" t="s">
        <v>2811</v>
      </c>
      <c r="F14" s="5" t="s">
        <v>1400</v>
      </c>
      <c r="G14" s="3" t="s">
        <v>2812</v>
      </c>
      <c r="H14" s="3" t="s">
        <v>841</v>
      </c>
    </row>
    <row r="15" spans="1:8" ht="15.5" x14ac:dyDescent="0.35">
      <c r="A15" s="4">
        <v>38260</v>
      </c>
      <c r="B15" s="3" t="s">
        <v>7</v>
      </c>
      <c r="C15" s="3">
        <v>153</v>
      </c>
      <c r="D15" s="3">
        <v>69</v>
      </c>
      <c r="E15" s="3" t="s">
        <v>1738</v>
      </c>
      <c r="F15" s="5" t="s">
        <v>1308</v>
      </c>
      <c r="G15" s="3" t="s">
        <v>1739</v>
      </c>
      <c r="H15" s="3" t="s">
        <v>310</v>
      </c>
    </row>
    <row r="16" spans="1:8" ht="15.5" x14ac:dyDescent="0.35">
      <c r="A16" s="4">
        <v>37054</v>
      </c>
      <c r="B16" s="3" t="s">
        <v>7</v>
      </c>
      <c r="C16" s="3">
        <v>165</v>
      </c>
      <c r="D16" s="3">
        <v>89</v>
      </c>
      <c r="E16" s="3" t="s">
        <v>1595</v>
      </c>
      <c r="F16" s="5" t="s">
        <v>1428</v>
      </c>
      <c r="G16" s="3" t="s">
        <v>1596</v>
      </c>
      <c r="H16" s="3" t="s">
        <v>240</v>
      </c>
    </row>
    <row r="17" spans="1:8" ht="15.5" x14ac:dyDescent="0.35">
      <c r="A17" s="4">
        <v>38155</v>
      </c>
      <c r="B17" s="3" t="s">
        <v>1</v>
      </c>
      <c r="C17" s="3">
        <v>177</v>
      </c>
      <c r="D17" s="3">
        <v>91</v>
      </c>
      <c r="E17" s="3" t="s">
        <v>2214</v>
      </c>
      <c r="F17" s="5" t="s">
        <v>1199</v>
      </c>
      <c r="G17" s="3" t="s">
        <v>2215</v>
      </c>
      <c r="H17" s="3" t="s">
        <v>542</v>
      </c>
    </row>
    <row r="18" spans="1:8" ht="15.5" x14ac:dyDescent="0.35">
      <c r="A18" s="4">
        <v>37818</v>
      </c>
      <c r="B18" s="3" t="s">
        <v>3</v>
      </c>
      <c r="C18" s="3">
        <v>171</v>
      </c>
      <c r="D18" s="3">
        <v>80</v>
      </c>
      <c r="E18" s="3" t="s">
        <v>2815</v>
      </c>
      <c r="F18" s="5" t="s">
        <v>1682</v>
      </c>
      <c r="G18" s="3" t="s">
        <v>2816</v>
      </c>
      <c r="H18" s="3" t="s">
        <v>843</v>
      </c>
    </row>
    <row r="19" spans="1:8" ht="15.5" x14ac:dyDescent="0.35">
      <c r="A19" s="4">
        <v>38092</v>
      </c>
      <c r="B19" s="3" t="s">
        <v>7</v>
      </c>
      <c r="C19" s="3">
        <v>160</v>
      </c>
      <c r="D19" s="3">
        <v>59</v>
      </c>
      <c r="E19" s="3" t="s">
        <v>2517</v>
      </c>
      <c r="F19" s="5" t="s">
        <v>1409</v>
      </c>
      <c r="G19" s="3" t="s">
        <v>2518</v>
      </c>
      <c r="H19" s="3" t="s">
        <v>692</v>
      </c>
    </row>
    <row r="20" spans="1:8" ht="15.5" x14ac:dyDescent="0.35">
      <c r="A20" s="4">
        <v>37950</v>
      </c>
      <c r="B20" s="3" t="s">
        <v>0</v>
      </c>
      <c r="C20" s="3">
        <v>161</v>
      </c>
      <c r="D20" s="3">
        <v>72</v>
      </c>
      <c r="E20" s="3" t="s">
        <v>1447</v>
      </c>
      <c r="F20" s="5" t="s">
        <v>1448</v>
      </c>
      <c r="G20" s="3" t="s">
        <v>1449</v>
      </c>
      <c r="H20" s="3" t="s">
        <v>171</v>
      </c>
    </row>
    <row r="21" spans="1:8" ht="15.5" x14ac:dyDescent="0.35">
      <c r="A21" s="4">
        <v>37202</v>
      </c>
      <c r="B21" s="3" t="s">
        <v>1</v>
      </c>
      <c r="C21" s="3">
        <v>163</v>
      </c>
      <c r="D21" s="3">
        <v>51</v>
      </c>
      <c r="E21" s="3" t="s">
        <v>2777</v>
      </c>
      <c r="F21" s="5" t="s">
        <v>1233</v>
      </c>
      <c r="G21" s="3" t="s">
        <v>2778</v>
      </c>
      <c r="H21" s="3" t="s">
        <v>824</v>
      </c>
    </row>
    <row r="22" spans="1:8" ht="15.5" x14ac:dyDescent="0.35">
      <c r="A22" s="4">
        <v>37728</v>
      </c>
      <c r="B22" s="3" t="s">
        <v>0</v>
      </c>
      <c r="C22" s="3">
        <v>172</v>
      </c>
      <c r="D22" s="3">
        <v>78</v>
      </c>
      <c r="E22" s="3" t="s">
        <v>2795</v>
      </c>
      <c r="F22" s="5" t="s">
        <v>1077</v>
      </c>
      <c r="G22" s="3" t="s">
        <v>2796</v>
      </c>
      <c r="H22" s="3" t="s">
        <v>833</v>
      </c>
    </row>
    <row r="23" spans="1:8" ht="15.5" x14ac:dyDescent="0.35">
      <c r="A23" s="4">
        <v>37164</v>
      </c>
      <c r="B23" s="3" t="s">
        <v>1</v>
      </c>
      <c r="C23" s="3">
        <v>179</v>
      </c>
      <c r="D23" s="3">
        <v>51</v>
      </c>
      <c r="E23" s="3" t="s">
        <v>2828</v>
      </c>
      <c r="F23" s="5" t="s">
        <v>1119</v>
      </c>
      <c r="G23" s="3" t="s">
        <v>2829</v>
      </c>
      <c r="H23" s="3" t="s">
        <v>850</v>
      </c>
    </row>
    <row r="24" spans="1:8" ht="15.5" x14ac:dyDescent="0.35">
      <c r="A24" s="4">
        <v>37472</v>
      </c>
      <c r="B24" s="3" t="s">
        <v>0</v>
      </c>
      <c r="C24" s="3">
        <v>165</v>
      </c>
      <c r="D24" s="3">
        <v>50</v>
      </c>
      <c r="E24" s="3" t="s">
        <v>2159</v>
      </c>
      <c r="F24" s="5" t="s">
        <v>1529</v>
      </c>
      <c r="G24" s="3" t="s">
        <v>2160</v>
      </c>
      <c r="H24" s="3" t="s">
        <v>514</v>
      </c>
    </row>
    <row r="25" spans="1:8" ht="15.5" x14ac:dyDescent="0.35">
      <c r="A25" s="4">
        <v>37929</v>
      </c>
      <c r="B25" s="3" t="s">
        <v>1</v>
      </c>
      <c r="C25" s="3">
        <v>163</v>
      </c>
      <c r="D25" s="3">
        <v>67</v>
      </c>
      <c r="E25" s="3" t="s">
        <v>2687</v>
      </c>
      <c r="F25" s="5" t="s">
        <v>1289</v>
      </c>
      <c r="G25" s="3" t="s">
        <v>2688</v>
      </c>
      <c r="H25" s="3" t="s">
        <v>779</v>
      </c>
    </row>
    <row r="26" spans="1:8" ht="15.5" x14ac:dyDescent="0.35">
      <c r="A26" s="4">
        <v>38304</v>
      </c>
      <c r="B26" s="3" t="s">
        <v>6</v>
      </c>
      <c r="C26" s="3">
        <v>178</v>
      </c>
      <c r="D26" s="3">
        <v>59</v>
      </c>
      <c r="E26" s="3" t="s">
        <v>1468</v>
      </c>
      <c r="F26" s="5" t="s">
        <v>1384</v>
      </c>
      <c r="G26" s="3" t="s">
        <v>1469</v>
      </c>
      <c r="H26" s="3" t="s">
        <v>181</v>
      </c>
    </row>
    <row r="27" spans="1:8" ht="15.5" x14ac:dyDescent="0.35">
      <c r="A27" s="4">
        <v>38159</v>
      </c>
      <c r="B27" s="3" t="s">
        <v>3</v>
      </c>
      <c r="C27" s="3">
        <v>164</v>
      </c>
      <c r="D27" s="3">
        <v>45</v>
      </c>
      <c r="E27" s="3" t="s">
        <v>1794</v>
      </c>
      <c r="F27" s="5" t="s">
        <v>1482</v>
      </c>
      <c r="G27" s="3" t="s">
        <v>1795</v>
      </c>
      <c r="H27" s="3" t="s">
        <v>337</v>
      </c>
    </row>
    <row r="28" spans="1:8" ht="15.5" x14ac:dyDescent="0.35">
      <c r="A28" s="4">
        <v>38204</v>
      </c>
      <c r="B28" s="3" t="s">
        <v>5</v>
      </c>
      <c r="C28" s="3">
        <v>157</v>
      </c>
      <c r="D28" s="3">
        <v>51</v>
      </c>
      <c r="E28" s="3" t="s">
        <v>1517</v>
      </c>
      <c r="F28" s="5" t="s">
        <v>1448</v>
      </c>
      <c r="G28" s="3" t="s">
        <v>2573</v>
      </c>
      <c r="H28" s="3" t="s">
        <v>721</v>
      </c>
    </row>
    <row r="29" spans="1:8" ht="15.5" x14ac:dyDescent="0.35">
      <c r="A29" s="4">
        <v>37768</v>
      </c>
      <c r="B29" s="3" t="s">
        <v>6</v>
      </c>
      <c r="C29" s="3">
        <v>173</v>
      </c>
      <c r="D29" s="3">
        <v>76</v>
      </c>
      <c r="E29" s="3" t="s">
        <v>1517</v>
      </c>
      <c r="F29" s="5" t="s">
        <v>1166</v>
      </c>
      <c r="G29" s="3" t="s">
        <v>1518</v>
      </c>
      <c r="H29" s="3" t="s">
        <v>204</v>
      </c>
    </row>
    <row r="30" spans="1:8" ht="15.5" x14ac:dyDescent="0.35">
      <c r="A30" s="4">
        <v>37408</v>
      </c>
      <c r="B30" s="3" t="s">
        <v>5</v>
      </c>
      <c r="C30" s="3">
        <v>156</v>
      </c>
      <c r="D30" s="3">
        <v>77</v>
      </c>
      <c r="E30" s="3" t="s">
        <v>2145</v>
      </c>
      <c r="F30" s="5" t="s">
        <v>1146</v>
      </c>
      <c r="G30" s="3" t="s">
        <v>2146</v>
      </c>
      <c r="H30" s="3" t="s">
        <v>507</v>
      </c>
    </row>
    <row r="31" spans="1:8" ht="15.5" x14ac:dyDescent="0.35">
      <c r="A31" s="4">
        <v>37082</v>
      </c>
      <c r="B31" s="3" t="s">
        <v>5</v>
      </c>
      <c r="C31" s="3">
        <v>154</v>
      </c>
      <c r="D31" s="3">
        <v>67</v>
      </c>
      <c r="E31" s="3" t="s">
        <v>2012</v>
      </c>
      <c r="F31" s="5" t="s">
        <v>1375</v>
      </c>
      <c r="G31" s="3" t="s">
        <v>2013</v>
      </c>
      <c r="H31" s="3" t="s">
        <v>440</v>
      </c>
    </row>
    <row r="32" spans="1:8" ht="15.5" x14ac:dyDescent="0.35">
      <c r="A32" s="4">
        <v>37331</v>
      </c>
      <c r="B32" s="3" t="s">
        <v>4</v>
      </c>
      <c r="C32" s="3">
        <v>180</v>
      </c>
      <c r="D32" s="3">
        <v>90</v>
      </c>
      <c r="E32" s="3" t="s">
        <v>1221</v>
      </c>
      <c r="F32" s="5" t="s">
        <v>1222</v>
      </c>
      <c r="G32" s="3" t="s">
        <v>1223</v>
      </c>
      <c r="H32" s="3" t="s">
        <v>76</v>
      </c>
    </row>
    <row r="33" spans="1:8" ht="15.5" x14ac:dyDescent="0.35">
      <c r="A33" s="4">
        <v>37149</v>
      </c>
      <c r="B33" s="3" t="s">
        <v>6</v>
      </c>
      <c r="C33" s="3">
        <v>170</v>
      </c>
      <c r="D33" s="3">
        <v>50</v>
      </c>
      <c r="E33" s="3" t="s">
        <v>2724</v>
      </c>
      <c r="F33" s="5" t="s">
        <v>1246</v>
      </c>
      <c r="G33" s="3" t="s">
        <v>2725</v>
      </c>
      <c r="H33" s="3" t="s">
        <v>798</v>
      </c>
    </row>
    <row r="34" spans="1:8" ht="15.5" x14ac:dyDescent="0.35">
      <c r="A34" s="4">
        <v>37095</v>
      </c>
      <c r="B34" s="3" t="s">
        <v>5</v>
      </c>
      <c r="C34" s="3">
        <v>179</v>
      </c>
      <c r="D34" s="3">
        <v>76</v>
      </c>
      <c r="E34" s="3" t="s">
        <v>1781</v>
      </c>
      <c r="F34" s="5" t="s">
        <v>1209</v>
      </c>
      <c r="G34" s="3" t="s">
        <v>1782</v>
      </c>
      <c r="H34" s="3" t="s">
        <v>330</v>
      </c>
    </row>
    <row r="35" spans="1:8" ht="15.5" x14ac:dyDescent="0.35">
      <c r="A35" s="4">
        <v>37061</v>
      </c>
      <c r="B35" s="3" t="s">
        <v>3</v>
      </c>
      <c r="C35" s="3">
        <v>177</v>
      </c>
      <c r="D35" s="3">
        <v>93</v>
      </c>
      <c r="E35" s="3" t="s">
        <v>1264</v>
      </c>
      <c r="F35" s="5" t="s">
        <v>1086</v>
      </c>
      <c r="G35" s="3" t="s">
        <v>1265</v>
      </c>
      <c r="H35" s="3" t="s">
        <v>92</v>
      </c>
    </row>
    <row r="36" spans="1:8" ht="15.5" x14ac:dyDescent="0.35">
      <c r="A36" s="4">
        <v>37361</v>
      </c>
      <c r="B36" s="3" t="s">
        <v>5</v>
      </c>
      <c r="C36" s="3">
        <v>162</v>
      </c>
      <c r="D36" s="3">
        <v>87</v>
      </c>
      <c r="E36" s="3" t="s">
        <v>2167</v>
      </c>
      <c r="F36" s="5" t="s">
        <v>1209</v>
      </c>
      <c r="G36" s="3" t="s">
        <v>2168</v>
      </c>
      <c r="H36" s="3" t="s">
        <v>518</v>
      </c>
    </row>
    <row r="37" spans="1:8" ht="15.5" x14ac:dyDescent="0.35">
      <c r="A37" s="4">
        <v>37936</v>
      </c>
      <c r="B37" s="3" t="s">
        <v>2</v>
      </c>
      <c r="C37" s="3">
        <v>174</v>
      </c>
      <c r="D37" s="3">
        <v>89</v>
      </c>
      <c r="E37" s="3" t="s">
        <v>2730</v>
      </c>
      <c r="F37" s="5" t="s">
        <v>1487</v>
      </c>
      <c r="G37" s="3" t="s">
        <v>2731</v>
      </c>
      <c r="H37" s="3" t="s">
        <v>801</v>
      </c>
    </row>
    <row r="38" spans="1:8" ht="15.5" x14ac:dyDescent="0.35">
      <c r="A38" s="4">
        <v>37612</v>
      </c>
      <c r="B38" s="3" t="s">
        <v>4</v>
      </c>
      <c r="C38" s="3">
        <v>155</v>
      </c>
      <c r="D38" s="3">
        <v>84</v>
      </c>
      <c r="E38" s="3" t="s">
        <v>1137</v>
      </c>
      <c r="F38" s="5" t="s">
        <v>1138</v>
      </c>
      <c r="G38" s="3" t="s">
        <v>1139</v>
      </c>
      <c r="H38" s="3" t="s">
        <v>44</v>
      </c>
    </row>
    <row r="39" spans="1:8" ht="15.5" x14ac:dyDescent="0.35">
      <c r="A39" s="4">
        <v>38044</v>
      </c>
      <c r="B39" s="3" t="s">
        <v>5</v>
      </c>
      <c r="C39" s="3">
        <v>179</v>
      </c>
      <c r="D39" s="3">
        <v>83</v>
      </c>
      <c r="E39" s="3" t="s">
        <v>1921</v>
      </c>
      <c r="F39" s="5" t="s">
        <v>1251</v>
      </c>
      <c r="G39" s="3" t="s">
        <v>1922</v>
      </c>
      <c r="H39" s="3" t="s">
        <v>397</v>
      </c>
    </row>
    <row r="40" spans="1:8" ht="15.5" x14ac:dyDescent="0.35">
      <c r="A40" s="4">
        <v>38347</v>
      </c>
      <c r="B40" s="3" t="s">
        <v>3</v>
      </c>
      <c r="C40" s="3">
        <v>177</v>
      </c>
      <c r="D40" s="3">
        <v>61</v>
      </c>
      <c r="E40" s="3" t="s">
        <v>1423</v>
      </c>
      <c r="F40" s="5" t="s">
        <v>1068</v>
      </c>
      <c r="G40" s="3" t="s">
        <v>1424</v>
      </c>
      <c r="H40" s="3" t="s">
        <v>160</v>
      </c>
    </row>
    <row r="41" spans="1:8" ht="15.5" x14ac:dyDescent="0.35">
      <c r="A41" s="4">
        <v>38285</v>
      </c>
      <c r="B41" s="3" t="s">
        <v>5</v>
      </c>
      <c r="C41" s="3">
        <v>165</v>
      </c>
      <c r="D41" s="3">
        <v>90</v>
      </c>
      <c r="E41" s="3" t="s">
        <v>2115</v>
      </c>
      <c r="F41" s="5" t="s">
        <v>1178</v>
      </c>
      <c r="G41" s="3" t="s">
        <v>2116</v>
      </c>
      <c r="H41" s="3" t="s">
        <v>492</v>
      </c>
    </row>
    <row r="42" spans="1:8" ht="15.5" x14ac:dyDescent="0.35">
      <c r="A42" s="4">
        <v>37099</v>
      </c>
      <c r="B42" s="3" t="s">
        <v>0</v>
      </c>
      <c r="C42" s="3">
        <v>176</v>
      </c>
      <c r="D42" s="3">
        <v>78</v>
      </c>
      <c r="E42" s="3" t="s">
        <v>2713</v>
      </c>
      <c r="F42" s="5" t="s">
        <v>1178</v>
      </c>
      <c r="G42" s="3" t="s">
        <v>2714</v>
      </c>
      <c r="H42" s="3" t="s">
        <v>792</v>
      </c>
    </row>
    <row r="43" spans="1:8" ht="15.5" x14ac:dyDescent="0.35">
      <c r="A43" s="4">
        <v>37748</v>
      </c>
      <c r="B43" s="3" t="s">
        <v>0</v>
      </c>
      <c r="C43" s="3">
        <v>157</v>
      </c>
      <c r="D43" s="3">
        <v>87</v>
      </c>
      <c r="E43" s="3" t="s">
        <v>1823</v>
      </c>
      <c r="F43" s="5" t="s">
        <v>1256</v>
      </c>
      <c r="G43" s="3" t="s">
        <v>1824</v>
      </c>
      <c r="H43" s="3" t="s">
        <v>350</v>
      </c>
    </row>
    <row r="44" spans="1:8" ht="15.5" x14ac:dyDescent="0.35">
      <c r="A44" s="4">
        <v>37699</v>
      </c>
      <c r="B44" s="3" t="s">
        <v>6</v>
      </c>
      <c r="C44" s="3">
        <v>164</v>
      </c>
      <c r="D44" s="3">
        <v>52</v>
      </c>
      <c r="E44" s="3" t="s">
        <v>3016</v>
      </c>
      <c r="F44" s="5" t="s">
        <v>1821</v>
      </c>
      <c r="G44" s="3" t="s">
        <v>3017</v>
      </c>
      <c r="H44" s="3" t="s">
        <v>941</v>
      </c>
    </row>
    <row r="45" spans="1:8" ht="15.5" x14ac:dyDescent="0.35">
      <c r="A45" s="4">
        <v>37671</v>
      </c>
      <c r="B45" s="3" t="s">
        <v>1</v>
      </c>
      <c r="C45" s="3">
        <v>178</v>
      </c>
      <c r="D45" s="3">
        <v>47</v>
      </c>
      <c r="E45" s="3" t="s">
        <v>2260</v>
      </c>
      <c r="F45" s="5" t="s">
        <v>1487</v>
      </c>
      <c r="G45" s="3" t="s">
        <v>2261</v>
      </c>
      <c r="H45" s="3" t="s">
        <v>565</v>
      </c>
    </row>
    <row r="46" spans="1:8" ht="15.5" x14ac:dyDescent="0.35">
      <c r="A46" s="4">
        <v>37060</v>
      </c>
      <c r="B46" s="3" t="s">
        <v>4</v>
      </c>
      <c r="C46" s="3">
        <v>150</v>
      </c>
      <c r="D46" s="3">
        <v>92</v>
      </c>
      <c r="E46" s="3" t="s">
        <v>2663</v>
      </c>
      <c r="F46" s="5" t="s">
        <v>1199</v>
      </c>
      <c r="G46" s="3" t="s">
        <v>2664</v>
      </c>
      <c r="H46" s="3" t="s">
        <v>766</v>
      </c>
    </row>
    <row r="47" spans="1:8" ht="15.5" x14ac:dyDescent="0.35">
      <c r="A47" s="4">
        <v>37605</v>
      </c>
      <c r="B47" s="3" t="s">
        <v>0</v>
      </c>
      <c r="C47" s="3">
        <v>172</v>
      </c>
      <c r="D47" s="3">
        <v>65</v>
      </c>
      <c r="E47" s="3" t="s">
        <v>2419</v>
      </c>
      <c r="F47" s="5" t="s">
        <v>1482</v>
      </c>
      <c r="G47" s="3" t="s">
        <v>2420</v>
      </c>
      <c r="H47" s="3" t="s">
        <v>643</v>
      </c>
    </row>
    <row r="48" spans="1:8" ht="15.5" x14ac:dyDescent="0.35">
      <c r="A48" s="4">
        <v>37703</v>
      </c>
      <c r="B48" s="3" t="s">
        <v>7</v>
      </c>
      <c r="C48" s="3">
        <v>159</v>
      </c>
      <c r="D48" s="3">
        <v>82</v>
      </c>
      <c r="E48" s="3" t="s">
        <v>1700</v>
      </c>
      <c r="F48" s="5" t="s">
        <v>1149</v>
      </c>
      <c r="G48" s="3" t="s">
        <v>1701</v>
      </c>
      <c r="H48" s="3" t="s">
        <v>292</v>
      </c>
    </row>
    <row r="49" spans="1:8" ht="15.5" x14ac:dyDescent="0.35">
      <c r="A49" s="4">
        <v>38086</v>
      </c>
      <c r="B49" s="3" t="s">
        <v>4</v>
      </c>
      <c r="C49" s="3">
        <v>162</v>
      </c>
      <c r="D49" s="3">
        <v>79</v>
      </c>
      <c r="E49" s="3" t="s">
        <v>2695</v>
      </c>
      <c r="F49" s="5" t="s">
        <v>1821</v>
      </c>
      <c r="G49" s="3" t="s">
        <v>2696</v>
      </c>
      <c r="H49" s="3" t="s">
        <v>783</v>
      </c>
    </row>
    <row r="50" spans="1:8" ht="15.5" x14ac:dyDescent="0.35">
      <c r="A50" s="4">
        <v>37646</v>
      </c>
      <c r="B50" s="3" t="s">
        <v>7</v>
      </c>
      <c r="C50" s="3">
        <v>167</v>
      </c>
      <c r="D50" s="3">
        <v>95</v>
      </c>
      <c r="E50" s="3" t="s">
        <v>3041</v>
      </c>
      <c r="F50" s="5" t="s">
        <v>1239</v>
      </c>
      <c r="G50" s="3" t="s">
        <v>3042</v>
      </c>
      <c r="H50" s="3" t="s">
        <v>954</v>
      </c>
    </row>
    <row r="51" spans="1:8" ht="15.5" x14ac:dyDescent="0.35">
      <c r="A51" s="4">
        <v>38251</v>
      </c>
      <c r="B51" s="3" t="s">
        <v>4</v>
      </c>
      <c r="C51" s="3">
        <v>152</v>
      </c>
      <c r="D51" s="3">
        <v>78</v>
      </c>
      <c r="E51" s="3" t="s">
        <v>2540</v>
      </c>
      <c r="F51" s="5" t="s">
        <v>1341</v>
      </c>
      <c r="G51" s="3" t="s">
        <v>2541</v>
      </c>
      <c r="H51" s="3" t="s">
        <v>704</v>
      </c>
    </row>
    <row r="52" spans="1:8" ht="15.5" x14ac:dyDescent="0.35">
      <c r="A52" s="4">
        <v>37964</v>
      </c>
      <c r="B52" s="3" t="s">
        <v>3</v>
      </c>
      <c r="C52" s="3">
        <v>166</v>
      </c>
      <c r="D52" s="3">
        <v>51</v>
      </c>
      <c r="E52" s="3" t="s">
        <v>1505</v>
      </c>
      <c r="F52" s="5" t="s">
        <v>1501</v>
      </c>
      <c r="G52" s="3" t="s">
        <v>1506</v>
      </c>
      <c r="H52" s="3" t="s">
        <v>198</v>
      </c>
    </row>
    <row r="53" spans="1:8" ht="15.5" x14ac:dyDescent="0.35">
      <c r="A53" s="4">
        <v>37637</v>
      </c>
      <c r="B53" s="3" t="s">
        <v>4</v>
      </c>
      <c r="C53" s="3">
        <v>172</v>
      </c>
      <c r="D53" s="3">
        <v>94</v>
      </c>
      <c r="E53" s="3" t="s">
        <v>1617</v>
      </c>
      <c r="F53" s="5" t="s">
        <v>1154</v>
      </c>
      <c r="G53" s="3" t="s">
        <v>1618</v>
      </c>
      <c r="H53" s="3" t="s">
        <v>251</v>
      </c>
    </row>
    <row r="54" spans="1:8" ht="15.5" x14ac:dyDescent="0.35">
      <c r="A54" s="4">
        <v>37435</v>
      </c>
      <c r="B54" s="3" t="s">
        <v>6</v>
      </c>
      <c r="C54" s="3">
        <v>166</v>
      </c>
      <c r="D54" s="3">
        <v>73</v>
      </c>
      <c r="E54" s="3" t="s">
        <v>2536</v>
      </c>
      <c r="F54" s="5" t="s">
        <v>1071</v>
      </c>
      <c r="G54" s="3" t="s">
        <v>2537</v>
      </c>
      <c r="H54" s="3" t="s">
        <v>702</v>
      </c>
    </row>
    <row r="55" spans="1:8" ht="15.5" x14ac:dyDescent="0.35">
      <c r="A55" s="4">
        <v>37705</v>
      </c>
      <c r="B55" s="3" t="s">
        <v>6</v>
      </c>
      <c r="C55" s="3">
        <v>155</v>
      </c>
      <c r="D55" s="3">
        <v>87</v>
      </c>
      <c r="E55" s="3" t="s">
        <v>2232</v>
      </c>
      <c r="F55" s="5" t="s">
        <v>1267</v>
      </c>
      <c r="G55" s="3" t="s">
        <v>2233</v>
      </c>
      <c r="H55" s="3" t="s">
        <v>551</v>
      </c>
    </row>
    <row r="56" spans="1:8" ht="15.5" x14ac:dyDescent="0.35">
      <c r="A56" s="4">
        <v>38262</v>
      </c>
      <c r="B56" s="3" t="s">
        <v>6</v>
      </c>
      <c r="C56" s="3">
        <v>165</v>
      </c>
      <c r="D56" s="3">
        <v>89</v>
      </c>
      <c r="E56" s="3" t="s">
        <v>1153</v>
      </c>
      <c r="F56" s="5" t="s">
        <v>1154</v>
      </c>
      <c r="G56" s="3" t="s">
        <v>1155</v>
      </c>
      <c r="H56" s="3" t="s">
        <v>50</v>
      </c>
    </row>
    <row r="57" spans="1:8" ht="15.5" x14ac:dyDescent="0.35">
      <c r="A57" s="4">
        <v>37041</v>
      </c>
      <c r="B57" s="3" t="s">
        <v>1</v>
      </c>
      <c r="C57" s="3">
        <v>164</v>
      </c>
      <c r="D57" s="3">
        <v>46</v>
      </c>
      <c r="E57" s="3" t="s">
        <v>1452</v>
      </c>
      <c r="F57" s="5" t="s">
        <v>1065</v>
      </c>
      <c r="G57" s="3" t="s">
        <v>1453</v>
      </c>
      <c r="H57" s="3" t="s">
        <v>173</v>
      </c>
    </row>
    <row r="58" spans="1:8" ht="15.5" x14ac:dyDescent="0.35">
      <c r="A58" s="4">
        <v>37182</v>
      </c>
      <c r="B58" s="3" t="s">
        <v>6</v>
      </c>
      <c r="C58" s="3">
        <v>171</v>
      </c>
      <c r="D58" s="3">
        <v>45</v>
      </c>
      <c r="E58" s="3" t="s">
        <v>1303</v>
      </c>
      <c r="F58" s="5" t="s">
        <v>1183</v>
      </c>
      <c r="G58" s="3" t="s">
        <v>1304</v>
      </c>
      <c r="H58" s="3" t="s">
        <v>108</v>
      </c>
    </row>
    <row r="59" spans="1:8" ht="15.5" x14ac:dyDescent="0.35">
      <c r="A59" s="4">
        <v>38132</v>
      </c>
      <c r="B59" s="3" t="s">
        <v>7</v>
      </c>
      <c r="C59" s="3">
        <v>151</v>
      </c>
      <c r="D59" s="3">
        <v>59</v>
      </c>
      <c r="E59" s="3" t="s">
        <v>1101</v>
      </c>
      <c r="F59" s="5" t="s">
        <v>1077</v>
      </c>
      <c r="G59" s="3" t="s">
        <v>1102</v>
      </c>
      <c r="H59" s="3" t="s">
        <v>31</v>
      </c>
    </row>
    <row r="60" spans="1:8" ht="15.5" x14ac:dyDescent="0.35">
      <c r="A60" s="4">
        <v>37131</v>
      </c>
      <c r="B60" s="3" t="s">
        <v>6</v>
      </c>
      <c r="C60" s="3">
        <v>172</v>
      </c>
      <c r="D60" s="3">
        <v>95</v>
      </c>
      <c r="E60" s="3" t="s">
        <v>1837</v>
      </c>
      <c r="F60" s="5" t="s">
        <v>1089</v>
      </c>
      <c r="G60" s="3" t="s">
        <v>1838</v>
      </c>
      <c r="H60" s="3" t="s">
        <v>356</v>
      </c>
    </row>
    <row r="61" spans="1:8" ht="15.5" x14ac:dyDescent="0.35">
      <c r="A61" s="4">
        <v>37681</v>
      </c>
      <c r="B61" s="3" t="s">
        <v>1</v>
      </c>
      <c r="C61" s="3">
        <v>151</v>
      </c>
      <c r="D61" s="3">
        <v>59</v>
      </c>
      <c r="E61" s="3" t="s">
        <v>2272</v>
      </c>
      <c r="F61" s="5" t="s">
        <v>1529</v>
      </c>
      <c r="G61" s="3" t="s">
        <v>2273</v>
      </c>
      <c r="H61" s="3" t="s">
        <v>571</v>
      </c>
    </row>
    <row r="62" spans="1:8" ht="15.5" x14ac:dyDescent="0.35">
      <c r="A62" s="4">
        <v>37113</v>
      </c>
      <c r="B62" s="3" t="s">
        <v>5</v>
      </c>
      <c r="C62" s="3">
        <v>174</v>
      </c>
      <c r="D62" s="3">
        <v>74</v>
      </c>
      <c r="E62" s="3" t="s">
        <v>2055</v>
      </c>
      <c r="F62" s="5" t="s">
        <v>1099</v>
      </c>
      <c r="G62" s="3" t="s">
        <v>2056</v>
      </c>
      <c r="H62" s="3" t="s">
        <v>462</v>
      </c>
    </row>
    <row r="63" spans="1:8" ht="15.5" x14ac:dyDescent="0.35">
      <c r="A63" s="4">
        <v>38382</v>
      </c>
      <c r="B63" s="3" t="s">
        <v>2</v>
      </c>
      <c r="C63" s="3">
        <v>174</v>
      </c>
      <c r="D63" s="3">
        <v>72</v>
      </c>
      <c r="E63" s="3" t="s">
        <v>2087</v>
      </c>
      <c r="F63" s="5" t="s">
        <v>1080</v>
      </c>
      <c r="G63" s="3" t="s">
        <v>2088</v>
      </c>
      <c r="H63" s="3" t="s">
        <v>478</v>
      </c>
    </row>
    <row r="64" spans="1:8" ht="15.5" x14ac:dyDescent="0.35">
      <c r="A64" s="4">
        <v>38124</v>
      </c>
      <c r="B64" s="3" t="s">
        <v>3</v>
      </c>
      <c r="C64" s="3">
        <v>180</v>
      </c>
      <c r="D64" s="3">
        <v>94</v>
      </c>
      <c r="E64" s="3" t="s">
        <v>2864</v>
      </c>
      <c r="F64" s="5" t="s">
        <v>1267</v>
      </c>
      <c r="G64" s="3" t="s">
        <v>2865</v>
      </c>
      <c r="H64" s="3" t="s">
        <v>865</v>
      </c>
    </row>
    <row r="65" spans="1:8" ht="15.5" x14ac:dyDescent="0.35">
      <c r="A65" s="4">
        <v>37904</v>
      </c>
      <c r="B65" s="3" t="s">
        <v>5</v>
      </c>
      <c r="C65" s="3">
        <v>153</v>
      </c>
      <c r="D65" s="3">
        <v>50</v>
      </c>
      <c r="E65" s="3" t="s">
        <v>2976</v>
      </c>
      <c r="F65" s="5" t="s">
        <v>1246</v>
      </c>
      <c r="G65" s="3" t="s">
        <v>2977</v>
      </c>
      <c r="H65" s="3" t="s">
        <v>920</v>
      </c>
    </row>
    <row r="66" spans="1:8" ht="15.5" x14ac:dyDescent="0.35">
      <c r="A66" s="4">
        <v>38014</v>
      </c>
      <c r="B66" s="3" t="s">
        <v>5</v>
      </c>
      <c r="C66" s="3">
        <v>154</v>
      </c>
      <c r="D66" s="3">
        <v>71</v>
      </c>
      <c r="E66" s="3" t="s">
        <v>1198</v>
      </c>
      <c r="F66" s="5" t="s">
        <v>1199</v>
      </c>
      <c r="G66" s="3" t="s">
        <v>1200</v>
      </c>
      <c r="H66" s="3" t="s">
        <v>67</v>
      </c>
    </row>
    <row r="67" spans="1:8" ht="15.5" x14ac:dyDescent="0.35">
      <c r="A67" s="4">
        <v>37595</v>
      </c>
      <c r="B67" s="3" t="s">
        <v>1</v>
      </c>
      <c r="C67" s="3">
        <v>154</v>
      </c>
      <c r="D67" s="3">
        <v>60</v>
      </c>
      <c r="E67" s="3" t="s">
        <v>2809</v>
      </c>
      <c r="F67" s="5" t="s">
        <v>1357</v>
      </c>
      <c r="G67" s="3" t="s">
        <v>2810</v>
      </c>
      <c r="H67" s="3" t="s">
        <v>840</v>
      </c>
    </row>
    <row r="68" spans="1:8" ht="15.5" x14ac:dyDescent="0.35">
      <c r="A68" s="4">
        <v>37589</v>
      </c>
      <c r="B68" s="3" t="s">
        <v>1</v>
      </c>
      <c r="C68" s="3">
        <v>150</v>
      </c>
      <c r="D68" s="3">
        <v>67</v>
      </c>
      <c r="E68" s="3" t="s">
        <v>2234</v>
      </c>
      <c r="F68" s="5" t="s">
        <v>1384</v>
      </c>
      <c r="G68" s="3" t="s">
        <v>2235</v>
      </c>
      <c r="H68" s="3" t="s">
        <v>552</v>
      </c>
    </row>
    <row r="69" spans="1:8" ht="15.5" x14ac:dyDescent="0.35">
      <c r="A69" s="4">
        <v>37064</v>
      </c>
      <c r="B69" s="3" t="s">
        <v>1</v>
      </c>
      <c r="C69" s="3">
        <v>172</v>
      </c>
      <c r="D69" s="3">
        <v>72</v>
      </c>
      <c r="E69" s="3" t="s">
        <v>1285</v>
      </c>
      <c r="F69" s="5" t="s">
        <v>1286</v>
      </c>
      <c r="G69" s="3" t="s">
        <v>1287</v>
      </c>
      <c r="H69" s="3" t="s">
        <v>101</v>
      </c>
    </row>
    <row r="70" spans="1:8" ht="15.5" x14ac:dyDescent="0.35">
      <c r="A70" s="4">
        <v>37827</v>
      </c>
      <c r="B70" s="3" t="s">
        <v>4</v>
      </c>
      <c r="C70" s="3">
        <v>180</v>
      </c>
      <c r="D70" s="3">
        <v>68</v>
      </c>
      <c r="E70" s="3" t="s">
        <v>2381</v>
      </c>
      <c r="F70" s="5" t="s">
        <v>1308</v>
      </c>
      <c r="G70" s="3" t="s">
        <v>2382</v>
      </c>
      <c r="H70" s="3" t="s">
        <v>624</v>
      </c>
    </row>
    <row r="71" spans="1:8" ht="15.5" x14ac:dyDescent="0.35">
      <c r="A71" s="4">
        <v>37088</v>
      </c>
      <c r="B71" s="3" t="s">
        <v>4</v>
      </c>
      <c r="C71" s="3">
        <v>160</v>
      </c>
      <c r="D71" s="3">
        <v>95</v>
      </c>
      <c r="E71" s="3" t="s">
        <v>1649</v>
      </c>
      <c r="F71" s="5" t="s">
        <v>1433</v>
      </c>
      <c r="G71" s="3" t="s">
        <v>1650</v>
      </c>
      <c r="H71" s="3" t="s">
        <v>267</v>
      </c>
    </row>
    <row r="72" spans="1:8" ht="15.5" x14ac:dyDescent="0.35">
      <c r="A72" s="4">
        <v>37053</v>
      </c>
      <c r="B72" s="3" t="s">
        <v>7</v>
      </c>
      <c r="C72" s="3">
        <v>152</v>
      </c>
      <c r="D72" s="3">
        <v>58</v>
      </c>
      <c r="E72" s="3" t="s">
        <v>2549</v>
      </c>
      <c r="F72" s="5" t="s">
        <v>1428</v>
      </c>
      <c r="G72" s="3" t="s">
        <v>2550</v>
      </c>
      <c r="H72" s="3" t="s">
        <v>709</v>
      </c>
    </row>
    <row r="73" spans="1:8" ht="15.5" x14ac:dyDescent="0.35">
      <c r="A73" s="4">
        <v>38115</v>
      </c>
      <c r="B73" s="3" t="s">
        <v>7</v>
      </c>
      <c r="C73" s="3">
        <v>161</v>
      </c>
      <c r="D73" s="3">
        <v>78</v>
      </c>
      <c r="E73" s="3" t="s">
        <v>1570</v>
      </c>
      <c r="F73" s="5" t="s">
        <v>1083</v>
      </c>
      <c r="G73" s="3" t="s">
        <v>1571</v>
      </c>
      <c r="H73" s="3" t="s">
        <v>229</v>
      </c>
    </row>
    <row r="74" spans="1:8" ht="15.5" x14ac:dyDescent="0.35">
      <c r="A74" s="4">
        <v>37815</v>
      </c>
      <c r="B74" s="3" t="s">
        <v>3</v>
      </c>
      <c r="C74" s="3">
        <v>154</v>
      </c>
      <c r="D74" s="3">
        <v>52</v>
      </c>
      <c r="E74" s="3" t="s">
        <v>2709</v>
      </c>
      <c r="F74" s="5" t="s">
        <v>1172</v>
      </c>
      <c r="G74" s="3" t="s">
        <v>2710</v>
      </c>
      <c r="H74" s="3" t="s">
        <v>790</v>
      </c>
    </row>
    <row r="75" spans="1:8" ht="15.5" x14ac:dyDescent="0.35">
      <c r="A75" s="4">
        <v>37032</v>
      </c>
      <c r="B75" s="3" t="s">
        <v>4</v>
      </c>
      <c r="C75" s="3">
        <v>166</v>
      </c>
      <c r="D75" s="3">
        <v>61</v>
      </c>
      <c r="E75" s="3" t="s">
        <v>1808</v>
      </c>
      <c r="F75" s="5" t="s">
        <v>1292</v>
      </c>
      <c r="G75" s="3" t="s">
        <v>1809</v>
      </c>
      <c r="H75" s="3" t="s">
        <v>344</v>
      </c>
    </row>
    <row r="76" spans="1:8" ht="15.5" x14ac:dyDescent="0.35">
      <c r="A76" s="4">
        <v>37220</v>
      </c>
      <c r="B76" s="3" t="s">
        <v>2</v>
      </c>
      <c r="C76" s="3">
        <v>174</v>
      </c>
      <c r="D76" s="3">
        <v>91</v>
      </c>
      <c r="E76" s="3" t="s">
        <v>2783</v>
      </c>
      <c r="F76" s="5" t="s">
        <v>1113</v>
      </c>
      <c r="G76" s="3" t="s">
        <v>2784</v>
      </c>
      <c r="H76" s="3" t="s">
        <v>827</v>
      </c>
    </row>
    <row r="77" spans="1:8" ht="15.5" x14ac:dyDescent="0.35">
      <c r="A77" s="4">
        <v>38462</v>
      </c>
      <c r="B77" s="3" t="s">
        <v>6</v>
      </c>
      <c r="C77" s="3">
        <v>159</v>
      </c>
      <c r="D77" s="3">
        <v>63</v>
      </c>
      <c r="E77" s="3" t="s">
        <v>2900</v>
      </c>
      <c r="F77" s="5" t="s">
        <v>1482</v>
      </c>
      <c r="G77" s="3" t="s">
        <v>2901</v>
      </c>
      <c r="H77" s="3" t="s">
        <v>883</v>
      </c>
    </row>
    <row r="78" spans="1:8" ht="15.5" x14ac:dyDescent="0.35">
      <c r="A78" s="4">
        <v>38314</v>
      </c>
      <c r="B78" s="3" t="s">
        <v>5</v>
      </c>
      <c r="C78" s="3">
        <v>167</v>
      </c>
      <c r="D78" s="3">
        <v>76</v>
      </c>
      <c r="E78" s="3" t="s">
        <v>2067</v>
      </c>
      <c r="F78" s="5" t="s">
        <v>1065</v>
      </c>
      <c r="G78" s="3" t="s">
        <v>2068</v>
      </c>
      <c r="H78" s="3" t="s">
        <v>468</v>
      </c>
    </row>
    <row r="79" spans="1:8" ht="15.5" x14ac:dyDescent="0.35">
      <c r="A79" s="4">
        <v>37325</v>
      </c>
      <c r="B79" s="3" t="s">
        <v>4</v>
      </c>
      <c r="C79" s="3">
        <v>171</v>
      </c>
      <c r="D79" s="3">
        <v>58</v>
      </c>
      <c r="E79" s="3" t="s">
        <v>2657</v>
      </c>
      <c r="F79" s="5" t="s">
        <v>1225</v>
      </c>
      <c r="G79" s="3" t="s">
        <v>2658</v>
      </c>
      <c r="H79" s="3" t="s">
        <v>763</v>
      </c>
    </row>
    <row r="80" spans="1:8" ht="15.5" x14ac:dyDescent="0.35">
      <c r="A80" s="4">
        <v>37995</v>
      </c>
      <c r="B80" s="3" t="s">
        <v>3</v>
      </c>
      <c r="C80" s="3">
        <v>158</v>
      </c>
      <c r="D80" s="3">
        <v>68</v>
      </c>
      <c r="E80" s="3" t="s">
        <v>2038</v>
      </c>
      <c r="F80" s="5" t="s">
        <v>1861</v>
      </c>
      <c r="G80" s="3" t="s">
        <v>2039</v>
      </c>
      <c r="H80" s="3" t="s">
        <v>453</v>
      </c>
    </row>
    <row r="81" spans="1:8" ht="15.5" x14ac:dyDescent="0.35">
      <c r="A81" s="4">
        <v>38418</v>
      </c>
      <c r="B81" s="3" t="s">
        <v>2</v>
      </c>
      <c r="C81" s="3">
        <v>166</v>
      </c>
      <c r="D81" s="3">
        <v>61</v>
      </c>
      <c r="E81" s="3" t="s">
        <v>2449</v>
      </c>
      <c r="F81" s="5" t="s">
        <v>1196</v>
      </c>
      <c r="G81" s="3" t="s">
        <v>2450</v>
      </c>
      <c r="H81" s="3" t="s">
        <v>658</v>
      </c>
    </row>
    <row r="82" spans="1:8" ht="15.5" x14ac:dyDescent="0.35">
      <c r="A82" s="4">
        <v>38125</v>
      </c>
      <c r="B82" s="3" t="s">
        <v>6</v>
      </c>
      <c r="C82" s="3">
        <v>168</v>
      </c>
      <c r="D82" s="3">
        <v>88</v>
      </c>
      <c r="E82" s="3" t="s">
        <v>1765</v>
      </c>
      <c r="F82" s="5" t="s">
        <v>1246</v>
      </c>
      <c r="G82" s="3" t="s">
        <v>1766</v>
      </c>
      <c r="H82" s="3" t="s">
        <v>322</v>
      </c>
    </row>
    <row r="83" spans="1:8" ht="15.5" x14ac:dyDescent="0.35">
      <c r="A83" s="4">
        <v>37907</v>
      </c>
      <c r="B83" s="3" t="s">
        <v>2</v>
      </c>
      <c r="C83" s="3">
        <v>175</v>
      </c>
      <c r="D83" s="3">
        <v>47</v>
      </c>
      <c r="E83" s="3" t="s">
        <v>1390</v>
      </c>
      <c r="F83" s="5" t="s">
        <v>1113</v>
      </c>
      <c r="G83" s="3" t="s">
        <v>1391</v>
      </c>
      <c r="H83" s="3" t="s">
        <v>145</v>
      </c>
    </row>
    <row r="84" spans="1:8" ht="15.5" x14ac:dyDescent="0.35">
      <c r="A84" s="4">
        <v>38000</v>
      </c>
      <c r="B84" s="3" t="s">
        <v>4</v>
      </c>
      <c r="C84" s="3">
        <v>160</v>
      </c>
      <c r="D84" s="3">
        <v>74</v>
      </c>
      <c r="E84" s="3" t="s">
        <v>1843</v>
      </c>
      <c r="F84" s="5" t="s">
        <v>1065</v>
      </c>
      <c r="G84" s="3" t="s">
        <v>1844</v>
      </c>
      <c r="H84" s="3" t="s">
        <v>359</v>
      </c>
    </row>
    <row r="85" spans="1:8" ht="15.5" x14ac:dyDescent="0.35">
      <c r="A85" s="4">
        <v>37593</v>
      </c>
      <c r="B85" s="3" t="s">
        <v>3</v>
      </c>
      <c r="C85" s="3">
        <v>167</v>
      </c>
      <c r="D85" s="3">
        <v>60</v>
      </c>
      <c r="E85" s="3" t="s">
        <v>1350</v>
      </c>
      <c r="F85" s="5" t="s">
        <v>1222</v>
      </c>
      <c r="G85" s="3" t="s">
        <v>1351</v>
      </c>
      <c r="H85" s="3" t="s">
        <v>127</v>
      </c>
    </row>
    <row r="86" spans="1:8" ht="15.5" x14ac:dyDescent="0.35">
      <c r="A86" s="4">
        <v>37116</v>
      </c>
      <c r="B86" s="3" t="s">
        <v>0</v>
      </c>
      <c r="C86" s="3">
        <v>153</v>
      </c>
      <c r="D86" s="3">
        <v>95</v>
      </c>
      <c r="E86" s="3" t="s">
        <v>2807</v>
      </c>
      <c r="F86" s="5" t="s">
        <v>1169</v>
      </c>
      <c r="G86" s="3" t="s">
        <v>2808</v>
      </c>
      <c r="H86" s="3" t="s">
        <v>839</v>
      </c>
    </row>
    <row r="87" spans="1:8" ht="15.5" x14ac:dyDescent="0.35">
      <c r="A87" s="4">
        <v>38466</v>
      </c>
      <c r="B87" s="3" t="s">
        <v>5</v>
      </c>
      <c r="C87" s="3">
        <v>159</v>
      </c>
      <c r="D87" s="3">
        <v>51</v>
      </c>
      <c r="E87" s="3" t="s">
        <v>2081</v>
      </c>
      <c r="F87" s="5" t="s">
        <v>1682</v>
      </c>
      <c r="G87" s="3" t="s">
        <v>2082</v>
      </c>
      <c r="H87" s="3" t="s">
        <v>475</v>
      </c>
    </row>
    <row r="88" spans="1:8" ht="15.5" x14ac:dyDescent="0.35">
      <c r="A88" s="4">
        <v>37274</v>
      </c>
      <c r="B88" s="3" t="s">
        <v>2</v>
      </c>
      <c r="C88" s="3">
        <v>150</v>
      </c>
      <c r="D88" s="3">
        <v>53</v>
      </c>
      <c r="E88" s="3" t="s">
        <v>1124</v>
      </c>
      <c r="F88" s="5" t="s">
        <v>1125</v>
      </c>
      <c r="G88" s="3" t="s">
        <v>1126</v>
      </c>
      <c r="H88" s="3" t="s">
        <v>39</v>
      </c>
    </row>
    <row r="89" spans="1:8" ht="15.5" x14ac:dyDescent="0.35">
      <c r="A89" s="4">
        <v>37455</v>
      </c>
      <c r="B89" s="3" t="s">
        <v>7</v>
      </c>
      <c r="C89" s="3">
        <v>172</v>
      </c>
      <c r="D89" s="3">
        <v>77</v>
      </c>
      <c r="E89" s="3" t="s">
        <v>1124</v>
      </c>
      <c r="F89" s="5" t="s">
        <v>1779</v>
      </c>
      <c r="G89" s="3" t="s">
        <v>3008</v>
      </c>
      <c r="H89" s="3" t="s">
        <v>936</v>
      </c>
    </row>
    <row r="90" spans="1:8" ht="15.5" x14ac:dyDescent="0.35">
      <c r="A90" s="4">
        <v>37581</v>
      </c>
      <c r="B90" s="3" t="s">
        <v>1</v>
      </c>
      <c r="C90" s="3">
        <v>157</v>
      </c>
      <c r="D90" s="3">
        <v>90</v>
      </c>
      <c r="E90" s="3" t="s">
        <v>1968</v>
      </c>
      <c r="F90" s="5" t="s">
        <v>1501</v>
      </c>
      <c r="G90" s="3" t="s">
        <v>1969</v>
      </c>
      <c r="H90" s="3" t="s">
        <v>12</v>
      </c>
    </row>
    <row r="91" spans="1:8" ht="15.5" x14ac:dyDescent="0.35">
      <c r="A91" s="4">
        <v>38197</v>
      </c>
      <c r="B91" s="3" t="s">
        <v>5</v>
      </c>
      <c r="C91" s="3">
        <v>176</v>
      </c>
      <c r="D91" s="3">
        <v>47</v>
      </c>
      <c r="E91" s="3" t="s">
        <v>1185</v>
      </c>
      <c r="F91" s="5" t="s">
        <v>1186</v>
      </c>
      <c r="G91" s="3" t="s">
        <v>1187</v>
      </c>
      <c r="H91" s="3" t="s">
        <v>62</v>
      </c>
    </row>
    <row r="92" spans="1:8" ht="15.5" x14ac:dyDescent="0.35">
      <c r="A92" s="4">
        <v>37713</v>
      </c>
      <c r="B92" s="3" t="s">
        <v>2</v>
      </c>
      <c r="C92" s="3">
        <v>177</v>
      </c>
      <c r="D92" s="3">
        <v>52</v>
      </c>
      <c r="E92" s="3" t="s">
        <v>1635</v>
      </c>
      <c r="F92" s="5" t="s">
        <v>1536</v>
      </c>
      <c r="G92" s="3" t="s">
        <v>1636</v>
      </c>
      <c r="H92" s="3" t="s">
        <v>260</v>
      </c>
    </row>
    <row r="93" spans="1:8" ht="15.5" x14ac:dyDescent="0.35">
      <c r="A93" s="4">
        <v>37170</v>
      </c>
      <c r="B93" s="3" t="s">
        <v>4</v>
      </c>
      <c r="C93" s="3">
        <v>166</v>
      </c>
      <c r="D93" s="3">
        <v>85</v>
      </c>
      <c r="E93" s="3" t="s">
        <v>1323</v>
      </c>
      <c r="F93" s="5" t="s">
        <v>1086</v>
      </c>
      <c r="G93" s="3" t="s">
        <v>1324</v>
      </c>
      <c r="H93" s="3" t="s">
        <v>116</v>
      </c>
    </row>
    <row r="94" spans="1:8" ht="15.5" x14ac:dyDescent="0.35">
      <c r="A94" s="4">
        <v>37105</v>
      </c>
      <c r="B94" s="3" t="s">
        <v>6</v>
      </c>
      <c r="C94" s="3">
        <v>171</v>
      </c>
      <c r="D94" s="3">
        <v>69</v>
      </c>
      <c r="E94" s="3" t="s">
        <v>1601</v>
      </c>
      <c r="F94" s="5" t="s">
        <v>1104</v>
      </c>
      <c r="G94" s="3" t="s">
        <v>1602</v>
      </c>
      <c r="H94" s="3" t="s">
        <v>243</v>
      </c>
    </row>
    <row r="95" spans="1:8" ht="15.5" x14ac:dyDescent="0.35">
      <c r="A95" s="4">
        <v>37063</v>
      </c>
      <c r="B95" s="3" t="s">
        <v>3</v>
      </c>
      <c r="C95" s="3">
        <v>156</v>
      </c>
      <c r="D95" s="3">
        <v>85</v>
      </c>
      <c r="E95" s="3" t="s">
        <v>1148</v>
      </c>
      <c r="F95" s="5" t="s">
        <v>1149</v>
      </c>
      <c r="G95" s="3" t="s">
        <v>1150</v>
      </c>
      <c r="H95" s="3" t="s">
        <v>48</v>
      </c>
    </row>
    <row r="96" spans="1:8" ht="15.5" x14ac:dyDescent="0.35">
      <c r="A96" s="4">
        <v>37031</v>
      </c>
      <c r="B96" s="3" t="s">
        <v>1</v>
      </c>
      <c r="C96" s="3">
        <v>172</v>
      </c>
      <c r="D96" s="3">
        <v>46</v>
      </c>
      <c r="E96" s="3" t="s">
        <v>3022</v>
      </c>
      <c r="F96" s="5" t="s">
        <v>1236</v>
      </c>
      <c r="G96" s="3" t="s">
        <v>3023</v>
      </c>
      <c r="H96" s="3" t="s">
        <v>944</v>
      </c>
    </row>
    <row r="97" spans="1:8" ht="15.5" x14ac:dyDescent="0.35">
      <c r="A97" s="4">
        <v>37474</v>
      </c>
      <c r="B97" s="3" t="s">
        <v>5</v>
      </c>
      <c r="C97" s="3">
        <v>172</v>
      </c>
      <c r="D97" s="3">
        <v>66</v>
      </c>
      <c r="E97" s="3" t="s">
        <v>3086</v>
      </c>
      <c r="F97" s="5" t="s">
        <v>1065</v>
      </c>
      <c r="G97" s="3" t="s">
        <v>3087</v>
      </c>
      <c r="H97" s="3" t="s">
        <v>977</v>
      </c>
    </row>
    <row r="98" spans="1:8" ht="15.5" x14ac:dyDescent="0.35">
      <c r="A98" s="4">
        <v>37331</v>
      </c>
      <c r="B98" s="3" t="s">
        <v>1</v>
      </c>
      <c r="C98" s="3">
        <v>173</v>
      </c>
      <c r="D98" s="3">
        <v>57</v>
      </c>
      <c r="E98" s="3" t="s">
        <v>2601</v>
      </c>
      <c r="F98" s="5" t="s">
        <v>1071</v>
      </c>
      <c r="G98" s="3" t="s">
        <v>2602</v>
      </c>
      <c r="H98" s="3" t="s">
        <v>735</v>
      </c>
    </row>
    <row r="99" spans="1:8" ht="15.5" x14ac:dyDescent="0.35">
      <c r="A99" s="4">
        <v>38124</v>
      </c>
      <c r="B99" s="3" t="s">
        <v>7</v>
      </c>
      <c r="C99" s="3">
        <v>166</v>
      </c>
      <c r="D99" s="3">
        <v>46</v>
      </c>
      <c r="E99" s="3" t="s">
        <v>2830</v>
      </c>
      <c r="F99" s="5" t="s">
        <v>1709</v>
      </c>
      <c r="G99" s="3" t="s">
        <v>2831</v>
      </c>
      <c r="H99" s="3" t="s">
        <v>851</v>
      </c>
    </row>
    <row r="100" spans="1:8" ht="15.5" x14ac:dyDescent="0.35">
      <c r="A100" s="4">
        <v>37738</v>
      </c>
      <c r="B100" s="3" t="s">
        <v>2</v>
      </c>
      <c r="C100" s="3">
        <v>177</v>
      </c>
      <c r="D100" s="3">
        <v>91</v>
      </c>
      <c r="E100" s="3" t="s">
        <v>1914</v>
      </c>
      <c r="F100" s="5" t="s">
        <v>1259</v>
      </c>
      <c r="G100" s="3" t="s">
        <v>1915</v>
      </c>
      <c r="H100" s="3" t="s">
        <v>394</v>
      </c>
    </row>
    <row r="101" spans="1:8" ht="15.5" x14ac:dyDescent="0.35">
      <c r="A101" s="4">
        <v>37753</v>
      </c>
      <c r="B101" s="3" t="s">
        <v>6</v>
      </c>
      <c r="C101" s="3">
        <v>172</v>
      </c>
      <c r="D101" s="3">
        <v>62</v>
      </c>
      <c r="E101" s="3" t="s">
        <v>2307</v>
      </c>
      <c r="F101" s="5" t="s">
        <v>1094</v>
      </c>
      <c r="G101" s="3" t="s">
        <v>2308</v>
      </c>
      <c r="H101" s="3" t="s">
        <v>588</v>
      </c>
    </row>
    <row r="102" spans="1:8" ht="15.5" x14ac:dyDescent="0.35">
      <c r="A102" s="4">
        <v>37764</v>
      </c>
      <c r="B102" s="3" t="s">
        <v>1</v>
      </c>
      <c r="C102" s="3">
        <v>164</v>
      </c>
      <c r="D102" s="3">
        <v>79</v>
      </c>
      <c r="E102" s="3" t="s">
        <v>1067</v>
      </c>
      <c r="F102" s="5" t="s">
        <v>1225</v>
      </c>
      <c r="G102" s="3" t="s">
        <v>2770</v>
      </c>
      <c r="H102" s="3" t="s">
        <v>820</v>
      </c>
    </row>
    <row r="103" spans="1:8" ht="15.5" x14ac:dyDescent="0.35">
      <c r="A103" s="4">
        <v>37439</v>
      </c>
      <c r="B103" s="3" t="s">
        <v>2</v>
      </c>
      <c r="C103" s="3">
        <v>174</v>
      </c>
      <c r="D103" s="3">
        <v>66</v>
      </c>
      <c r="E103" s="3" t="s">
        <v>1067</v>
      </c>
      <c r="F103" s="5" t="s">
        <v>1068</v>
      </c>
      <c r="G103" s="3" t="s">
        <v>1069</v>
      </c>
      <c r="H103" s="3" t="s">
        <v>20</v>
      </c>
    </row>
    <row r="104" spans="1:8" ht="15.5" x14ac:dyDescent="0.35">
      <c r="A104" s="4">
        <v>38314</v>
      </c>
      <c r="B104" s="3" t="s">
        <v>7</v>
      </c>
      <c r="C104" s="3">
        <v>153</v>
      </c>
      <c r="D104" s="3">
        <v>84</v>
      </c>
      <c r="E104" s="3" t="s">
        <v>1439</v>
      </c>
      <c r="F104" s="5" t="s">
        <v>1346</v>
      </c>
      <c r="G104" s="3" t="s">
        <v>1440</v>
      </c>
      <c r="H104" s="3" t="s">
        <v>167</v>
      </c>
    </row>
    <row r="105" spans="1:8" ht="15.5" x14ac:dyDescent="0.35">
      <c r="A105" s="4">
        <v>38392</v>
      </c>
      <c r="B105" s="3" t="s">
        <v>0</v>
      </c>
      <c r="C105" s="3">
        <v>151</v>
      </c>
      <c r="D105" s="3">
        <v>78</v>
      </c>
      <c r="E105" s="3" t="s">
        <v>2555</v>
      </c>
      <c r="F105" s="5" t="s">
        <v>1206</v>
      </c>
      <c r="G105" s="3" t="s">
        <v>2556</v>
      </c>
      <c r="H105" s="3" t="s">
        <v>712</v>
      </c>
    </row>
    <row r="106" spans="1:8" ht="15.5" x14ac:dyDescent="0.35">
      <c r="A106" s="4">
        <v>37343</v>
      </c>
      <c r="B106" s="3" t="s">
        <v>1</v>
      </c>
      <c r="C106" s="3">
        <v>150</v>
      </c>
      <c r="D106" s="3">
        <v>54</v>
      </c>
      <c r="E106" s="3" t="s">
        <v>1345</v>
      </c>
      <c r="F106" s="5" t="s">
        <v>1346</v>
      </c>
      <c r="G106" s="3" t="s">
        <v>1347</v>
      </c>
      <c r="H106" s="3" t="s">
        <v>125</v>
      </c>
    </row>
    <row r="107" spans="1:8" ht="15.5" x14ac:dyDescent="0.35">
      <c r="A107" s="4">
        <v>37515</v>
      </c>
      <c r="B107" s="3" t="s">
        <v>4</v>
      </c>
      <c r="C107" s="3">
        <v>161</v>
      </c>
      <c r="D107" s="3">
        <v>54</v>
      </c>
      <c r="E107" s="3" t="s">
        <v>1802</v>
      </c>
      <c r="F107" s="5" t="s">
        <v>1217</v>
      </c>
      <c r="G107" s="3" t="s">
        <v>1803</v>
      </c>
      <c r="H107" s="3" t="s">
        <v>341</v>
      </c>
    </row>
    <row r="108" spans="1:8" ht="15.5" x14ac:dyDescent="0.35">
      <c r="A108" s="4">
        <v>37195</v>
      </c>
      <c r="B108" s="3" t="s">
        <v>3</v>
      </c>
      <c r="C108" s="3">
        <v>153</v>
      </c>
      <c r="D108" s="3">
        <v>91</v>
      </c>
      <c r="E108" s="3" t="s">
        <v>1288</v>
      </c>
      <c r="F108" s="5" t="s">
        <v>1289</v>
      </c>
      <c r="G108" s="3" t="s">
        <v>1290</v>
      </c>
      <c r="H108" s="3" t="s">
        <v>102</v>
      </c>
    </row>
    <row r="109" spans="1:8" ht="15.5" x14ac:dyDescent="0.35">
      <c r="A109" s="4">
        <v>37996</v>
      </c>
      <c r="B109" s="3" t="s">
        <v>2</v>
      </c>
      <c r="C109" s="3">
        <v>176</v>
      </c>
      <c r="D109" s="3">
        <v>75</v>
      </c>
      <c r="E109" s="3" t="s">
        <v>2817</v>
      </c>
      <c r="F109" s="5" t="s">
        <v>1212</v>
      </c>
      <c r="G109" s="3" t="s">
        <v>2818</v>
      </c>
      <c r="H109" s="3" t="s">
        <v>844</v>
      </c>
    </row>
    <row r="110" spans="1:8" ht="15.5" x14ac:dyDescent="0.35">
      <c r="A110" s="4">
        <v>37536</v>
      </c>
      <c r="B110" s="3" t="s">
        <v>5</v>
      </c>
      <c r="C110" s="3">
        <v>157</v>
      </c>
      <c r="D110" s="3">
        <v>49</v>
      </c>
      <c r="E110" s="3" t="s">
        <v>2705</v>
      </c>
      <c r="F110" s="5" t="s">
        <v>1267</v>
      </c>
      <c r="G110" s="3" t="s">
        <v>2706</v>
      </c>
      <c r="H110" s="3" t="s">
        <v>788</v>
      </c>
    </row>
    <row r="111" spans="1:8" ht="15.5" x14ac:dyDescent="0.35">
      <c r="A111" s="4">
        <v>37514</v>
      </c>
      <c r="B111" s="3" t="s">
        <v>5</v>
      </c>
      <c r="C111" s="3">
        <v>157</v>
      </c>
      <c r="D111" s="3">
        <v>62</v>
      </c>
      <c r="E111" s="3" t="s">
        <v>2169</v>
      </c>
      <c r="F111" s="5" t="s">
        <v>1175</v>
      </c>
      <c r="G111" s="3" t="s">
        <v>2255</v>
      </c>
      <c r="H111" s="3" t="s">
        <v>562</v>
      </c>
    </row>
    <row r="112" spans="1:8" ht="15.5" x14ac:dyDescent="0.35">
      <c r="A112" s="4">
        <v>38336</v>
      </c>
      <c r="B112" s="3" t="s">
        <v>7</v>
      </c>
      <c r="C112" s="3">
        <v>173</v>
      </c>
      <c r="D112" s="3">
        <v>80</v>
      </c>
      <c r="E112" s="3" t="s">
        <v>2169</v>
      </c>
      <c r="F112" s="5" t="s">
        <v>1529</v>
      </c>
      <c r="G112" s="3" t="s">
        <v>2170</v>
      </c>
      <c r="H112" s="3" t="s">
        <v>519</v>
      </c>
    </row>
    <row r="113" spans="1:8" ht="15.5" x14ac:dyDescent="0.35">
      <c r="A113" s="4">
        <v>37847</v>
      </c>
      <c r="B113" s="3" t="s">
        <v>3</v>
      </c>
      <c r="C113" s="3">
        <v>171</v>
      </c>
      <c r="D113" s="3">
        <v>75</v>
      </c>
      <c r="E113" s="3" t="s">
        <v>1575</v>
      </c>
      <c r="F113" s="5" t="s">
        <v>1196</v>
      </c>
      <c r="G113" s="3" t="s">
        <v>1576</v>
      </c>
      <c r="H113" s="3" t="s">
        <v>231</v>
      </c>
    </row>
    <row r="114" spans="1:8" ht="15.5" x14ac:dyDescent="0.35">
      <c r="A114" s="4">
        <v>37583</v>
      </c>
      <c r="B114" s="3" t="s">
        <v>7</v>
      </c>
      <c r="C114" s="3">
        <v>168</v>
      </c>
      <c r="D114" s="3">
        <v>87</v>
      </c>
      <c r="E114" s="3" t="s">
        <v>2503</v>
      </c>
      <c r="F114" s="5" t="s">
        <v>1433</v>
      </c>
      <c r="G114" s="3" t="s">
        <v>2504</v>
      </c>
      <c r="H114" s="3" t="s">
        <v>685</v>
      </c>
    </row>
    <row r="115" spans="1:8" ht="15.5" x14ac:dyDescent="0.35">
      <c r="A115" s="4">
        <v>38383</v>
      </c>
      <c r="B115" s="3" t="s">
        <v>2</v>
      </c>
      <c r="C115" s="3">
        <v>176</v>
      </c>
      <c r="D115" s="3">
        <v>77</v>
      </c>
      <c r="E115" s="3" t="s">
        <v>1343</v>
      </c>
      <c r="F115" s="5" t="s">
        <v>1289</v>
      </c>
      <c r="G115" s="3" t="s">
        <v>1344</v>
      </c>
      <c r="H115" s="3" t="s">
        <v>124</v>
      </c>
    </row>
    <row r="116" spans="1:8" ht="15.5" x14ac:dyDescent="0.35">
      <c r="A116" s="4">
        <v>38239</v>
      </c>
      <c r="B116" s="3" t="s">
        <v>1</v>
      </c>
      <c r="C116" s="3">
        <v>152</v>
      </c>
      <c r="D116" s="3">
        <v>83</v>
      </c>
      <c r="E116" s="3" t="s">
        <v>1082</v>
      </c>
      <c r="F116" s="5" t="s">
        <v>1083</v>
      </c>
      <c r="G116" s="3" t="s">
        <v>1084</v>
      </c>
      <c r="H116" s="3" t="s">
        <v>25</v>
      </c>
    </row>
    <row r="117" spans="1:8" ht="15.5" x14ac:dyDescent="0.35">
      <c r="A117" s="4">
        <v>38360</v>
      </c>
      <c r="B117" s="3" t="s">
        <v>4</v>
      </c>
      <c r="C117" s="3">
        <v>177</v>
      </c>
      <c r="D117" s="3">
        <v>89</v>
      </c>
      <c r="E117" s="3" t="s">
        <v>1871</v>
      </c>
      <c r="F117" s="5" t="s">
        <v>1357</v>
      </c>
      <c r="G117" s="3" t="s">
        <v>1872</v>
      </c>
      <c r="H117" s="3" t="s">
        <v>372</v>
      </c>
    </row>
    <row r="118" spans="1:8" ht="15.5" x14ac:dyDescent="0.35">
      <c r="A118" s="4">
        <v>38222</v>
      </c>
      <c r="B118" s="3" t="s">
        <v>3</v>
      </c>
      <c r="C118" s="3">
        <v>170</v>
      </c>
      <c r="D118" s="3">
        <v>64</v>
      </c>
      <c r="E118" s="3" t="s">
        <v>1744</v>
      </c>
      <c r="F118" s="5" t="s">
        <v>1357</v>
      </c>
      <c r="G118" s="3" t="s">
        <v>1745</v>
      </c>
      <c r="H118" s="3" t="s">
        <v>313</v>
      </c>
    </row>
    <row r="119" spans="1:8" ht="15.5" x14ac:dyDescent="0.35">
      <c r="A119" s="4">
        <v>38444</v>
      </c>
      <c r="B119" s="3" t="s">
        <v>2</v>
      </c>
      <c r="C119" s="3">
        <v>179</v>
      </c>
      <c r="D119" s="3">
        <v>75</v>
      </c>
      <c r="E119" s="3" t="s">
        <v>2270</v>
      </c>
      <c r="F119" s="5" t="s">
        <v>1071</v>
      </c>
      <c r="G119" s="3" t="s">
        <v>2271</v>
      </c>
      <c r="H119" s="3" t="s">
        <v>570</v>
      </c>
    </row>
    <row r="120" spans="1:8" ht="15.5" x14ac:dyDescent="0.35">
      <c r="A120" s="4">
        <v>37485</v>
      </c>
      <c r="B120" s="3" t="s">
        <v>6</v>
      </c>
      <c r="C120" s="3">
        <v>175</v>
      </c>
      <c r="D120" s="3">
        <v>75</v>
      </c>
      <c r="E120" s="3" t="s">
        <v>1956</v>
      </c>
      <c r="F120" s="5" t="s">
        <v>1107</v>
      </c>
      <c r="G120" s="3" t="s">
        <v>1957</v>
      </c>
      <c r="H120" s="3" t="s">
        <v>414</v>
      </c>
    </row>
    <row r="121" spans="1:8" ht="15.5" x14ac:dyDescent="0.35">
      <c r="A121" s="4">
        <v>37596</v>
      </c>
      <c r="B121" s="3" t="s">
        <v>7</v>
      </c>
      <c r="C121" s="3">
        <v>156</v>
      </c>
      <c r="D121" s="3">
        <v>70</v>
      </c>
      <c r="E121" s="3" t="s">
        <v>1829</v>
      </c>
      <c r="F121" s="5" t="s">
        <v>1071</v>
      </c>
      <c r="G121" s="3" t="s">
        <v>1830</v>
      </c>
      <c r="H121" s="3" t="s">
        <v>352</v>
      </c>
    </row>
    <row r="122" spans="1:8" ht="15.5" x14ac:dyDescent="0.35">
      <c r="A122" s="4">
        <v>38292</v>
      </c>
      <c r="B122" s="3" t="s">
        <v>5</v>
      </c>
      <c r="C122" s="3">
        <v>163</v>
      </c>
      <c r="D122" s="3">
        <v>92</v>
      </c>
      <c r="E122" s="3" t="s">
        <v>1253</v>
      </c>
      <c r="F122" s="5" t="s">
        <v>1110</v>
      </c>
      <c r="G122" s="3" t="s">
        <v>1254</v>
      </c>
      <c r="H122" s="3" t="s">
        <v>88</v>
      </c>
    </row>
    <row r="123" spans="1:8" ht="15.5" x14ac:dyDescent="0.35">
      <c r="A123" s="4">
        <v>37146</v>
      </c>
      <c r="B123" s="3" t="s">
        <v>2</v>
      </c>
      <c r="C123" s="3">
        <v>153</v>
      </c>
      <c r="D123" s="3">
        <v>68</v>
      </c>
      <c r="E123" s="3" t="s">
        <v>3131</v>
      </c>
      <c r="F123" s="5" t="s">
        <v>1448</v>
      </c>
      <c r="G123" s="3" t="s">
        <v>3132</v>
      </c>
      <c r="H123" s="3" t="s">
        <v>1000</v>
      </c>
    </row>
    <row r="124" spans="1:8" ht="15.5" x14ac:dyDescent="0.35">
      <c r="A124" s="4">
        <v>37134</v>
      </c>
      <c r="B124" s="3" t="s">
        <v>3</v>
      </c>
      <c r="C124" s="3">
        <v>154</v>
      </c>
      <c r="D124" s="3">
        <v>52</v>
      </c>
      <c r="E124" s="3" t="s">
        <v>1966</v>
      </c>
      <c r="F124" s="5" t="s">
        <v>1759</v>
      </c>
      <c r="G124" s="3" t="s">
        <v>1967</v>
      </c>
      <c r="H124" s="3" t="s">
        <v>419</v>
      </c>
    </row>
    <row r="125" spans="1:8" ht="15.5" x14ac:dyDescent="0.35">
      <c r="A125" s="4">
        <v>38017</v>
      </c>
      <c r="B125" s="3" t="s">
        <v>3</v>
      </c>
      <c r="C125" s="3">
        <v>164</v>
      </c>
      <c r="D125" s="3">
        <v>79</v>
      </c>
      <c r="E125" s="3" t="s">
        <v>1402</v>
      </c>
      <c r="F125" s="5" t="s">
        <v>1212</v>
      </c>
      <c r="G125" s="3" t="s">
        <v>1403</v>
      </c>
      <c r="H125" s="3" t="s">
        <v>150</v>
      </c>
    </row>
    <row r="126" spans="1:8" ht="15.5" x14ac:dyDescent="0.35">
      <c r="A126" s="4">
        <v>37312</v>
      </c>
      <c r="B126" s="3" t="s">
        <v>2</v>
      </c>
      <c r="C126" s="3">
        <v>171</v>
      </c>
      <c r="D126" s="3">
        <v>66</v>
      </c>
      <c r="E126" s="3" t="s">
        <v>2050</v>
      </c>
      <c r="F126" s="5" t="s">
        <v>1274</v>
      </c>
      <c r="G126" s="3" t="s">
        <v>2051</v>
      </c>
      <c r="H126" s="3" t="s">
        <v>459</v>
      </c>
    </row>
    <row r="127" spans="1:8" ht="15.5" x14ac:dyDescent="0.35">
      <c r="A127" s="4">
        <v>37887</v>
      </c>
      <c r="B127" s="3" t="s">
        <v>6</v>
      </c>
      <c r="C127" s="3">
        <v>153</v>
      </c>
      <c r="D127" s="3">
        <v>60</v>
      </c>
      <c r="E127" s="3" t="s">
        <v>1121</v>
      </c>
      <c r="F127" s="5" t="s">
        <v>1122</v>
      </c>
      <c r="G127" s="3" t="s">
        <v>1123</v>
      </c>
      <c r="H127" s="3" t="s">
        <v>38</v>
      </c>
    </row>
    <row r="128" spans="1:8" ht="15.5" x14ac:dyDescent="0.35">
      <c r="A128" s="4">
        <v>37625</v>
      </c>
      <c r="B128" s="3" t="s">
        <v>6</v>
      </c>
      <c r="C128" s="3">
        <v>154</v>
      </c>
      <c r="D128" s="3">
        <v>91</v>
      </c>
      <c r="E128" s="3" t="s">
        <v>3061</v>
      </c>
      <c r="F128" s="5" t="s">
        <v>1104</v>
      </c>
      <c r="G128" s="3" t="s">
        <v>3062</v>
      </c>
      <c r="H128" s="3" t="s">
        <v>964</v>
      </c>
    </row>
    <row r="129" spans="1:8" ht="15.5" x14ac:dyDescent="0.35">
      <c r="A129" s="4">
        <v>37702</v>
      </c>
      <c r="B129" s="3" t="s">
        <v>1</v>
      </c>
      <c r="C129" s="3">
        <v>180</v>
      </c>
      <c r="D129" s="3">
        <v>94</v>
      </c>
      <c r="E129" s="3" t="s">
        <v>2083</v>
      </c>
      <c r="F129" s="5" t="s">
        <v>1593</v>
      </c>
      <c r="G129" s="3" t="s">
        <v>2084</v>
      </c>
      <c r="H129" s="3" t="s">
        <v>476</v>
      </c>
    </row>
    <row r="130" spans="1:8" ht="15.5" x14ac:dyDescent="0.35">
      <c r="A130" s="4">
        <v>37931</v>
      </c>
      <c r="B130" s="3" t="s">
        <v>2</v>
      </c>
      <c r="C130" s="3">
        <v>166</v>
      </c>
      <c r="D130" s="3">
        <v>70</v>
      </c>
      <c r="E130" s="3" t="s">
        <v>1964</v>
      </c>
      <c r="F130" s="5" t="s">
        <v>1321</v>
      </c>
      <c r="G130" s="3" t="s">
        <v>1965</v>
      </c>
      <c r="H130" s="3" t="s">
        <v>418</v>
      </c>
    </row>
    <row r="131" spans="1:8" ht="15.5" x14ac:dyDescent="0.35">
      <c r="A131" s="4">
        <v>37478</v>
      </c>
      <c r="B131" s="3" t="s">
        <v>0</v>
      </c>
      <c r="C131" s="3">
        <v>178</v>
      </c>
      <c r="D131" s="3">
        <v>51</v>
      </c>
      <c r="E131" s="3" t="s">
        <v>2998</v>
      </c>
      <c r="F131" s="5" t="s">
        <v>1089</v>
      </c>
      <c r="G131" s="3" t="s">
        <v>2999</v>
      </c>
      <c r="H131" s="3" t="s">
        <v>931</v>
      </c>
    </row>
    <row r="132" spans="1:8" ht="15.5" x14ac:dyDescent="0.35">
      <c r="A132" s="4">
        <v>37172</v>
      </c>
      <c r="B132" s="3" t="s">
        <v>0</v>
      </c>
      <c r="C132" s="3">
        <v>177</v>
      </c>
      <c r="D132" s="3">
        <v>69</v>
      </c>
      <c r="E132" s="3" t="s">
        <v>2059</v>
      </c>
      <c r="F132" s="5" t="s">
        <v>1262</v>
      </c>
      <c r="G132" s="3" t="s">
        <v>2060</v>
      </c>
      <c r="H132" s="3" t="s">
        <v>464</v>
      </c>
    </row>
    <row r="133" spans="1:8" ht="15.5" x14ac:dyDescent="0.35">
      <c r="A133" s="4">
        <v>37324</v>
      </c>
      <c r="B133" s="3" t="s">
        <v>0</v>
      </c>
      <c r="C133" s="3">
        <v>167</v>
      </c>
      <c r="D133" s="3">
        <v>66</v>
      </c>
      <c r="E133" s="3" t="s">
        <v>1696</v>
      </c>
      <c r="F133" s="5" t="s">
        <v>1393</v>
      </c>
      <c r="G133" s="3" t="s">
        <v>1697</v>
      </c>
      <c r="H133" s="3" t="s">
        <v>290</v>
      </c>
    </row>
    <row r="134" spans="1:8" ht="15.5" x14ac:dyDescent="0.35">
      <c r="A134" s="4">
        <v>38445</v>
      </c>
      <c r="B134" s="3" t="s">
        <v>2</v>
      </c>
      <c r="C134" s="3">
        <v>174</v>
      </c>
      <c r="D134" s="3">
        <v>69</v>
      </c>
      <c r="E134" s="3" t="s">
        <v>1425</v>
      </c>
      <c r="F134" s="5" t="s">
        <v>1321</v>
      </c>
      <c r="G134" s="3" t="s">
        <v>1426</v>
      </c>
      <c r="H134" s="3" t="s">
        <v>161</v>
      </c>
    </row>
    <row r="135" spans="1:8" ht="15.5" x14ac:dyDescent="0.35">
      <c r="A135" s="4">
        <v>37267</v>
      </c>
      <c r="B135" s="3" t="s">
        <v>5</v>
      </c>
      <c r="C135" s="3">
        <v>151</v>
      </c>
      <c r="D135" s="3">
        <v>84</v>
      </c>
      <c r="E135" s="3" t="s">
        <v>2789</v>
      </c>
      <c r="F135" s="5" t="s">
        <v>1110</v>
      </c>
      <c r="G135" s="3" t="s">
        <v>2790</v>
      </c>
      <c r="H135" s="3" t="s">
        <v>830</v>
      </c>
    </row>
    <row r="136" spans="1:8" ht="15.5" x14ac:dyDescent="0.35">
      <c r="A136" s="4">
        <v>38109</v>
      </c>
      <c r="B136" s="3" t="s">
        <v>7</v>
      </c>
      <c r="C136" s="3">
        <v>175</v>
      </c>
      <c r="D136" s="3">
        <v>52</v>
      </c>
      <c r="E136" s="3" t="s">
        <v>1235</v>
      </c>
      <c r="F136" s="5" t="s">
        <v>1236</v>
      </c>
      <c r="G136" s="3" t="s">
        <v>1237</v>
      </c>
      <c r="H136" s="3" t="s">
        <v>81</v>
      </c>
    </row>
    <row r="137" spans="1:8" ht="15.5" x14ac:dyDescent="0.35">
      <c r="A137" s="4">
        <v>38075</v>
      </c>
      <c r="B137" s="3" t="s">
        <v>2</v>
      </c>
      <c r="C137" s="3">
        <v>161</v>
      </c>
      <c r="D137" s="3">
        <v>60</v>
      </c>
      <c r="E137" s="3" t="s">
        <v>2578</v>
      </c>
      <c r="F137" s="5" t="s">
        <v>1166</v>
      </c>
      <c r="G137" s="3" t="s">
        <v>2579</v>
      </c>
      <c r="H137" s="3" t="s">
        <v>724</v>
      </c>
    </row>
    <row r="138" spans="1:8" ht="15.5" x14ac:dyDescent="0.35">
      <c r="A138" s="4">
        <v>37375</v>
      </c>
      <c r="B138" s="3" t="s">
        <v>5</v>
      </c>
      <c r="C138" s="3">
        <v>150</v>
      </c>
      <c r="D138" s="3">
        <v>82</v>
      </c>
      <c r="E138" s="3" t="s">
        <v>2559</v>
      </c>
      <c r="F138" s="5" t="s">
        <v>1149</v>
      </c>
      <c r="G138" s="3" t="s">
        <v>2560</v>
      </c>
      <c r="H138" s="3" t="s">
        <v>714</v>
      </c>
    </row>
    <row r="139" spans="1:8" ht="15.5" x14ac:dyDescent="0.35">
      <c r="A139" s="4">
        <v>38299</v>
      </c>
      <c r="B139" s="3" t="s">
        <v>1</v>
      </c>
      <c r="C139" s="3">
        <v>172</v>
      </c>
      <c r="D139" s="3">
        <v>51</v>
      </c>
      <c r="E139" s="3" t="s">
        <v>2832</v>
      </c>
      <c r="F139" s="5" t="s">
        <v>1086</v>
      </c>
      <c r="G139" s="3" t="s">
        <v>2833</v>
      </c>
      <c r="H139" s="3" t="s">
        <v>16</v>
      </c>
    </row>
    <row r="140" spans="1:8" ht="15.5" x14ac:dyDescent="0.35">
      <c r="A140" s="4">
        <v>38106</v>
      </c>
      <c r="B140" s="3" t="s">
        <v>1</v>
      </c>
      <c r="C140" s="3">
        <v>160</v>
      </c>
      <c r="D140" s="3">
        <v>68</v>
      </c>
      <c r="E140" s="3" t="s">
        <v>2327</v>
      </c>
      <c r="F140" s="5" t="s">
        <v>1919</v>
      </c>
      <c r="G140" s="3" t="s">
        <v>2328</v>
      </c>
      <c r="H140" s="3" t="s">
        <v>598</v>
      </c>
    </row>
    <row r="141" spans="1:8" ht="15.5" x14ac:dyDescent="0.35">
      <c r="A141" s="4">
        <v>37519</v>
      </c>
      <c r="B141" s="3" t="s">
        <v>5</v>
      </c>
      <c r="C141" s="3">
        <v>159</v>
      </c>
      <c r="D141" s="3">
        <v>69</v>
      </c>
      <c r="E141" s="3" t="s">
        <v>2040</v>
      </c>
      <c r="F141" s="5" t="s">
        <v>1199</v>
      </c>
      <c r="G141" s="3" t="s">
        <v>2041</v>
      </c>
      <c r="H141" s="3" t="s">
        <v>454</v>
      </c>
    </row>
    <row r="142" spans="1:8" ht="15.5" x14ac:dyDescent="0.35">
      <c r="A142" s="4">
        <v>38389</v>
      </c>
      <c r="B142" s="3" t="s">
        <v>1</v>
      </c>
      <c r="C142" s="3">
        <v>154</v>
      </c>
      <c r="D142" s="3">
        <v>69</v>
      </c>
      <c r="E142" s="3" t="s">
        <v>1498</v>
      </c>
      <c r="F142" s="5" t="s">
        <v>1175</v>
      </c>
      <c r="G142" s="3" t="s">
        <v>1499</v>
      </c>
      <c r="H142" s="3" t="s">
        <v>195</v>
      </c>
    </row>
    <row r="143" spans="1:8" ht="15.5" x14ac:dyDescent="0.35">
      <c r="A143" s="4">
        <v>37016</v>
      </c>
      <c r="B143" s="3" t="s">
        <v>2</v>
      </c>
      <c r="C143" s="3">
        <v>168</v>
      </c>
      <c r="D143" s="3">
        <v>90</v>
      </c>
      <c r="E143" s="3" t="s">
        <v>1562</v>
      </c>
      <c r="F143" s="5" t="s">
        <v>1209</v>
      </c>
      <c r="G143" s="3" t="s">
        <v>1563</v>
      </c>
      <c r="H143" s="3" t="s">
        <v>225</v>
      </c>
    </row>
    <row r="144" spans="1:8" ht="15.5" x14ac:dyDescent="0.35">
      <c r="A144" s="4">
        <v>37906</v>
      </c>
      <c r="B144" s="3" t="s">
        <v>0</v>
      </c>
      <c r="C144" s="3">
        <v>171</v>
      </c>
      <c r="D144" s="3">
        <v>67</v>
      </c>
      <c r="E144" s="3" t="s">
        <v>1722</v>
      </c>
      <c r="F144" s="5" t="s">
        <v>1286</v>
      </c>
      <c r="G144" s="3" t="s">
        <v>1723</v>
      </c>
      <c r="H144" s="3" t="s">
        <v>302</v>
      </c>
    </row>
    <row r="145" spans="1:8" ht="15.5" x14ac:dyDescent="0.35">
      <c r="A145" s="4">
        <v>37135</v>
      </c>
      <c r="B145" s="3" t="s">
        <v>1</v>
      </c>
      <c r="C145" s="3">
        <v>156</v>
      </c>
      <c r="D145" s="3">
        <v>86</v>
      </c>
      <c r="E145" s="3" t="s">
        <v>2846</v>
      </c>
      <c r="F145" s="5" t="s">
        <v>1146</v>
      </c>
      <c r="G145" s="3" t="s">
        <v>2847</v>
      </c>
      <c r="H145" s="3" t="s">
        <v>856</v>
      </c>
    </row>
    <row r="146" spans="1:8" ht="15.5" x14ac:dyDescent="0.35">
      <c r="A146" s="4">
        <v>37482</v>
      </c>
      <c r="B146" s="3" t="s">
        <v>5</v>
      </c>
      <c r="C146" s="3">
        <v>157</v>
      </c>
      <c r="D146" s="3">
        <v>70</v>
      </c>
      <c r="E146" s="3" t="s">
        <v>2966</v>
      </c>
      <c r="F146" s="5" t="s">
        <v>1716</v>
      </c>
      <c r="G146" s="3" t="s">
        <v>2967</v>
      </c>
      <c r="H146" s="3" t="s">
        <v>915</v>
      </c>
    </row>
    <row r="147" spans="1:8" ht="15.5" x14ac:dyDescent="0.35">
      <c r="A147" s="4">
        <v>37780</v>
      </c>
      <c r="B147" s="3" t="s">
        <v>6</v>
      </c>
      <c r="C147" s="3">
        <v>178</v>
      </c>
      <c r="D147" s="3">
        <v>77</v>
      </c>
      <c r="E147" s="3" t="s">
        <v>1615</v>
      </c>
      <c r="F147" s="5" t="s">
        <v>1146</v>
      </c>
      <c r="G147" s="3" t="s">
        <v>1616</v>
      </c>
      <c r="H147" s="3" t="s">
        <v>250</v>
      </c>
    </row>
    <row r="148" spans="1:8" ht="15.5" x14ac:dyDescent="0.35">
      <c r="A148" s="4">
        <v>37459</v>
      </c>
      <c r="B148" s="3" t="s">
        <v>4</v>
      </c>
      <c r="C148" s="3">
        <v>155</v>
      </c>
      <c r="D148" s="3">
        <v>67</v>
      </c>
      <c r="E148" s="3" t="s">
        <v>1250</v>
      </c>
      <c r="F148" s="5" t="s">
        <v>1251</v>
      </c>
      <c r="G148" s="3" t="s">
        <v>1252</v>
      </c>
      <c r="H148" s="3" t="s">
        <v>87</v>
      </c>
    </row>
    <row r="149" spans="1:8" ht="15.5" x14ac:dyDescent="0.35">
      <c r="A149" s="4">
        <v>38441</v>
      </c>
      <c r="B149" s="3" t="s">
        <v>0</v>
      </c>
      <c r="C149" s="3">
        <v>169</v>
      </c>
      <c r="D149" s="3">
        <v>71</v>
      </c>
      <c r="E149" s="3" t="s">
        <v>1282</v>
      </c>
      <c r="F149" s="5" t="s">
        <v>1283</v>
      </c>
      <c r="G149" s="3" t="s">
        <v>1284</v>
      </c>
      <c r="H149" s="3" t="s">
        <v>100</v>
      </c>
    </row>
    <row r="150" spans="1:8" ht="15.5" x14ac:dyDescent="0.35">
      <c r="A150" s="4">
        <v>37227</v>
      </c>
      <c r="B150" s="3" t="s">
        <v>5</v>
      </c>
      <c r="C150" s="3">
        <v>177</v>
      </c>
      <c r="D150" s="3">
        <v>76</v>
      </c>
      <c r="E150" s="3" t="s">
        <v>2046</v>
      </c>
      <c r="F150" s="5" t="s">
        <v>1065</v>
      </c>
      <c r="G150" s="3" t="s">
        <v>2047</v>
      </c>
      <c r="H150" s="3" t="s">
        <v>457</v>
      </c>
    </row>
    <row r="151" spans="1:8" ht="15.5" x14ac:dyDescent="0.35">
      <c r="A151" s="4">
        <v>38230</v>
      </c>
      <c r="B151" s="3" t="s">
        <v>7</v>
      </c>
      <c r="C151" s="3">
        <v>153</v>
      </c>
      <c r="D151" s="3">
        <v>82</v>
      </c>
      <c r="E151" s="3" t="s">
        <v>1877</v>
      </c>
      <c r="F151" s="5" t="s">
        <v>1104</v>
      </c>
      <c r="G151" s="3" t="s">
        <v>1878</v>
      </c>
      <c r="H151" s="3" t="s">
        <v>375</v>
      </c>
    </row>
    <row r="152" spans="1:8" ht="15.5" x14ac:dyDescent="0.35">
      <c r="A152" s="4">
        <v>38374</v>
      </c>
      <c r="B152" s="3" t="s">
        <v>4</v>
      </c>
      <c r="C152" s="3">
        <v>173</v>
      </c>
      <c r="D152" s="3">
        <v>55</v>
      </c>
      <c r="E152" s="3" t="s">
        <v>3135</v>
      </c>
      <c r="F152" s="5" t="s">
        <v>1083</v>
      </c>
      <c r="G152" s="3" t="s">
        <v>3136</v>
      </c>
      <c r="H152" s="3" t="s">
        <v>1002</v>
      </c>
    </row>
    <row r="153" spans="1:8" ht="15.5" x14ac:dyDescent="0.35">
      <c r="A153" s="4">
        <v>38050</v>
      </c>
      <c r="B153" s="3" t="s">
        <v>3</v>
      </c>
      <c r="C153" s="3">
        <v>179</v>
      </c>
      <c r="D153" s="3">
        <v>66</v>
      </c>
      <c r="E153" s="3" t="s">
        <v>2184</v>
      </c>
      <c r="F153" s="5" t="s">
        <v>1479</v>
      </c>
      <c r="G153" s="3" t="s">
        <v>2185</v>
      </c>
      <c r="H153" s="3" t="s">
        <v>527</v>
      </c>
    </row>
    <row r="154" spans="1:8" ht="15.5" x14ac:dyDescent="0.35">
      <c r="A154" s="4">
        <v>38387</v>
      </c>
      <c r="B154" s="3" t="s">
        <v>2</v>
      </c>
      <c r="C154" s="3">
        <v>166</v>
      </c>
      <c r="D154" s="3">
        <v>61</v>
      </c>
      <c r="E154" s="3" t="s">
        <v>1112</v>
      </c>
      <c r="F154" s="5" t="s">
        <v>1113</v>
      </c>
      <c r="G154" s="3" t="s">
        <v>1114</v>
      </c>
      <c r="H154" s="3" t="s">
        <v>35</v>
      </c>
    </row>
    <row r="155" spans="1:8" ht="15.5" x14ac:dyDescent="0.35">
      <c r="A155" s="4">
        <v>38061</v>
      </c>
      <c r="B155" s="3" t="s">
        <v>7</v>
      </c>
      <c r="C155" s="3">
        <v>152</v>
      </c>
      <c r="D155" s="3">
        <v>91</v>
      </c>
      <c r="E155" s="3" t="s">
        <v>3121</v>
      </c>
      <c r="F155" s="5" t="s">
        <v>1821</v>
      </c>
      <c r="G155" s="3" t="s">
        <v>3122</v>
      </c>
      <c r="H155" s="3" t="s">
        <v>995</v>
      </c>
    </row>
    <row r="156" spans="1:8" ht="15.5" x14ac:dyDescent="0.35">
      <c r="A156" s="4">
        <v>37479</v>
      </c>
      <c r="B156" s="3" t="s">
        <v>6</v>
      </c>
      <c r="C156" s="3">
        <v>173</v>
      </c>
      <c r="D156" s="3">
        <v>78</v>
      </c>
      <c r="E156" s="3" t="s">
        <v>2922</v>
      </c>
      <c r="F156" s="5" t="s">
        <v>1428</v>
      </c>
      <c r="G156" s="3" t="s">
        <v>2923</v>
      </c>
      <c r="H156" s="3" t="s">
        <v>894</v>
      </c>
    </row>
    <row r="157" spans="1:8" ht="15.5" x14ac:dyDescent="0.35">
      <c r="A157" s="4">
        <v>37052</v>
      </c>
      <c r="B157" s="3" t="s">
        <v>6</v>
      </c>
      <c r="C157" s="3">
        <v>153</v>
      </c>
      <c r="D157" s="3">
        <v>91</v>
      </c>
      <c r="E157" s="3" t="s">
        <v>1361</v>
      </c>
      <c r="F157" s="5" t="s">
        <v>1110</v>
      </c>
      <c r="G157" s="3" t="s">
        <v>1362</v>
      </c>
      <c r="H157" s="3" t="s">
        <v>132</v>
      </c>
    </row>
    <row r="158" spans="1:8" ht="15.5" x14ac:dyDescent="0.35">
      <c r="A158" s="4">
        <v>38119</v>
      </c>
      <c r="B158" s="3" t="s">
        <v>1</v>
      </c>
      <c r="C158" s="3">
        <v>154</v>
      </c>
      <c r="D158" s="3">
        <v>58</v>
      </c>
      <c r="E158" s="3" t="s">
        <v>2754</v>
      </c>
      <c r="F158" s="5" t="s">
        <v>1119</v>
      </c>
      <c r="G158" s="3" t="s">
        <v>2755</v>
      </c>
      <c r="H158" s="3" t="s">
        <v>813</v>
      </c>
    </row>
    <row r="159" spans="1:8" ht="15.5" x14ac:dyDescent="0.35">
      <c r="A159" s="4">
        <v>37112</v>
      </c>
      <c r="B159" s="3" t="s">
        <v>4</v>
      </c>
      <c r="C159" s="3">
        <v>165</v>
      </c>
      <c r="D159" s="3">
        <v>84</v>
      </c>
      <c r="E159" s="3" t="s">
        <v>2653</v>
      </c>
      <c r="F159" s="5" t="s">
        <v>1482</v>
      </c>
      <c r="G159" s="3" t="s">
        <v>2654</v>
      </c>
      <c r="H159" s="3" t="s">
        <v>761</v>
      </c>
    </row>
    <row r="160" spans="1:8" ht="15.5" x14ac:dyDescent="0.35">
      <c r="A160" s="4">
        <v>37021</v>
      </c>
      <c r="B160" s="3" t="s">
        <v>2</v>
      </c>
      <c r="C160" s="3">
        <v>173</v>
      </c>
      <c r="D160" s="3">
        <v>46</v>
      </c>
      <c r="E160" s="3" t="s">
        <v>2135</v>
      </c>
      <c r="F160" s="5" t="s">
        <v>1448</v>
      </c>
      <c r="G160" s="3" t="s">
        <v>2136</v>
      </c>
      <c r="H160" s="3" t="s">
        <v>502</v>
      </c>
    </row>
    <row r="161" spans="1:8" ht="15.5" x14ac:dyDescent="0.35">
      <c r="A161" s="4">
        <v>37067</v>
      </c>
      <c r="B161" s="3" t="s">
        <v>3</v>
      </c>
      <c r="C161" s="3">
        <v>153</v>
      </c>
      <c r="D161" s="3">
        <v>84</v>
      </c>
      <c r="E161" s="3" t="s">
        <v>1523</v>
      </c>
      <c r="F161" s="5" t="s">
        <v>1062</v>
      </c>
      <c r="G161" s="3" t="s">
        <v>1524</v>
      </c>
      <c r="H161" s="3" t="s">
        <v>207</v>
      </c>
    </row>
    <row r="162" spans="1:8" ht="15.5" x14ac:dyDescent="0.35">
      <c r="A162" s="4">
        <v>38255</v>
      </c>
      <c r="B162" s="3" t="s">
        <v>5</v>
      </c>
      <c r="C162" s="3">
        <v>151</v>
      </c>
      <c r="D162" s="3">
        <v>90</v>
      </c>
      <c r="E162" s="3" t="s">
        <v>2619</v>
      </c>
      <c r="F162" s="5" t="s">
        <v>1128</v>
      </c>
      <c r="G162" s="3" t="s">
        <v>2620</v>
      </c>
      <c r="H162" s="3" t="s">
        <v>744</v>
      </c>
    </row>
    <row r="163" spans="1:8" ht="15.5" x14ac:dyDescent="0.35">
      <c r="A163" s="4">
        <v>37288</v>
      </c>
      <c r="B163" s="3" t="s">
        <v>7</v>
      </c>
      <c r="C163" s="3">
        <v>158</v>
      </c>
      <c r="D163" s="3">
        <v>71</v>
      </c>
      <c r="E163" s="3" t="s">
        <v>2451</v>
      </c>
      <c r="F163" s="5" t="s">
        <v>1297</v>
      </c>
      <c r="G163" s="3" t="s">
        <v>2452</v>
      </c>
      <c r="H163" s="3" t="s">
        <v>659</v>
      </c>
    </row>
    <row r="164" spans="1:8" ht="15.5" x14ac:dyDescent="0.35">
      <c r="A164" s="4">
        <v>37553</v>
      </c>
      <c r="B164" s="3" t="s">
        <v>3</v>
      </c>
      <c r="C164" s="3">
        <v>150</v>
      </c>
      <c r="D164" s="3">
        <v>53</v>
      </c>
      <c r="E164" s="3" t="s">
        <v>1704</v>
      </c>
      <c r="F164" s="5" t="s">
        <v>1169</v>
      </c>
      <c r="G164" s="3" t="s">
        <v>1705</v>
      </c>
      <c r="H164" s="3" t="s">
        <v>294</v>
      </c>
    </row>
    <row r="165" spans="1:8" ht="15.5" x14ac:dyDescent="0.35">
      <c r="A165" s="4">
        <v>38210</v>
      </c>
      <c r="B165" s="3" t="s">
        <v>3</v>
      </c>
      <c r="C165" s="3">
        <v>177</v>
      </c>
      <c r="D165" s="3">
        <v>74</v>
      </c>
      <c r="E165" s="3" t="s">
        <v>2587</v>
      </c>
      <c r="F165" s="5" t="s">
        <v>1501</v>
      </c>
      <c r="G165" s="3" t="s">
        <v>2588</v>
      </c>
      <c r="H165" s="3" t="s">
        <v>729</v>
      </c>
    </row>
    <row r="166" spans="1:8" ht="15.5" x14ac:dyDescent="0.35">
      <c r="A166" s="4">
        <v>37982</v>
      </c>
      <c r="B166" s="3" t="s">
        <v>5</v>
      </c>
      <c r="C166" s="3">
        <v>167</v>
      </c>
      <c r="D166" s="3">
        <v>59</v>
      </c>
      <c r="E166" s="3" t="s">
        <v>1443</v>
      </c>
      <c r="F166" s="5" t="s">
        <v>1146</v>
      </c>
      <c r="G166" s="3" t="s">
        <v>1444</v>
      </c>
      <c r="H166" s="3" t="s">
        <v>169</v>
      </c>
    </row>
    <row r="167" spans="1:8" ht="15.5" x14ac:dyDescent="0.35">
      <c r="A167" s="4">
        <v>37443</v>
      </c>
      <c r="B167" s="3" t="s">
        <v>2</v>
      </c>
      <c r="C167" s="3">
        <v>160</v>
      </c>
      <c r="D167" s="3">
        <v>93</v>
      </c>
      <c r="E167" s="3" t="s">
        <v>3057</v>
      </c>
      <c r="F167" s="5" t="s">
        <v>1233</v>
      </c>
      <c r="G167" s="3" t="s">
        <v>3058</v>
      </c>
      <c r="H167" s="3" t="s">
        <v>962</v>
      </c>
    </row>
    <row r="168" spans="1:8" ht="15.5" x14ac:dyDescent="0.35">
      <c r="A168" s="4">
        <v>37120</v>
      </c>
      <c r="B168" s="3" t="s">
        <v>3</v>
      </c>
      <c r="C168" s="3">
        <v>153</v>
      </c>
      <c r="D168" s="3">
        <v>61</v>
      </c>
      <c r="E168" s="3" t="s">
        <v>2387</v>
      </c>
      <c r="F168" s="5" t="s">
        <v>1110</v>
      </c>
      <c r="G168" s="3" t="s">
        <v>2388</v>
      </c>
      <c r="H168" s="3" t="s">
        <v>627</v>
      </c>
    </row>
    <row r="169" spans="1:8" ht="15.5" x14ac:dyDescent="0.35">
      <c r="A169" s="4">
        <v>37766</v>
      </c>
      <c r="B169" s="3" t="s">
        <v>3</v>
      </c>
      <c r="C169" s="3">
        <v>151</v>
      </c>
      <c r="D169" s="3">
        <v>45</v>
      </c>
      <c r="E169" s="3" t="s">
        <v>2481</v>
      </c>
      <c r="F169" s="5" t="s">
        <v>1283</v>
      </c>
      <c r="G169" s="3" t="s">
        <v>2673</v>
      </c>
      <c r="H169" s="3" t="s">
        <v>771</v>
      </c>
    </row>
    <row r="170" spans="1:8" ht="15.5" x14ac:dyDescent="0.35">
      <c r="A170" s="4">
        <v>37173</v>
      </c>
      <c r="B170" s="3" t="s">
        <v>0</v>
      </c>
      <c r="C170" s="3">
        <v>159</v>
      </c>
      <c r="D170" s="3">
        <v>75</v>
      </c>
      <c r="E170" s="3" t="s">
        <v>2481</v>
      </c>
      <c r="F170" s="5" t="s">
        <v>1861</v>
      </c>
      <c r="G170" s="3" t="s">
        <v>2482</v>
      </c>
      <c r="H170" s="3" t="s">
        <v>674</v>
      </c>
    </row>
    <row r="171" spans="1:8" ht="15.5" x14ac:dyDescent="0.35">
      <c r="A171" s="4">
        <v>37845</v>
      </c>
      <c r="B171" s="3" t="s">
        <v>4</v>
      </c>
      <c r="C171" s="3">
        <v>173</v>
      </c>
      <c r="D171" s="3">
        <v>56</v>
      </c>
      <c r="E171" s="3" t="s">
        <v>1560</v>
      </c>
      <c r="F171" s="5" t="s">
        <v>1172</v>
      </c>
      <c r="G171" s="3" t="s">
        <v>1561</v>
      </c>
      <c r="H171" s="3" t="s">
        <v>224</v>
      </c>
    </row>
    <row r="172" spans="1:8" ht="15.5" x14ac:dyDescent="0.35">
      <c r="A172" s="4">
        <v>37250</v>
      </c>
      <c r="B172" s="3" t="s">
        <v>1</v>
      </c>
      <c r="C172" s="3">
        <v>164</v>
      </c>
      <c r="D172" s="3">
        <v>80</v>
      </c>
      <c r="E172" s="3" t="s">
        <v>2896</v>
      </c>
      <c r="F172" s="5" t="s">
        <v>1209</v>
      </c>
      <c r="G172" s="3" t="s">
        <v>2897</v>
      </c>
      <c r="H172" s="3" t="s">
        <v>881</v>
      </c>
    </row>
    <row r="173" spans="1:8" ht="15.5" x14ac:dyDescent="0.35">
      <c r="A173" s="4">
        <v>37740</v>
      </c>
      <c r="B173" s="3" t="s">
        <v>3</v>
      </c>
      <c r="C173" s="3">
        <v>152</v>
      </c>
      <c r="D173" s="3">
        <v>54</v>
      </c>
      <c r="E173" s="3" t="s">
        <v>1858</v>
      </c>
      <c r="F173" s="5" t="s">
        <v>1125</v>
      </c>
      <c r="G173" s="3" t="s">
        <v>1859</v>
      </c>
      <c r="H173" s="3" t="s">
        <v>366</v>
      </c>
    </row>
    <row r="174" spans="1:8" ht="15.5" x14ac:dyDescent="0.35">
      <c r="A174" s="4">
        <v>37685</v>
      </c>
      <c r="B174" s="3" t="s">
        <v>0</v>
      </c>
      <c r="C174" s="3">
        <v>164</v>
      </c>
      <c r="D174" s="3">
        <v>54</v>
      </c>
      <c r="E174" s="3" t="s">
        <v>2781</v>
      </c>
      <c r="F174" s="5" t="s">
        <v>1113</v>
      </c>
      <c r="G174" s="3" t="s">
        <v>2782</v>
      </c>
      <c r="H174" s="3" t="s">
        <v>826</v>
      </c>
    </row>
    <row r="175" spans="1:8" ht="15.5" x14ac:dyDescent="0.35">
      <c r="A175" s="4">
        <v>38153</v>
      </c>
      <c r="B175" s="3" t="s">
        <v>4</v>
      </c>
      <c r="C175" s="3">
        <v>158</v>
      </c>
      <c r="D175" s="3">
        <v>46</v>
      </c>
      <c r="E175" s="3" t="s">
        <v>2061</v>
      </c>
      <c r="F175" s="5" t="s">
        <v>1479</v>
      </c>
      <c r="G175" s="3" t="s">
        <v>2062</v>
      </c>
      <c r="H175" s="3" t="s">
        <v>465</v>
      </c>
    </row>
    <row r="176" spans="1:8" ht="15.5" x14ac:dyDescent="0.35">
      <c r="A176" s="4">
        <v>38265</v>
      </c>
      <c r="B176" s="3" t="s">
        <v>5</v>
      </c>
      <c r="C176" s="3">
        <v>164</v>
      </c>
      <c r="D176" s="3">
        <v>65</v>
      </c>
      <c r="E176" s="3" t="s">
        <v>1746</v>
      </c>
      <c r="F176" s="5" t="s">
        <v>1283</v>
      </c>
      <c r="G176" s="3" t="s">
        <v>1747</v>
      </c>
      <c r="H176" s="3" t="s">
        <v>314</v>
      </c>
    </row>
    <row r="177" spans="1:8" ht="15.5" x14ac:dyDescent="0.35">
      <c r="A177" s="4">
        <v>37941</v>
      </c>
      <c r="B177" s="3" t="s">
        <v>1</v>
      </c>
      <c r="C177" s="3">
        <v>162</v>
      </c>
      <c r="D177" s="3">
        <v>88</v>
      </c>
      <c r="E177" s="3" t="s">
        <v>1946</v>
      </c>
      <c r="F177" s="5" t="s">
        <v>1251</v>
      </c>
      <c r="G177" s="3" t="s">
        <v>1947</v>
      </c>
      <c r="H177" s="3" t="s">
        <v>409</v>
      </c>
    </row>
    <row r="178" spans="1:8" ht="15.5" x14ac:dyDescent="0.35">
      <c r="A178" s="4">
        <v>37684</v>
      </c>
      <c r="B178" s="3" t="s">
        <v>5</v>
      </c>
      <c r="C178" s="3">
        <v>150</v>
      </c>
      <c r="D178" s="3">
        <v>47</v>
      </c>
      <c r="E178" s="3" t="s">
        <v>1091</v>
      </c>
      <c r="F178" s="5" t="s">
        <v>1065</v>
      </c>
      <c r="G178" s="3" t="s">
        <v>1092</v>
      </c>
      <c r="H178" s="3" t="s">
        <v>28</v>
      </c>
    </row>
    <row r="179" spans="1:8" ht="15.5" x14ac:dyDescent="0.35">
      <c r="A179" s="4">
        <v>37209</v>
      </c>
      <c r="B179" s="3" t="s">
        <v>5</v>
      </c>
      <c r="C179" s="3">
        <v>150</v>
      </c>
      <c r="D179" s="3">
        <v>82</v>
      </c>
      <c r="E179" s="3" t="s">
        <v>1367</v>
      </c>
      <c r="F179" s="5" t="s">
        <v>1175</v>
      </c>
      <c r="G179" s="3" t="s">
        <v>1368</v>
      </c>
      <c r="H179" s="3" t="s">
        <v>135</v>
      </c>
    </row>
    <row r="180" spans="1:8" ht="15.5" x14ac:dyDescent="0.35">
      <c r="A180" s="4">
        <v>38005</v>
      </c>
      <c r="B180" s="3" t="s">
        <v>7</v>
      </c>
      <c r="C180" s="3">
        <v>168</v>
      </c>
      <c r="D180" s="3">
        <v>64</v>
      </c>
      <c r="E180" s="3" t="s">
        <v>3037</v>
      </c>
      <c r="F180" s="5" t="s">
        <v>1251</v>
      </c>
      <c r="G180" s="3" t="s">
        <v>3038</v>
      </c>
      <c r="H180" s="3" t="s">
        <v>952</v>
      </c>
    </row>
    <row r="181" spans="1:8" ht="15.5" x14ac:dyDescent="0.35">
      <c r="A181" s="4">
        <v>37918</v>
      </c>
      <c r="B181" s="3" t="s">
        <v>4</v>
      </c>
      <c r="C181" s="3">
        <v>151</v>
      </c>
      <c r="D181" s="3">
        <v>94</v>
      </c>
      <c r="E181" s="3" t="s">
        <v>2551</v>
      </c>
      <c r="F181" s="5" t="s">
        <v>1428</v>
      </c>
      <c r="G181" s="3" t="s">
        <v>2552</v>
      </c>
      <c r="H181" s="3" t="s">
        <v>710</v>
      </c>
    </row>
    <row r="182" spans="1:8" ht="15.5" x14ac:dyDescent="0.35">
      <c r="A182" s="4">
        <v>37248</v>
      </c>
      <c r="B182" s="3" t="s">
        <v>2</v>
      </c>
      <c r="C182" s="3">
        <v>179</v>
      </c>
      <c r="D182" s="3">
        <v>78</v>
      </c>
      <c r="E182" s="3" t="s">
        <v>2697</v>
      </c>
      <c r="F182" s="5" t="s">
        <v>1080</v>
      </c>
      <c r="G182" s="3" t="s">
        <v>2698</v>
      </c>
      <c r="H182" s="3" t="s">
        <v>784</v>
      </c>
    </row>
    <row r="183" spans="1:8" ht="15.5" x14ac:dyDescent="0.35">
      <c r="A183" s="4">
        <v>37083</v>
      </c>
      <c r="B183" s="3" t="s">
        <v>2</v>
      </c>
      <c r="C183" s="3">
        <v>157</v>
      </c>
      <c r="D183" s="3">
        <v>59</v>
      </c>
      <c r="E183" s="3" t="s">
        <v>2669</v>
      </c>
      <c r="F183" s="5" t="s">
        <v>1297</v>
      </c>
      <c r="G183" s="3" t="s">
        <v>2670</v>
      </c>
      <c r="H183" s="3" t="s">
        <v>769</v>
      </c>
    </row>
    <row r="184" spans="1:8" ht="15.5" x14ac:dyDescent="0.35">
      <c r="A184" s="4">
        <v>37282</v>
      </c>
      <c r="B184" s="3" t="s">
        <v>0</v>
      </c>
      <c r="C184" s="3">
        <v>179</v>
      </c>
      <c r="D184" s="3">
        <v>48</v>
      </c>
      <c r="E184" s="3" t="s">
        <v>2902</v>
      </c>
      <c r="F184" s="5" t="s">
        <v>1682</v>
      </c>
      <c r="G184" s="3" t="s">
        <v>2903</v>
      </c>
      <c r="H184" s="3" t="s">
        <v>884</v>
      </c>
    </row>
    <row r="185" spans="1:8" ht="15.5" x14ac:dyDescent="0.35">
      <c r="A185" s="4">
        <v>37219</v>
      </c>
      <c r="B185" s="3" t="s">
        <v>4</v>
      </c>
      <c r="C185" s="3">
        <v>164</v>
      </c>
      <c r="D185" s="3">
        <v>49</v>
      </c>
      <c r="E185" s="3" t="s">
        <v>2822</v>
      </c>
      <c r="F185" s="5" t="s">
        <v>1593</v>
      </c>
      <c r="G185" s="3" t="s">
        <v>2823</v>
      </c>
      <c r="H185" s="3" t="s">
        <v>847</v>
      </c>
    </row>
    <row r="186" spans="1:8" ht="15.5" x14ac:dyDescent="0.35">
      <c r="A186" s="4">
        <v>38426</v>
      </c>
      <c r="B186" s="3" t="s">
        <v>5</v>
      </c>
      <c r="C186" s="3">
        <v>154</v>
      </c>
      <c r="D186" s="3">
        <v>66</v>
      </c>
      <c r="E186" s="3" t="s">
        <v>1476</v>
      </c>
      <c r="F186" s="5" t="s">
        <v>1099</v>
      </c>
      <c r="G186" s="3" t="s">
        <v>1477</v>
      </c>
      <c r="H186" s="3" t="s">
        <v>185</v>
      </c>
    </row>
    <row r="187" spans="1:8" ht="15.5" x14ac:dyDescent="0.35">
      <c r="A187" s="4">
        <v>37761</v>
      </c>
      <c r="B187" s="3" t="s">
        <v>1</v>
      </c>
      <c r="C187" s="3">
        <v>169</v>
      </c>
      <c r="D187" s="3">
        <v>66</v>
      </c>
      <c r="E187" s="3" t="s">
        <v>1476</v>
      </c>
      <c r="F187" s="5" t="s">
        <v>1487</v>
      </c>
      <c r="G187" s="3" t="s">
        <v>2680</v>
      </c>
      <c r="H187" s="3" t="s">
        <v>775</v>
      </c>
    </row>
    <row r="188" spans="1:8" ht="15.5" x14ac:dyDescent="0.35">
      <c r="A188" s="4">
        <v>37719</v>
      </c>
      <c r="B188" s="3" t="s">
        <v>1</v>
      </c>
      <c r="C188" s="3">
        <v>179</v>
      </c>
      <c r="D188" s="3">
        <v>47</v>
      </c>
      <c r="E188" s="3" t="s">
        <v>2467</v>
      </c>
      <c r="F188" s="5" t="s">
        <v>1199</v>
      </c>
      <c r="G188" s="3" t="s">
        <v>2468</v>
      </c>
      <c r="H188" s="3" t="s">
        <v>667</v>
      </c>
    </row>
    <row r="189" spans="1:8" ht="15.5" x14ac:dyDescent="0.35">
      <c r="A189" s="4">
        <v>37473</v>
      </c>
      <c r="B189" s="3" t="s">
        <v>0</v>
      </c>
      <c r="C189" s="3">
        <v>162</v>
      </c>
      <c r="D189" s="3">
        <v>78</v>
      </c>
      <c r="E189" s="3" t="s">
        <v>1883</v>
      </c>
      <c r="F189" s="5" t="s">
        <v>1321</v>
      </c>
      <c r="G189" s="3" t="s">
        <v>1884</v>
      </c>
      <c r="H189" s="3" t="s">
        <v>378</v>
      </c>
    </row>
    <row r="190" spans="1:8" ht="15.5" x14ac:dyDescent="0.35">
      <c r="A190" s="4">
        <v>38037</v>
      </c>
      <c r="B190" s="3" t="s">
        <v>0</v>
      </c>
      <c r="C190" s="3">
        <v>153</v>
      </c>
      <c r="D190" s="3">
        <v>65</v>
      </c>
      <c r="E190" s="3" t="s">
        <v>2766</v>
      </c>
      <c r="F190" s="5" t="s">
        <v>1267</v>
      </c>
      <c r="G190" s="3" t="s">
        <v>2767</v>
      </c>
      <c r="H190" s="3" t="s">
        <v>8</v>
      </c>
    </row>
    <row r="191" spans="1:8" ht="15.5" x14ac:dyDescent="0.35">
      <c r="A191" s="4">
        <v>37668</v>
      </c>
      <c r="B191" s="3" t="s">
        <v>6</v>
      </c>
      <c r="C191" s="3">
        <v>174</v>
      </c>
      <c r="D191" s="3">
        <v>49</v>
      </c>
      <c r="E191" s="3" t="s">
        <v>2532</v>
      </c>
      <c r="F191" s="5" t="s">
        <v>1172</v>
      </c>
      <c r="G191" s="3" t="s">
        <v>2533</v>
      </c>
      <c r="H191" s="3" t="s">
        <v>700</v>
      </c>
    </row>
    <row r="192" spans="1:8" ht="15.5" x14ac:dyDescent="0.35">
      <c r="A192" s="4">
        <v>37212</v>
      </c>
      <c r="B192" s="3" t="s">
        <v>1</v>
      </c>
      <c r="C192" s="3">
        <v>150</v>
      </c>
      <c r="D192" s="3">
        <v>78</v>
      </c>
      <c r="E192" s="3" t="s">
        <v>1841</v>
      </c>
      <c r="F192" s="5" t="s">
        <v>1292</v>
      </c>
      <c r="G192" s="3" t="s">
        <v>1842</v>
      </c>
      <c r="H192" s="3" t="s">
        <v>358</v>
      </c>
    </row>
    <row r="193" spans="1:8" ht="15.5" x14ac:dyDescent="0.35">
      <c r="A193" s="4">
        <v>37066</v>
      </c>
      <c r="B193" s="3" t="s">
        <v>4</v>
      </c>
      <c r="C193" s="3">
        <v>174</v>
      </c>
      <c r="D193" s="3">
        <v>81</v>
      </c>
      <c r="E193" s="3" t="s">
        <v>2286</v>
      </c>
      <c r="F193" s="5" t="s">
        <v>1526</v>
      </c>
      <c r="G193" s="3" t="s">
        <v>2287</v>
      </c>
      <c r="H193" s="3" t="s">
        <v>578</v>
      </c>
    </row>
    <row r="194" spans="1:8" ht="15.5" x14ac:dyDescent="0.35">
      <c r="A194" s="4">
        <v>37222</v>
      </c>
      <c r="B194" s="3" t="s">
        <v>7</v>
      </c>
      <c r="C194" s="3">
        <v>178</v>
      </c>
      <c r="D194" s="3">
        <v>91</v>
      </c>
      <c r="E194" s="3" t="s">
        <v>1227</v>
      </c>
      <c r="F194" s="5" t="s">
        <v>1146</v>
      </c>
      <c r="G194" s="3" t="s">
        <v>1228</v>
      </c>
      <c r="H194" s="3" t="s">
        <v>78</v>
      </c>
    </row>
    <row r="195" spans="1:8" ht="15.5" x14ac:dyDescent="0.35">
      <c r="A195" s="4">
        <v>37379</v>
      </c>
      <c r="B195" s="3" t="s">
        <v>1</v>
      </c>
      <c r="C195" s="3">
        <v>170</v>
      </c>
      <c r="D195" s="3">
        <v>56</v>
      </c>
      <c r="E195" s="3" t="s">
        <v>2617</v>
      </c>
      <c r="F195" s="5" t="s">
        <v>1143</v>
      </c>
      <c r="G195" s="3" t="s">
        <v>2618</v>
      </c>
      <c r="H195" s="3" t="s">
        <v>743</v>
      </c>
    </row>
    <row r="196" spans="1:8" ht="15.5" x14ac:dyDescent="0.35">
      <c r="A196" s="4">
        <v>37795</v>
      </c>
      <c r="B196" s="3" t="s">
        <v>1</v>
      </c>
      <c r="C196" s="3">
        <v>166</v>
      </c>
      <c r="D196" s="3">
        <v>68</v>
      </c>
      <c r="E196" s="3" t="s">
        <v>1588</v>
      </c>
      <c r="F196" s="5" t="s">
        <v>1166</v>
      </c>
      <c r="G196" s="3" t="s">
        <v>1589</v>
      </c>
      <c r="H196" s="3" t="s">
        <v>237</v>
      </c>
    </row>
    <row r="197" spans="1:8" ht="15.5" x14ac:dyDescent="0.35">
      <c r="A197" s="4">
        <v>37396</v>
      </c>
      <c r="B197" s="3" t="s">
        <v>3</v>
      </c>
      <c r="C197" s="3">
        <v>163</v>
      </c>
      <c r="D197" s="3">
        <v>49</v>
      </c>
      <c r="E197" s="3" t="s">
        <v>2228</v>
      </c>
      <c r="F197" s="5" t="s">
        <v>1209</v>
      </c>
      <c r="G197" s="3" t="s">
        <v>2229</v>
      </c>
      <c r="H197" s="3" t="s">
        <v>549</v>
      </c>
    </row>
    <row r="198" spans="1:8" ht="15.5" x14ac:dyDescent="0.35">
      <c r="A198" s="4">
        <v>37682</v>
      </c>
      <c r="B198" s="3" t="s">
        <v>7</v>
      </c>
      <c r="C198" s="3">
        <v>180</v>
      </c>
      <c r="D198" s="3">
        <v>74</v>
      </c>
      <c r="E198" s="3" t="s">
        <v>1171</v>
      </c>
      <c r="F198" s="5" t="s">
        <v>1172</v>
      </c>
      <c r="G198" s="3" t="s">
        <v>1173</v>
      </c>
      <c r="H198" s="3" t="s">
        <v>57</v>
      </c>
    </row>
    <row r="199" spans="1:8" ht="15.5" x14ac:dyDescent="0.35">
      <c r="A199" s="4">
        <v>37336</v>
      </c>
      <c r="B199" s="3" t="s">
        <v>5</v>
      </c>
      <c r="C199" s="3">
        <v>168</v>
      </c>
      <c r="D199" s="3">
        <v>51</v>
      </c>
      <c r="E199" s="3" t="s">
        <v>1932</v>
      </c>
      <c r="F199" s="5" t="s">
        <v>1062</v>
      </c>
      <c r="G199" s="3" t="s">
        <v>1933</v>
      </c>
      <c r="H199" s="3" t="s">
        <v>402</v>
      </c>
    </row>
    <row r="200" spans="1:8" ht="15.5" x14ac:dyDescent="0.35">
      <c r="A200" s="4">
        <v>37618</v>
      </c>
      <c r="B200" s="3" t="s">
        <v>0</v>
      </c>
      <c r="C200" s="3">
        <v>159</v>
      </c>
      <c r="D200" s="3">
        <v>68</v>
      </c>
      <c r="E200" s="3" t="s">
        <v>2525</v>
      </c>
      <c r="F200" s="5" t="s">
        <v>1138</v>
      </c>
      <c r="G200" s="3" t="s">
        <v>2526</v>
      </c>
      <c r="H200" s="3" t="s">
        <v>696</v>
      </c>
    </row>
    <row r="201" spans="1:8" ht="15.5" x14ac:dyDescent="0.35">
      <c r="A201" s="4">
        <v>37673</v>
      </c>
      <c r="B201" s="3" t="s">
        <v>1</v>
      </c>
      <c r="C201" s="3">
        <v>165</v>
      </c>
      <c r="D201" s="3">
        <v>85</v>
      </c>
      <c r="E201" s="3" t="s">
        <v>1243</v>
      </c>
      <c r="F201" s="5" t="s">
        <v>1222</v>
      </c>
      <c r="G201" s="3" t="s">
        <v>1244</v>
      </c>
      <c r="H201" s="3" t="s">
        <v>84</v>
      </c>
    </row>
    <row r="202" spans="1:8" ht="15.5" x14ac:dyDescent="0.35">
      <c r="A202" s="4">
        <v>38386</v>
      </c>
      <c r="B202" s="3" t="s">
        <v>5</v>
      </c>
      <c r="C202" s="3">
        <v>152</v>
      </c>
      <c r="D202" s="3">
        <v>69</v>
      </c>
      <c r="E202" s="3" t="s">
        <v>2557</v>
      </c>
      <c r="F202" s="5" t="s">
        <v>1086</v>
      </c>
      <c r="G202" s="3" t="s">
        <v>2558</v>
      </c>
      <c r="H202" s="3" t="s">
        <v>713</v>
      </c>
    </row>
    <row r="203" spans="1:8" ht="15.5" x14ac:dyDescent="0.35">
      <c r="A203" s="4">
        <v>37351</v>
      </c>
      <c r="B203" s="3" t="s">
        <v>7</v>
      </c>
      <c r="C203" s="3">
        <v>174</v>
      </c>
      <c r="D203" s="3">
        <v>92</v>
      </c>
      <c r="E203" s="3" t="s">
        <v>1273</v>
      </c>
      <c r="F203" s="5" t="s">
        <v>1274</v>
      </c>
      <c r="G203" s="3" t="s">
        <v>1275</v>
      </c>
      <c r="H203" s="3" t="s">
        <v>96</v>
      </c>
    </row>
    <row r="204" spans="1:8" ht="15.5" x14ac:dyDescent="0.35">
      <c r="A204" s="4">
        <v>37631</v>
      </c>
      <c r="B204" s="3" t="s">
        <v>7</v>
      </c>
      <c r="C204" s="3">
        <v>166</v>
      </c>
      <c r="D204" s="3">
        <v>78</v>
      </c>
      <c r="E204" s="3" t="s">
        <v>2026</v>
      </c>
      <c r="F204" s="5" t="s">
        <v>1086</v>
      </c>
      <c r="G204" s="3" t="s">
        <v>2027</v>
      </c>
      <c r="H204" s="3" t="s">
        <v>447</v>
      </c>
    </row>
    <row r="205" spans="1:8" ht="15.5" x14ac:dyDescent="0.35">
      <c r="A205" s="4">
        <v>38156</v>
      </c>
      <c r="B205" s="3" t="s">
        <v>5</v>
      </c>
      <c r="C205" s="3">
        <v>161</v>
      </c>
      <c r="D205" s="3">
        <v>66</v>
      </c>
      <c r="E205" s="3" t="s">
        <v>2968</v>
      </c>
      <c r="F205" s="5" t="s">
        <v>1928</v>
      </c>
      <c r="G205" s="3" t="s">
        <v>2969</v>
      </c>
      <c r="H205" s="3" t="s">
        <v>916</v>
      </c>
    </row>
    <row r="206" spans="1:8" ht="15.5" x14ac:dyDescent="0.35">
      <c r="A206" s="4">
        <v>37924</v>
      </c>
      <c r="B206" s="3" t="s">
        <v>2</v>
      </c>
      <c r="C206" s="3">
        <v>172</v>
      </c>
      <c r="D206" s="3">
        <v>93</v>
      </c>
      <c r="E206" s="3" t="s">
        <v>2465</v>
      </c>
      <c r="F206" s="5" t="s">
        <v>1682</v>
      </c>
      <c r="G206" s="3" t="s">
        <v>2466</v>
      </c>
      <c r="H206" s="3" t="s">
        <v>666</v>
      </c>
    </row>
    <row r="207" spans="1:8" ht="15.5" x14ac:dyDescent="0.35">
      <c r="A207" s="4">
        <v>38198</v>
      </c>
      <c r="B207" s="3" t="s">
        <v>5</v>
      </c>
      <c r="C207" s="3">
        <v>172</v>
      </c>
      <c r="D207" s="3">
        <v>79</v>
      </c>
      <c r="E207" s="3" t="s">
        <v>2325</v>
      </c>
      <c r="F207" s="5" t="s">
        <v>1709</v>
      </c>
      <c r="G207" s="3" t="s">
        <v>2326</v>
      </c>
      <c r="H207" s="3" t="s">
        <v>597</v>
      </c>
    </row>
    <row r="208" spans="1:8" ht="15.5" x14ac:dyDescent="0.35">
      <c r="A208" s="4">
        <v>37483</v>
      </c>
      <c r="B208" s="3" t="s">
        <v>4</v>
      </c>
      <c r="C208" s="3">
        <v>159</v>
      </c>
      <c r="D208" s="3">
        <v>65</v>
      </c>
      <c r="E208" s="3" t="s">
        <v>1889</v>
      </c>
      <c r="F208" s="5" t="s">
        <v>1848</v>
      </c>
      <c r="G208" s="3" t="s">
        <v>1890</v>
      </c>
      <c r="H208" s="3" t="s">
        <v>381</v>
      </c>
    </row>
    <row r="209" spans="1:8" ht="15.5" x14ac:dyDescent="0.35">
      <c r="A209" s="4">
        <v>37607</v>
      </c>
      <c r="B209" s="3" t="s">
        <v>4</v>
      </c>
      <c r="C209" s="3">
        <v>172</v>
      </c>
      <c r="D209" s="3">
        <v>85</v>
      </c>
      <c r="E209" s="3" t="s">
        <v>2489</v>
      </c>
      <c r="F209" s="5" t="s">
        <v>1973</v>
      </c>
      <c r="G209" s="3" t="s">
        <v>2490</v>
      </c>
      <c r="H209" s="3" t="s">
        <v>678</v>
      </c>
    </row>
    <row r="210" spans="1:8" ht="15.5" x14ac:dyDescent="0.35">
      <c r="A210" s="4">
        <v>37102</v>
      </c>
      <c r="B210" s="3" t="s">
        <v>3</v>
      </c>
      <c r="C210" s="3">
        <v>157</v>
      </c>
      <c r="D210" s="3">
        <v>90</v>
      </c>
      <c r="E210" s="3" t="s">
        <v>1720</v>
      </c>
      <c r="F210" s="5" t="s">
        <v>1086</v>
      </c>
      <c r="G210" s="3" t="s">
        <v>1721</v>
      </c>
      <c r="H210" s="3" t="s">
        <v>301</v>
      </c>
    </row>
    <row r="211" spans="1:8" ht="15.5" x14ac:dyDescent="0.35">
      <c r="A211" s="4">
        <v>38330</v>
      </c>
      <c r="B211" s="3" t="s">
        <v>6</v>
      </c>
      <c r="C211" s="3">
        <v>161</v>
      </c>
      <c r="D211" s="3">
        <v>77</v>
      </c>
      <c r="E211" s="3" t="s">
        <v>2736</v>
      </c>
      <c r="F211" s="5" t="s">
        <v>1175</v>
      </c>
      <c r="G211" s="3" t="s">
        <v>2737</v>
      </c>
      <c r="H211" s="3" t="s">
        <v>804</v>
      </c>
    </row>
    <row r="212" spans="1:8" ht="15.5" x14ac:dyDescent="0.35">
      <c r="A212" s="4">
        <v>37337</v>
      </c>
      <c r="B212" s="3" t="s">
        <v>5</v>
      </c>
      <c r="C212" s="3">
        <v>178</v>
      </c>
      <c r="D212" s="3">
        <v>94</v>
      </c>
      <c r="E212" s="3" t="s">
        <v>2123</v>
      </c>
      <c r="F212" s="5" t="s">
        <v>1062</v>
      </c>
      <c r="G212" s="3" t="s">
        <v>2124</v>
      </c>
      <c r="H212" s="3" t="s">
        <v>496</v>
      </c>
    </row>
    <row r="213" spans="1:8" ht="15.5" x14ac:dyDescent="0.35">
      <c r="A213" s="4">
        <v>38428</v>
      </c>
      <c r="B213" s="3" t="s">
        <v>3</v>
      </c>
      <c r="C213" s="3">
        <v>175</v>
      </c>
      <c r="D213" s="3">
        <v>55</v>
      </c>
      <c r="E213" s="3" t="s">
        <v>2299</v>
      </c>
      <c r="F213" s="5" t="s">
        <v>1682</v>
      </c>
      <c r="G213" s="3" t="s">
        <v>2300</v>
      </c>
      <c r="H213" s="3" t="s">
        <v>585</v>
      </c>
    </row>
    <row r="214" spans="1:8" ht="15.5" x14ac:dyDescent="0.35">
      <c r="A214" s="4">
        <v>38121</v>
      </c>
      <c r="B214" s="3" t="s">
        <v>7</v>
      </c>
      <c r="C214" s="3">
        <v>151</v>
      </c>
      <c r="D214" s="3">
        <v>61</v>
      </c>
      <c r="E214" s="3" t="s">
        <v>1584</v>
      </c>
      <c r="F214" s="5" t="s">
        <v>1206</v>
      </c>
      <c r="G214" s="3" t="s">
        <v>1585</v>
      </c>
      <c r="H214" s="3" t="s">
        <v>235</v>
      </c>
    </row>
    <row r="215" spans="1:8" ht="15.5" x14ac:dyDescent="0.35">
      <c r="A215" s="4">
        <v>38040</v>
      </c>
      <c r="B215" s="3" t="s">
        <v>1</v>
      </c>
      <c r="C215" s="3">
        <v>165</v>
      </c>
      <c r="D215" s="3">
        <v>79</v>
      </c>
      <c r="E215" s="3" t="s">
        <v>1790</v>
      </c>
      <c r="F215" s="5" t="s">
        <v>1138</v>
      </c>
      <c r="G215" s="3" t="s">
        <v>1791</v>
      </c>
      <c r="H215" s="3" t="s">
        <v>335</v>
      </c>
    </row>
    <row r="216" spans="1:8" ht="15.5" x14ac:dyDescent="0.35">
      <c r="A216" s="4">
        <v>37263</v>
      </c>
      <c r="B216" s="3" t="s">
        <v>0</v>
      </c>
      <c r="C216" s="3">
        <v>173</v>
      </c>
      <c r="D216" s="3">
        <v>53</v>
      </c>
      <c r="E216" s="3" t="s">
        <v>2397</v>
      </c>
      <c r="F216" s="5" t="s">
        <v>1448</v>
      </c>
      <c r="G216" s="3" t="s">
        <v>2398</v>
      </c>
      <c r="H216" s="3" t="s">
        <v>632</v>
      </c>
    </row>
    <row r="217" spans="1:8" ht="15.5" x14ac:dyDescent="0.35">
      <c r="A217" s="4">
        <v>37325</v>
      </c>
      <c r="B217" s="3" t="s">
        <v>4</v>
      </c>
      <c r="C217" s="3">
        <v>180</v>
      </c>
      <c r="D217" s="3">
        <v>58</v>
      </c>
      <c r="E217" s="3" t="s">
        <v>2407</v>
      </c>
      <c r="F217" s="5" t="s">
        <v>1267</v>
      </c>
      <c r="G217" s="3" t="s">
        <v>2408</v>
      </c>
      <c r="H217" s="3" t="s">
        <v>637</v>
      </c>
    </row>
    <row r="218" spans="1:8" ht="15.5" x14ac:dyDescent="0.35">
      <c r="A218" s="4">
        <v>38141</v>
      </c>
      <c r="B218" s="3" t="s">
        <v>6</v>
      </c>
      <c r="C218" s="3">
        <v>172</v>
      </c>
      <c r="D218" s="3">
        <v>74</v>
      </c>
      <c r="E218" s="3" t="s">
        <v>1690</v>
      </c>
      <c r="F218" s="5" t="s">
        <v>1433</v>
      </c>
      <c r="G218" s="3" t="s">
        <v>1691</v>
      </c>
      <c r="H218" s="3" t="s">
        <v>287</v>
      </c>
    </row>
    <row r="219" spans="1:8" ht="15.5" x14ac:dyDescent="0.35">
      <c r="A219" s="4">
        <v>38059</v>
      </c>
      <c r="B219" s="3" t="s">
        <v>1</v>
      </c>
      <c r="C219" s="3">
        <v>155</v>
      </c>
      <c r="D219" s="3">
        <v>82</v>
      </c>
      <c r="E219" s="3" t="s">
        <v>1481</v>
      </c>
      <c r="F219" s="5" t="s">
        <v>1482</v>
      </c>
      <c r="G219" s="3" t="s">
        <v>1483</v>
      </c>
      <c r="H219" s="3" t="s">
        <v>187</v>
      </c>
    </row>
    <row r="220" spans="1:8" ht="15.5" x14ac:dyDescent="0.35">
      <c r="A220" s="4">
        <v>37963</v>
      </c>
      <c r="B220" s="3" t="s">
        <v>5</v>
      </c>
      <c r="C220" s="3">
        <v>175</v>
      </c>
      <c r="D220" s="3">
        <v>64</v>
      </c>
      <c r="E220" s="3" t="s">
        <v>1897</v>
      </c>
      <c r="F220" s="5" t="s">
        <v>1682</v>
      </c>
      <c r="G220" s="3" t="s">
        <v>1898</v>
      </c>
      <c r="H220" s="3" t="s">
        <v>385</v>
      </c>
    </row>
    <row r="221" spans="1:8" ht="15.5" x14ac:dyDescent="0.35">
      <c r="A221" s="4">
        <v>38375</v>
      </c>
      <c r="B221" s="3" t="s">
        <v>0</v>
      </c>
      <c r="C221" s="3">
        <v>168</v>
      </c>
      <c r="D221" s="3">
        <v>93</v>
      </c>
      <c r="E221" s="3" t="s">
        <v>2567</v>
      </c>
      <c r="F221" s="5" t="s">
        <v>1487</v>
      </c>
      <c r="G221" s="3" t="s">
        <v>2568</v>
      </c>
      <c r="H221" s="3" t="s">
        <v>718</v>
      </c>
    </row>
    <row r="222" spans="1:8" ht="15.5" x14ac:dyDescent="0.35">
      <c r="A222" s="4">
        <v>38241</v>
      </c>
      <c r="B222" s="3" t="s">
        <v>4</v>
      </c>
      <c r="C222" s="3">
        <v>173</v>
      </c>
      <c r="D222" s="3">
        <v>74</v>
      </c>
      <c r="E222" s="3" t="s">
        <v>1881</v>
      </c>
      <c r="F222" s="5" t="s">
        <v>1821</v>
      </c>
      <c r="G222" s="3" t="s">
        <v>1882</v>
      </c>
      <c r="H222" s="3" t="s">
        <v>377</v>
      </c>
    </row>
    <row r="223" spans="1:8" ht="15.5" x14ac:dyDescent="0.35">
      <c r="A223" s="4">
        <v>38302</v>
      </c>
      <c r="B223" s="3" t="s">
        <v>2</v>
      </c>
      <c r="C223" s="3">
        <v>163</v>
      </c>
      <c r="D223" s="3">
        <v>62</v>
      </c>
      <c r="E223" s="3" t="s">
        <v>2238</v>
      </c>
      <c r="F223" s="5" t="s">
        <v>1286</v>
      </c>
      <c r="G223" s="3" t="s">
        <v>2239</v>
      </c>
      <c r="H223" s="3" t="s">
        <v>554</v>
      </c>
    </row>
    <row r="224" spans="1:8" ht="15.5" x14ac:dyDescent="0.35">
      <c r="A224" s="4">
        <v>37932</v>
      </c>
      <c r="B224" s="3" t="s">
        <v>1</v>
      </c>
      <c r="C224" s="3">
        <v>166</v>
      </c>
      <c r="D224" s="3">
        <v>52</v>
      </c>
      <c r="E224" s="3" t="s">
        <v>2048</v>
      </c>
      <c r="F224" s="5" t="s">
        <v>1482</v>
      </c>
      <c r="G224" s="3" t="s">
        <v>2049</v>
      </c>
      <c r="H224" s="3" t="s">
        <v>458</v>
      </c>
    </row>
    <row r="225" spans="1:8" ht="15.5" x14ac:dyDescent="0.35">
      <c r="A225" s="4">
        <v>37953</v>
      </c>
      <c r="B225" s="3" t="s">
        <v>7</v>
      </c>
      <c r="C225" s="3">
        <v>162</v>
      </c>
      <c r="D225" s="3">
        <v>78</v>
      </c>
      <c r="E225" s="3" t="s">
        <v>1450</v>
      </c>
      <c r="F225" s="5" t="s">
        <v>1206</v>
      </c>
      <c r="G225" s="3" t="s">
        <v>1451</v>
      </c>
      <c r="H225" s="3" t="s">
        <v>172</v>
      </c>
    </row>
    <row r="226" spans="1:8" ht="15.5" x14ac:dyDescent="0.35">
      <c r="A226" s="4">
        <v>37996</v>
      </c>
      <c r="B226" s="3" t="s">
        <v>6</v>
      </c>
      <c r="C226" s="3">
        <v>168</v>
      </c>
      <c r="D226" s="3">
        <v>62</v>
      </c>
      <c r="E226" s="3" t="s">
        <v>2085</v>
      </c>
      <c r="F226" s="5" t="s">
        <v>1286</v>
      </c>
      <c r="G226" s="3" t="s">
        <v>2086</v>
      </c>
      <c r="H226" s="3" t="s">
        <v>477</v>
      </c>
    </row>
    <row r="227" spans="1:8" ht="15.5" x14ac:dyDescent="0.35">
      <c r="A227" s="4">
        <v>37425</v>
      </c>
      <c r="B227" s="3" t="s">
        <v>6</v>
      </c>
      <c r="C227" s="3">
        <v>170</v>
      </c>
      <c r="D227" s="3">
        <v>65</v>
      </c>
      <c r="E227" s="3" t="s">
        <v>1542</v>
      </c>
      <c r="F227" s="5" t="s">
        <v>1536</v>
      </c>
      <c r="G227" s="3" t="s">
        <v>1543</v>
      </c>
      <c r="H227" s="3" t="s">
        <v>215</v>
      </c>
    </row>
    <row r="228" spans="1:8" ht="15.5" x14ac:dyDescent="0.35">
      <c r="A228" s="4">
        <v>38377</v>
      </c>
      <c r="B228" s="3" t="s">
        <v>2</v>
      </c>
      <c r="C228" s="3">
        <v>175</v>
      </c>
      <c r="D228" s="3">
        <v>58</v>
      </c>
      <c r="E228" s="3" t="s">
        <v>2561</v>
      </c>
      <c r="F228" s="5" t="s">
        <v>1256</v>
      </c>
      <c r="G228" s="3" t="s">
        <v>2562</v>
      </c>
      <c r="H228" s="3" t="s">
        <v>715</v>
      </c>
    </row>
    <row r="229" spans="1:8" ht="15.5" x14ac:dyDescent="0.35">
      <c r="A229" s="4">
        <v>37719</v>
      </c>
      <c r="B229" s="3" t="s">
        <v>0</v>
      </c>
      <c r="C229" s="3">
        <v>171</v>
      </c>
      <c r="D229" s="3">
        <v>79</v>
      </c>
      <c r="E229" s="3" t="s">
        <v>2075</v>
      </c>
      <c r="F229" s="5" t="s">
        <v>1393</v>
      </c>
      <c r="G229" s="3" t="s">
        <v>2076</v>
      </c>
      <c r="H229" s="3" t="s">
        <v>472</v>
      </c>
    </row>
    <row r="230" spans="1:8" ht="15.5" x14ac:dyDescent="0.35">
      <c r="A230" s="4">
        <v>38238</v>
      </c>
      <c r="B230" s="3" t="s">
        <v>3</v>
      </c>
      <c r="C230" s="3">
        <v>162</v>
      </c>
      <c r="D230" s="3">
        <v>83</v>
      </c>
      <c r="E230" s="3" t="s">
        <v>2764</v>
      </c>
      <c r="F230" s="5" t="s">
        <v>1928</v>
      </c>
      <c r="G230" s="3" t="s">
        <v>2765</v>
      </c>
      <c r="H230" s="3" t="s">
        <v>818</v>
      </c>
    </row>
    <row r="231" spans="1:8" ht="15.5" x14ac:dyDescent="0.35">
      <c r="A231" s="4">
        <v>38412</v>
      </c>
      <c r="B231" s="3" t="s">
        <v>1</v>
      </c>
      <c r="C231" s="3">
        <v>150</v>
      </c>
      <c r="D231" s="3">
        <v>85</v>
      </c>
      <c r="E231" s="3" t="s">
        <v>1550</v>
      </c>
      <c r="F231" s="5" t="s">
        <v>1128</v>
      </c>
      <c r="G231" s="3" t="s">
        <v>1551</v>
      </c>
      <c r="H231" s="3" t="s">
        <v>219</v>
      </c>
    </row>
    <row r="232" spans="1:8" ht="15.5" x14ac:dyDescent="0.35">
      <c r="A232" s="4">
        <v>37697</v>
      </c>
      <c r="B232" s="3" t="s">
        <v>2</v>
      </c>
      <c r="C232" s="3">
        <v>163</v>
      </c>
      <c r="D232" s="3">
        <v>61</v>
      </c>
      <c r="E232" s="3" t="s">
        <v>2571</v>
      </c>
      <c r="F232" s="5" t="s">
        <v>1716</v>
      </c>
      <c r="G232" s="3" t="s">
        <v>2572</v>
      </c>
      <c r="H232" s="3" t="s">
        <v>720</v>
      </c>
    </row>
    <row r="233" spans="1:8" ht="15.5" x14ac:dyDescent="0.35">
      <c r="A233" s="4">
        <v>37918</v>
      </c>
      <c r="B233" s="3" t="s">
        <v>3</v>
      </c>
      <c r="C233" s="3">
        <v>159</v>
      </c>
      <c r="D233" s="3">
        <v>52</v>
      </c>
      <c r="E233" s="3" t="s">
        <v>2728</v>
      </c>
      <c r="F233" s="5" t="s">
        <v>1582</v>
      </c>
      <c r="G233" s="3" t="s">
        <v>2729</v>
      </c>
      <c r="H233" s="3" t="s">
        <v>800</v>
      </c>
    </row>
    <row r="234" spans="1:8" ht="15.5" x14ac:dyDescent="0.35">
      <c r="A234" s="4">
        <v>37419</v>
      </c>
      <c r="B234" s="3" t="s">
        <v>5</v>
      </c>
      <c r="C234" s="3">
        <v>161</v>
      </c>
      <c r="D234" s="3">
        <v>50</v>
      </c>
      <c r="E234" s="3" t="s">
        <v>2393</v>
      </c>
      <c r="F234" s="5" t="s">
        <v>1166</v>
      </c>
      <c r="G234" s="3" t="s">
        <v>2394</v>
      </c>
      <c r="H234" s="3" t="s">
        <v>630</v>
      </c>
    </row>
    <row r="235" spans="1:8" ht="15.5" x14ac:dyDescent="0.35">
      <c r="A235" s="4">
        <v>37251</v>
      </c>
      <c r="B235" s="3" t="s">
        <v>7</v>
      </c>
      <c r="C235" s="3">
        <v>164</v>
      </c>
      <c r="D235" s="3">
        <v>92</v>
      </c>
      <c r="E235" s="3" t="s">
        <v>2353</v>
      </c>
      <c r="F235" s="5" t="s">
        <v>1292</v>
      </c>
      <c r="G235" s="3" t="s">
        <v>2354</v>
      </c>
      <c r="H235" s="3" t="s">
        <v>610</v>
      </c>
    </row>
    <row r="236" spans="1:8" ht="15.5" x14ac:dyDescent="0.35">
      <c r="A236" s="4">
        <v>38113</v>
      </c>
      <c r="B236" s="3" t="s">
        <v>1</v>
      </c>
      <c r="C236" s="3">
        <v>162</v>
      </c>
      <c r="D236" s="3">
        <v>65</v>
      </c>
      <c r="E236" s="3" t="s">
        <v>2097</v>
      </c>
      <c r="F236" s="5" t="s">
        <v>1821</v>
      </c>
      <c r="G236" s="3" t="s">
        <v>2098</v>
      </c>
      <c r="H236" s="3" t="s">
        <v>483</v>
      </c>
    </row>
    <row r="237" spans="1:8" ht="15.5" x14ac:dyDescent="0.35">
      <c r="A237" s="4">
        <v>37135</v>
      </c>
      <c r="B237" s="3" t="s">
        <v>0</v>
      </c>
      <c r="C237" s="3">
        <v>180</v>
      </c>
      <c r="D237" s="3">
        <v>90</v>
      </c>
      <c r="E237" s="3" t="s">
        <v>2655</v>
      </c>
      <c r="F237" s="5" t="s">
        <v>1122</v>
      </c>
      <c r="G237" s="3" t="s">
        <v>2656</v>
      </c>
      <c r="H237" s="3" t="s">
        <v>762</v>
      </c>
    </row>
    <row r="238" spans="1:8" ht="15.5" x14ac:dyDescent="0.35">
      <c r="A238" s="4">
        <v>37255</v>
      </c>
      <c r="B238" s="3" t="s">
        <v>5</v>
      </c>
      <c r="C238" s="3">
        <v>177</v>
      </c>
      <c r="D238" s="3">
        <v>67</v>
      </c>
      <c r="E238" s="3" t="s">
        <v>1879</v>
      </c>
      <c r="F238" s="5" t="s">
        <v>1573</v>
      </c>
      <c r="G238" s="3" t="s">
        <v>1880</v>
      </c>
      <c r="H238" s="3" t="s">
        <v>376</v>
      </c>
    </row>
    <row r="239" spans="1:8" ht="15.5" x14ac:dyDescent="0.35">
      <c r="A239" s="4">
        <v>37467</v>
      </c>
      <c r="B239" s="3" t="s">
        <v>4</v>
      </c>
      <c r="C239" s="3">
        <v>180</v>
      </c>
      <c r="D239" s="3">
        <v>90</v>
      </c>
      <c r="E239" s="3" t="s">
        <v>2210</v>
      </c>
      <c r="F239" s="5" t="s">
        <v>1682</v>
      </c>
      <c r="G239" s="3" t="s">
        <v>2211</v>
      </c>
      <c r="H239" s="3" t="s">
        <v>540</v>
      </c>
    </row>
    <row r="240" spans="1:8" ht="15.5" x14ac:dyDescent="0.35">
      <c r="A240" s="4">
        <v>37860</v>
      </c>
      <c r="B240" s="3" t="s">
        <v>5</v>
      </c>
      <c r="C240" s="3">
        <v>168</v>
      </c>
      <c r="D240" s="3">
        <v>67</v>
      </c>
      <c r="E240" s="3" t="s">
        <v>1513</v>
      </c>
      <c r="F240" s="5" t="s">
        <v>1251</v>
      </c>
      <c r="G240" s="3" t="s">
        <v>1514</v>
      </c>
      <c r="H240" s="3" t="s">
        <v>202</v>
      </c>
    </row>
    <row r="241" spans="1:8" ht="15.5" x14ac:dyDescent="0.35">
      <c r="A241" s="4">
        <v>37777</v>
      </c>
      <c r="B241" s="3" t="s">
        <v>0</v>
      </c>
      <c r="C241" s="3">
        <v>157</v>
      </c>
      <c r="D241" s="3">
        <v>68</v>
      </c>
      <c r="E241" s="3" t="s">
        <v>3088</v>
      </c>
      <c r="F241" s="5" t="s">
        <v>1821</v>
      </c>
      <c r="G241" s="3" t="s">
        <v>3089</v>
      </c>
      <c r="H241" s="3" t="s">
        <v>978</v>
      </c>
    </row>
    <row r="242" spans="1:8" ht="15.5" x14ac:dyDescent="0.35">
      <c r="A242" s="4">
        <v>37256</v>
      </c>
      <c r="B242" s="3" t="s">
        <v>7</v>
      </c>
      <c r="C242" s="3">
        <v>171</v>
      </c>
      <c r="D242" s="3">
        <v>81</v>
      </c>
      <c r="E242" s="3" t="s">
        <v>2886</v>
      </c>
      <c r="F242" s="5" t="s">
        <v>1065</v>
      </c>
      <c r="G242" s="3" t="s">
        <v>2887</v>
      </c>
      <c r="H242" s="3" t="s">
        <v>876</v>
      </c>
    </row>
    <row r="243" spans="1:8" ht="15.5" x14ac:dyDescent="0.35">
      <c r="A243" s="4">
        <v>37437</v>
      </c>
      <c r="B243" s="3" t="s">
        <v>0</v>
      </c>
      <c r="C243" s="3">
        <v>153</v>
      </c>
      <c r="D243" s="3">
        <v>54</v>
      </c>
      <c r="E243" s="3" t="s">
        <v>1927</v>
      </c>
      <c r="F243" s="5" t="s">
        <v>1928</v>
      </c>
      <c r="G243" s="3" t="s">
        <v>1929</v>
      </c>
      <c r="H243" s="3" t="s">
        <v>400</v>
      </c>
    </row>
    <row r="244" spans="1:8" ht="15.5" x14ac:dyDescent="0.35">
      <c r="A244" s="4">
        <v>37565</v>
      </c>
      <c r="B244" s="3" t="s">
        <v>2</v>
      </c>
      <c r="C244" s="3">
        <v>167</v>
      </c>
      <c r="D244" s="3">
        <v>79</v>
      </c>
      <c r="E244" s="3" t="s">
        <v>1796</v>
      </c>
      <c r="F244" s="5" t="s">
        <v>1246</v>
      </c>
      <c r="G244" s="3" t="s">
        <v>1797</v>
      </c>
      <c r="H244" s="3" t="s">
        <v>338</v>
      </c>
    </row>
    <row r="245" spans="1:8" ht="15.5" x14ac:dyDescent="0.35">
      <c r="A245" s="4">
        <v>38431</v>
      </c>
      <c r="B245" s="3" t="s">
        <v>0</v>
      </c>
      <c r="C245" s="3">
        <v>159</v>
      </c>
      <c r="D245" s="3">
        <v>86</v>
      </c>
      <c r="E245" s="3" t="s">
        <v>1219</v>
      </c>
      <c r="F245" s="5" t="s">
        <v>1209</v>
      </c>
      <c r="G245" s="3" t="s">
        <v>1220</v>
      </c>
      <c r="H245" s="3" t="s">
        <v>75</v>
      </c>
    </row>
    <row r="246" spans="1:8" ht="15.5" x14ac:dyDescent="0.35">
      <c r="A246" s="4">
        <v>38340</v>
      </c>
      <c r="B246" s="3" t="s">
        <v>4</v>
      </c>
      <c r="C246" s="3">
        <v>153</v>
      </c>
      <c r="D246" s="3">
        <v>94</v>
      </c>
      <c r="E246" s="3" t="s">
        <v>1825</v>
      </c>
      <c r="F246" s="5" t="s">
        <v>1487</v>
      </c>
      <c r="G246" s="3" t="s">
        <v>1826</v>
      </c>
      <c r="H246" s="3" t="s">
        <v>10</v>
      </c>
    </row>
    <row r="247" spans="1:8" ht="15.5" x14ac:dyDescent="0.35">
      <c r="A247" s="4">
        <v>38268</v>
      </c>
      <c r="B247" s="3" t="s">
        <v>7</v>
      </c>
      <c r="C247" s="3">
        <v>178</v>
      </c>
      <c r="D247" s="3">
        <v>57</v>
      </c>
      <c r="E247" s="3" t="s">
        <v>2609</v>
      </c>
      <c r="F247" s="5" t="s">
        <v>1222</v>
      </c>
      <c r="G247" s="3" t="s">
        <v>2610</v>
      </c>
      <c r="H247" s="3" t="s">
        <v>739</v>
      </c>
    </row>
    <row r="248" spans="1:8" ht="15.5" x14ac:dyDescent="0.35">
      <c r="A248" s="4">
        <v>38429</v>
      </c>
      <c r="B248" s="3" t="s">
        <v>4</v>
      </c>
      <c r="C248" s="3">
        <v>161</v>
      </c>
      <c r="D248" s="3">
        <v>71</v>
      </c>
      <c r="E248" s="3" t="s">
        <v>2196</v>
      </c>
      <c r="F248" s="5" t="s">
        <v>1104</v>
      </c>
      <c r="G248" s="3" t="s">
        <v>2197</v>
      </c>
      <c r="H248" s="3" t="s">
        <v>533</v>
      </c>
    </row>
    <row r="249" spans="1:8" ht="15.5" x14ac:dyDescent="0.35">
      <c r="A249" s="4">
        <v>37710</v>
      </c>
      <c r="B249" s="3" t="s">
        <v>2</v>
      </c>
      <c r="C249" s="3">
        <v>158</v>
      </c>
      <c r="D249" s="3">
        <v>52</v>
      </c>
      <c r="E249" s="3" t="s">
        <v>1847</v>
      </c>
      <c r="F249" s="5" t="s">
        <v>1848</v>
      </c>
      <c r="G249" s="3" t="s">
        <v>1849</v>
      </c>
      <c r="H249" s="3" t="s">
        <v>361</v>
      </c>
    </row>
    <row r="250" spans="1:8" ht="15.5" x14ac:dyDescent="0.35">
      <c r="A250" s="4">
        <v>38089</v>
      </c>
      <c r="B250" s="3" t="s">
        <v>4</v>
      </c>
      <c r="C250" s="3">
        <v>156</v>
      </c>
      <c r="D250" s="3">
        <v>50</v>
      </c>
      <c r="E250" s="3" t="s">
        <v>1847</v>
      </c>
      <c r="F250" s="5" t="s">
        <v>1225</v>
      </c>
      <c r="G250" s="3" t="s">
        <v>2171</v>
      </c>
      <c r="H250" s="3" t="s">
        <v>520</v>
      </c>
    </row>
    <row r="251" spans="1:8" ht="15.5" x14ac:dyDescent="0.35">
      <c r="A251" s="4">
        <v>38429</v>
      </c>
      <c r="B251" s="3" t="s">
        <v>4</v>
      </c>
      <c r="C251" s="3">
        <v>151</v>
      </c>
      <c r="D251" s="3">
        <v>47</v>
      </c>
      <c r="E251" s="3" t="s">
        <v>2289</v>
      </c>
      <c r="F251" s="5" t="s">
        <v>1116</v>
      </c>
      <c r="G251" s="3" t="s">
        <v>2290</v>
      </c>
      <c r="H251" s="3" t="s">
        <v>580</v>
      </c>
    </row>
    <row r="252" spans="1:8" ht="15.5" x14ac:dyDescent="0.35">
      <c r="A252" s="4">
        <v>37867</v>
      </c>
      <c r="B252" s="3" t="s">
        <v>2</v>
      </c>
      <c r="C252" s="3">
        <v>174</v>
      </c>
      <c r="D252" s="3">
        <v>86</v>
      </c>
      <c r="E252" s="3" t="s">
        <v>1464</v>
      </c>
      <c r="F252" s="5" t="s">
        <v>1448</v>
      </c>
      <c r="G252" s="3" t="s">
        <v>1465</v>
      </c>
      <c r="H252" s="3" t="s">
        <v>179</v>
      </c>
    </row>
    <row r="253" spans="1:8" ht="15.5" x14ac:dyDescent="0.35">
      <c r="A253" s="4">
        <v>37290</v>
      </c>
      <c r="B253" s="3" t="s">
        <v>1</v>
      </c>
      <c r="C253" s="3">
        <v>154</v>
      </c>
      <c r="D253" s="3">
        <v>95</v>
      </c>
      <c r="E253" s="3" t="s">
        <v>2165</v>
      </c>
      <c r="F253" s="5" t="s">
        <v>1448</v>
      </c>
      <c r="G253" s="3" t="s">
        <v>2166</v>
      </c>
      <c r="H253" s="3" t="s">
        <v>517</v>
      </c>
    </row>
    <row r="254" spans="1:8" ht="15.5" x14ac:dyDescent="0.35">
      <c r="A254" s="4">
        <v>37062</v>
      </c>
      <c r="B254" s="3" t="s">
        <v>3</v>
      </c>
      <c r="C254" s="3">
        <v>157</v>
      </c>
      <c r="D254" s="3">
        <v>77</v>
      </c>
      <c r="E254" s="3" t="s">
        <v>1572</v>
      </c>
      <c r="F254" s="5" t="s">
        <v>1573</v>
      </c>
      <c r="G254" s="3" t="s">
        <v>1574</v>
      </c>
      <c r="H254" s="3" t="s">
        <v>230</v>
      </c>
    </row>
    <row r="255" spans="1:8" ht="15.5" x14ac:dyDescent="0.35">
      <c r="A255" s="4">
        <v>37424</v>
      </c>
      <c r="B255" s="3" t="s">
        <v>6</v>
      </c>
      <c r="C255" s="3">
        <v>180</v>
      </c>
      <c r="D255" s="3">
        <v>81</v>
      </c>
      <c r="E255" s="3" t="s">
        <v>2722</v>
      </c>
      <c r="F255" s="5" t="s">
        <v>1169</v>
      </c>
      <c r="G255" s="3" t="s">
        <v>2723</v>
      </c>
      <c r="H255" s="3" t="s">
        <v>797</v>
      </c>
    </row>
    <row r="256" spans="1:8" ht="15.5" x14ac:dyDescent="0.35">
      <c r="A256" s="4">
        <v>37255</v>
      </c>
      <c r="B256" s="3" t="s">
        <v>0</v>
      </c>
      <c r="C256" s="3">
        <v>159</v>
      </c>
      <c r="D256" s="3">
        <v>56</v>
      </c>
      <c r="E256" s="3" t="s">
        <v>2625</v>
      </c>
      <c r="F256" s="5" t="s">
        <v>1341</v>
      </c>
      <c r="G256" s="3" t="s">
        <v>2626</v>
      </c>
      <c r="H256" s="3" t="s">
        <v>747</v>
      </c>
    </row>
    <row r="257" spans="1:8" ht="15.5" x14ac:dyDescent="0.35">
      <c r="A257" s="4">
        <v>37192</v>
      </c>
      <c r="B257" s="3" t="s">
        <v>1</v>
      </c>
      <c r="C257" s="3">
        <v>174</v>
      </c>
      <c r="D257" s="3">
        <v>57</v>
      </c>
      <c r="E257" s="3" t="s">
        <v>1954</v>
      </c>
      <c r="F257" s="5" t="s">
        <v>1283</v>
      </c>
      <c r="G257" s="3" t="s">
        <v>1955</v>
      </c>
      <c r="H257" s="3" t="s">
        <v>413</v>
      </c>
    </row>
    <row r="258" spans="1:8" ht="15.5" x14ac:dyDescent="0.35">
      <c r="A258" s="4">
        <v>38149</v>
      </c>
      <c r="B258" s="3" t="s">
        <v>7</v>
      </c>
      <c r="C258" s="3">
        <v>178</v>
      </c>
      <c r="D258" s="3">
        <v>82</v>
      </c>
      <c r="E258" s="3" t="s">
        <v>2429</v>
      </c>
      <c r="F258" s="5" t="s">
        <v>1256</v>
      </c>
      <c r="G258" s="3" t="s">
        <v>2430</v>
      </c>
      <c r="H258" s="3" t="s">
        <v>648</v>
      </c>
    </row>
    <row r="259" spans="1:8" ht="15.5" x14ac:dyDescent="0.35">
      <c r="A259" s="4">
        <v>38242</v>
      </c>
      <c r="B259" s="3" t="s">
        <v>2</v>
      </c>
      <c r="C259" s="3">
        <v>159</v>
      </c>
      <c r="D259" s="3">
        <v>66</v>
      </c>
      <c r="E259" s="3" t="s">
        <v>1663</v>
      </c>
      <c r="F259" s="5" t="s">
        <v>1286</v>
      </c>
      <c r="G259" s="3" t="s">
        <v>1664</v>
      </c>
      <c r="H259" s="3" t="s">
        <v>274</v>
      </c>
    </row>
    <row r="260" spans="1:8" ht="15.5" x14ac:dyDescent="0.35">
      <c r="A260" s="4">
        <v>38186</v>
      </c>
      <c r="B260" s="3" t="s">
        <v>3</v>
      </c>
      <c r="C260" s="3">
        <v>155</v>
      </c>
      <c r="D260" s="3">
        <v>49</v>
      </c>
      <c r="E260" s="3" t="s">
        <v>2711</v>
      </c>
      <c r="F260" s="5" t="s">
        <v>1716</v>
      </c>
      <c r="G260" s="3" t="s">
        <v>2712</v>
      </c>
      <c r="H260" s="3" t="s">
        <v>791</v>
      </c>
    </row>
    <row r="261" spans="1:8" ht="15.5" x14ac:dyDescent="0.35">
      <c r="A261" s="4">
        <v>38078</v>
      </c>
      <c r="B261" s="3" t="s">
        <v>7</v>
      </c>
      <c r="C261" s="3">
        <v>174</v>
      </c>
      <c r="D261" s="3">
        <v>87</v>
      </c>
      <c r="E261" s="3" t="s">
        <v>1831</v>
      </c>
      <c r="F261" s="5" t="s">
        <v>1196</v>
      </c>
      <c r="G261" s="3" t="s">
        <v>1832</v>
      </c>
      <c r="H261" s="3" t="s">
        <v>353</v>
      </c>
    </row>
    <row r="262" spans="1:8" ht="15.5" x14ac:dyDescent="0.35">
      <c r="A262" s="4">
        <v>37481</v>
      </c>
      <c r="B262" s="3" t="s">
        <v>6</v>
      </c>
      <c r="C262" s="3">
        <v>164</v>
      </c>
      <c r="D262" s="3">
        <v>94</v>
      </c>
      <c r="E262" s="3" t="s">
        <v>1190</v>
      </c>
      <c r="F262" s="5" t="s">
        <v>1065</v>
      </c>
      <c r="G262" s="3" t="s">
        <v>1191</v>
      </c>
      <c r="H262" s="3" t="s">
        <v>64</v>
      </c>
    </row>
    <row r="263" spans="1:8" ht="15.5" x14ac:dyDescent="0.35">
      <c r="A263" s="4">
        <v>37800</v>
      </c>
      <c r="B263" s="3" t="s">
        <v>7</v>
      </c>
      <c r="C263" s="3">
        <v>175</v>
      </c>
      <c r="D263" s="3">
        <v>70</v>
      </c>
      <c r="E263" s="3" t="s">
        <v>1818</v>
      </c>
      <c r="F263" s="5" t="s">
        <v>1074</v>
      </c>
      <c r="G263" s="3" t="s">
        <v>1819</v>
      </c>
      <c r="H263" s="3" t="s">
        <v>349</v>
      </c>
    </row>
    <row r="264" spans="1:8" ht="15.5" x14ac:dyDescent="0.35">
      <c r="A264" s="4">
        <v>38407</v>
      </c>
      <c r="B264" s="3" t="s">
        <v>4</v>
      </c>
      <c r="C264" s="3">
        <v>169</v>
      </c>
      <c r="D264" s="3">
        <v>92</v>
      </c>
      <c r="E264" s="3" t="s">
        <v>1850</v>
      </c>
      <c r="F264" s="5" t="s">
        <v>1759</v>
      </c>
      <c r="G264" s="3" t="s">
        <v>1851</v>
      </c>
      <c r="H264" s="3" t="s">
        <v>362</v>
      </c>
    </row>
    <row r="265" spans="1:8" ht="15.5" x14ac:dyDescent="0.35">
      <c r="A265" s="4">
        <v>37223</v>
      </c>
      <c r="B265" s="3" t="s">
        <v>2</v>
      </c>
      <c r="C265" s="3">
        <v>169</v>
      </c>
      <c r="D265" s="3">
        <v>54</v>
      </c>
      <c r="E265" s="3" t="s">
        <v>2101</v>
      </c>
      <c r="F265" s="5" t="s">
        <v>1089</v>
      </c>
      <c r="G265" s="3" t="s">
        <v>2102</v>
      </c>
      <c r="H265" s="3" t="s">
        <v>485</v>
      </c>
    </row>
    <row r="266" spans="1:8" ht="15.5" x14ac:dyDescent="0.35">
      <c r="A266" s="4">
        <v>38454</v>
      </c>
      <c r="B266" s="3" t="s">
        <v>3</v>
      </c>
      <c r="C266" s="3">
        <v>180</v>
      </c>
      <c r="D266" s="3">
        <v>58</v>
      </c>
      <c r="E266" s="3" t="s">
        <v>2649</v>
      </c>
      <c r="F266" s="5" t="s">
        <v>1779</v>
      </c>
      <c r="G266" s="3" t="s">
        <v>2650</v>
      </c>
      <c r="H266" s="3" t="s">
        <v>759</v>
      </c>
    </row>
    <row r="267" spans="1:8" ht="15.5" x14ac:dyDescent="0.35">
      <c r="A267" s="4">
        <v>38104</v>
      </c>
      <c r="B267" s="3" t="s">
        <v>4</v>
      </c>
      <c r="C267" s="3">
        <v>158</v>
      </c>
      <c r="D267" s="3">
        <v>58</v>
      </c>
      <c r="E267" s="3" t="s">
        <v>2359</v>
      </c>
      <c r="F267" s="5" t="s">
        <v>1779</v>
      </c>
      <c r="G267" s="3" t="s">
        <v>2360</v>
      </c>
      <c r="H267" s="3" t="s">
        <v>613</v>
      </c>
    </row>
    <row r="268" spans="1:8" ht="15.5" x14ac:dyDescent="0.35">
      <c r="A268" s="4">
        <v>37540</v>
      </c>
      <c r="B268" s="3" t="s">
        <v>3</v>
      </c>
      <c r="C268" s="3">
        <v>158</v>
      </c>
      <c r="D268" s="3">
        <v>60</v>
      </c>
      <c r="E268" s="3" t="s">
        <v>1798</v>
      </c>
      <c r="F268" s="5" t="s">
        <v>1110</v>
      </c>
      <c r="G268" s="3" t="s">
        <v>1799</v>
      </c>
      <c r="H268" s="3" t="s">
        <v>339</v>
      </c>
    </row>
    <row r="269" spans="1:8" ht="15.5" x14ac:dyDescent="0.35">
      <c r="A269" s="4">
        <v>37796</v>
      </c>
      <c r="B269" s="3" t="s">
        <v>3</v>
      </c>
      <c r="C269" s="3">
        <v>153</v>
      </c>
      <c r="D269" s="3">
        <v>45</v>
      </c>
      <c r="E269" s="3" t="s">
        <v>3000</v>
      </c>
      <c r="F269" s="5" t="s">
        <v>1709</v>
      </c>
      <c r="G269" s="3" t="s">
        <v>3001</v>
      </c>
      <c r="H269" s="3" t="s">
        <v>932</v>
      </c>
    </row>
    <row r="270" spans="1:8" ht="15.5" x14ac:dyDescent="0.35">
      <c r="A270" s="4">
        <v>37879</v>
      </c>
      <c r="B270" s="3" t="s">
        <v>5</v>
      </c>
      <c r="C270" s="3">
        <v>180</v>
      </c>
      <c r="D270" s="3">
        <v>74</v>
      </c>
      <c r="E270" s="3" t="s">
        <v>1863</v>
      </c>
      <c r="F270" s="5" t="s">
        <v>1209</v>
      </c>
      <c r="G270" s="3" t="s">
        <v>1864</v>
      </c>
      <c r="H270" s="3" t="s">
        <v>368</v>
      </c>
    </row>
    <row r="271" spans="1:8" ht="15.5" x14ac:dyDescent="0.35">
      <c r="A271" s="4">
        <v>38002</v>
      </c>
      <c r="B271" s="3" t="s">
        <v>6</v>
      </c>
      <c r="C271" s="3">
        <v>165</v>
      </c>
      <c r="D271" s="3">
        <v>93</v>
      </c>
      <c r="E271" s="3" t="s">
        <v>1686</v>
      </c>
      <c r="F271" s="5" t="s">
        <v>1400</v>
      </c>
      <c r="G271" s="3" t="s">
        <v>1687</v>
      </c>
      <c r="H271" s="3" t="s">
        <v>285</v>
      </c>
    </row>
    <row r="272" spans="1:8" ht="15.5" x14ac:dyDescent="0.35">
      <c r="A272" s="4">
        <v>37263</v>
      </c>
      <c r="B272" s="3" t="s">
        <v>0</v>
      </c>
      <c r="C272" s="3">
        <v>180</v>
      </c>
      <c r="D272" s="3">
        <v>89</v>
      </c>
      <c r="E272" s="3" t="s">
        <v>2726</v>
      </c>
      <c r="F272" s="5" t="s">
        <v>1582</v>
      </c>
      <c r="G272" s="3" t="s">
        <v>2727</v>
      </c>
      <c r="H272" s="3" t="s">
        <v>799</v>
      </c>
    </row>
    <row r="273" spans="1:8" ht="15.5" x14ac:dyDescent="0.35">
      <c r="A273" s="4">
        <v>37701</v>
      </c>
      <c r="B273" s="3" t="s">
        <v>0</v>
      </c>
      <c r="C273" s="3">
        <v>162</v>
      </c>
      <c r="D273" s="3">
        <v>66</v>
      </c>
      <c r="E273" s="3" t="s">
        <v>1778</v>
      </c>
      <c r="F273" s="5" t="s">
        <v>1779</v>
      </c>
      <c r="G273" s="3" t="s">
        <v>1780</v>
      </c>
      <c r="H273" s="3" t="s">
        <v>329</v>
      </c>
    </row>
    <row r="274" spans="1:8" ht="15.5" x14ac:dyDescent="0.35">
      <c r="A274" s="4">
        <v>37466</v>
      </c>
      <c r="B274" s="3" t="s">
        <v>2</v>
      </c>
      <c r="C274" s="3">
        <v>157</v>
      </c>
      <c r="D274" s="3">
        <v>60</v>
      </c>
      <c r="E274" s="3" t="s">
        <v>1348</v>
      </c>
      <c r="F274" s="5" t="s">
        <v>1341</v>
      </c>
      <c r="G274" s="3" t="s">
        <v>1349</v>
      </c>
      <c r="H274" s="3" t="s">
        <v>126</v>
      </c>
    </row>
    <row r="275" spans="1:8" ht="15.5" x14ac:dyDescent="0.35">
      <c r="A275" s="4">
        <v>38185</v>
      </c>
      <c r="B275" s="3" t="s">
        <v>3</v>
      </c>
      <c r="C275" s="3">
        <v>179</v>
      </c>
      <c r="D275" s="3">
        <v>57</v>
      </c>
      <c r="E275" s="3" t="s">
        <v>2499</v>
      </c>
      <c r="F275" s="5" t="s">
        <v>1341</v>
      </c>
      <c r="G275" s="3" t="s">
        <v>2500</v>
      </c>
      <c r="H275" s="3" t="s">
        <v>683</v>
      </c>
    </row>
    <row r="276" spans="1:8" ht="15.5" x14ac:dyDescent="0.35">
      <c r="A276" s="4">
        <v>37915</v>
      </c>
      <c r="B276" s="3" t="s">
        <v>7</v>
      </c>
      <c r="C276" s="3">
        <v>166</v>
      </c>
      <c r="D276" s="3">
        <v>61</v>
      </c>
      <c r="E276" s="3" t="s">
        <v>2760</v>
      </c>
      <c r="F276" s="5" t="s">
        <v>1199</v>
      </c>
      <c r="G276" s="3" t="s">
        <v>2761</v>
      </c>
      <c r="H276" s="3" t="s">
        <v>816</v>
      </c>
    </row>
    <row r="277" spans="1:8" ht="15.5" x14ac:dyDescent="0.35">
      <c r="A277" s="4">
        <v>37027</v>
      </c>
      <c r="B277" s="3" t="s">
        <v>4</v>
      </c>
      <c r="C277" s="3">
        <v>157</v>
      </c>
      <c r="D277" s="3">
        <v>61</v>
      </c>
      <c r="E277" s="3" t="s">
        <v>3018</v>
      </c>
      <c r="F277" s="5" t="s">
        <v>1125</v>
      </c>
      <c r="G277" s="3" t="s">
        <v>3019</v>
      </c>
      <c r="H277" s="3" t="s">
        <v>942</v>
      </c>
    </row>
    <row r="278" spans="1:8" ht="15.5" x14ac:dyDescent="0.35">
      <c r="A278" s="4">
        <v>37084</v>
      </c>
      <c r="B278" s="3" t="s">
        <v>6</v>
      </c>
      <c r="C278" s="3">
        <v>150</v>
      </c>
      <c r="D278" s="3">
        <v>48</v>
      </c>
      <c r="E278" s="3" t="s">
        <v>2681</v>
      </c>
      <c r="F278" s="5" t="s">
        <v>1346</v>
      </c>
      <c r="G278" s="3" t="s">
        <v>2682</v>
      </c>
      <c r="H278" s="3" t="s">
        <v>776</v>
      </c>
    </row>
    <row r="279" spans="1:8" ht="15.5" x14ac:dyDescent="0.35">
      <c r="A279" s="4">
        <v>37623</v>
      </c>
      <c r="B279" s="3" t="s">
        <v>7</v>
      </c>
      <c r="C279" s="3">
        <v>159</v>
      </c>
      <c r="D279" s="3">
        <v>87</v>
      </c>
      <c r="E279" s="3" t="s">
        <v>2836</v>
      </c>
      <c r="F279" s="5" t="s">
        <v>1175</v>
      </c>
      <c r="G279" s="3" t="s">
        <v>2837</v>
      </c>
      <c r="H279" s="3" t="s">
        <v>853</v>
      </c>
    </row>
    <row r="280" spans="1:8" ht="15.5" x14ac:dyDescent="0.35">
      <c r="A280" s="4">
        <v>38134</v>
      </c>
      <c r="B280" s="3" t="s">
        <v>4</v>
      </c>
      <c r="C280" s="3">
        <v>170</v>
      </c>
      <c r="D280" s="3">
        <v>52</v>
      </c>
      <c r="E280" s="3" t="s">
        <v>1895</v>
      </c>
      <c r="F280" s="5" t="s">
        <v>1341</v>
      </c>
      <c r="G280" s="3" t="s">
        <v>1896</v>
      </c>
      <c r="H280" s="3" t="s">
        <v>384</v>
      </c>
    </row>
    <row r="281" spans="1:8" ht="15.5" x14ac:dyDescent="0.35">
      <c r="A281" s="4">
        <v>37670</v>
      </c>
      <c r="B281" s="3" t="s">
        <v>3</v>
      </c>
      <c r="C281" s="3">
        <v>150</v>
      </c>
      <c r="D281" s="3">
        <v>50</v>
      </c>
      <c r="E281" s="3" t="s">
        <v>1756</v>
      </c>
      <c r="F281" s="5" t="s">
        <v>1682</v>
      </c>
      <c r="G281" s="3" t="s">
        <v>1757</v>
      </c>
      <c r="H281" s="3" t="s">
        <v>319</v>
      </c>
    </row>
    <row r="282" spans="1:8" ht="15.5" x14ac:dyDescent="0.35">
      <c r="A282" s="4">
        <v>37402</v>
      </c>
      <c r="B282" s="3" t="s">
        <v>5</v>
      </c>
      <c r="C282" s="3">
        <v>175</v>
      </c>
      <c r="D282" s="3">
        <v>81</v>
      </c>
      <c r="E282" s="3" t="s">
        <v>2805</v>
      </c>
      <c r="F282" s="5" t="s">
        <v>1065</v>
      </c>
      <c r="G282" s="3" t="s">
        <v>2806</v>
      </c>
      <c r="H282" s="3" t="s">
        <v>838</v>
      </c>
    </row>
    <row r="283" spans="1:8" ht="15.5" x14ac:dyDescent="0.35">
      <c r="A283" s="4">
        <v>38017</v>
      </c>
      <c r="B283" s="3" t="s">
        <v>4</v>
      </c>
      <c r="C283" s="3">
        <v>173</v>
      </c>
      <c r="D283" s="3">
        <v>88</v>
      </c>
      <c r="E283" s="3" t="s">
        <v>2042</v>
      </c>
      <c r="F283" s="5" t="s">
        <v>1119</v>
      </c>
      <c r="G283" s="3" t="s">
        <v>2043</v>
      </c>
      <c r="H283" s="3" t="s">
        <v>455</v>
      </c>
    </row>
    <row r="284" spans="1:8" ht="15.5" x14ac:dyDescent="0.35">
      <c r="A284" s="4">
        <v>37728</v>
      </c>
      <c r="B284" s="3" t="s">
        <v>4</v>
      </c>
      <c r="C284" s="3">
        <v>164</v>
      </c>
      <c r="D284" s="3">
        <v>92</v>
      </c>
      <c r="E284" s="3" t="s">
        <v>1918</v>
      </c>
      <c r="F284" s="5" t="s">
        <v>1919</v>
      </c>
      <c r="G284" s="3" t="s">
        <v>1920</v>
      </c>
      <c r="H284" s="3" t="s">
        <v>396</v>
      </c>
    </row>
    <row r="285" spans="1:8" ht="15.5" x14ac:dyDescent="0.35">
      <c r="A285" s="4">
        <v>37544</v>
      </c>
      <c r="B285" s="3" t="s">
        <v>2</v>
      </c>
      <c r="C285" s="3">
        <v>158</v>
      </c>
      <c r="D285" s="3">
        <v>76</v>
      </c>
      <c r="E285" s="3" t="s">
        <v>1629</v>
      </c>
      <c r="F285" s="5" t="s">
        <v>1209</v>
      </c>
      <c r="G285" s="3" t="s">
        <v>1630</v>
      </c>
      <c r="H285" s="3" t="s">
        <v>257</v>
      </c>
    </row>
    <row r="286" spans="1:8" ht="15.5" x14ac:dyDescent="0.35">
      <c r="A286" s="4">
        <v>37574</v>
      </c>
      <c r="B286" s="3" t="s">
        <v>6</v>
      </c>
      <c r="C286" s="3">
        <v>158</v>
      </c>
      <c r="D286" s="3">
        <v>92</v>
      </c>
      <c r="E286" s="3" t="s">
        <v>2377</v>
      </c>
      <c r="F286" s="5" t="s">
        <v>1375</v>
      </c>
      <c r="G286" s="3" t="s">
        <v>2378</v>
      </c>
      <c r="H286" s="3" t="s">
        <v>622</v>
      </c>
    </row>
    <row r="287" spans="1:8" ht="15.5" x14ac:dyDescent="0.35">
      <c r="A287" s="4">
        <v>38019</v>
      </c>
      <c r="B287" s="3" t="s">
        <v>3</v>
      </c>
      <c r="C287" s="3">
        <v>180</v>
      </c>
      <c r="D287" s="3">
        <v>78</v>
      </c>
      <c r="E287" s="3" t="s">
        <v>3047</v>
      </c>
      <c r="F287" s="5" t="s">
        <v>1135</v>
      </c>
      <c r="G287" s="3" t="s">
        <v>3048</v>
      </c>
      <c r="H287" s="3" t="s">
        <v>957</v>
      </c>
    </row>
    <row r="288" spans="1:8" ht="15.5" x14ac:dyDescent="0.35">
      <c r="A288" s="4">
        <v>37466</v>
      </c>
      <c r="B288" s="3" t="s">
        <v>7</v>
      </c>
      <c r="C288" s="3">
        <v>161</v>
      </c>
      <c r="D288" s="3">
        <v>69</v>
      </c>
      <c r="E288" s="3" t="s">
        <v>1942</v>
      </c>
      <c r="F288" s="5" t="s">
        <v>1154</v>
      </c>
      <c r="G288" s="3" t="s">
        <v>1943</v>
      </c>
      <c r="H288" s="3" t="s">
        <v>407</v>
      </c>
    </row>
    <row r="289" spans="1:8" ht="15.5" x14ac:dyDescent="0.35">
      <c r="A289" s="4">
        <v>38092</v>
      </c>
      <c r="B289" s="3" t="s">
        <v>4</v>
      </c>
      <c r="C289" s="3">
        <v>155</v>
      </c>
      <c r="D289" s="3">
        <v>48</v>
      </c>
      <c r="E289" s="3" t="s">
        <v>1232</v>
      </c>
      <c r="F289" s="5" t="s">
        <v>1233</v>
      </c>
      <c r="G289" s="3" t="s">
        <v>1234</v>
      </c>
      <c r="H289" s="3" t="s">
        <v>80</v>
      </c>
    </row>
    <row r="290" spans="1:8" ht="15.5" x14ac:dyDescent="0.35">
      <c r="A290" s="4">
        <v>37291</v>
      </c>
      <c r="B290" s="3" t="s">
        <v>0</v>
      </c>
      <c r="C290" s="3">
        <v>174</v>
      </c>
      <c r="D290" s="3">
        <v>83</v>
      </c>
      <c r="E290" s="3" t="s">
        <v>2779</v>
      </c>
      <c r="F290" s="5" t="s">
        <v>1973</v>
      </c>
      <c r="G290" s="3" t="s">
        <v>2780</v>
      </c>
      <c r="H290" s="3" t="s">
        <v>825</v>
      </c>
    </row>
    <row r="291" spans="1:8" ht="15.5" x14ac:dyDescent="0.35">
      <c r="A291" s="4">
        <v>37254</v>
      </c>
      <c r="B291" s="3" t="s">
        <v>2</v>
      </c>
      <c r="C291" s="3">
        <v>166</v>
      </c>
      <c r="D291" s="3">
        <v>82</v>
      </c>
      <c r="E291" s="3" t="s">
        <v>3133</v>
      </c>
      <c r="F291" s="5" t="s">
        <v>1122</v>
      </c>
      <c r="G291" s="3" t="s">
        <v>3134</v>
      </c>
      <c r="H291" s="3" t="s">
        <v>1001</v>
      </c>
    </row>
    <row r="292" spans="1:8" ht="15.5" x14ac:dyDescent="0.35">
      <c r="A292" s="4">
        <v>37566</v>
      </c>
      <c r="B292" s="3" t="s">
        <v>6</v>
      </c>
      <c r="C292" s="3">
        <v>170</v>
      </c>
      <c r="D292" s="3">
        <v>52</v>
      </c>
      <c r="E292" s="3" t="s">
        <v>2224</v>
      </c>
      <c r="F292" s="5" t="s">
        <v>1166</v>
      </c>
      <c r="G292" s="3" t="s">
        <v>2225</v>
      </c>
      <c r="H292" s="3" t="s">
        <v>547</v>
      </c>
    </row>
    <row r="293" spans="1:8" ht="15.5" x14ac:dyDescent="0.35">
      <c r="A293" s="4">
        <v>37245</v>
      </c>
      <c r="B293" s="3" t="s">
        <v>7</v>
      </c>
      <c r="C293" s="3">
        <v>161</v>
      </c>
      <c r="D293" s="3">
        <v>53</v>
      </c>
      <c r="E293" s="3" t="s">
        <v>3063</v>
      </c>
      <c r="F293" s="5" t="s">
        <v>1196</v>
      </c>
      <c r="G293" s="3" t="s">
        <v>3064</v>
      </c>
      <c r="H293" s="3" t="s">
        <v>965</v>
      </c>
    </row>
    <row r="294" spans="1:8" ht="15.5" x14ac:dyDescent="0.35">
      <c r="A294" s="4">
        <v>38185</v>
      </c>
      <c r="B294" s="3" t="s">
        <v>5</v>
      </c>
      <c r="C294" s="3">
        <v>171</v>
      </c>
      <c r="D294" s="3">
        <v>92</v>
      </c>
      <c r="E294" s="3" t="s">
        <v>2389</v>
      </c>
      <c r="F294" s="5" t="s">
        <v>1536</v>
      </c>
      <c r="G294" s="3" t="s">
        <v>2390</v>
      </c>
      <c r="H294" s="3" t="s">
        <v>628</v>
      </c>
    </row>
    <row r="295" spans="1:8" ht="15.5" x14ac:dyDescent="0.35">
      <c r="A295" s="4">
        <v>38267</v>
      </c>
      <c r="B295" s="3" t="s">
        <v>1</v>
      </c>
      <c r="C295" s="3">
        <v>167</v>
      </c>
      <c r="D295" s="3">
        <v>49</v>
      </c>
      <c r="E295" s="3" t="s">
        <v>2982</v>
      </c>
      <c r="F295" s="5" t="s">
        <v>1239</v>
      </c>
      <c r="G295" s="3" t="s">
        <v>2983</v>
      </c>
      <c r="H295" s="3" t="s">
        <v>923</v>
      </c>
    </row>
    <row r="296" spans="1:8" ht="15.5" x14ac:dyDescent="0.35">
      <c r="A296" s="4">
        <v>38019</v>
      </c>
      <c r="B296" s="3" t="s">
        <v>4</v>
      </c>
      <c r="C296" s="3">
        <v>170</v>
      </c>
      <c r="D296" s="3">
        <v>76</v>
      </c>
      <c r="E296" s="3" t="s">
        <v>1377</v>
      </c>
      <c r="F296" s="5" t="s">
        <v>1154</v>
      </c>
      <c r="G296" s="3" t="s">
        <v>1378</v>
      </c>
      <c r="H296" s="3" t="s">
        <v>139</v>
      </c>
    </row>
    <row r="297" spans="1:8" ht="15.5" x14ac:dyDescent="0.35">
      <c r="A297" s="4">
        <v>37703</v>
      </c>
      <c r="B297" s="3" t="s">
        <v>6</v>
      </c>
      <c r="C297" s="3">
        <v>168</v>
      </c>
      <c r="D297" s="3">
        <v>64</v>
      </c>
      <c r="E297" s="3" t="s">
        <v>2244</v>
      </c>
      <c r="F297" s="5" t="s">
        <v>2245</v>
      </c>
      <c r="G297" s="3" t="s">
        <v>2246</v>
      </c>
      <c r="H297" s="3" t="s">
        <v>557</v>
      </c>
    </row>
    <row r="298" spans="1:8" ht="15.5" x14ac:dyDescent="0.35">
      <c r="A298" s="4">
        <v>37365</v>
      </c>
      <c r="B298" s="3" t="s">
        <v>7</v>
      </c>
      <c r="C298" s="3">
        <v>175</v>
      </c>
      <c r="D298" s="3">
        <v>46</v>
      </c>
      <c r="E298" s="3" t="s">
        <v>1647</v>
      </c>
      <c r="F298" s="5" t="s">
        <v>1065</v>
      </c>
      <c r="G298" s="3" t="s">
        <v>1648</v>
      </c>
      <c r="H298" s="3" t="s">
        <v>266</v>
      </c>
    </row>
    <row r="299" spans="1:8" ht="15.5" x14ac:dyDescent="0.35">
      <c r="A299" s="4">
        <v>37163</v>
      </c>
      <c r="B299" s="3" t="s">
        <v>4</v>
      </c>
      <c r="C299" s="3">
        <v>158</v>
      </c>
      <c r="D299" s="3">
        <v>85</v>
      </c>
      <c r="E299" s="3" t="s">
        <v>1521</v>
      </c>
      <c r="F299" s="5" t="s">
        <v>1289</v>
      </c>
      <c r="G299" s="3" t="s">
        <v>1522</v>
      </c>
      <c r="H299" s="3" t="s">
        <v>206</v>
      </c>
    </row>
    <row r="300" spans="1:8" ht="15.5" x14ac:dyDescent="0.35">
      <c r="A300" s="4">
        <v>37018</v>
      </c>
      <c r="B300" s="3" t="s">
        <v>4</v>
      </c>
      <c r="C300" s="3">
        <v>164</v>
      </c>
      <c r="D300" s="3">
        <v>67</v>
      </c>
      <c r="E300" s="3" t="s">
        <v>1975</v>
      </c>
      <c r="F300" s="5" t="s">
        <v>1311</v>
      </c>
      <c r="G300" s="3" t="s">
        <v>1976</v>
      </c>
      <c r="H300" s="3" t="s">
        <v>422</v>
      </c>
    </row>
    <row r="301" spans="1:8" ht="15.5" x14ac:dyDescent="0.35">
      <c r="A301" s="4">
        <v>37117</v>
      </c>
      <c r="B301" s="3" t="s">
        <v>2</v>
      </c>
      <c r="C301" s="3">
        <v>163</v>
      </c>
      <c r="D301" s="3">
        <v>93</v>
      </c>
      <c r="E301" s="3" t="s">
        <v>2637</v>
      </c>
      <c r="F301" s="5" t="s">
        <v>1119</v>
      </c>
      <c r="G301" s="3" t="s">
        <v>2638</v>
      </c>
      <c r="H301" s="3" t="s">
        <v>753</v>
      </c>
    </row>
    <row r="302" spans="1:8" ht="15.5" x14ac:dyDescent="0.35">
      <c r="A302" s="4">
        <v>38226</v>
      </c>
      <c r="B302" s="3" t="s">
        <v>0</v>
      </c>
      <c r="C302" s="3">
        <v>160</v>
      </c>
      <c r="D302" s="3">
        <v>46</v>
      </c>
      <c r="E302" s="3" t="s">
        <v>1325</v>
      </c>
      <c r="F302" s="5" t="s">
        <v>1119</v>
      </c>
      <c r="G302" s="3" t="s">
        <v>1326</v>
      </c>
      <c r="H302" s="3" t="s">
        <v>117</v>
      </c>
    </row>
    <row r="303" spans="1:8" ht="15.5" x14ac:dyDescent="0.35">
      <c r="A303" s="4">
        <v>38232</v>
      </c>
      <c r="B303" s="3" t="s">
        <v>7</v>
      </c>
      <c r="C303" s="3">
        <v>171</v>
      </c>
      <c r="D303" s="3">
        <v>68</v>
      </c>
      <c r="E303" s="3" t="s">
        <v>1631</v>
      </c>
      <c r="F303" s="5" t="s">
        <v>1143</v>
      </c>
      <c r="G303" s="3" t="s">
        <v>1632</v>
      </c>
      <c r="H303" s="3" t="s">
        <v>258</v>
      </c>
    </row>
    <row r="304" spans="1:8" ht="15.5" x14ac:dyDescent="0.35">
      <c r="A304" s="4">
        <v>37952</v>
      </c>
      <c r="B304" s="3" t="s">
        <v>3</v>
      </c>
      <c r="C304" s="3">
        <v>170</v>
      </c>
      <c r="D304" s="3">
        <v>57</v>
      </c>
      <c r="E304" s="3" t="s">
        <v>2960</v>
      </c>
      <c r="F304" s="5" t="s">
        <v>1526</v>
      </c>
      <c r="G304" s="3" t="s">
        <v>2961</v>
      </c>
      <c r="H304" s="3" t="s">
        <v>912</v>
      </c>
    </row>
    <row r="305" spans="1:8" ht="15.5" x14ac:dyDescent="0.35">
      <c r="A305" s="4">
        <v>37579</v>
      </c>
      <c r="B305" s="3" t="s">
        <v>6</v>
      </c>
      <c r="C305" s="3">
        <v>165</v>
      </c>
      <c r="D305" s="3">
        <v>73</v>
      </c>
      <c r="E305" s="3" t="s">
        <v>1908</v>
      </c>
      <c r="F305" s="5" t="s">
        <v>1146</v>
      </c>
      <c r="G305" s="3" t="s">
        <v>1909</v>
      </c>
      <c r="H305" s="3" t="s">
        <v>391</v>
      </c>
    </row>
    <row r="306" spans="1:8" ht="15.5" x14ac:dyDescent="0.35">
      <c r="A306" s="4">
        <v>37610</v>
      </c>
      <c r="B306" s="3" t="s">
        <v>4</v>
      </c>
      <c r="C306" s="3">
        <v>173</v>
      </c>
      <c r="D306" s="3">
        <v>82</v>
      </c>
      <c r="E306" s="3" t="s">
        <v>2044</v>
      </c>
      <c r="F306" s="5" t="s">
        <v>1166</v>
      </c>
      <c r="G306" s="3" t="s">
        <v>2045</v>
      </c>
      <c r="H306" s="3" t="s">
        <v>456</v>
      </c>
    </row>
    <row r="307" spans="1:8" ht="15.5" x14ac:dyDescent="0.35">
      <c r="A307" s="4">
        <v>37133</v>
      </c>
      <c r="B307" s="3" t="s">
        <v>5</v>
      </c>
      <c r="C307" s="3">
        <v>173</v>
      </c>
      <c r="D307" s="3">
        <v>93</v>
      </c>
      <c r="E307" s="3" t="s">
        <v>2878</v>
      </c>
      <c r="F307" s="5" t="s">
        <v>1593</v>
      </c>
      <c r="G307" s="3" t="s">
        <v>2879</v>
      </c>
      <c r="H307" s="3" t="s">
        <v>872</v>
      </c>
    </row>
    <row r="308" spans="1:8" ht="15.5" x14ac:dyDescent="0.35">
      <c r="A308" s="4">
        <v>37618</v>
      </c>
      <c r="B308" s="3" t="s">
        <v>4</v>
      </c>
      <c r="C308" s="3">
        <v>159</v>
      </c>
      <c r="D308" s="3">
        <v>84</v>
      </c>
      <c r="E308" s="3" t="s">
        <v>1592</v>
      </c>
      <c r="F308" s="5" t="s">
        <v>1593</v>
      </c>
      <c r="G308" s="3" t="s">
        <v>1594</v>
      </c>
      <c r="H308" s="3" t="s">
        <v>239</v>
      </c>
    </row>
    <row r="309" spans="1:8" ht="15.5" x14ac:dyDescent="0.35">
      <c r="A309" s="4">
        <v>38219</v>
      </c>
      <c r="B309" s="3" t="s">
        <v>3</v>
      </c>
      <c r="C309" s="3">
        <v>173</v>
      </c>
      <c r="D309" s="3">
        <v>68</v>
      </c>
      <c r="E309" s="3" t="s">
        <v>2928</v>
      </c>
      <c r="F309" s="5" t="s">
        <v>1074</v>
      </c>
      <c r="G309" s="3" t="s">
        <v>2929</v>
      </c>
      <c r="H309" s="3" t="s">
        <v>897</v>
      </c>
    </row>
    <row r="310" spans="1:8" ht="15.5" x14ac:dyDescent="0.35">
      <c r="A310" s="4">
        <v>37493</v>
      </c>
      <c r="B310" s="3" t="s">
        <v>1</v>
      </c>
      <c r="C310" s="3">
        <v>155</v>
      </c>
      <c r="D310" s="3">
        <v>45</v>
      </c>
      <c r="E310" s="3" t="s">
        <v>1061</v>
      </c>
      <c r="F310" s="5" t="s">
        <v>1062</v>
      </c>
      <c r="G310" s="3" t="s">
        <v>1063</v>
      </c>
      <c r="H310" s="3" t="s">
        <v>18</v>
      </c>
    </row>
    <row r="311" spans="1:8" ht="15.5" x14ac:dyDescent="0.35">
      <c r="A311" s="4">
        <v>37270</v>
      </c>
      <c r="B311" s="3" t="s">
        <v>2</v>
      </c>
      <c r="C311" s="3">
        <v>158</v>
      </c>
      <c r="D311" s="3">
        <v>56</v>
      </c>
      <c r="E311" s="3" t="s">
        <v>2178</v>
      </c>
      <c r="F311" s="5" t="s">
        <v>1716</v>
      </c>
      <c r="G311" s="3" t="s">
        <v>2179</v>
      </c>
      <c r="H311" s="3" t="s">
        <v>524</v>
      </c>
    </row>
    <row r="312" spans="1:8" ht="15.5" x14ac:dyDescent="0.35">
      <c r="A312" s="4">
        <v>38456</v>
      </c>
      <c r="B312" s="3" t="s">
        <v>0</v>
      </c>
      <c r="C312" s="3">
        <v>175</v>
      </c>
      <c r="D312" s="3">
        <v>60</v>
      </c>
      <c r="E312" s="3" t="s">
        <v>1188</v>
      </c>
      <c r="F312" s="5" t="s">
        <v>1122</v>
      </c>
      <c r="G312" s="3" t="s">
        <v>1189</v>
      </c>
      <c r="H312" s="3" t="s">
        <v>63</v>
      </c>
    </row>
    <row r="313" spans="1:8" ht="15.5" x14ac:dyDescent="0.35">
      <c r="A313" s="4">
        <v>37459</v>
      </c>
      <c r="B313" s="3" t="s">
        <v>4</v>
      </c>
      <c r="C313" s="3">
        <v>163</v>
      </c>
      <c r="D313" s="3">
        <v>54</v>
      </c>
      <c r="E313" s="3" t="s">
        <v>1677</v>
      </c>
      <c r="F313" s="5" t="s">
        <v>1501</v>
      </c>
      <c r="G313" s="3" t="s">
        <v>1678</v>
      </c>
      <c r="H313" s="3" t="s">
        <v>281</v>
      </c>
    </row>
    <row r="314" spans="1:8" ht="15.5" x14ac:dyDescent="0.35">
      <c r="A314" s="4">
        <v>37268</v>
      </c>
      <c r="B314" s="3" t="s">
        <v>7</v>
      </c>
      <c r="C314" s="3">
        <v>152</v>
      </c>
      <c r="D314" s="3">
        <v>84</v>
      </c>
      <c r="E314" s="3" t="s">
        <v>2848</v>
      </c>
      <c r="F314" s="5" t="s">
        <v>1393</v>
      </c>
      <c r="G314" s="3" t="s">
        <v>2849</v>
      </c>
      <c r="H314" s="3" t="s">
        <v>857</v>
      </c>
    </row>
    <row r="315" spans="1:8" ht="15.5" x14ac:dyDescent="0.35">
      <c r="A315" s="4">
        <v>37500</v>
      </c>
      <c r="B315" s="3" t="s">
        <v>3</v>
      </c>
      <c r="C315" s="3">
        <v>160</v>
      </c>
      <c r="D315" s="3">
        <v>90</v>
      </c>
      <c r="E315" s="3" t="s">
        <v>2501</v>
      </c>
      <c r="F315" s="5" t="s">
        <v>1274</v>
      </c>
      <c r="G315" s="3" t="s">
        <v>2502</v>
      </c>
      <c r="H315" s="3" t="s">
        <v>684</v>
      </c>
    </row>
    <row r="316" spans="1:8" ht="15.5" x14ac:dyDescent="0.35">
      <c r="A316" s="4">
        <v>37866</v>
      </c>
      <c r="B316" s="3" t="s">
        <v>0</v>
      </c>
      <c r="C316" s="3">
        <v>175</v>
      </c>
      <c r="D316" s="3">
        <v>58</v>
      </c>
      <c r="E316" s="3" t="s">
        <v>2715</v>
      </c>
      <c r="F316" s="5" t="s">
        <v>1122</v>
      </c>
      <c r="G316" s="3" t="s">
        <v>2716</v>
      </c>
      <c r="H316" s="3" t="s">
        <v>793</v>
      </c>
    </row>
    <row r="317" spans="1:8" ht="15.5" x14ac:dyDescent="0.35">
      <c r="A317" s="4">
        <v>37859</v>
      </c>
      <c r="B317" s="3" t="s">
        <v>1</v>
      </c>
      <c r="C317" s="3">
        <v>162</v>
      </c>
      <c r="D317" s="3">
        <v>86</v>
      </c>
      <c r="E317" s="3" t="s">
        <v>1076</v>
      </c>
      <c r="F317" s="5" t="s">
        <v>1077</v>
      </c>
      <c r="G317" s="3" t="s">
        <v>1078</v>
      </c>
      <c r="H317" s="3" t="s">
        <v>23</v>
      </c>
    </row>
    <row r="318" spans="1:8" ht="15.5" x14ac:dyDescent="0.35">
      <c r="A318" s="4">
        <v>37317</v>
      </c>
      <c r="B318" s="3" t="s">
        <v>6</v>
      </c>
      <c r="C318" s="3">
        <v>179</v>
      </c>
      <c r="D318" s="3">
        <v>69</v>
      </c>
      <c r="E318" s="3" t="s">
        <v>2910</v>
      </c>
      <c r="F318" s="5" t="s">
        <v>1283</v>
      </c>
      <c r="G318" s="3" t="s">
        <v>2911</v>
      </c>
      <c r="H318" s="3" t="s">
        <v>888</v>
      </c>
    </row>
    <row r="319" spans="1:8" ht="15.5" x14ac:dyDescent="0.35">
      <c r="A319" s="4">
        <v>37615</v>
      </c>
      <c r="B319" s="3" t="s">
        <v>2</v>
      </c>
      <c r="C319" s="3">
        <v>151</v>
      </c>
      <c r="D319" s="3">
        <v>58</v>
      </c>
      <c r="E319" s="3" t="s">
        <v>2785</v>
      </c>
      <c r="F319" s="5" t="s">
        <v>1236</v>
      </c>
      <c r="G319" s="3" t="s">
        <v>2786</v>
      </c>
      <c r="H319" s="3" t="s">
        <v>828</v>
      </c>
    </row>
    <row r="320" spans="1:8" ht="15.5" x14ac:dyDescent="0.35">
      <c r="A320" s="4">
        <v>37267</v>
      </c>
      <c r="B320" s="3" t="s">
        <v>3</v>
      </c>
      <c r="C320" s="3">
        <v>153</v>
      </c>
      <c r="D320" s="3">
        <v>47</v>
      </c>
      <c r="E320" s="3" t="s">
        <v>1168</v>
      </c>
      <c r="F320" s="5" t="s">
        <v>1169</v>
      </c>
      <c r="G320" s="3" t="s">
        <v>1170</v>
      </c>
      <c r="H320" s="3" t="s">
        <v>56</v>
      </c>
    </row>
    <row r="321" spans="1:8" ht="15.5" x14ac:dyDescent="0.35">
      <c r="A321" s="4">
        <v>38244</v>
      </c>
      <c r="B321" s="3" t="s">
        <v>7</v>
      </c>
      <c r="C321" s="3">
        <v>151</v>
      </c>
      <c r="D321" s="3">
        <v>50</v>
      </c>
      <c r="E321" s="3" t="s">
        <v>2028</v>
      </c>
      <c r="F321" s="5" t="s">
        <v>1225</v>
      </c>
      <c r="G321" s="3" t="s">
        <v>2029</v>
      </c>
      <c r="H321" s="3" t="s">
        <v>448</v>
      </c>
    </row>
    <row r="322" spans="1:8" ht="15.5" x14ac:dyDescent="0.35">
      <c r="A322" s="4">
        <v>37988</v>
      </c>
      <c r="B322" s="3" t="s">
        <v>6</v>
      </c>
      <c r="C322" s="3">
        <v>158</v>
      </c>
      <c r="D322" s="3">
        <v>95</v>
      </c>
      <c r="E322" s="3" t="s">
        <v>2994</v>
      </c>
      <c r="F322" s="5" t="s">
        <v>1501</v>
      </c>
      <c r="G322" s="3" t="s">
        <v>2995</v>
      </c>
      <c r="H322" s="3" t="s">
        <v>929</v>
      </c>
    </row>
    <row r="323" spans="1:8" ht="15.5" x14ac:dyDescent="0.35">
      <c r="A323" s="4">
        <v>37118</v>
      </c>
      <c r="B323" s="3" t="s">
        <v>7</v>
      </c>
      <c r="C323" s="3">
        <v>169</v>
      </c>
      <c r="D323" s="3">
        <v>83</v>
      </c>
      <c r="E323" s="3" t="s">
        <v>1665</v>
      </c>
      <c r="F323" s="5" t="s">
        <v>1236</v>
      </c>
      <c r="G323" s="3" t="s">
        <v>1666</v>
      </c>
      <c r="H323" s="3" t="s">
        <v>275</v>
      </c>
    </row>
    <row r="324" spans="1:8" ht="15.5" x14ac:dyDescent="0.35">
      <c r="A324" s="4">
        <v>37678</v>
      </c>
      <c r="B324" s="3" t="s">
        <v>4</v>
      </c>
      <c r="C324" s="3">
        <v>168</v>
      </c>
      <c r="D324" s="3">
        <v>55</v>
      </c>
      <c r="E324" s="3" t="s">
        <v>1639</v>
      </c>
      <c r="F324" s="5" t="s">
        <v>1196</v>
      </c>
      <c r="G324" s="3" t="s">
        <v>1640</v>
      </c>
      <c r="H324" s="3" t="s">
        <v>262</v>
      </c>
    </row>
    <row r="325" spans="1:8" ht="15.5" x14ac:dyDescent="0.35">
      <c r="A325" s="4">
        <v>37810</v>
      </c>
      <c r="B325" s="3" t="s">
        <v>5</v>
      </c>
      <c r="C325" s="3">
        <v>162</v>
      </c>
      <c r="D325" s="3">
        <v>46</v>
      </c>
      <c r="E325" s="3" t="s">
        <v>1671</v>
      </c>
      <c r="F325" s="5" t="s">
        <v>1217</v>
      </c>
      <c r="G325" s="3" t="s">
        <v>1672</v>
      </c>
      <c r="H325" s="3" t="s">
        <v>278</v>
      </c>
    </row>
    <row r="326" spans="1:8" ht="15.5" x14ac:dyDescent="0.35">
      <c r="A326" s="4">
        <v>38121</v>
      </c>
      <c r="B326" s="3" t="s">
        <v>1</v>
      </c>
      <c r="C326" s="3">
        <v>157</v>
      </c>
      <c r="D326" s="3">
        <v>47</v>
      </c>
      <c r="E326" s="3" t="s">
        <v>2453</v>
      </c>
      <c r="F326" s="5" t="s">
        <v>1062</v>
      </c>
      <c r="G326" s="3" t="s">
        <v>2454</v>
      </c>
      <c r="H326" s="3" t="s">
        <v>660</v>
      </c>
    </row>
    <row r="327" spans="1:8" ht="15.5" x14ac:dyDescent="0.35">
      <c r="A327" s="4">
        <v>37925</v>
      </c>
      <c r="B327" s="3" t="s">
        <v>7</v>
      </c>
      <c r="C327" s="3">
        <v>174</v>
      </c>
      <c r="D327" s="3">
        <v>66</v>
      </c>
      <c r="E327" s="3" t="s">
        <v>2024</v>
      </c>
      <c r="F327" s="5" t="s">
        <v>1233</v>
      </c>
      <c r="G327" s="3" t="s">
        <v>2025</v>
      </c>
      <c r="H327" s="3" t="s">
        <v>446</v>
      </c>
    </row>
    <row r="328" spans="1:8" ht="15.5" x14ac:dyDescent="0.35">
      <c r="A328" s="4">
        <v>37704</v>
      </c>
      <c r="B328" s="3" t="s">
        <v>4</v>
      </c>
      <c r="C328" s="3">
        <v>167</v>
      </c>
      <c r="D328" s="3">
        <v>80</v>
      </c>
      <c r="E328" s="3" t="s">
        <v>2707</v>
      </c>
      <c r="F328" s="5" t="s">
        <v>1135</v>
      </c>
      <c r="G328" s="3" t="s">
        <v>2708</v>
      </c>
      <c r="H328" s="3" t="s">
        <v>789</v>
      </c>
    </row>
    <row r="329" spans="1:8" ht="15.5" x14ac:dyDescent="0.35">
      <c r="A329" s="4">
        <v>38349</v>
      </c>
      <c r="B329" s="3" t="s">
        <v>3</v>
      </c>
      <c r="C329" s="3">
        <v>176</v>
      </c>
      <c r="D329" s="3">
        <v>92</v>
      </c>
      <c r="E329" s="3" t="s">
        <v>2972</v>
      </c>
      <c r="F329" s="5" t="s">
        <v>1928</v>
      </c>
      <c r="G329" s="3" t="s">
        <v>2973</v>
      </c>
      <c r="H329" s="3" t="s">
        <v>918</v>
      </c>
    </row>
    <row r="330" spans="1:8" ht="15.5" x14ac:dyDescent="0.35">
      <c r="A330" s="4">
        <v>37183</v>
      </c>
      <c r="B330" s="3" t="s">
        <v>3</v>
      </c>
      <c r="C330" s="3">
        <v>175</v>
      </c>
      <c r="D330" s="3">
        <v>80</v>
      </c>
      <c r="E330" s="3" t="s">
        <v>1106</v>
      </c>
      <c r="F330" s="5" t="s">
        <v>1107</v>
      </c>
      <c r="G330" s="3" t="s">
        <v>1108</v>
      </c>
      <c r="H330" s="3" t="s">
        <v>33</v>
      </c>
    </row>
    <row r="331" spans="1:8" ht="15.5" x14ac:dyDescent="0.35">
      <c r="A331" s="4">
        <v>37967</v>
      </c>
      <c r="B331" s="3" t="s">
        <v>2</v>
      </c>
      <c r="C331" s="3">
        <v>178</v>
      </c>
      <c r="D331" s="3">
        <v>56</v>
      </c>
      <c r="E331" s="3" t="s">
        <v>2329</v>
      </c>
      <c r="F331" s="5" t="s">
        <v>1384</v>
      </c>
      <c r="G331" s="3" t="s">
        <v>2330</v>
      </c>
      <c r="H331" s="3" t="s">
        <v>599</v>
      </c>
    </row>
    <row r="332" spans="1:8" ht="15.5" x14ac:dyDescent="0.35">
      <c r="A332" s="4">
        <v>37515</v>
      </c>
      <c r="B332" s="3" t="s">
        <v>4</v>
      </c>
      <c r="C332" s="3">
        <v>169</v>
      </c>
      <c r="D332" s="3">
        <v>86</v>
      </c>
      <c r="E332" s="3" t="s">
        <v>2651</v>
      </c>
      <c r="F332" s="5" t="s">
        <v>1086</v>
      </c>
      <c r="G332" s="3" t="s">
        <v>2652</v>
      </c>
      <c r="H332" s="3" t="s">
        <v>760</v>
      </c>
    </row>
    <row r="333" spans="1:8" ht="15.5" x14ac:dyDescent="0.35">
      <c r="A333" s="4">
        <v>38394</v>
      </c>
      <c r="B333" s="3" t="s">
        <v>0</v>
      </c>
      <c r="C333" s="3">
        <v>176</v>
      </c>
      <c r="D333" s="3">
        <v>91</v>
      </c>
      <c r="E333" s="3" t="s">
        <v>1145</v>
      </c>
      <c r="F333" s="5" t="s">
        <v>1146</v>
      </c>
      <c r="G333" s="3" t="s">
        <v>1147</v>
      </c>
      <c r="H333" s="3" t="s">
        <v>47</v>
      </c>
    </row>
    <row r="334" spans="1:8" ht="15.5" x14ac:dyDescent="0.35">
      <c r="A334" s="4">
        <v>38242</v>
      </c>
      <c r="B334" s="3" t="s">
        <v>3</v>
      </c>
      <c r="C334" s="3">
        <v>165</v>
      </c>
      <c r="D334" s="3">
        <v>62</v>
      </c>
      <c r="E334" s="3" t="s">
        <v>1276</v>
      </c>
      <c r="F334" s="5" t="s">
        <v>1146</v>
      </c>
      <c r="G334" s="3" t="s">
        <v>1277</v>
      </c>
      <c r="H334" s="3" t="s">
        <v>97</v>
      </c>
    </row>
    <row r="335" spans="1:8" ht="15.5" x14ac:dyDescent="0.35">
      <c r="A335" s="4">
        <v>37201</v>
      </c>
      <c r="B335" s="3" t="s">
        <v>7</v>
      </c>
      <c r="C335" s="3">
        <v>177</v>
      </c>
      <c r="D335" s="3">
        <v>89</v>
      </c>
      <c r="E335" s="3" t="s">
        <v>2188</v>
      </c>
      <c r="F335" s="5" t="s">
        <v>1334</v>
      </c>
      <c r="G335" s="3" t="s">
        <v>2189</v>
      </c>
      <c r="H335" s="3" t="s">
        <v>529</v>
      </c>
    </row>
    <row r="336" spans="1:8" ht="15.5" x14ac:dyDescent="0.35">
      <c r="A336" s="4">
        <v>37738</v>
      </c>
      <c r="B336" s="3" t="s">
        <v>0</v>
      </c>
      <c r="C336" s="3">
        <v>155</v>
      </c>
      <c r="D336" s="3">
        <v>45</v>
      </c>
      <c r="E336" s="3" t="s">
        <v>1271</v>
      </c>
      <c r="F336" s="5" t="s">
        <v>1259</v>
      </c>
      <c r="G336" s="3" t="s">
        <v>1272</v>
      </c>
      <c r="H336" s="3" t="s">
        <v>95</v>
      </c>
    </row>
    <row r="337" spans="1:8" ht="15.5" x14ac:dyDescent="0.35">
      <c r="A337" s="4">
        <v>37364</v>
      </c>
      <c r="B337" s="3" t="s">
        <v>6</v>
      </c>
      <c r="C337" s="3">
        <v>172</v>
      </c>
      <c r="D337" s="3">
        <v>76</v>
      </c>
      <c r="E337" s="3" t="s">
        <v>1742</v>
      </c>
      <c r="F337" s="5" t="s">
        <v>1321</v>
      </c>
      <c r="G337" s="3" t="s">
        <v>1743</v>
      </c>
      <c r="H337" s="3" t="s">
        <v>312</v>
      </c>
    </row>
    <row r="338" spans="1:8" ht="15.5" x14ac:dyDescent="0.35">
      <c r="A338" s="4">
        <v>38078</v>
      </c>
      <c r="B338" s="3" t="s">
        <v>5</v>
      </c>
      <c r="C338" s="3">
        <v>161</v>
      </c>
      <c r="D338" s="3">
        <v>73</v>
      </c>
      <c r="E338" s="3" t="s">
        <v>2409</v>
      </c>
      <c r="F338" s="5" t="s">
        <v>1154</v>
      </c>
      <c r="G338" s="3" t="s">
        <v>2410</v>
      </c>
      <c r="H338" s="3" t="s">
        <v>638</v>
      </c>
    </row>
    <row r="339" spans="1:8" ht="15.5" x14ac:dyDescent="0.35">
      <c r="A339" s="4">
        <v>38366</v>
      </c>
      <c r="B339" s="3" t="s">
        <v>6</v>
      </c>
      <c r="C339" s="3">
        <v>167</v>
      </c>
      <c r="D339" s="3">
        <v>55</v>
      </c>
      <c r="E339" s="3" t="s">
        <v>3014</v>
      </c>
      <c r="F339" s="5" t="s">
        <v>1928</v>
      </c>
      <c r="G339" s="3" t="s">
        <v>3015</v>
      </c>
      <c r="H339" s="3" t="s">
        <v>940</v>
      </c>
    </row>
    <row r="340" spans="1:8" ht="15.5" x14ac:dyDescent="0.35">
      <c r="A340" s="4">
        <v>38028</v>
      </c>
      <c r="B340" s="3" t="s">
        <v>6</v>
      </c>
      <c r="C340" s="3">
        <v>171</v>
      </c>
      <c r="D340" s="3">
        <v>73</v>
      </c>
      <c r="E340" s="3" t="s">
        <v>2580</v>
      </c>
      <c r="F340" s="5" t="s">
        <v>1479</v>
      </c>
      <c r="G340" s="3" t="s">
        <v>2581</v>
      </c>
      <c r="H340" s="3" t="s">
        <v>725</v>
      </c>
    </row>
    <row r="341" spans="1:8" ht="15.5" x14ac:dyDescent="0.35">
      <c r="A341" s="4">
        <v>37920</v>
      </c>
      <c r="B341" s="3" t="s">
        <v>0</v>
      </c>
      <c r="C341" s="3">
        <v>164</v>
      </c>
      <c r="D341" s="3">
        <v>80</v>
      </c>
      <c r="E341" s="3" t="s">
        <v>1554</v>
      </c>
      <c r="F341" s="5" t="s">
        <v>1199</v>
      </c>
      <c r="G341" s="3" t="s">
        <v>1555</v>
      </c>
      <c r="H341" s="3" t="s">
        <v>221</v>
      </c>
    </row>
    <row r="342" spans="1:8" ht="15.5" x14ac:dyDescent="0.35">
      <c r="A342" s="4">
        <v>37598</v>
      </c>
      <c r="B342" s="3" t="s">
        <v>2</v>
      </c>
      <c r="C342" s="3">
        <v>157</v>
      </c>
      <c r="D342" s="3">
        <v>88</v>
      </c>
      <c r="E342" s="3" t="s">
        <v>1558</v>
      </c>
      <c r="F342" s="5" t="s">
        <v>1099</v>
      </c>
      <c r="G342" s="3" t="s">
        <v>1559</v>
      </c>
      <c r="H342" s="3" t="s">
        <v>223</v>
      </c>
    </row>
    <row r="343" spans="1:8" ht="15.5" x14ac:dyDescent="0.35">
      <c r="A343" s="4">
        <v>37082</v>
      </c>
      <c r="B343" s="3" t="s">
        <v>5</v>
      </c>
      <c r="C343" s="3">
        <v>168</v>
      </c>
      <c r="D343" s="3">
        <v>64</v>
      </c>
      <c r="E343" s="3" t="s">
        <v>1934</v>
      </c>
      <c r="F343" s="5" t="s">
        <v>1346</v>
      </c>
      <c r="G343" s="3" t="s">
        <v>1935</v>
      </c>
      <c r="H343" s="3" t="s">
        <v>403</v>
      </c>
    </row>
    <row r="344" spans="1:8" ht="15.5" x14ac:dyDescent="0.35">
      <c r="A344" s="4">
        <v>37489</v>
      </c>
      <c r="B344" s="3" t="s">
        <v>4</v>
      </c>
      <c r="C344" s="3">
        <v>179</v>
      </c>
      <c r="D344" s="3">
        <v>73</v>
      </c>
      <c r="E344" s="3" t="s">
        <v>2544</v>
      </c>
      <c r="F344" s="5" t="s">
        <v>1259</v>
      </c>
      <c r="G344" s="3" t="s">
        <v>2545</v>
      </c>
      <c r="H344" s="3" t="s">
        <v>706</v>
      </c>
    </row>
    <row r="345" spans="1:8" ht="15.5" x14ac:dyDescent="0.35">
      <c r="A345" s="4">
        <v>37084</v>
      </c>
      <c r="B345" s="3" t="s">
        <v>6</v>
      </c>
      <c r="C345" s="3">
        <v>156</v>
      </c>
      <c r="D345" s="3">
        <v>78</v>
      </c>
      <c r="E345" s="3" t="s">
        <v>2940</v>
      </c>
      <c r="F345" s="5" t="s">
        <v>1370</v>
      </c>
      <c r="G345" s="3" t="s">
        <v>2941</v>
      </c>
      <c r="H345" s="3" t="s">
        <v>903</v>
      </c>
    </row>
    <row r="346" spans="1:8" ht="15.5" x14ac:dyDescent="0.35">
      <c r="A346" s="4">
        <v>37125</v>
      </c>
      <c r="B346" s="3" t="s">
        <v>6</v>
      </c>
      <c r="C346" s="3">
        <v>164</v>
      </c>
      <c r="D346" s="3">
        <v>76</v>
      </c>
      <c r="E346" s="3" t="s">
        <v>1669</v>
      </c>
      <c r="F346" s="5" t="s">
        <v>1283</v>
      </c>
      <c r="G346" s="3" t="s">
        <v>1670</v>
      </c>
      <c r="H346" s="3" t="s">
        <v>277</v>
      </c>
    </row>
    <row r="347" spans="1:8" ht="15.5" x14ac:dyDescent="0.35">
      <c r="A347" s="4">
        <v>37991</v>
      </c>
      <c r="B347" s="3" t="s">
        <v>2</v>
      </c>
      <c r="C347" s="3">
        <v>175</v>
      </c>
      <c r="D347" s="3">
        <v>49</v>
      </c>
      <c r="E347" s="3" t="s">
        <v>1180</v>
      </c>
      <c r="F347" s="5" t="s">
        <v>1138</v>
      </c>
      <c r="G347" s="3" t="s">
        <v>1181</v>
      </c>
      <c r="H347" s="3" t="s">
        <v>60</v>
      </c>
    </row>
    <row r="348" spans="1:8" ht="15.5" x14ac:dyDescent="0.35">
      <c r="A348" s="4">
        <v>37754</v>
      </c>
      <c r="B348" s="3" t="s">
        <v>5</v>
      </c>
      <c r="C348" s="3">
        <v>163</v>
      </c>
      <c r="D348" s="3">
        <v>76</v>
      </c>
      <c r="E348" s="3" t="s">
        <v>1906</v>
      </c>
      <c r="F348" s="5" t="s">
        <v>1116</v>
      </c>
      <c r="G348" s="3" t="s">
        <v>1907</v>
      </c>
      <c r="H348" s="3" t="s">
        <v>390</v>
      </c>
    </row>
    <row r="349" spans="1:8" ht="15.5" x14ac:dyDescent="0.35">
      <c r="A349" s="4">
        <v>37744</v>
      </c>
      <c r="B349" s="3" t="s">
        <v>1</v>
      </c>
      <c r="C349" s="3">
        <v>154</v>
      </c>
      <c r="D349" s="3">
        <v>49</v>
      </c>
      <c r="E349" s="3" t="s">
        <v>1158</v>
      </c>
      <c r="F349" s="5" t="s">
        <v>1122</v>
      </c>
      <c r="G349" s="3" t="s">
        <v>1159</v>
      </c>
      <c r="H349" s="3" t="s">
        <v>52</v>
      </c>
    </row>
    <row r="350" spans="1:8" ht="15.5" x14ac:dyDescent="0.35">
      <c r="A350" s="4">
        <v>38077</v>
      </c>
      <c r="B350" s="3" t="s">
        <v>6</v>
      </c>
      <c r="C350" s="3">
        <v>164</v>
      </c>
      <c r="D350" s="3">
        <v>78</v>
      </c>
      <c r="E350" s="3" t="s">
        <v>2497</v>
      </c>
      <c r="F350" s="5" t="s">
        <v>1099</v>
      </c>
      <c r="G350" s="3" t="s">
        <v>2498</v>
      </c>
      <c r="H350" s="3" t="s">
        <v>682</v>
      </c>
    </row>
    <row r="351" spans="1:8" ht="15.5" x14ac:dyDescent="0.35">
      <c r="A351" s="4">
        <v>38441</v>
      </c>
      <c r="B351" s="3" t="s">
        <v>6</v>
      </c>
      <c r="C351" s="3">
        <v>164</v>
      </c>
      <c r="D351" s="3">
        <v>83</v>
      </c>
      <c r="E351" s="3" t="s">
        <v>2906</v>
      </c>
      <c r="F351" s="5" t="s">
        <v>1370</v>
      </c>
      <c r="G351" s="3" t="s">
        <v>2907</v>
      </c>
      <c r="H351" s="3" t="s">
        <v>886</v>
      </c>
    </row>
    <row r="352" spans="1:8" ht="15.5" x14ac:dyDescent="0.35">
      <c r="A352" s="4">
        <v>37028</v>
      </c>
      <c r="B352" s="3" t="s">
        <v>6</v>
      </c>
      <c r="C352" s="3">
        <v>178</v>
      </c>
      <c r="D352" s="3">
        <v>70</v>
      </c>
      <c r="E352" s="3" t="s">
        <v>3039</v>
      </c>
      <c r="F352" s="5" t="s">
        <v>1068</v>
      </c>
      <c r="G352" s="3" t="s">
        <v>3040</v>
      </c>
      <c r="H352" s="3" t="s">
        <v>953</v>
      </c>
    </row>
    <row r="353" spans="1:8" ht="15.5" x14ac:dyDescent="0.35">
      <c r="A353" s="4">
        <v>37772</v>
      </c>
      <c r="B353" s="3" t="s">
        <v>5</v>
      </c>
      <c r="C353" s="3">
        <v>164</v>
      </c>
      <c r="D353" s="3">
        <v>47</v>
      </c>
      <c r="E353" s="3" t="s">
        <v>2411</v>
      </c>
      <c r="F353" s="5" t="s">
        <v>1186</v>
      </c>
      <c r="G353" s="3" t="s">
        <v>2412</v>
      </c>
      <c r="H353" s="3" t="s">
        <v>639</v>
      </c>
    </row>
    <row r="354" spans="1:8" ht="15.5" x14ac:dyDescent="0.35">
      <c r="A354" s="4">
        <v>37118</v>
      </c>
      <c r="B354" s="3" t="s">
        <v>2</v>
      </c>
      <c r="C354" s="3">
        <v>154</v>
      </c>
      <c r="D354" s="3">
        <v>72</v>
      </c>
      <c r="E354" s="3" t="s">
        <v>1993</v>
      </c>
      <c r="F354" s="5" t="s">
        <v>1116</v>
      </c>
      <c r="G354" s="3" t="s">
        <v>1994</v>
      </c>
      <c r="H354" s="3" t="s">
        <v>431</v>
      </c>
    </row>
    <row r="355" spans="1:8" ht="15.5" x14ac:dyDescent="0.35">
      <c r="A355" s="4">
        <v>38419</v>
      </c>
      <c r="B355" s="3" t="s">
        <v>5</v>
      </c>
      <c r="C355" s="3">
        <v>158</v>
      </c>
      <c r="D355" s="3">
        <v>56</v>
      </c>
      <c r="E355" s="3" t="s">
        <v>1970</v>
      </c>
      <c r="F355" s="5" t="s">
        <v>1089</v>
      </c>
      <c r="G355" s="3" t="s">
        <v>1971</v>
      </c>
      <c r="H355" s="3" t="s">
        <v>420</v>
      </c>
    </row>
    <row r="356" spans="1:8" ht="15.5" x14ac:dyDescent="0.35">
      <c r="A356" s="4">
        <v>37563</v>
      </c>
      <c r="B356" s="3" t="s">
        <v>3</v>
      </c>
      <c r="C356" s="3">
        <v>179</v>
      </c>
      <c r="D356" s="3">
        <v>54</v>
      </c>
      <c r="E356" s="3" t="s">
        <v>1627</v>
      </c>
      <c r="F356" s="5" t="s">
        <v>1289</v>
      </c>
      <c r="G356" s="3" t="s">
        <v>1628</v>
      </c>
      <c r="H356" s="3" t="s">
        <v>256</v>
      </c>
    </row>
    <row r="357" spans="1:8" ht="15.5" x14ac:dyDescent="0.35">
      <c r="A357" s="4">
        <v>37431</v>
      </c>
      <c r="B357" s="3" t="s">
        <v>6</v>
      </c>
      <c r="C357" s="3">
        <v>169</v>
      </c>
      <c r="D357" s="3">
        <v>94</v>
      </c>
      <c r="E357" s="3" t="s">
        <v>1806</v>
      </c>
      <c r="F357" s="5" t="s">
        <v>1161</v>
      </c>
      <c r="G357" s="3" t="s">
        <v>1807</v>
      </c>
      <c r="H357" s="3" t="s">
        <v>343</v>
      </c>
    </row>
    <row r="358" spans="1:8" ht="15.5" x14ac:dyDescent="0.35">
      <c r="A358" s="4">
        <v>38439</v>
      </c>
      <c r="B358" s="3" t="s">
        <v>5</v>
      </c>
      <c r="C358" s="3">
        <v>171</v>
      </c>
      <c r="D358" s="3">
        <v>85</v>
      </c>
      <c r="E358" s="3" t="s">
        <v>1651</v>
      </c>
      <c r="F358" s="5" t="s">
        <v>1311</v>
      </c>
      <c r="G358" s="3" t="s">
        <v>1652</v>
      </c>
      <c r="H358" s="3" t="s">
        <v>268</v>
      </c>
    </row>
    <row r="359" spans="1:8" ht="15.5" x14ac:dyDescent="0.35">
      <c r="A359" s="4">
        <v>37815</v>
      </c>
      <c r="B359" s="3" t="s">
        <v>3</v>
      </c>
      <c r="C359" s="3">
        <v>173</v>
      </c>
      <c r="D359" s="3">
        <v>86</v>
      </c>
      <c r="E359" s="3" t="s">
        <v>2020</v>
      </c>
      <c r="F359" s="5" t="s">
        <v>1230</v>
      </c>
      <c r="G359" s="3" t="s">
        <v>2021</v>
      </c>
      <c r="H359" s="3" t="s">
        <v>444</v>
      </c>
    </row>
    <row r="360" spans="1:8" ht="15.5" x14ac:dyDescent="0.35">
      <c r="A360" s="4">
        <v>37015</v>
      </c>
      <c r="B360" s="3" t="s">
        <v>1</v>
      </c>
      <c r="C360" s="3">
        <v>154</v>
      </c>
      <c r="D360" s="3">
        <v>62</v>
      </c>
      <c r="E360" s="3" t="s">
        <v>2787</v>
      </c>
      <c r="F360" s="5" t="s">
        <v>1246</v>
      </c>
      <c r="G360" s="3" t="s">
        <v>2788</v>
      </c>
      <c r="H360" s="3" t="s">
        <v>829</v>
      </c>
    </row>
    <row r="361" spans="1:8" ht="15.5" x14ac:dyDescent="0.35">
      <c r="A361" s="4">
        <v>38373</v>
      </c>
      <c r="B361" s="3" t="s">
        <v>4</v>
      </c>
      <c r="C361" s="3">
        <v>151</v>
      </c>
      <c r="D361" s="3">
        <v>78</v>
      </c>
      <c r="E361" s="3" t="s">
        <v>2125</v>
      </c>
      <c r="F361" s="5" t="s">
        <v>1400</v>
      </c>
      <c r="G361" s="3" t="s">
        <v>2126</v>
      </c>
      <c r="H361" s="3" t="s">
        <v>497</v>
      </c>
    </row>
    <row r="362" spans="1:8" ht="15.5" x14ac:dyDescent="0.35">
      <c r="A362" s="4">
        <v>38437</v>
      </c>
      <c r="B362" s="3" t="s">
        <v>5</v>
      </c>
      <c r="C362" s="3">
        <v>156</v>
      </c>
      <c r="D362" s="3">
        <v>48</v>
      </c>
      <c r="E362" s="3" t="s">
        <v>1458</v>
      </c>
      <c r="F362" s="5" t="s">
        <v>1149</v>
      </c>
      <c r="G362" s="3" t="s">
        <v>1459</v>
      </c>
      <c r="H362" s="3" t="s">
        <v>176</v>
      </c>
    </row>
    <row r="363" spans="1:8" ht="15.5" x14ac:dyDescent="0.35">
      <c r="A363" s="4">
        <v>37246</v>
      </c>
      <c r="B363" s="3" t="s">
        <v>3</v>
      </c>
      <c r="C363" s="3">
        <v>151</v>
      </c>
      <c r="D363" s="3">
        <v>93</v>
      </c>
      <c r="E363" s="3" t="s">
        <v>2262</v>
      </c>
      <c r="F363" s="5" t="s">
        <v>1262</v>
      </c>
      <c r="G363" s="3" t="s">
        <v>2263</v>
      </c>
      <c r="H363" s="3" t="s">
        <v>566</v>
      </c>
    </row>
    <row r="364" spans="1:8" ht="15.5" x14ac:dyDescent="0.35">
      <c r="A364" s="4">
        <v>37200</v>
      </c>
      <c r="B364" s="3" t="s">
        <v>7</v>
      </c>
      <c r="C364" s="3">
        <v>154</v>
      </c>
      <c r="D364" s="3">
        <v>50</v>
      </c>
      <c r="E364" s="3" t="s">
        <v>3031</v>
      </c>
      <c r="F364" s="5" t="s">
        <v>1149</v>
      </c>
      <c r="G364" s="3" t="s">
        <v>3032</v>
      </c>
      <c r="H364" s="3" t="s">
        <v>949</v>
      </c>
    </row>
    <row r="365" spans="1:8" ht="15.5" x14ac:dyDescent="0.35">
      <c r="A365" s="4">
        <v>37145</v>
      </c>
      <c r="B365" s="3" t="s">
        <v>5</v>
      </c>
      <c r="C365" s="3">
        <v>178</v>
      </c>
      <c r="D365" s="3">
        <v>91</v>
      </c>
      <c r="E365" s="3" t="s">
        <v>3106</v>
      </c>
      <c r="F365" s="5" t="s">
        <v>1487</v>
      </c>
      <c r="G365" s="3" t="s">
        <v>3107</v>
      </c>
      <c r="H365" s="3" t="s">
        <v>987</v>
      </c>
    </row>
    <row r="366" spans="1:8" ht="15.5" x14ac:dyDescent="0.35">
      <c r="A366" s="4">
        <v>37626</v>
      </c>
      <c r="B366" s="3" t="s">
        <v>2</v>
      </c>
      <c r="C366" s="3">
        <v>176</v>
      </c>
      <c r="D366" s="3">
        <v>65</v>
      </c>
      <c r="E366" s="3" t="s">
        <v>1294</v>
      </c>
      <c r="F366" s="5" t="s">
        <v>1074</v>
      </c>
      <c r="G366" s="3" t="s">
        <v>1295</v>
      </c>
      <c r="H366" s="3" t="s">
        <v>104</v>
      </c>
    </row>
    <row r="367" spans="1:8" ht="15.5" x14ac:dyDescent="0.35">
      <c r="A367" s="4">
        <v>37130</v>
      </c>
      <c r="B367" s="3" t="s">
        <v>2</v>
      </c>
      <c r="C367" s="3">
        <v>151</v>
      </c>
      <c r="D367" s="3">
        <v>69</v>
      </c>
      <c r="E367" s="3" t="s">
        <v>3104</v>
      </c>
      <c r="F367" s="5" t="s">
        <v>1400</v>
      </c>
      <c r="G367" s="3" t="s">
        <v>3105</v>
      </c>
      <c r="H367" s="3" t="s">
        <v>986</v>
      </c>
    </row>
    <row r="368" spans="1:8" ht="15.5" x14ac:dyDescent="0.35">
      <c r="A368" s="4">
        <v>37934</v>
      </c>
      <c r="B368" s="3" t="s">
        <v>2</v>
      </c>
      <c r="C368" s="3">
        <v>157</v>
      </c>
      <c r="D368" s="3">
        <v>81</v>
      </c>
      <c r="E368" s="3" t="s">
        <v>1910</v>
      </c>
      <c r="F368" s="5" t="s">
        <v>1779</v>
      </c>
      <c r="G368" s="3" t="s">
        <v>1911</v>
      </c>
      <c r="H368" s="3" t="s">
        <v>392</v>
      </c>
    </row>
    <row r="369" spans="1:8" ht="15.5" x14ac:dyDescent="0.35">
      <c r="A369" s="4">
        <v>37258</v>
      </c>
      <c r="B369" s="3" t="s">
        <v>6</v>
      </c>
      <c r="C369" s="3">
        <v>174</v>
      </c>
      <c r="D369" s="3">
        <v>47</v>
      </c>
      <c r="E369" s="3" t="s">
        <v>2014</v>
      </c>
      <c r="F369" s="5" t="s">
        <v>1821</v>
      </c>
      <c r="G369" s="3" t="s">
        <v>2015</v>
      </c>
      <c r="H369" s="3" t="s">
        <v>441</v>
      </c>
    </row>
    <row r="370" spans="1:8" ht="15.5" x14ac:dyDescent="0.35">
      <c r="A370" s="4">
        <v>38272</v>
      </c>
      <c r="B370" s="3" t="s">
        <v>0</v>
      </c>
      <c r="C370" s="3">
        <v>175</v>
      </c>
      <c r="D370" s="3">
        <v>93</v>
      </c>
      <c r="E370" s="3" t="s">
        <v>2383</v>
      </c>
      <c r="F370" s="5" t="s">
        <v>1225</v>
      </c>
      <c r="G370" s="3" t="s">
        <v>2384</v>
      </c>
      <c r="H370" s="3" t="s">
        <v>625</v>
      </c>
    </row>
    <row r="371" spans="1:8" ht="15.5" x14ac:dyDescent="0.35">
      <c r="A371" s="4">
        <v>37442</v>
      </c>
      <c r="B371" s="3" t="s">
        <v>1</v>
      </c>
      <c r="C371" s="3">
        <v>163</v>
      </c>
      <c r="D371" s="3">
        <v>45</v>
      </c>
      <c r="E371" s="3" t="s">
        <v>2748</v>
      </c>
      <c r="F371" s="5" t="s">
        <v>1256</v>
      </c>
      <c r="G371" s="3" t="s">
        <v>2749</v>
      </c>
      <c r="H371" s="3" t="s">
        <v>810</v>
      </c>
    </row>
    <row r="372" spans="1:8" ht="15.5" x14ac:dyDescent="0.35">
      <c r="A372" s="4">
        <v>37504</v>
      </c>
      <c r="B372" s="3" t="s">
        <v>7</v>
      </c>
      <c r="C372" s="3">
        <v>156</v>
      </c>
      <c r="D372" s="3">
        <v>95</v>
      </c>
      <c r="E372" s="3" t="s">
        <v>1833</v>
      </c>
      <c r="F372" s="5" t="s">
        <v>1212</v>
      </c>
      <c r="G372" s="3" t="s">
        <v>1834</v>
      </c>
      <c r="H372" s="3" t="s">
        <v>354</v>
      </c>
    </row>
    <row r="373" spans="1:8" ht="15.5" x14ac:dyDescent="0.35">
      <c r="A373" s="4">
        <v>37140</v>
      </c>
      <c r="B373" s="3" t="s">
        <v>3</v>
      </c>
      <c r="C373" s="3">
        <v>178</v>
      </c>
      <c r="D373" s="3">
        <v>91</v>
      </c>
      <c r="E373" s="3" t="s">
        <v>2365</v>
      </c>
      <c r="F373" s="5" t="s">
        <v>1068</v>
      </c>
      <c r="G373" s="3" t="s">
        <v>2366</v>
      </c>
      <c r="H373" s="3" t="s">
        <v>616</v>
      </c>
    </row>
    <row r="374" spans="1:8" ht="15.5" x14ac:dyDescent="0.35">
      <c r="A374" s="4">
        <v>37415</v>
      </c>
      <c r="B374" s="3" t="s">
        <v>7</v>
      </c>
      <c r="C374" s="3">
        <v>171</v>
      </c>
      <c r="D374" s="3">
        <v>63</v>
      </c>
      <c r="E374" s="3" t="s">
        <v>2433</v>
      </c>
      <c r="F374" s="5" t="s">
        <v>1183</v>
      </c>
      <c r="G374" s="3" t="s">
        <v>2434</v>
      </c>
      <c r="H374" s="3" t="s">
        <v>650</v>
      </c>
    </row>
    <row r="375" spans="1:8" ht="15.5" x14ac:dyDescent="0.35">
      <c r="A375" s="4">
        <v>37408</v>
      </c>
      <c r="B375" s="3" t="s">
        <v>6</v>
      </c>
      <c r="C375" s="3">
        <v>176</v>
      </c>
      <c r="D375" s="3">
        <v>80</v>
      </c>
      <c r="E375" s="3" t="s">
        <v>1127</v>
      </c>
      <c r="F375" s="5" t="s">
        <v>1128</v>
      </c>
      <c r="G375" s="3" t="s">
        <v>1129</v>
      </c>
      <c r="H375" s="3" t="s">
        <v>40</v>
      </c>
    </row>
    <row r="376" spans="1:8" ht="15.5" x14ac:dyDescent="0.35">
      <c r="A376" s="4">
        <v>38065</v>
      </c>
      <c r="B376" s="3" t="s">
        <v>5</v>
      </c>
      <c r="C376" s="3">
        <v>151</v>
      </c>
      <c r="D376" s="3">
        <v>83</v>
      </c>
      <c r="E376" s="3" t="s">
        <v>2742</v>
      </c>
      <c r="F376" s="5" t="s">
        <v>1086</v>
      </c>
      <c r="G376" s="3" t="s">
        <v>2743</v>
      </c>
      <c r="H376" s="3" t="s">
        <v>807</v>
      </c>
    </row>
    <row r="377" spans="1:8" ht="15.5" x14ac:dyDescent="0.35">
      <c r="A377" s="4">
        <v>37235</v>
      </c>
      <c r="B377" s="3" t="s">
        <v>1</v>
      </c>
      <c r="C377" s="3">
        <v>156</v>
      </c>
      <c r="D377" s="3">
        <v>86</v>
      </c>
      <c r="E377" s="3" t="s">
        <v>2569</v>
      </c>
      <c r="F377" s="5" t="s">
        <v>1393</v>
      </c>
      <c r="G377" s="3" t="s">
        <v>2570</v>
      </c>
      <c r="H377" s="3" t="s">
        <v>719</v>
      </c>
    </row>
    <row r="378" spans="1:8" ht="15.5" x14ac:dyDescent="0.35">
      <c r="A378" s="4">
        <v>38079</v>
      </c>
      <c r="B378" s="3" t="s">
        <v>0</v>
      </c>
      <c r="C378" s="3">
        <v>180</v>
      </c>
      <c r="D378" s="3">
        <v>80</v>
      </c>
      <c r="E378" s="3" t="s">
        <v>1611</v>
      </c>
      <c r="F378" s="5" t="s">
        <v>1357</v>
      </c>
      <c r="G378" s="3" t="s">
        <v>1612</v>
      </c>
      <c r="H378" s="3" t="s">
        <v>248</v>
      </c>
    </row>
    <row r="379" spans="1:8" ht="15.5" x14ac:dyDescent="0.35">
      <c r="A379" s="4">
        <v>38017</v>
      </c>
      <c r="B379" s="3" t="s">
        <v>3</v>
      </c>
      <c r="C379" s="3">
        <v>160</v>
      </c>
      <c r="D379" s="3">
        <v>60</v>
      </c>
      <c r="E379" s="3" t="s">
        <v>1925</v>
      </c>
      <c r="F379" s="5" t="s">
        <v>1186</v>
      </c>
      <c r="G379" s="3" t="s">
        <v>1926</v>
      </c>
      <c r="H379" s="3" t="s">
        <v>399</v>
      </c>
    </row>
    <row r="380" spans="1:8" ht="15.5" x14ac:dyDescent="0.35">
      <c r="A380" s="4">
        <v>37385</v>
      </c>
      <c r="B380" s="3" t="s">
        <v>5</v>
      </c>
      <c r="C380" s="3">
        <v>156</v>
      </c>
      <c r="D380" s="3">
        <v>85</v>
      </c>
      <c r="E380" s="3" t="s">
        <v>1491</v>
      </c>
      <c r="F380" s="5" t="s">
        <v>1104</v>
      </c>
      <c r="G380" s="3" t="s">
        <v>1492</v>
      </c>
      <c r="H380" s="3" t="s">
        <v>191</v>
      </c>
    </row>
    <row r="381" spans="1:8" ht="15.5" x14ac:dyDescent="0.35">
      <c r="A381" s="4">
        <v>38423</v>
      </c>
      <c r="B381" s="3" t="s">
        <v>1</v>
      </c>
      <c r="C381" s="3">
        <v>159</v>
      </c>
      <c r="D381" s="3">
        <v>75</v>
      </c>
      <c r="E381" s="3" t="s">
        <v>3102</v>
      </c>
      <c r="F381" s="5" t="s">
        <v>1479</v>
      </c>
      <c r="G381" s="3" t="s">
        <v>3103</v>
      </c>
      <c r="H381" s="3" t="s">
        <v>985</v>
      </c>
    </row>
    <row r="382" spans="1:8" ht="15.5" x14ac:dyDescent="0.35">
      <c r="A382" s="4">
        <v>37203</v>
      </c>
      <c r="B382" s="3" t="s">
        <v>2</v>
      </c>
      <c r="C382" s="3">
        <v>168</v>
      </c>
      <c r="D382" s="3">
        <v>58</v>
      </c>
      <c r="E382" s="3" t="s">
        <v>1511</v>
      </c>
      <c r="F382" s="5" t="s">
        <v>1212</v>
      </c>
      <c r="G382" s="3" t="s">
        <v>1512</v>
      </c>
      <c r="H382" s="3" t="s">
        <v>201</v>
      </c>
    </row>
    <row r="383" spans="1:8" ht="15.5" x14ac:dyDescent="0.35">
      <c r="A383" s="4">
        <v>37108</v>
      </c>
      <c r="B383" s="3" t="s">
        <v>2</v>
      </c>
      <c r="C383" s="3">
        <v>176</v>
      </c>
      <c r="D383" s="3">
        <v>82</v>
      </c>
      <c r="E383" s="3" t="s">
        <v>1356</v>
      </c>
      <c r="F383" s="5" t="s">
        <v>1357</v>
      </c>
      <c r="G383" s="3" t="s">
        <v>1358</v>
      </c>
      <c r="H383" s="3" t="s">
        <v>130</v>
      </c>
    </row>
    <row r="384" spans="1:8" ht="15.5" x14ac:dyDescent="0.35">
      <c r="A384" s="4">
        <v>38347</v>
      </c>
      <c r="B384" s="3" t="s">
        <v>2</v>
      </c>
      <c r="C384" s="3">
        <v>161</v>
      </c>
      <c r="D384" s="3">
        <v>51</v>
      </c>
      <c r="E384" s="3" t="s">
        <v>1860</v>
      </c>
      <c r="F384" s="5" t="s">
        <v>1861</v>
      </c>
      <c r="G384" s="3" t="s">
        <v>1862</v>
      </c>
      <c r="H384" s="3" t="s">
        <v>367</v>
      </c>
    </row>
    <row r="385" spans="1:8" ht="15.5" x14ac:dyDescent="0.35">
      <c r="A385" s="4">
        <v>37429</v>
      </c>
      <c r="B385" s="3" t="s">
        <v>4</v>
      </c>
      <c r="C385" s="3">
        <v>153</v>
      </c>
      <c r="D385" s="3">
        <v>89</v>
      </c>
      <c r="E385" s="3" t="s">
        <v>2852</v>
      </c>
      <c r="F385" s="5" t="s">
        <v>1384</v>
      </c>
      <c r="G385" s="3" t="s">
        <v>2853</v>
      </c>
      <c r="H385" s="3" t="s">
        <v>859</v>
      </c>
    </row>
    <row r="386" spans="1:8" ht="15.5" x14ac:dyDescent="0.35">
      <c r="A386" s="4">
        <v>37817</v>
      </c>
      <c r="B386" s="3" t="s">
        <v>6</v>
      </c>
      <c r="C386" s="3">
        <v>163</v>
      </c>
      <c r="D386" s="3">
        <v>55</v>
      </c>
      <c r="E386" s="3" t="s">
        <v>3026</v>
      </c>
      <c r="F386" s="5" t="s">
        <v>1311</v>
      </c>
      <c r="G386" s="3" t="s">
        <v>3027</v>
      </c>
      <c r="H386" s="3" t="s">
        <v>946</v>
      </c>
    </row>
    <row r="387" spans="1:8" ht="15.5" x14ac:dyDescent="0.35">
      <c r="A387" s="4">
        <v>38171</v>
      </c>
      <c r="B387" s="3" t="s">
        <v>4</v>
      </c>
      <c r="C387" s="3">
        <v>168</v>
      </c>
      <c r="D387" s="3">
        <v>86</v>
      </c>
      <c r="E387" s="3" t="s">
        <v>2685</v>
      </c>
      <c r="F387" s="5" t="s">
        <v>1193</v>
      </c>
      <c r="G387" s="3" t="s">
        <v>2686</v>
      </c>
      <c r="H387" s="3" t="s">
        <v>778</v>
      </c>
    </row>
    <row r="388" spans="1:8" ht="15.5" x14ac:dyDescent="0.35">
      <c r="A388" s="4">
        <v>37793</v>
      </c>
      <c r="B388" s="3" t="s">
        <v>6</v>
      </c>
      <c r="C388" s="3">
        <v>167</v>
      </c>
      <c r="D388" s="3">
        <v>76</v>
      </c>
      <c r="E388" s="3" t="s">
        <v>1702</v>
      </c>
      <c r="F388" s="5" t="s">
        <v>1433</v>
      </c>
      <c r="G388" s="3" t="s">
        <v>1703</v>
      </c>
      <c r="H388" s="3" t="s">
        <v>293</v>
      </c>
    </row>
    <row r="389" spans="1:8" ht="15.5" x14ac:dyDescent="0.35">
      <c r="A389" s="4">
        <v>37438</v>
      </c>
      <c r="B389" s="3" t="s">
        <v>6</v>
      </c>
      <c r="C389" s="3">
        <v>158</v>
      </c>
      <c r="D389" s="3">
        <v>89</v>
      </c>
      <c r="E389" s="3" t="s">
        <v>1728</v>
      </c>
      <c r="F389" s="5" t="s">
        <v>1321</v>
      </c>
      <c r="G389" s="3" t="s">
        <v>1729</v>
      </c>
      <c r="H389" s="3" t="s">
        <v>305</v>
      </c>
    </row>
    <row r="390" spans="1:8" ht="15.5" x14ac:dyDescent="0.35">
      <c r="A390" s="4">
        <v>37064</v>
      </c>
      <c r="B390" s="3" t="s">
        <v>1</v>
      </c>
      <c r="C390" s="3">
        <v>180</v>
      </c>
      <c r="D390" s="3">
        <v>49</v>
      </c>
      <c r="E390" s="3" t="s">
        <v>1432</v>
      </c>
      <c r="F390" s="5" t="s">
        <v>1433</v>
      </c>
      <c r="G390" s="3" t="s">
        <v>1434</v>
      </c>
      <c r="H390" s="3" t="s">
        <v>164</v>
      </c>
    </row>
    <row r="391" spans="1:8" ht="15.5" x14ac:dyDescent="0.35">
      <c r="A391" s="4">
        <v>38294</v>
      </c>
      <c r="B391" s="3" t="s">
        <v>2</v>
      </c>
      <c r="C391" s="3">
        <v>174</v>
      </c>
      <c r="D391" s="3">
        <v>94</v>
      </c>
      <c r="E391" s="3" t="s">
        <v>2838</v>
      </c>
      <c r="F391" s="5" t="s">
        <v>1267</v>
      </c>
      <c r="G391" s="3" t="s">
        <v>2839</v>
      </c>
      <c r="H391" s="3" t="s">
        <v>15</v>
      </c>
    </row>
    <row r="392" spans="1:8" ht="15.5" x14ac:dyDescent="0.35">
      <c r="A392" s="4">
        <v>37503</v>
      </c>
      <c r="B392" s="3" t="s">
        <v>1</v>
      </c>
      <c r="C392" s="3">
        <v>150</v>
      </c>
      <c r="D392" s="3">
        <v>81</v>
      </c>
      <c r="E392" s="3" t="s">
        <v>2016</v>
      </c>
      <c r="F392" s="5" t="s">
        <v>1233</v>
      </c>
      <c r="G392" s="3" t="s">
        <v>2017</v>
      </c>
      <c r="H392" s="3" t="s">
        <v>442</v>
      </c>
    </row>
    <row r="393" spans="1:8" ht="15.5" x14ac:dyDescent="0.35">
      <c r="A393" s="4">
        <v>37708</v>
      </c>
      <c r="B393" s="3" t="s">
        <v>1</v>
      </c>
      <c r="C393" s="3">
        <v>162</v>
      </c>
      <c r="D393" s="3">
        <v>63</v>
      </c>
      <c r="E393" s="3" t="s">
        <v>1952</v>
      </c>
      <c r="F393" s="5" t="s">
        <v>1370</v>
      </c>
      <c r="G393" s="3" t="s">
        <v>1953</v>
      </c>
      <c r="H393" s="3" t="s">
        <v>412</v>
      </c>
    </row>
    <row r="394" spans="1:8" ht="15.5" x14ac:dyDescent="0.35">
      <c r="A394" s="4">
        <v>37040</v>
      </c>
      <c r="B394" s="3" t="s">
        <v>4</v>
      </c>
      <c r="C394" s="3">
        <v>164</v>
      </c>
      <c r="D394" s="3">
        <v>74</v>
      </c>
      <c r="E394" s="3" t="s">
        <v>1625</v>
      </c>
      <c r="F394" s="5" t="s">
        <v>1526</v>
      </c>
      <c r="G394" s="3" t="s">
        <v>1626</v>
      </c>
      <c r="H394" s="3" t="s">
        <v>255</v>
      </c>
    </row>
    <row r="395" spans="1:8" ht="15.5" x14ac:dyDescent="0.35">
      <c r="A395" s="4">
        <v>37413</v>
      </c>
      <c r="B395" s="3" t="s">
        <v>4</v>
      </c>
      <c r="C395" s="3">
        <v>156</v>
      </c>
      <c r="D395" s="3">
        <v>53</v>
      </c>
      <c r="E395" s="3" t="s">
        <v>1936</v>
      </c>
      <c r="F395" s="5" t="s">
        <v>1099</v>
      </c>
      <c r="G395" s="3" t="s">
        <v>1937</v>
      </c>
      <c r="H395" s="3" t="s">
        <v>404</v>
      </c>
    </row>
    <row r="396" spans="1:8" ht="15.5" x14ac:dyDescent="0.35">
      <c r="A396" s="4">
        <v>38162</v>
      </c>
      <c r="B396" s="3" t="s">
        <v>6</v>
      </c>
      <c r="C396" s="3">
        <v>169</v>
      </c>
      <c r="D396" s="3">
        <v>88</v>
      </c>
      <c r="E396" s="3" t="s">
        <v>1269</v>
      </c>
      <c r="F396" s="5" t="s">
        <v>1086</v>
      </c>
      <c r="G396" s="3" t="s">
        <v>1270</v>
      </c>
      <c r="H396" s="3" t="s">
        <v>94</v>
      </c>
    </row>
    <row r="397" spans="1:8" ht="15.5" x14ac:dyDescent="0.35">
      <c r="A397" s="4">
        <v>37918</v>
      </c>
      <c r="B397" s="3" t="s">
        <v>2</v>
      </c>
      <c r="C397" s="3">
        <v>155</v>
      </c>
      <c r="D397" s="3">
        <v>48</v>
      </c>
      <c r="E397" s="3" t="s">
        <v>2475</v>
      </c>
      <c r="F397" s="5" t="s">
        <v>1289</v>
      </c>
      <c r="G397" s="3" t="s">
        <v>2476</v>
      </c>
      <c r="H397" s="3" t="s">
        <v>671</v>
      </c>
    </row>
    <row r="398" spans="1:8" ht="15.5" x14ac:dyDescent="0.35">
      <c r="A398" s="4">
        <v>37902</v>
      </c>
      <c r="B398" s="3" t="s">
        <v>6</v>
      </c>
      <c r="C398" s="3">
        <v>157</v>
      </c>
      <c r="D398" s="3">
        <v>79</v>
      </c>
      <c r="E398" s="3" t="s">
        <v>1641</v>
      </c>
      <c r="F398" s="5" t="s">
        <v>1104</v>
      </c>
      <c r="G398" s="3" t="s">
        <v>1642</v>
      </c>
      <c r="H398" s="3" t="s">
        <v>263</v>
      </c>
    </row>
    <row r="399" spans="1:8" ht="15.5" x14ac:dyDescent="0.35">
      <c r="A399" s="4">
        <v>37449</v>
      </c>
      <c r="B399" s="3" t="s">
        <v>7</v>
      </c>
      <c r="C399" s="3">
        <v>167</v>
      </c>
      <c r="D399" s="3">
        <v>45</v>
      </c>
      <c r="E399" s="3" t="s">
        <v>1088</v>
      </c>
      <c r="F399" s="5" t="s">
        <v>1089</v>
      </c>
      <c r="G399" s="3" t="s">
        <v>1090</v>
      </c>
      <c r="H399" s="3" t="s">
        <v>27</v>
      </c>
    </row>
    <row r="400" spans="1:8" ht="15.5" x14ac:dyDescent="0.35">
      <c r="A400" s="4">
        <v>37192</v>
      </c>
      <c r="B400" s="3" t="s">
        <v>4</v>
      </c>
      <c r="C400" s="3">
        <v>162</v>
      </c>
      <c r="D400" s="3">
        <v>46</v>
      </c>
      <c r="E400" s="3" t="s">
        <v>1329</v>
      </c>
      <c r="F400" s="5" t="s">
        <v>1178</v>
      </c>
      <c r="G400" s="3" t="s">
        <v>1330</v>
      </c>
      <c r="H400" s="3" t="s">
        <v>119</v>
      </c>
    </row>
    <row r="401" spans="1:8" ht="15.5" x14ac:dyDescent="0.35">
      <c r="A401" s="4">
        <v>37507</v>
      </c>
      <c r="B401" s="3" t="s">
        <v>1</v>
      </c>
      <c r="C401" s="3">
        <v>171</v>
      </c>
      <c r="D401" s="3">
        <v>83</v>
      </c>
      <c r="E401" s="3" t="s">
        <v>1093</v>
      </c>
      <c r="F401" s="5" t="s">
        <v>1094</v>
      </c>
      <c r="G401" s="3" t="s">
        <v>1095</v>
      </c>
      <c r="H401" s="3" t="s">
        <v>29</v>
      </c>
    </row>
    <row r="402" spans="1:8" ht="15.5" x14ac:dyDescent="0.35">
      <c r="A402" s="4">
        <v>37656</v>
      </c>
      <c r="B402" s="3" t="s">
        <v>7</v>
      </c>
      <c r="C402" s="3">
        <v>151</v>
      </c>
      <c r="D402" s="3">
        <v>88</v>
      </c>
      <c r="E402" s="3" t="s">
        <v>2147</v>
      </c>
      <c r="F402" s="5" t="s">
        <v>1283</v>
      </c>
      <c r="G402" s="3" t="s">
        <v>2148</v>
      </c>
      <c r="H402" s="3" t="s">
        <v>508</v>
      </c>
    </row>
    <row r="403" spans="1:8" ht="15.5" x14ac:dyDescent="0.35">
      <c r="A403" s="4">
        <v>37658</v>
      </c>
      <c r="B403" s="3" t="s">
        <v>3</v>
      </c>
      <c r="C403" s="3">
        <v>172</v>
      </c>
      <c r="D403" s="3">
        <v>52</v>
      </c>
      <c r="E403" s="3" t="s">
        <v>1305</v>
      </c>
      <c r="F403" s="5" t="s">
        <v>1125</v>
      </c>
      <c r="G403" s="3" t="s">
        <v>1306</v>
      </c>
      <c r="H403" s="3" t="s">
        <v>109</v>
      </c>
    </row>
    <row r="404" spans="1:8" ht="15.5" x14ac:dyDescent="0.35">
      <c r="A404" s="4">
        <v>37398</v>
      </c>
      <c r="B404" s="3" t="s">
        <v>6</v>
      </c>
      <c r="C404" s="3">
        <v>178</v>
      </c>
      <c r="D404" s="3">
        <v>49</v>
      </c>
      <c r="E404" s="3" t="s">
        <v>2912</v>
      </c>
      <c r="F404" s="5" t="s">
        <v>1071</v>
      </c>
      <c r="G404" s="3" t="s">
        <v>2913</v>
      </c>
      <c r="H404" s="3" t="s">
        <v>889</v>
      </c>
    </row>
    <row r="405" spans="1:8" ht="15.5" x14ac:dyDescent="0.35">
      <c r="A405" s="4">
        <v>37464</v>
      </c>
      <c r="B405" s="3" t="s">
        <v>1</v>
      </c>
      <c r="C405" s="3">
        <v>165</v>
      </c>
      <c r="D405" s="3">
        <v>49</v>
      </c>
      <c r="E405" s="3" t="s">
        <v>2008</v>
      </c>
      <c r="F405" s="5" t="s">
        <v>1175</v>
      </c>
      <c r="G405" s="3" t="s">
        <v>2009</v>
      </c>
      <c r="H405" s="3" t="s">
        <v>9</v>
      </c>
    </row>
    <row r="406" spans="1:8" ht="15.5" x14ac:dyDescent="0.35">
      <c r="A406" s="4">
        <v>38253</v>
      </c>
      <c r="B406" s="3" t="s">
        <v>3</v>
      </c>
      <c r="C406" s="3">
        <v>168</v>
      </c>
      <c r="D406" s="3">
        <v>87</v>
      </c>
      <c r="E406" s="3" t="s">
        <v>1972</v>
      </c>
      <c r="F406" s="5" t="s">
        <v>1973</v>
      </c>
      <c r="G406" s="3" t="s">
        <v>1974</v>
      </c>
      <c r="H406" s="3" t="s">
        <v>421</v>
      </c>
    </row>
    <row r="407" spans="1:8" ht="15.5" x14ac:dyDescent="0.35">
      <c r="A407" s="4">
        <v>37808</v>
      </c>
      <c r="B407" s="3" t="s">
        <v>3</v>
      </c>
      <c r="C407" s="3">
        <v>174</v>
      </c>
      <c r="D407" s="3">
        <v>86</v>
      </c>
      <c r="E407" s="3" t="s">
        <v>1659</v>
      </c>
      <c r="F407" s="5" t="s">
        <v>1283</v>
      </c>
      <c r="G407" s="3" t="s">
        <v>1660</v>
      </c>
      <c r="H407" s="3" t="s">
        <v>272</v>
      </c>
    </row>
    <row r="408" spans="1:8" ht="15.5" x14ac:dyDescent="0.35">
      <c r="A408" s="4">
        <v>37977</v>
      </c>
      <c r="B408" s="3" t="s">
        <v>0</v>
      </c>
      <c r="C408" s="3">
        <v>173</v>
      </c>
      <c r="D408" s="3">
        <v>75</v>
      </c>
      <c r="E408" s="3" t="s">
        <v>1156</v>
      </c>
      <c r="F408" s="5" t="s">
        <v>1143</v>
      </c>
      <c r="G408" s="3" t="s">
        <v>1157</v>
      </c>
      <c r="H408" s="3" t="s">
        <v>51</v>
      </c>
    </row>
    <row r="409" spans="1:8" ht="15.5" x14ac:dyDescent="0.35">
      <c r="A409" s="4">
        <v>38067</v>
      </c>
      <c r="B409" s="3" t="s">
        <v>2</v>
      </c>
      <c r="C409" s="3">
        <v>151</v>
      </c>
      <c r="D409" s="3">
        <v>93</v>
      </c>
      <c r="E409" s="3" t="s">
        <v>2639</v>
      </c>
      <c r="F409" s="5" t="s">
        <v>1154</v>
      </c>
      <c r="G409" s="3" t="s">
        <v>2640</v>
      </c>
      <c r="H409" s="3" t="s">
        <v>754</v>
      </c>
    </row>
    <row r="410" spans="1:8" ht="15.5" x14ac:dyDescent="0.35">
      <c r="A410" s="4">
        <v>37057</v>
      </c>
      <c r="B410" s="3" t="s">
        <v>0</v>
      </c>
      <c r="C410" s="3">
        <v>169</v>
      </c>
      <c r="D410" s="3">
        <v>87</v>
      </c>
      <c r="E410" s="3" t="s">
        <v>2495</v>
      </c>
      <c r="F410" s="5" t="s">
        <v>1077</v>
      </c>
      <c r="G410" s="3" t="s">
        <v>2496</v>
      </c>
      <c r="H410" s="3" t="s">
        <v>681</v>
      </c>
    </row>
    <row r="411" spans="1:8" ht="15.5" x14ac:dyDescent="0.35">
      <c r="A411" s="4">
        <v>37567</v>
      </c>
      <c r="B411" s="3" t="s">
        <v>1</v>
      </c>
      <c r="C411" s="3">
        <v>150</v>
      </c>
      <c r="D411" s="3">
        <v>85</v>
      </c>
      <c r="E411" s="3" t="s">
        <v>2623</v>
      </c>
      <c r="F411" s="5" t="s">
        <v>1166</v>
      </c>
      <c r="G411" s="3" t="s">
        <v>2624</v>
      </c>
      <c r="H411" s="3" t="s">
        <v>746</v>
      </c>
    </row>
    <row r="412" spans="1:8" ht="15.5" x14ac:dyDescent="0.35">
      <c r="A412" s="4">
        <v>38376</v>
      </c>
      <c r="B412" s="3" t="s">
        <v>4</v>
      </c>
      <c r="C412" s="3">
        <v>160</v>
      </c>
      <c r="D412" s="3">
        <v>65</v>
      </c>
      <c r="E412" s="3" t="s">
        <v>2421</v>
      </c>
      <c r="F412" s="5" t="s">
        <v>1283</v>
      </c>
      <c r="G412" s="3" t="s">
        <v>2422</v>
      </c>
      <c r="H412" s="3" t="s">
        <v>644</v>
      </c>
    </row>
    <row r="413" spans="1:8" ht="15.5" x14ac:dyDescent="0.35">
      <c r="A413" s="4">
        <v>37923</v>
      </c>
      <c r="B413" s="3" t="s">
        <v>2</v>
      </c>
      <c r="C413" s="3">
        <v>151</v>
      </c>
      <c r="D413" s="3">
        <v>94</v>
      </c>
      <c r="E413" s="3" t="s">
        <v>2746</v>
      </c>
      <c r="F413" s="5" t="s">
        <v>1230</v>
      </c>
      <c r="G413" s="3" t="s">
        <v>2747</v>
      </c>
      <c r="H413" s="3" t="s">
        <v>809</v>
      </c>
    </row>
    <row r="414" spans="1:8" ht="15.5" x14ac:dyDescent="0.35">
      <c r="A414" s="4">
        <v>38069</v>
      </c>
      <c r="B414" s="3" t="s">
        <v>7</v>
      </c>
      <c r="C414" s="3">
        <v>174</v>
      </c>
      <c r="D414" s="3">
        <v>49</v>
      </c>
      <c r="E414" s="3" t="s">
        <v>2091</v>
      </c>
      <c r="F414" s="5" t="s">
        <v>1089</v>
      </c>
      <c r="G414" s="3" t="s">
        <v>2092</v>
      </c>
      <c r="H414" s="3" t="s">
        <v>480</v>
      </c>
    </row>
    <row r="415" spans="1:8" ht="15.5" x14ac:dyDescent="0.35">
      <c r="A415" s="4">
        <v>37663</v>
      </c>
      <c r="B415" s="3" t="s">
        <v>3</v>
      </c>
      <c r="C415" s="3">
        <v>168</v>
      </c>
      <c r="D415" s="3">
        <v>80</v>
      </c>
      <c r="E415" s="3" t="s">
        <v>1958</v>
      </c>
      <c r="F415" s="5" t="s">
        <v>1346</v>
      </c>
      <c r="G415" s="3" t="s">
        <v>3009</v>
      </c>
      <c r="H415" s="3" t="s">
        <v>937</v>
      </c>
    </row>
    <row r="416" spans="1:8" ht="15.5" x14ac:dyDescent="0.35">
      <c r="A416" s="4">
        <v>37857</v>
      </c>
      <c r="B416" s="3" t="s">
        <v>0</v>
      </c>
      <c r="C416" s="3">
        <v>151</v>
      </c>
      <c r="D416" s="3">
        <v>85</v>
      </c>
      <c r="E416" s="3" t="s">
        <v>1958</v>
      </c>
      <c r="F416" s="5" t="s">
        <v>1113</v>
      </c>
      <c r="G416" s="3" t="s">
        <v>1959</v>
      </c>
      <c r="H416" s="3" t="s">
        <v>415</v>
      </c>
    </row>
    <row r="417" spans="1:8" ht="15.5" x14ac:dyDescent="0.35">
      <c r="A417" s="4">
        <v>38375</v>
      </c>
      <c r="B417" s="3" t="s">
        <v>3</v>
      </c>
      <c r="C417" s="3">
        <v>167</v>
      </c>
      <c r="D417" s="3">
        <v>73</v>
      </c>
      <c r="E417" s="3" t="s">
        <v>2986</v>
      </c>
      <c r="F417" s="5" t="s">
        <v>1138</v>
      </c>
      <c r="G417" s="3" t="s">
        <v>2987</v>
      </c>
      <c r="H417" s="3" t="s">
        <v>925</v>
      </c>
    </row>
    <row r="418" spans="1:8" ht="15.5" x14ac:dyDescent="0.35">
      <c r="A418" s="4">
        <v>37705</v>
      </c>
      <c r="B418" s="3" t="s">
        <v>2</v>
      </c>
      <c r="C418" s="3">
        <v>172</v>
      </c>
      <c r="D418" s="3">
        <v>48</v>
      </c>
      <c r="E418" s="3" t="s">
        <v>3069</v>
      </c>
      <c r="F418" s="5" t="s">
        <v>1222</v>
      </c>
      <c r="G418" s="3" t="s">
        <v>3070</v>
      </c>
      <c r="H418" s="3" t="s">
        <v>968</v>
      </c>
    </row>
    <row r="419" spans="1:8" ht="15.5" x14ac:dyDescent="0.35">
      <c r="A419" s="4">
        <v>37630</v>
      </c>
      <c r="B419" s="3" t="s">
        <v>3</v>
      </c>
      <c r="C419" s="3">
        <v>152</v>
      </c>
      <c r="D419" s="3">
        <v>63</v>
      </c>
      <c r="E419" s="3" t="s">
        <v>1713</v>
      </c>
      <c r="F419" s="5" t="s">
        <v>1593</v>
      </c>
      <c r="G419" s="3" t="s">
        <v>1714</v>
      </c>
      <c r="H419" s="3" t="s">
        <v>298</v>
      </c>
    </row>
    <row r="420" spans="1:8" ht="15.5" x14ac:dyDescent="0.35">
      <c r="A420" s="4">
        <v>37517</v>
      </c>
      <c r="B420" s="3" t="s">
        <v>0</v>
      </c>
      <c r="C420" s="3">
        <v>172</v>
      </c>
      <c r="D420" s="3">
        <v>55</v>
      </c>
      <c r="E420" s="3" t="s">
        <v>2030</v>
      </c>
      <c r="F420" s="5" t="s">
        <v>1169</v>
      </c>
      <c r="G420" s="3" t="s">
        <v>2031</v>
      </c>
      <c r="H420" s="3" t="s">
        <v>449</v>
      </c>
    </row>
    <row r="421" spans="1:8" ht="15.5" x14ac:dyDescent="0.35">
      <c r="A421" s="4">
        <v>37726</v>
      </c>
      <c r="B421" s="3" t="s">
        <v>3</v>
      </c>
      <c r="C421" s="3">
        <v>166</v>
      </c>
      <c r="D421" s="3">
        <v>63</v>
      </c>
      <c r="E421" s="3" t="s">
        <v>1792</v>
      </c>
      <c r="F421" s="5" t="s">
        <v>1217</v>
      </c>
      <c r="G421" s="3" t="s">
        <v>1793</v>
      </c>
      <c r="H421" s="3" t="s">
        <v>336</v>
      </c>
    </row>
    <row r="422" spans="1:8" ht="15.5" x14ac:dyDescent="0.35">
      <c r="A422" s="4">
        <v>38171</v>
      </c>
      <c r="B422" s="3" t="s">
        <v>4</v>
      </c>
      <c r="C422" s="3">
        <v>177</v>
      </c>
      <c r="D422" s="3">
        <v>74</v>
      </c>
      <c r="E422" s="3" t="s">
        <v>1229</v>
      </c>
      <c r="F422" s="5" t="s">
        <v>1230</v>
      </c>
      <c r="G422" s="3" t="s">
        <v>1231</v>
      </c>
      <c r="H422" s="3" t="s">
        <v>79</v>
      </c>
    </row>
    <row r="423" spans="1:8" ht="15.5" x14ac:dyDescent="0.35">
      <c r="A423" s="4">
        <v>37445</v>
      </c>
      <c r="B423" s="3" t="s">
        <v>5</v>
      </c>
      <c r="C423" s="3">
        <v>155</v>
      </c>
      <c r="D423" s="3">
        <v>92</v>
      </c>
      <c r="E423" s="3" t="s">
        <v>2643</v>
      </c>
      <c r="F423" s="5" t="s">
        <v>1233</v>
      </c>
      <c r="G423" s="3" t="s">
        <v>2644</v>
      </c>
      <c r="H423" s="3" t="s">
        <v>756</v>
      </c>
    </row>
    <row r="424" spans="1:8" ht="15.5" x14ac:dyDescent="0.35">
      <c r="A424" s="4">
        <v>38030</v>
      </c>
      <c r="B424" s="3" t="s">
        <v>7</v>
      </c>
      <c r="C424" s="3">
        <v>163</v>
      </c>
      <c r="D424" s="3">
        <v>48</v>
      </c>
      <c r="E424" s="3" t="s">
        <v>2565</v>
      </c>
      <c r="F424" s="5" t="s">
        <v>1196</v>
      </c>
      <c r="G424" s="3" t="s">
        <v>2566</v>
      </c>
      <c r="H424" s="3" t="s">
        <v>717</v>
      </c>
    </row>
    <row r="425" spans="1:8" ht="15.5" x14ac:dyDescent="0.35">
      <c r="A425" s="4">
        <v>37335</v>
      </c>
      <c r="B425" s="3" t="s">
        <v>0</v>
      </c>
      <c r="C425" s="3">
        <v>153</v>
      </c>
      <c r="D425" s="3">
        <v>70</v>
      </c>
      <c r="E425" s="3" t="s">
        <v>2699</v>
      </c>
      <c r="F425" s="5" t="s">
        <v>1206</v>
      </c>
      <c r="G425" s="3" t="s">
        <v>2700</v>
      </c>
      <c r="H425" s="3" t="s">
        <v>785</v>
      </c>
    </row>
    <row r="426" spans="1:8" ht="15.5" x14ac:dyDescent="0.35">
      <c r="A426" s="4">
        <v>37021</v>
      </c>
      <c r="B426" s="3" t="s">
        <v>2</v>
      </c>
      <c r="C426" s="3">
        <v>153</v>
      </c>
      <c r="D426" s="3">
        <v>65</v>
      </c>
      <c r="E426" s="3" t="s">
        <v>1073</v>
      </c>
      <c r="F426" s="5" t="s">
        <v>1074</v>
      </c>
      <c r="G426" s="3" t="s">
        <v>1075</v>
      </c>
      <c r="H426" s="3" t="s">
        <v>22</v>
      </c>
    </row>
    <row r="427" spans="1:8" ht="15.5" x14ac:dyDescent="0.35">
      <c r="A427" s="4">
        <v>38279</v>
      </c>
      <c r="B427" s="3" t="s">
        <v>3</v>
      </c>
      <c r="C427" s="3">
        <v>178</v>
      </c>
      <c r="D427" s="3">
        <v>64</v>
      </c>
      <c r="E427" s="3" t="s">
        <v>2180</v>
      </c>
      <c r="F427" s="5" t="s">
        <v>1682</v>
      </c>
      <c r="G427" s="3" t="s">
        <v>2181</v>
      </c>
      <c r="H427" s="3" t="s">
        <v>525</v>
      </c>
    </row>
    <row r="428" spans="1:8" ht="15.5" x14ac:dyDescent="0.35">
      <c r="A428" s="4">
        <v>37065</v>
      </c>
      <c r="B428" s="3" t="s">
        <v>2</v>
      </c>
      <c r="C428" s="3">
        <v>172</v>
      </c>
      <c r="D428" s="3">
        <v>94</v>
      </c>
      <c r="E428" s="3" t="s">
        <v>2415</v>
      </c>
      <c r="F428" s="5" t="s">
        <v>1593</v>
      </c>
      <c r="G428" s="3" t="s">
        <v>2416</v>
      </c>
      <c r="H428" s="3" t="s">
        <v>641</v>
      </c>
    </row>
    <row r="429" spans="1:8" ht="15.5" x14ac:dyDescent="0.35">
      <c r="A429" s="4">
        <v>37836</v>
      </c>
      <c r="B429" s="3" t="s">
        <v>0</v>
      </c>
      <c r="C429" s="3">
        <v>154</v>
      </c>
      <c r="D429" s="3">
        <v>85</v>
      </c>
      <c r="E429" s="3" t="s">
        <v>1241</v>
      </c>
      <c r="F429" s="5" t="s">
        <v>1119</v>
      </c>
      <c r="G429" s="3" t="s">
        <v>1242</v>
      </c>
      <c r="H429" s="3" t="s">
        <v>83</v>
      </c>
    </row>
    <row r="430" spans="1:8" ht="15.5" x14ac:dyDescent="0.35">
      <c r="A430" s="4">
        <v>37256</v>
      </c>
      <c r="B430" s="3" t="s">
        <v>7</v>
      </c>
      <c r="C430" s="3">
        <v>172</v>
      </c>
      <c r="D430" s="3">
        <v>48</v>
      </c>
      <c r="E430" s="3" t="s">
        <v>1904</v>
      </c>
      <c r="F430" s="5" t="s">
        <v>1135</v>
      </c>
      <c r="G430" s="3" t="s">
        <v>1905</v>
      </c>
      <c r="H430" s="3" t="s">
        <v>389</v>
      </c>
    </row>
    <row r="431" spans="1:8" ht="15.5" x14ac:dyDescent="0.35">
      <c r="A431" s="4">
        <v>37567</v>
      </c>
      <c r="B431" s="3" t="s">
        <v>7</v>
      </c>
      <c r="C431" s="3">
        <v>177</v>
      </c>
      <c r="D431" s="3">
        <v>68</v>
      </c>
      <c r="E431" s="3" t="s">
        <v>2595</v>
      </c>
      <c r="F431" s="5" t="s">
        <v>1135</v>
      </c>
      <c r="G431" s="3" t="s">
        <v>2596</v>
      </c>
      <c r="H431" s="3" t="s">
        <v>732</v>
      </c>
    </row>
    <row r="432" spans="1:8" ht="15.5" x14ac:dyDescent="0.35">
      <c r="A432" s="4">
        <v>38232</v>
      </c>
      <c r="B432" s="3" t="s">
        <v>6</v>
      </c>
      <c r="C432" s="3">
        <v>159</v>
      </c>
      <c r="D432" s="3">
        <v>46</v>
      </c>
      <c r="E432" s="3" t="s">
        <v>2321</v>
      </c>
      <c r="F432" s="5" t="s">
        <v>1062</v>
      </c>
      <c r="G432" s="3" t="s">
        <v>2322</v>
      </c>
      <c r="H432" s="3" t="s">
        <v>595</v>
      </c>
    </row>
    <row r="433" spans="1:8" ht="15.5" x14ac:dyDescent="0.35">
      <c r="A433" s="4">
        <v>37393</v>
      </c>
      <c r="B433" s="3" t="s">
        <v>0</v>
      </c>
      <c r="C433" s="3">
        <v>160</v>
      </c>
      <c r="D433" s="3">
        <v>47</v>
      </c>
      <c r="E433" s="3" t="s">
        <v>1489</v>
      </c>
      <c r="F433" s="5" t="s">
        <v>1089</v>
      </c>
      <c r="G433" s="3" t="s">
        <v>1490</v>
      </c>
      <c r="H433" s="3" t="s">
        <v>190</v>
      </c>
    </row>
    <row r="434" spans="1:8" ht="15.5" x14ac:dyDescent="0.35">
      <c r="A434" s="4">
        <v>37438</v>
      </c>
      <c r="B434" s="3" t="s">
        <v>3</v>
      </c>
      <c r="C434" s="3">
        <v>159</v>
      </c>
      <c r="D434" s="3">
        <v>89</v>
      </c>
      <c r="E434" s="3" t="s">
        <v>1786</v>
      </c>
      <c r="F434" s="5" t="s">
        <v>1222</v>
      </c>
      <c r="G434" s="3" t="s">
        <v>1787</v>
      </c>
      <c r="H434" s="3" t="s">
        <v>333</v>
      </c>
    </row>
    <row r="435" spans="1:8" ht="15.5" x14ac:dyDescent="0.35">
      <c r="A435" s="4">
        <v>38285</v>
      </c>
      <c r="B435" s="3" t="s">
        <v>5</v>
      </c>
      <c r="C435" s="3">
        <v>155</v>
      </c>
      <c r="D435" s="3">
        <v>61</v>
      </c>
      <c r="E435" s="3" t="s">
        <v>2010</v>
      </c>
      <c r="F435" s="5" t="s">
        <v>1251</v>
      </c>
      <c r="G435" s="3" t="s">
        <v>2011</v>
      </c>
      <c r="H435" s="3" t="s">
        <v>439</v>
      </c>
    </row>
    <row r="436" spans="1:8" ht="15.5" x14ac:dyDescent="0.35">
      <c r="A436" s="4">
        <v>37513</v>
      </c>
      <c r="B436" s="3" t="s">
        <v>2</v>
      </c>
      <c r="C436" s="3">
        <v>153</v>
      </c>
      <c r="D436" s="3">
        <v>84</v>
      </c>
      <c r="E436" s="3" t="s">
        <v>2182</v>
      </c>
      <c r="F436" s="5" t="s">
        <v>1080</v>
      </c>
      <c r="G436" s="3" t="s">
        <v>2183</v>
      </c>
      <c r="H436" s="3" t="s">
        <v>526</v>
      </c>
    </row>
    <row r="437" spans="1:8" ht="15.5" x14ac:dyDescent="0.35">
      <c r="A437" s="4">
        <v>37033</v>
      </c>
      <c r="B437" s="3" t="s">
        <v>4</v>
      </c>
      <c r="C437" s="3">
        <v>162</v>
      </c>
      <c r="D437" s="3">
        <v>87</v>
      </c>
      <c r="E437" s="3" t="s">
        <v>2000</v>
      </c>
      <c r="F437" s="5" t="s">
        <v>1161</v>
      </c>
      <c r="G437" s="3" t="s">
        <v>2001</v>
      </c>
      <c r="H437" s="3" t="s">
        <v>435</v>
      </c>
    </row>
    <row r="438" spans="1:8" ht="15.5" x14ac:dyDescent="0.35">
      <c r="A438" s="4">
        <v>38349</v>
      </c>
      <c r="B438" s="3" t="s">
        <v>2</v>
      </c>
      <c r="C438" s="3">
        <v>167</v>
      </c>
      <c r="D438" s="3">
        <v>47</v>
      </c>
      <c r="E438" s="3" t="s">
        <v>2791</v>
      </c>
      <c r="F438" s="5" t="s">
        <v>1448</v>
      </c>
      <c r="G438" s="3" t="s">
        <v>2792</v>
      </c>
      <c r="H438" s="3" t="s">
        <v>831</v>
      </c>
    </row>
    <row r="439" spans="1:8" ht="15.5" x14ac:dyDescent="0.35">
      <c r="A439" s="4">
        <v>38157</v>
      </c>
      <c r="B439" s="3" t="s">
        <v>6</v>
      </c>
      <c r="C439" s="3">
        <v>173</v>
      </c>
      <c r="D439" s="3">
        <v>63</v>
      </c>
      <c r="E439" s="3" t="s">
        <v>2174</v>
      </c>
      <c r="F439" s="5" t="s">
        <v>1256</v>
      </c>
      <c r="G439" s="3" t="s">
        <v>2175</v>
      </c>
      <c r="H439" s="3" t="s">
        <v>522</v>
      </c>
    </row>
    <row r="440" spans="1:8" ht="15.5" x14ac:dyDescent="0.35">
      <c r="A440" s="4">
        <v>38328</v>
      </c>
      <c r="B440" s="3" t="s">
        <v>1</v>
      </c>
      <c r="C440" s="3">
        <v>178</v>
      </c>
      <c r="D440" s="3">
        <v>87</v>
      </c>
      <c r="E440" s="3" t="s">
        <v>2819</v>
      </c>
      <c r="F440" s="5" t="s">
        <v>1178</v>
      </c>
      <c r="G440" s="3" t="s">
        <v>2820</v>
      </c>
      <c r="H440" s="3" t="s">
        <v>845</v>
      </c>
    </row>
    <row r="441" spans="1:8" ht="15.5" x14ac:dyDescent="0.35">
      <c r="A441" s="4">
        <v>37363</v>
      </c>
      <c r="B441" s="3" t="s">
        <v>1</v>
      </c>
      <c r="C441" s="3">
        <v>179</v>
      </c>
      <c r="D441" s="3">
        <v>50</v>
      </c>
      <c r="E441" s="3" t="s">
        <v>1130</v>
      </c>
      <c r="F441" s="5" t="s">
        <v>1110</v>
      </c>
      <c r="G441" s="3" t="s">
        <v>1131</v>
      </c>
      <c r="H441" s="3" t="s">
        <v>41</v>
      </c>
    </row>
    <row r="442" spans="1:8" ht="15.5" x14ac:dyDescent="0.35">
      <c r="A442" s="4">
        <v>37667</v>
      </c>
      <c r="B442" s="3" t="s">
        <v>6</v>
      </c>
      <c r="C442" s="3">
        <v>151</v>
      </c>
      <c r="D442" s="3">
        <v>59</v>
      </c>
      <c r="E442" s="3" t="s">
        <v>1800</v>
      </c>
      <c r="F442" s="5" t="s">
        <v>1206</v>
      </c>
      <c r="G442" s="3" t="s">
        <v>1801</v>
      </c>
      <c r="H442" s="3" t="s">
        <v>340</v>
      </c>
    </row>
    <row r="443" spans="1:8" ht="15.5" x14ac:dyDescent="0.35">
      <c r="A443" s="4">
        <v>37422</v>
      </c>
      <c r="B443" s="3" t="s">
        <v>6</v>
      </c>
      <c r="C443" s="3">
        <v>150</v>
      </c>
      <c r="D443" s="3">
        <v>68</v>
      </c>
      <c r="E443" s="3" t="s">
        <v>2683</v>
      </c>
      <c r="F443" s="5" t="s">
        <v>1166</v>
      </c>
      <c r="G443" s="3" t="s">
        <v>2684</v>
      </c>
      <c r="H443" s="3" t="s">
        <v>777</v>
      </c>
    </row>
    <row r="444" spans="1:8" ht="15.5" x14ac:dyDescent="0.35">
      <c r="A444" s="4">
        <v>37024</v>
      </c>
      <c r="B444" s="3" t="s">
        <v>3</v>
      </c>
      <c r="C444" s="3">
        <v>163</v>
      </c>
      <c r="D444" s="3">
        <v>53</v>
      </c>
      <c r="E444" s="3" t="s">
        <v>1525</v>
      </c>
      <c r="F444" s="5" t="s">
        <v>1526</v>
      </c>
      <c r="G444" s="3" t="s">
        <v>1527</v>
      </c>
      <c r="H444" s="3" t="s">
        <v>208</v>
      </c>
    </row>
    <row r="445" spans="1:8" ht="15.5" x14ac:dyDescent="0.35">
      <c r="A445" s="4">
        <v>38449</v>
      </c>
      <c r="B445" s="3" t="s">
        <v>4</v>
      </c>
      <c r="C445" s="3">
        <v>171</v>
      </c>
      <c r="D445" s="3">
        <v>94</v>
      </c>
      <c r="E445" s="3" t="s">
        <v>1566</v>
      </c>
      <c r="F445" s="5" t="s">
        <v>1334</v>
      </c>
      <c r="G445" s="3" t="s">
        <v>1567</v>
      </c>
      <c r="H445" s="3" t="s">
        <v>227</v>
      </c>
    </row>
    <row r="446" spans="1:8" ht="15.5" x14ac:dyDescent="0.35">
      <c r="A446" s="4">
        <v>37680</v>
      </c>
      <c r="B446" s="3" t="s">
        <v>7</v>
      </c>
      <c r="C446" s="3">
        <v>175</v>
      </c>
      <c r="D446" s="3">
        <v>57</v>
      </c>
      <c r="E446" s="3" t="s">
        <v>2958</v>
      </c>
      <c r="F446" s="5" t="s">
        <v>1172</v>
      </c>
      <c r="G446" s="3" t="s">
        <v>2959</v>
      </c>
      <c r="H446" s="3" t="s">
        <v>911</v>
      </c>
    </row>
    <row r="447" spans="1:8" ht="15.5" x14ac:dyDescent="0.35">
      <c r="A447" s="4">
        <v>37444</v>
      </c>
      <c r="B447" s="3" t="s">
        <v>5</v>
      </c>
      <c r="C447" s="3">
        <v>171</v>
      </c>
      <c r="D447" s="3">
        <v>49</v>
      </c>
      <c r="E447" s="3" t="s">
        <v>1740</v>
      </c>
      <c r="F447" s="5" t="s">
        <v>1400</v>
      </c>
      <c r="G447" s="3" t="s">
        <v>1741</v>
      </c>
      <c r="H447" s="3" t="s">
        <v>311</v>
      </c>
    </row>
    <row r="448" spans="1:8" ht="15.5" x14ac:dyDescent="0.35">
      <c r="A448" s="4">
        <v>38176</v>
      </c>
      <c r="B448" s="3" t="s">
        <v>7</v>
      </c>
      <c r="C448" s="3">
        <v>161</v>
      </c>
      <c r="D448" s="3">
        <v>49</v>
      </c>
      <c r="E448" s="3" t="s">
        <v>1752</v>
      </c>
      <c r="F448" s="5" t="s">
        <v>1314</v>
      </c>
      <c r="G448" s="3" t="s">
        <v>1753</v>
      </c>
      <c r="H448" s="3" t="s">
        <v>317</v>
      </c>
    </row>
    <row r="449" spans="1:8" ht="15.5" x14ac:dyDescent="0.35">
      <c r="A449" s="4">
        <v>37712</v>
      </c>
      <c r="B449" s="3" t="s">
        <v>4</v>
      </c>
      <c r="C449" s="3">
        <v>168</v>
      </c>
      <c r="D449" s="3">
        <v>82</v>
      </c>
      <c r="E449" s="3" t="s">
        <v>1893</v>
      </c>
      <c r="F449" s="5" t="s">
        <v>1086</v>
      </c>
      <c r="G449" s="3" t="s">
        <v>1894</v>
      </c>
      <c r="H449" s="3" t="s">
        <v>383</v>
      </c>
    </row>
    <row r="450" spans="1:8" ht="15.5" x14ac:dyDescent="0.35">
      <c r="A450" s="4">
        <v>37273</v>
      </c>
      <c r="B450" s="3" t="s">
        <v>3</v>
      </c>
      <c r="C450" s="3">
        <v>159</v>
      </c>
      <c r="D450" s="3">
        <v>53</v>
      </c>
      <c r="E450" s="3" t="s">
        <v>2719</v>
      </c>
      <c r="F450" s="5" t="s">
        <v>1779</v>
      </c>
      <c r="G450" s="3" t="s">
        <v>2720</v>
      </c>
      <c r="H450" s="3" t="s">
        <v>795</v>
      </c>
    </row>
    <row r="451" spans="1:8" ht="15.5" x14ac:dyDescent="0.35">
      <c r="A451" s="4">
        <v>37316</v>
      </c>
      <c r="B451" s="3" t="s">
        <v>4</v>
      </c>
      <c r="C451" s="3">
        <v>179</v>
      </c>
      <c r="D451" s="3">
        <v>66</v>
      </c>
      <c r="E451" s="3" t="s">
        <v>2069</v>
      </c>
      <c r="F451" s="5" t="s">
        <v>1779</v>
      </c>
      <c r="G451" s="3" t="s">
        <v>2070</v>
      </c>
      <c r="H451" s="3" t="s">
        <v>469</v>
      </c>
    </row>
    <row r="452" spans="1:8" ht="15.5" x14ac:dyDescent="0.35">
      <c r="A452" s="4">
        <v>37072</v>
      </c>
      <c r="B452" s="3" t="s">
        <v>4</v>
      </c>
      <c r="C452" s="3">
        <v>168</v>
      </c>
      <c r="D452" s="3">
        <v>52</v>
      </c>
      <c r="E452" s="3" t="s">
        <v>1454</v>
      </c>
      <c r="F452" s="5" t="s">
        <v>1346</v>
      </c>
      <c r="G452" s="3" t="s">
        <v>1455</v>
      </c>
      <c r="H452" s="3" t="s">
        <v>174</v>
      </c>
    </row>
    <row r="453" spans="1:8" ht="15.5" x14ac:dyDescent="0.35">
      <c r="A453" s="4">
        <v>37544</v>
      </c>
      <c r="B453" s="3" t="s">
        <v>7</v>
      </c>
      <c r="C453" s="3">
        <v>160</v>
      </c>
      <c r="D453" s="3">
        <v>56</v>
      </c>
      <c r="E453" s="3" t="s">
        <v>2854</v>
      </c>
      <c r="F453" s="5" t="s">
        <v>1375</v>
      </c>
      <c r="G453" s="3" t="s">
        <v>2855</v>
      </c>
      <c r="H453" s="3" t="s">
        <v>860</v>
      </c>
    </row>
    <row r="454" spans="1:8" ht="15.5" x14ac:dyDescent="0.35">
      <c r="A454" s="4">
        <v>37502</v>
      </c>
      <c r="B454" s="3" t="s">
        <v>3</v>
      </c>
      <c r="C454" s="3">
        <v>172</v>
      </c>
      <c r="D454" s="3">
        <v>81</v>
      </c>
      <c r="E454" s="3" t="s">
        <v>1248</v>
      </c>
      <c r="F454" s="5" t="s">
        <v>1172</v>
      </c>
      <c r="G454" s="3" t="s">
        <v>1249</v>
      </c>
      <c r="H454" s="3" t="s">
        <v>86</v>
      </c>
    </row>
    <row r="455" spans="1:8" ht="15.5" x14ac:dyDescent="0.35">
      <c r="A455" s="4">
        <v>38403</v>
      </c>
      <c r="B455" s="3" t="s">
        <v>2</v>
      </c>
      <c r="C455" s="3">
        <v>177</v>
      </c>
      <c r="D455" s="3">
        <v>85</v>
      </c>
      <c r="E455" s="3" t="s">
        <v>1950</v>
      </c>
      <c r="F455" s="5" t="s">
        <v>1068</v>
      </c>
      <c r="G455" s="3" t="s">
        <v>1951</v>
      </c>
      <c r="H455" s="3" t="s">
        <v>411</v>
      </c>
    </row>
    <row r="456" spans="1:8" ht="15.5" x14ac:dyDescent="0.35">
      <c r="A456" s="4">
        <v>37366</v>
      </c>
      <c r="B456" s="3" t="s">
        <v>4</v>
      </c>
      <c r="C456" s="3">
        <v>170</v>
      </c>
      <c r="D456" s="3">
        <v>78</v>
      </c>
      <c r="E456" s="3" t="s">
        <v>2607</v>
      </c>
      <c r="F456" s="5" t="s">
        <v>1779</v>
      </c>
      <c r="G456" s="3" t="s">
        <v>2608</v>
      </c>
      <c r="H456" s="3" t="s">
        <v>738</v>
      </c>
    </row>
    <row r="457" spans="1:8" ht="15.5" x14ac:dyDescent="0.35">
      <c r="A457" s="4">
        <v>37686</v>
      </c>
      <c r="B457" s="3" t="s">
        <v>7</v>
      </c>
      <c r="C457" s="3">
        <v>159</v>
      </c>
      <c r="D457" s="3">
        <v>62</v>
      </c>
      <c r="E457" s="3" t="s">
        <v>2413</v>
      </c>
      <c r="F457" s="5" t="s">
        <v>1256</v>
      </c>
      <c r="G457" s="3" t="s">
        <v>2414</v>
      </c>
      <c r="H457" s="3" t="s">
        <v>640</v>
      </c>
    </row>
    <row r="458" spans="1:8" ht="15.5" x14ac:dyDescent="0.35">
      <c r="A458" s="4">
        <v>37888</v>
      </c>
      <c r="B458" s="3" t="s">
        <v>2</v>
      </c>
      <c r="C458" s="3">
        <v>150</v>
      </c>
      <c r="D458" s="3">
        <v>79</v>
      </c>
      <c r="E458" s="3" t="s">
        <v>2022</v>
      </c>
      <c r="F458" s="5" t="s">
        <v>1199</v>
      </c>
      <c r="G458" s="3" t="s">
        <v>2023</v>
      </c>
      <c r="H458" s="3" t="s">
        <v>445</v>
      </c>
    </row>
    <row r="459" spans="1:8" ht="15.5" x14ac:dyDescent="0.35">
      <c r="A459" s="4">
        <v>37523</v>
      </c>
      <c r="B459" s="3" t="s">
        <v>1</v>
      </c>
      <c r="C459" s="3">
        <v>160</v>
      </c>
      <c r="D459" s="3">
        <v>67</v>
      </c>
      <c r="E459" s="3" t="s">
        <v>1474</v>
      </c>
      <c r="F459" s="5" t="s">
        <v>1143</v>
      </c>
      <c r="G459" s="3" t="s">
        <v>1475</v>
      </c>
      <c r="H459" s="3" t="s">
        <v>184</v>
      </c>
    </row>
    <row r="460" spans="1:8" ht="15.5" x14ac:dyDescent="0.35">
      <c r="A460" s="4">
        <v>37250</v>
      </c>
      <c r="B460" s="3" t="s">
        <v>2</v>
      </c>
      <c r="C460" s="3">
        <v>176</v>
      </c>
      <c r="D460" s="3">
        <v>45</v>
      </c>
      <c r="E460" s="3" t="s">
        <v>1474</v>
      </c>
      <c r="F460" s="5" t="s">
        <v>1286</v>
      </c>
      <c r="G460" s="3" t="s">
        <v>1901</v>
      </c>
      <c r="H460" s="3" t="s">
        <v>387</v>
      </c>
    </row>
    <row r="461" spans="1:8" ht="15.5" x14ac:dyDescent="0.35">
      <c r="A461" s="4">
        <v>37157</v>
      </c>
      <c r="B461" s="3" t="s">
        <v>2</v>
      </c>
      <c r="C461" s="3">
        <v>172</v>
      </c>
      <c r="D461" s="3">
        <v>95</v>
      </c>
      <c r="E461" s="3" t="s">
        <v>2153</v>
      </c>
      <c r="F461" s="5" t="s">
        <v>1217</v>
      </c>
      <c r="G461" s="3" t="s">
        <v>2154</v>
      </c>
      <c r="H461" s="3" t="s">
        <v>511</v>
      </c>
    </row>
    <row r="462" spans="1:8" ht="15.5" x14ac:dyDescent="0.35">
      <c r="A462" s="4">
        <v>37139</v>
      </c>
      <c r="B462" s="3" t="s">
        <v>0</v>
      </c>
      <c r="C462" s="3">
        <v>166</v>
      </c>
      <c r="D462" s="3">
        <v>90</v>
      </c>
      <c r="E462" s="3" t="s">
        <v>2801</v>
      </c>
      <c r="F462" s="5" t="s">
        <v>1919</v>
      </c>
      <c r="G462" s="3" t="s">
        <v>2802</v>
      </c>
      <c r="H462" s="3" t="s">
        <v>836</v>
      </c>
    </row>
    <row r="463" spans="1:8" ht="15.5" x14ac:dyDescent="0.35">
      <c r="A463" s="4">
        <v>38387</v>
      </c>
      <c r="B463" s="3" t="s">
        <v>2</v>
      </c>
      <c r="C463" s="3">
        <v>178</v>
      </c>
      <c r="D463" s="3">
        <v>54</v>
      </c>
      <c r="E463" s="3" t="s">
        <v>1388</v>
      </c>
      <c r="F463" s="5" t="s">
        <v>1222</v>
      </c>
      <c r="G463" s="3" t="s">
        <v>1497</v>
      </c>
      <c r="H463" s="3" t="s">
        <v>194</v>
      </c>
    </row>
    <row r="464" spans="1:8" ht="15.5" x14ac:dyDescent="0.35">
      <c r="A464" s="4">
        <v>37329</v>
      </c>
      <c r="B464" s="3" t="s">
        <v>4</v>
      </c>
      <c r="C464" s="3">
        <v>156</v>
      </c>
      <c r="D464" s="3">
        <v>84</v>
      </c>
      <c r="E464" s="3" t="s">
        <v>1388</v>
      </c>
      <c r="F464" s="5" t="s">
        <v>1256</v>
      </c>
      <c r="G464" s="3" t="s">
        <v>1389</v>
      </c>
      <c r="H464" s="3" t="s">
        <v>144</v>
      </c>
    </row>
    <row r="465" spans="1:8" ht="15.5" x14ac:dyDescent="0.35">
      <c r="A465" s="4">
        <v>37610</v>
      </c>
      <c r="B465" s="3" t="s">
        <v>7</v>
      </c>
      <c r="C465" s="3">
        <v>166</v>
      </c>
      <c r="D465" s="3">
        <v>78</v>
      </c>
      <c r="E465" s="3" t="s">
        <v>3059</v>
      </c>
      <c r="F465" s="5" t="s">
        <v>1068</v>
      </c>
      <c r="G465" s="3" t="s">
        <v>3060</v>
      </c>
      <c r="H465" s="3" t="s">
        <v>963</v>
      </c>
    </row>
    <row r="466" spans="1:8" ht="15.5" x14ac:dyDescent="0.35">
      <c r="A466" s="4">
        <v>38069</v>
      </c>
      <c r="B466" s="3" t="s">
        <v>4</v>
      </c>
      <c r="C466" s="3">
        <v>153</v>
      </c>
      <c r="D466" s="3">
        <v>92</v>
      </c>
      <c r="E466" s="3" t="s">
        <v>2163</v>
      </c>
      <c r="F466" s="5" t="s">
        <v>1186</v>
      </c>
      <c r="G466" s="3" t="s">
        <v>2164</v>
      </c>
      <c r="H466" s="3" t="s">
        <v>516</v>
      </c>
    </row>
    <row r="467" spans="1:8" ht="15.5" x14ac:dyDescent="0.35">
      <c r="A467" s="4">
        <v>37198</v>
      </c>
      <c r="B467" s="3" t="s">
        <v>4</v>
      </c>
      <c r="C467" s="3">
        <v>174</v>
      </c>
      <c r="D467" s="3">
        <v>78</v>
      </c>
      <c r="E467" s="3" t="s">
        <v>2952</v>
      </c>
      <c r="F467" s="5" t="s">
        <v>1283</v>
      </c>
      <c r="G467" s="3" t="s">
        <v>2953</v>
      </c>
      <c r="H467" s="3" t="s">
        <v>13</v>
      </c>
    </row>
    <row r="468" spans="1:8" ht="15.5" x14ac:dyDescent="0.35">
      <c r="A468" s="4">
        <v>37629</v>
      </c>
      <c r="B468" s="3" t="s">
        <v>6</v>
      </c>
      <c r="C468" s="3">
        <v>180</v>
      </c>
      <c r="D468" s="3">
        <v>53</v>
      </c>
      <c r="E468" s="3" t="s">
        <v>2151</v>
      </c>
      <c r="F468" s="5" t="s">
        <v>1526</v>
      </c>
      <c r="G468" s="3" t="s">
        <v>2152</v>
      </c>
      <c r="H468" s="3" t="s">
        <v>510</v>
      </c>
    </row>
    <row r="469" spans="1:8" ht="15.5" x14ac:dyDescent="0.35">
      <c r="A469" s="4">
        <v>37872</v>
      </c>
      <c r="B469" s="3" t="s">
        <v>3</v>
      </c>
      <c r="C469" s="3">
        <v>150</v>
      </c>
      <c r="D469" s="3">
        <v>46</v>
      </c>
      <c r="E469" s="3" t="s">
        <v>1684</v>
      </c>
      <c r="F469" s="5" t="s">
        <v>1526</v>
      </c>
      <c r="G469" s="3" t="s">
        <v>1685</v>
      </c>
      <c r="H469" s="3" t="s">
        <v>284</v>
      </c>
    </row>
    <row r="470" spans="1:8" ht="15.5" x14ac:dyDescent="0.35">
      <c r="A470" s="4">
        <v>37390</v>
      </c>
      <c r="B470" s="3" t="s">
        <v>6</v>
      </c>
      <c r="C470" s="3">
        <v>153</v>
      </c>
      <c r="D470" s="3">
        <v>49</v>
      </c>
      <c r="E470" s="3" t="s">
        <v>1684</v>
      </c>
      <c r="F470" s="5" t="s">
        <v>1297</v>
      </c>
      <c r="G470" s="3" t="s">
        <v>1771</v>
      </c>
      <c r="H470" s="3" t="s">
        <v>325</v>
      </c>
    </row>
    <row r="471" spans="1:8" ht="15.5" x14ac:dyDescent="0.35">
      <c r="A471" s="4">
        <v>37011</v>
      </c>
      <c r="B471" s="3" t="s">
        <v>3</v>
      </c>
      <c r="C471" s="3">
        <v>168</v>
      </c>
      <c r="D471" s="3">
        <v>54</v>
      </c>
      <c r="E471" s="3" t="s">
        <v>1706</v>
      </c>
      <c r="F471" s="5" t="s">
        <v>1400</v>
      </c>
      <c r="G471" s="3" t="s">
        <v>1707</v>
      </c>
      <c r="H471" s="3" t="s">
        <v>295</v>
      </c>
    </row>
    <row r="472" spans="1:8" ht="15.5" x14ac:dyDescent="0.35">
      <c r="A472" s="4">
        <v>37970</v>
      </c>
      <c r="B472" s="3" t="s">
        <v>6</v>
      </c>
      <c r="C472" s="3">
        <v>172</v>
      </c>
      <c r="D472" s="3">
        <v>49</v>
      </c>
      <c r="E472" s="3" t="s">
        <v>3123</v>
      </c>
      <c r="F472" s="5" t="s">
        <v>1346</v>
      </c>
      <c r="G472" s="3" t="s">
        <v>3124</v>
      </c>
      <c r="H472" s="3" t="s">
        <v>996</v>
      </c>
    </row>
    <row r="473" spans="1:8" ht="15.5" x14ac:dyDescent="0.35">
      <c r="A473" s="4">
        <v>38184</v>
      </c>
      <c r="B473" s="3" t="s">
        <v>4</v>
      </c>
      <c r="C473" s="3">
        <v>176</v>
      </c>
      <c r="D473" s="3">
        <v>55</v>
      </c>
      <c r="E473" s="3" t="s">
        <v>1427</v>
      </c>
      <c r="F473" s="5" t="s">
        <v>1428</v>
      </c>
      <c r="G473" s="3" t="s">
        <v>1429</v>
      </c>
      <c r="H473" s="3" t="s">
        <v>162</v>
      </c>
    </row>
    <row r="474" spans="1:8" ht="15.5" x14ac:dyDescent="0.35">
      <c r="A474" s="4">
        <v>37685</v>
      </c>
      <c r="B474" s="3" t="s">
        <v>7</v>
      </c>
      <c r="C474" s="3">
        <v>157</v>
      </c>
      <c r="D474" s="3">
        <v>89</v>
      </c>
      <c r="E474" s="3" t="s">
        <v>2793</v>
      </c>
      <c r="F474" s="5" t="s">
        <v>1593</v>
      </c>
      <c r="G474" s="3" t="s">
        <v>2794</v>
      </c>
      <c r="H474" s="3" t="s">
        <v>832</v>
      </c>
    </row>
    <row r="475" spans="1:8" ht="15.5" x14ac:dyDescent="0.35">
      <c r="A475" s="4">
        <v>37464</v>
      </c>
      <c r="B475" s="3" t="s">
        <v>2</v>
      </c>
      <c r="C475" s="3">
        <v>173</v>
      </c>
      <c r="D475" s="3">
        <v>77</v>
      </c>
      <c r="E475" s="3" t="s">
        <v>1352</v>
      </c>
      <c r="F475" s="5" t="s">
        <v>1080</v>
      </c>
      <c r="G475" s="3" t="s">
        <v>1353</v>
      </c>
      <c r="H475" s="3" t="s">
        <v>128</v>
      </c>
    </row>
    <row r="476" spans="1:8" ht="15.5" x14ac:dyDescent="0.35">
      <c r="A476" s="4">
        <v>37469</v>
      </c>
      <c r="B476" s="3" t="s">
        <v>5</v>
      </c>
      <c r="C476" s="3">
        <v>165</v>
      </c>
      <c r="D476" s="3">
        <v>71</v>
      </c>
      <c r="E476" s="3" t="s">
        <v>1599</v>
      </c>
      <c r="F476" s="5" t="s">
        <v>1104</v>
      </c>
      <c r="G476" s="3" t="s">
        <v>1600</v>
      </c>
      <c r="H476" s="3" t="s">
        <v>242</v>
      </c>
    </row>
    <row r="477" spans="1:8" ht="15.5" x14ac:dyDescent="0.35">
      <c r="A477" s="4">
        <v>37300</v>
      </c>
      <c r="B477" s="3" t="s">
        <v>1</v>
      </c>
      <c r="C477" s="3">
        <v>155</v>
      </c>
      <c r="D477" s="3">
        <v>82</v>
      </c>
      <c r="E477" s="3" t="s">
        <v>1470</v>
      </c>
      <c r="F477" s="5" t="s">
        <v>1122</v>
      </c>
      <c r="G477" s="3" t="s">
        <v>1471</v>
      </c>
      <c r="H477" s="3" t="s">
        <v>182</v>
      </c>
    </row>
    <row r="478" spans="1:8" ht="15.5" x14ac:dyDescent="0.35">
      <c r="A478" s="4">
        <v>37690</v>
      </c>
      <c r="B478" s="3" t="s">
        <v>4</v>
      </c>
      <c r="C478" s="3">
        <v>158</v>
      </c>
      <c r="D478" s="3">
        <v>64</v>
      </c>
      <c r="E478" s="3" t="s">
        <v>2862</v>
      </c>
      <c r="F478" s="5" t="s">
        <v>1119</v>
      </c>
      <c r="G478" s="3" t="s">
        <v>2863</v>
      </c>
      <c r="H478" s="3" t="s">
        <v>864</v>
      </c>
    </row>
    <row r="479" spans="1:8" ht="15.5" x14ac:dyDescent="0.35">
      <c r="A479" s="4">
        <v>38030</v>
      </c>
      <c r="B479" s="3" t="s">
        <v>3</v>
      </c>
      <c r="C479" s="3">
        <v>161</v>
      </c>
      <c r="D479" s="3">
        <v>54</v>
      </c>
      <c r="E479" s="3" t="s">
        <v>1280</v>
      </c>
      <c r="F479" s="5" t="s">
        <v>1166</v>
      </c>
      <c r="G479" s="3" t="s">
        <v>1281</v>
      </c>
      <c r="H479" s="3" t="s">
        <v>99</v>
      </c>
    </row>
    <row r="480" spans="1:8" ht="15.5" x14ac:dyDescent="0.35">
      <c r="A480" s="4">
        <v>38048</v>
      </c>
      <c r="B480" s="3" t="s">
        <v>6</v>
      </c>
      <c r="C480" s="3">
        <v>165</v>
      </c>
      <c r="D480" s="3">
        <v>75</v>
      </c>
      <c r="E480" s="3" t="s">
        <v>2603</v>
      </c>
      <c r="F480" s="5" t="s">
        <v>1283</v>
      </c>
      <c r="G480" s="3" t="s">
        <v>2604</v>
      </c>
      <c r="H480" s="3" t="s">
        <v>736</v>
      </c>
    </row>
    <row r="481" spans="1:8" ht="15.5" x14ac:dyDescent="0.35">
      <c r="A481" s="4">
        <v>37478</v>
      </c>
      <c r="B481" s="3" t="s">
        <v>6</v>
      </c>
      <c r="C481" s="3">
        <v>180</v>
      </c>
      <c r="D481" s="3">
        <v>84</v>
      </c>
      <c r="E481" s="3" t="s">
        <v>2954</v>
      </c>
      <c r="F481" s="5" t="s">
        <v>1199</v>
      </c>
      <c r="G481" s="3" t="s">
        <v>2955</v>
      </c>
      <c r="H481" s="3" t="s">
        <v>909</v>
      </c>
    </row>
    <row r="482" spans="1:8" ht="15.5" x14ac:dyDescent="0.35">
      <c r="A482" s="4">
        <v>38372</v>
      </c>
      <c r="B482" s="3" t="s">
        <v>0</v>
      </c>
      <c r="C482" s="3">
        <v>162</v>
      </c>
      <c r="D482" s="3">
        <v>68</v>
      </c>
      <c r="E482" s="3" t="s">
        <v>2216</v>
      </c>
      <c r="F482" s="5" t="s">
        <v>1716</v>
      </c>
      <c r="G482" s="3" t="s">
        <v>2217</v>
      </c>
      <c r="H482" s="3" t="s">
        <v>543</v>
      </c>
    </row>
    <row r="483" spans="1:8" ht="15.5" x14ac:dyDescent="0.35">
      <c r="A483" s="4">
        <v>37163</v>
      </c>
      <c r="B483" s="3" t="s">
        <v>6</v>
      </c>
      <c r="C483" s="3">
        <v>179</v>
      </c>
      <c r="D483" s="3">
        <v>92</v>
      </c>
      <c r="E483" s="3" t="s">
        <v>2542</v>
      </c>
      <c r="F483" s="5" t="s">
        <v>1166</v>
      </c>
      <c r="G483" s="3" t="s">
        <v>2543</v>
      </c>
      <c r="H483" s="3" t="s">
        <v>705</v>
      </c>
    </row>
    <row r="484" spans="1:8" ht="15.5" x14ac:dyDescent="0.35">
      <c r="A484" s="4">
        <v>37650</v>
      </c>
      <c r="B484" s="3" t="s">
        <v>7</v>
      </c>
      <c r="C484" s="3">
        <v>171</v>
      </c>
      <c r="D484" s="3">
        <v>87</v>
      </c>
      <c r="E484" s="3" t="s">
        <v>2311</v>
      </c>
      <c r="F484" s="5" t="s">
        <v>1286</v>
      </c>
      <c r="G484" s="3" t="s">
        <v>2312</v>
      </c>
      <c r="H484" s="3" t="s">
        <v>590</v>
      </c>
    </row>
    <row r="485" spans="1:8" ht="15.5" x14ac:dyDescent="0.35">
      <c r="A485" s="4">
        <v>38087</v>
      </c>
      <c r="B485" s="3" t="s">
        <v>0</v>
      </c>
      <c r="C485" s="3">
        <v>150</v>
      </c>
      <c r="D485" s="3">
        <v>59</v>
      </c>
      <c r="E485" s="3" t="s">
        <v>1406</v>
      </c>
      <c r="F485" s="5" t="s">
        <v>1212</v>
      </c>
      <c r="G485" s="3" t="s">
        <v>1407</v>
      </c>
      <c r="H485" s="3" t="s">
        <v>152</v>
      </c>
    </row>
    <row r="486" spans="1:8" ht="15.5" x14ac:dyDescent="0.35">
      <c r="A486" s="4">
        <v>37047</v>
      </c>
      <c r="B486" s="3" t="s">
        <v>6</v>
      </c>
      <c r="C486" s="3">
        <v>172</v>
      </c>
      <c r="D486" s="3">
        <v>85</v>
      </c>
      <c r="E486" s="3" t="s">
        <v>2701</v>
      </c>
      <c r="F486" s="5" t="s">
        <v>1212</v>
      </c>
      <c r="G486" s="3" t="s">
        <v>2702</v>
      </c>
      <c r="H486" s="3" t="s">
        <v>786</v>
      </c>
    </row>
    <row r="487" spans="1:8" ht="15.5" x14ac:dyDescent="0.35">
      <c r="A487" s="4">
        <v>38292</v>
      </c>
      <c r="B487" s="3" t="s">
        <v>3</v>
      </c>
      <c r="C487" s="3">
        <v>150</v>
      </c>
      <c r="D487" s="3">
        <v>83</v>
      </c>
      <c r="E487" s="3" t="s">
        <v>2403</v>
      </c>
      <c r="F487" s="5" t="s">
        <v>1107</v>
      </c>
      <c r="G487" s="3" t="s">
        <v>2404</v>
      </c>
      <c r="H487" s="3" t="s">
        <v>635</v>
      </c>
    </row>
    <row r="488" spans="1:8" ht="15.5" x14ac:dyDescent="0.35">
      <c r="A488" s="4">
        <v>38461</v>
      </c>
      <c r="B488" s="3" t="s">
        <v>3</v>
      </c>
      <c r="C488" s="3">
        <v>168</v>
      </c>
      <c r="D488" s="3">
        <v>74</v>
      </c>
      <c r="E488" s="3" t="s">
        <v>1960</v>
      </c>
      <c r="F488" s="5" t="s">
        <v>1209</v>
      </c>
      <c r="G488" s="3" t="s">
        <v>1961</v>
      </c>
      <c r="H488" s="3" t="s">
        <v>416</v>
      </c>
    </row>
    <row r="489" spans="1:8" ht="15.5" x14ac:dyDescent="0.35">
      <c r="A489" s="4">
        <v>38089</v>
      </c>
      <c r="B489" s="3" t="s">
        <v>6</v>
      </c>
      <c r="C489" s="3">
        <v>171</v>
      </c>
      <c r="D489" s="3">
        <v>57</v>
      </c>
      <c r="E489" s="3" t="s">
        <v>2268</v>
      </c>
      <c r="F489" s="5" t="s">
        <v>1346</v>
      </c>
      <c r="G489" s="3" t="s">
        <v>2269</v>
      </c>
      <c r="H489" s="3" t="s">
        <v>569</v>
      </c>
    </row>
    <row r="490" spans="1:8" ht="15.5" x14ac:dyDescent="0.35">
      <c r="A490" s="4">
        <v>38255</v>
      </c>
      <c r="B490" s="3" t="s">
        <v>5</v>
      </c>
      <c r="C490" s="3">
        <v>179</v>
      </c>
      <c r="D490" s="3">
        <v>79</v>
      </c>
      <c r="E490" s="3" t="s">
        <v>2856</v>
      </c>
      <c r="F490" s="5" t="s">
        <v>1077</v>
      </c>
      <c r="G490" s="3" t="s">
        <v>2857</v>
      </c>
      <c r="H490" s="3" t="s">
        <v>861</v>
      </c>
    </row>
    <row r="491" spans="1:8" ht="15.5" x14ac:dyDescent="0.35">
      <c r="A491" s="4">
        <v>37112</v>
      </c>
      <c r="B491" s="3" t="s">
        <v>2</v>
      </c>
      <c r="C491" s="3">
        <v>177</v>
      </c>
      <c r="D491" s="3">
        <v>47</v>
      </c>
      <c r="E491" s="3" t="s">
        <v>2349</v>
      </c>
      <c r="F491" s="5" t="s">
        <v>1113</v>
      </c>
      <c r="G491" s="3" t="s">
        <v>2350</v>
      </c>
      <c r="H491" s="3" t="s">
        <v>608</v>
      </c>
    </row>
    <row r="492" spans="1:8" ht="15.5" x14ac:dyDescent="0.35">
      <c r="A492" s="4">
        <v>37349</v>
      </c>
      <c r="B492" s="3" t="s">
        <v>5</v>
      </c>
      <c r="C492" s="3">
        <v>157</v>
      </c>
      <c r="D492" s="3">
        <v>76</v>
      </c>
      <c r="E492" s="3" t="s">
        <v>2803</v>
      </c>
      <c r="F492" s="5" t="s">
        <v>1526</v>
      </c>
      <c r="G492" s="3" t="s">
        <v>2804</v>
      </c>
      <c r="H492" s="3" t="s">
        <v>837</v>
      </c>
    </row>
    <row r="493" spans="1:8" ht="15.5" x14ac:dyDescent="0.35">
      <c r="A493" s="4">
        <v>37759</v>
      </c>
      <c r="B493" s="3" t="s">
        <v>5</v>
      </c>
      <c r="C493" s="3">
        <v>172</v>
      </c>
      <c r="D493" s="3">
        <v>91</v>
      </c>
      <c r="E493" s="3" t="s">
        <v>2844</v>
      </c>
      <c r="F493" s="5" t="s">
        <v>1089</v>
      </c>
      <c r="G493" s="3" t="s">
        <v>2845</v>
      </c>
      <c r="H493" s="3" t="s">
        <v>855</v>
      </c>
    </row>
    <row r="494" spans="1:8" ht="15.5" x14ac:dyDescent="0.35">
      <c r="A494" s="4">
        <v>38237</v>
      </c>
      <c r="B494" s="3" t="s">
        <v>1</v>
      </c>
      <c r="C494" s="3">
        <v>176</v>
      </c>
      <c r="D494" s="3">
        <v>93</v>
      </c>
      <c r="E494" s="3" t="s">
        <v>2401</v>
      </c>
      <c r="F494" s="5" t="s">
        <v>1138</v>
      </c>
      <c r="G494" s="3" t="s">
        <v>2402</v>
      </c>
      <c r="H494" s="3" t="s">
        <v>634</v>
      </c>
    </row>
    <row r="495" spans="1:8" ht="15.5" x14ac:dyDescent="0.35">
      <c r="A495" s="4">
        <v>38437</v>
      </c>
      <c r="B495" s="3" t="s">
        <v>1</v>
      </c>
      <c r="C495" s="3">
        <v>159</v>
      </c>
      <c r="D495" s="3">
        <v>76</v>
      </c>
      <c r="E495" s="3" t="s">
        <v>2186</v>
      </c>
      <c r="F495" s="5" t="s">
        <v>1217</v>
      </c>
      <c r="G495" s="3" t="s">
        <v>2187</v>
      </c>
      <c r="H495" s="3" t="s">
        <v>528</v>
      </c>
    </row>
    <row r="496" spans="1:8" ht="15.5" x14ac:dyDescent="0.35">
      <c r="A496" s="4">
        <v>37672</v>
      </c>
      <c r="B496" s="3" t="s">
        <v>2</v>
      </c>
      <c r="C496" s="3">
        <v>156</v>
      </c>
      <c r="D496" s="3">
        <v>90</v>
      </c>
      <c r="E496" s="3" t="s">
        <v>2799</v>
      </c>
      <c r="F496" s="5" t="s">
        <v>1848</v>
      </c>
      <c r="G496" s="3" t="s">
        <v>2800</v>
      </c>
      <c r="H496" s="3" t="s">
        <v>835</v>
      </c>
    </row>
    <row r="497" spans="1:8" ht="15.5" x14ac:dyDescent="0.35">
      <c r="A497" s="4">
        <v>37436</v>
      </c>
      <c r="B497" s="3" t="s">
        <v>6</v>
      </c>
      <c r="C497" s="3">
        <v>155</v>
      </c>
      <c r="D497" s="3">
        <v>58</v>
      </c>
      <c r="E497" s="3" t="s">
        <v>2647</v>
      </c>
      <c r="F497" s="5" t="s">
        <v>1259</v>
      </c>
      <c r="G497" s="3" t="s">
        <v>2648</v>
      </c>
      <c r="H497" s="3" t="s">
        <v>758</v>
      </c>
    </row>
    <row r="498" spans="1:8" ht="15.5" x14ac:dyDescent="0.35">
      <c r="A498" s="4">
        <v>37463</v>
      </c>
      <c r="B498" s="3" t="s">
        <v>6</v>
      </c>
      <c r="C498" s="3">
        <v>171</v>
      </c>
      <c r="D498" s="3">
        <v>76</v>
      </c>
      <c r="E498" s="3" t="s">
        <v>1411</v>
      </c>
      <c r="F498" s="5" t="s">
        <v>1297</v>
      </c>
      <c r="G498" s="3" t="s">
        <v>1412</v>
      </c>
      <c r="H498" s="3" t="s">
        <v>154</v>
      </c>
    </row>
    <row r="499" spans="1:8" ht="15.5" x14ac:dyDescent="0.35">
      <c r="A499" s="4">
        <v>38408</v>
      </c>
      <c r="B499" s="3" t="s">
        <v>0</v>
      </c>
      <c r="C499" s="3">
        <v>157</v>
      </c>
      <c r="D499" s="3">
        <v>65</v>
      </c>
      <c r="E499" s="3" t="s">
        <v>2826</v>
      </c>
      <c r="F499" s="5" t="s">
        <v>1393</v>
      </c>
      <c r="G499" s="3" t="s">
        <v>2827</v>
      </c>
      <c r="H499" s="3" t="s">
        <v>849</v>
      </c>
    </row>
    <row r="500" spans="1:8" ht="15.5" x14ac:dyDescent="0.35">
      <c r="A500" s="4">
        <v>37043</v>
      </c>
      <c r="B500" s="3" t="s">
        <v>1</v>
      </c>
      <c r="C500" s="3">
        <v>153</v>
      </c>
      <c r="D500" s="3">
        <v>81</v>
      </c>
      <c r="E500" s="3" t="s">
        <v>2242</v>
      </c>
      <c r="F500" s="5" t="s">
        <v>1393</v>
      </c>
      <c r="G500" s="3" t="s">
        <v>2243</v>
      </c>
      <c r="H500" s="3" t="s">
        <v>556</v>
      </c>
    </row>
    <row r="501" spans="1:8" ht="15.5" x14ac:dyDescent="0.35">
      <c r="A501" s="4">
        <v>38262</v>
      </c>
      <c r="B501" s="3" t="s">
        <v>3</v>
      </c>
      <c r="C501" s="3">
        <v>160</v>
      </c>
      <c r="D501" s="3">
        <v>50</v>
      </c>
      <c r="E501" s="3" t="s">
        <v>2487</v>
      </c>
      <c r="F501" s="5" t="s">
        <v>1128</v>
      </c>
      <c r="G501" s="3" t="s">
        <v>2488</v>
      </c>
      <c r="H501" s="3" t="s">
        <v>677</v>
      </c>
    </row>
    <row r="502" spans="1:8" ht="15.5" x14ac:dyDescent="0.35">
      <c r="A502" s="4">
        <v>37222</v>
      </c>
      <c r="B502" s="3" t="s">
        <v>2</v>
      </c>
      <c r="C502" s="3">
        <v>153</v>
      </c>
      <c r="D502" s="3">
        <v>58</v>
      </c>
      <c r="E502" s="3" t="s">
        <v>1948</v>
      </c>
      <c r="F502" s="5" t="s">
        <v>1077</v>
      </c>
      <c r="G502" s="3" t="s">
        <v>1949</v>
      </c>
      <c r="H502" s="3" t="s">
        <v>410</v>
      </c>
    </row>
    <row r="503" spans="1:8" ht="15.5" x14ac:dyDescent="0.35">
      <c r="A503" s="4">
        <v>37075</v>
      </c>
      <c r="B503" s="3" t="s">
        <v>1</v>
      </c>
      <c r="C503" s="3">
        <v>151</v>
      </c>
      <c r="D503" s="3">
        <v>70</v>
      </c>
      <c r="E503" s="3" t="s">
        <v>2375</v>
      </c>
      <c r="F503" s="5" t="s">
        <v>1236</v>
      </c>
      <c r="G503" s="3" t="s">
        <v>2376</v>
      </c>
      <c r="H503" s="3" t="s">
        <v>621</v>
      </c>
    </row>
    <row r="504" spans="1:8" ht="15.5" x14ac:dyDescent="0.35">
      <c r="A504" s="4">
        <v>37779</v>
      </c>
      <c r="B504" s="3" t="s">
        <v>4</v>
      </c>
      <c r="C504" s="3">
        <v>151</v>
      </c>
      <c r="D504" s="3">
        <v>88</v>
      </c>
      <c r="E504" s="3" t="s">
        <v>2439</v>
      </c>
      <c r="F504" s="5" t="s">
        <v>1143</v>
      </c>
      <c r="G504" s="3" t="s">
        <v>2440</v>
      </c>
      <c r="H504" s="3" t="s">
        <v>653</v>
      </c>
    </row>
    <row r="505" spans="1:8" ht="15.5" x14ac:dyDescent="0.35">
      <c r="A505" s="4">
        <v>37283</v>
      </c>
      <c r="B505" s="3" t="s">
        <v>1</v>
      </c>
      <c r="C505" s="3">
        <v>180</v>
      </c>
      <c r="D505" s="3">
        <v>46</v>
      </c>
      <c r="E505" s="3" t="s">
        <v>1816</v>
      </c>
      <c r="F505" s="5" t="s">
        <v>1169</v>
      </c>
      <c r="G505" s="3" t="s">
        <v>1817</v>
      </c>
      <c r="H505" s="3" t="s">
        <v>348</v>
      </c>
    </row>
    <row r="506" spans="1:8" ht="15.5" x14ac:dyDescent="0.35">
      <c r="A506" s="4">
        <v>37499</v>
      </c>
      <c r="B506" s="3" t="s">
        <v>1</v>
      </c>
      <c r="C506" s="3">
        <v>163</v>
      </c>
      <c r="D506" s="3">
        <v>57</v>
      </c>
      <c r="E506" s="3" t="s">
        <v>2447</v>
      </c>
      <c r="F506" s="5" t="s">
        <v>1206</v>
      </c>
      <c r="G506" s="3" t="s">
        <v>2448</v>
      </c>
      <c r="H506" s="3" t="s">
        <v>657</v>
      </c>
    </row>
    <row r="507" spans="1:8" ht="15.5" x14ac:dyDescent="0.35">
      <c r="A507" s="4">
        <v>37983</v>
      </c>
      <c r="B507" s="3" t="s">
        <v>7</v>
      </c>
      <c r="C507" s="3">
        <v>178</v>
      </c>
      <c r="D507" s="3">
        <v>79</v>
      </c>
      <c r="E507" s="3" t="s">
        <v>1546</v>
      </c>
      <c r="F507" s="5" t="s">
        <v>1308</v>
      </c>
      <c r="G507" s="3" t="s">
        <v>1547</v>
      </c>
      <c r="H507" s="3" t="s">
        <v>217</v>
      </c>
    </row>
    <row r="508" spans="1:8" ht="15.5" x14ac:dyDescent="0.35">
      <c r="A508" s="4">
        <v>37608</v>
      </c>
      <c r="B508" s="3" t="s">
        <v>5</v>
      </c>
      <c r="C508" s="3">
        <v>176</v>
      </c>
      <c r="D508" s="3">
        <v>72</v>
      </c>
      <c r="E508" s="3" t="s">
        <v>2190</v>
      </c>
      <c r="F508" s="5" t="s">
        <v>1236</v>
      </c>
      <c r="G508" s="3" t="s">
        <v>2191</v>
      </c>
      <c r="H508" s="3" t="s">
        <v>530</v>
      </c>
    </row>
    <row r="509" spans="1:8" ht="15.5" x14ac:dyDescent="0.35">
      <c r="A509" s="4">
        <v>37998</v>
      </c>
      <c r="B509" s="3" t="s">
        <v>7</v>
      </c>
      <c r="C509" s="3">
        <v>153</v>
      </c>
      <c r="D509" s="3">
        <v>48</v>
      </c>
      <c r="E509" s="3" t="s">
        <v>2840</v>
      </c>
      <c r="F509" s="5" t="s">
        <v>1370</v>
      </c>
      <c r="G509" s="3" t="s">
        <v>2841</v>
      </c>
      <c r="H509" s="3" t="s">
        <v>854</v>
      </c>
    </row>
    <row r="510" spans="1:8" ht="15.5" x14ac:dyDescent="0.35">
      <c r="A510" s="4">
        <v>38060</v>
      </c>
      <c r="B510" s="3" t="s">
        <v>3</v>
      </c>
      <c r="C510" s="3">
        <v>168</v>
      </c>
      <c r="D510" s="3">
        <v>49</v>
      </c>
      <c r="E510" s="3" t="s">
        <v>2105</v>
      </c>
      <c r="F510" s="5" t="s">
        <v>1529</v>
      </c>
      <c r="G510" s="3" t="s">
        <v>2106</v>
      </c>
      <c r="H510" s="3" t="s">
        <v>487</v>
      </c>
    </row>
    <row r="511" spans="1:8" ht="15.5" x14ac:dyDescent="0.35">
      <c r="A511" s="4">
        <v>37554</v>
      </c>
      <c r="B511" s="3" t="s">
        <v>6</v>
      </c>
      <c r="C511" s="3">
        <v>166</v>
      </c>
      <c r="D511" s="3">
        <v>48</v>
      </c>
      <c r="E511" s="3" t="s">
        <v>1266</v>
      </c>
      <c r="F511" s="5" t="s">
        <v>1267</v>
      </c>
      <c r="G511" s="3" t="s">
        <v>1268</v>
      </c>
      <c r="H511" s="3" t="s">
        <v>93</v>
      </c>
    </row>
    <row r="512" spans="1:8" ht="15.5" x14ac:dyDescent="0.35">
      <c r="A512" s="4">
        <v>37454</v>
      </c>
      <c r="B512" s="3" t="s">
        <v>0</v>
      </c>
      <c r="C512" s="3">
        <v>167</v>
      </c>
      <c r="D512" s="3">
        <v>52</v>
      </c>
      <c r="E512" s="3" t="s">
        <v>2208</v>
      </c>
      <c r="F512" s="5" t="s">
        <v>1233</v>
      </c>
      <c r="G512" s="3" t="s">
        <v>2209</v>
      </c>
      <c r="H512" s="3" t="s">
        <v>539</v>
      </c>
    </row>
    <row r="513" spans="1:8" ht="15.5" x14ac:dyDescent="0.35">
      <c r="A513" s="4">
        <v>37996</v>
      </c>
      <c r="B513" s="3" t="s">
        <v>5</v>
      </c>
      <c r="C513" s="3">
        <v>150</v>
      </c>
      <c r="D513" s="3">
        <v>86</v>
      </c>
      <c r="E513" s="3" t="s">
        <v>3117</v>
      </c>
      <c r="F513" s="5" t="s">
        <v>1848</v>
      </c>
      <c r="G513" s="3" t="s">
        <v>3118</v>
      </c>
      <c r="H513" s="3" t="s">
        <v>993</v>
      </c>
    </row>
    <row r="514" spans="1:8" ht="15.5" x14ac:dyDescent="0.35">
      <c r="A514" s="4">
        <v>37672</v>
      </c>
      <c r="B514" s="3" t="s">
        <v>2</v>
      </c>
      <c r="C514" s="3">
        <v>176</v>
      </c>
      <c r="D514" s="3">
        <v>72</v>
      </c>
      <c r="E514" s="3" t="s">
        <v>2678</v>
      </c>
      <c r="F514" s="5" t="s">
        <v>1193</v>
      </c>
      <c r="G514" s="3" t="s">
        <v>2679</v>
      </c>
      <c r="H514" s="3" t="s">
        <v>774</v>
      </c>
    </row>
    <row r="515" spans="1:8" ht="15.5" x14ac:dyDescent="0.35">
      <c r="A515" s="4">
        <v>37352</v>
      </c>
      <c r="B515" s="3" t="s">
        <v>2</v>
      </c>
      <c r="C515" s="3">
        <v>166</v>
      </c>
      <c r="D515" s="3">
        <v>61</v>
      </c>
      <c r="E515" s="3" t="s">
        <v>2258</v>
      </c>
      <c r="F515" s="5" t="s">
        <v>1682</v>
      </c>
      <c r="G515" s="3" t="s">
        <v>2259</v>
      </c>
      <c r="H515" s="3" t="s">
        <v>564</v>
      </c>
    </row>
    <row r="516" spans="1:8" ht="15.5" x14ac:dyDescent="0.35">
      <c r="A516" s="4">
        <v>38466</v>
      </c>
      <c r="B516" s="3" t="s">
        <v>6</v>
      </c>
      <c r="C516" s="3">
        <v>159</v>
      </c>
      <c r="D516" s="3">
        <v>71</v>
      </c>
      <c r="E516" s="3" t="s">
        <v>2006</v>
      </c>
      <c r="F516" s="5" t="s">
        <v>1183</v>
      </c>
      <c r="G516" s="3" t="s">
        <v>2007</v>
      </c>
      <c r="H516" s="3" t="s">
        <v>438</v>
      </c>
    </row>
    <row r="517" spans="1:8" ht="15.5" x14ac:dyDescent="0.35">
      <c r="A517" s="4">
        <v>38410</v>
      </c>
      <c r="B517" s="3" t="s">
        <v>1</v>
      </c>
      <c r="C517" s="3">
        <v>179</v>
      </c>
      <c r="D517" s="3">
        <v>72</v>
      </c>
      <c r="E517" s="3" t="s">
        <v>2161</v>
      </c>
      <c r="F517" s="5" t="s">
        <v>1573</v>
      </c>
      <c r="G517" s="3" t="s">
        <v>2162</v>
      </c>
      <c r="H517" s="3" t="s">
        <v>515</v>
      </c>
    </row>
    <row r="518" spans="1:8" ht="15.5" x14ac:dyDescent="0.35">
      <c r="A518" s="4">
        <v>37771</v>
      </c>
      <c r="B518" s="3" t="s">
        <v>3</v>
      </c>
      <c r="C518" s="3">
        <v>176</v>
      </c>
      <c r="D518" s="3">
        <v>87</v>
      </c>
      <c r="E518" s="3" t="s">
        <v>1761</v>
      </c>
      <c r="F518" s="5" t="s">
        <v>1393</v>
      </c>
      <c r="G518" s="3" t="s">
        <v>1762</v>
      </c>
      <c r="H518" s="3" t="s">
        <v>1005</v>
      </c>
    </row>
    <row r="519" spans="1:8" ht="15.5" x14ac:dyDescent="0.35">
      <c r="A519" s="4">
        <v>38246</v>
      </c>
      <c r="B519" s="3" t="s">
        <v>5</v>
      </c>
      <c r="C519" s="3">
        <v>179</v>
      </c>
      <c r="D519" s="3">
        <v>81</v>
      </c>
      <c r="E519" s="3" t="s">
        <v>1718</v>
      </c>
      <c r="F519" s="5" t="s">
        <v>1311</v>
      </c>
      <c r="G519" s="3" t="s">
        <v>1719</v>
      </c>
      <c r="H519" s="3" t="s">
        <v>300</v>
      </c>
    </row>
    <row r="520" spans="1:8" ht="15.5" x14ac:dyDescent="0.35">
      <c r="A520" s="4">
        <v>37271</v>
      </c>
      <c r="B520" s="3" t="s">
        <v>1</v>
      </c>
      <c r="C520" s="3">
        <v>164</v>
      </c>
      <c r="D520" s="3">
        <v>94</v>
      </c>
      <c r="E520" s="3" t="s">
        <v>2399</v>
      </c>
      <c r="F520" s="5" t="s">
        <v>1113</v>
      </c>
      <c r="G520" s="3" t="s">
        <v>2400</v>
      </c>
      <c r="H520" s="3" t="s">
        <v>633</v>
      </c>
    </row>
    <row r="521" spans="1:8" ht="15.5" x14ac:dyDescent="0.35">
      <c r="A521" s="4">
        <v>37443</v>
      </c>
      <c r="B521" s="3" t="s">
        <v>6</v>
      </c>
      <c r="C521" s="3">
        <v>161</v>
      </c>
      <c r="D521" s="3">
        <v>74</v>
      </c>
      <c r="E521" s="3" t="s">
        <v>2212</v>
      </c>
      <c r="F521" s="5" t="s">
        <v>1251</v>
      </c>
      <c r="G521" s="3" t="s">
        <v>2213</v>
      </c>
      <c r="H521" s="3" t="s">
        <v>541</v>
      </c>
    </row>
    <row r="522" spans="1:8" ht="15.5" x14ac:dyDescent="0.35">
      <c r="A522" s="4">
        <v>38456</v>
      </c>
      <c r="B522" s="3" t="s">
        <v>3</v>
      </c>
      <c r="C522" s="3">
        <v>151</v>
      </c>
      <c r="D522" s="3">
        <v>72</v>
      </c>
      <c r="E522" s="3" t="s">
        <v>2641</v>
      </c>
      <c r="F522" s="5" t="s">
        <v>1125</v>
      </c>
      <c r="G522" s="3" t="s">
        <v>2642</v>
      </c>
      <c r="H522" s="3" t="s">
        <v>755</v>
      </c>
    </row>
    <row r="523" spans="1:8" ht="15.5" x14ac:dyDescent="0.35">
      <c r="A523" s="4">
        <v>37397</v>
      </c>
      <c r="B523" s="3" t="s">
        <v>7</v>
      </c>
      <c r="C523" s="3">
        <v>173</v>
      </c>
      <c r="D523" s="3">
        <v>74</v>
      </c>
      <c r="E523" s="3" t="s">
        <v>1115</v>
      </c>
      <c r="F523" s="5" t="s">
        <v>1116</v>
      </c>
      <c r="G523" s="3" t="s">
        <v>1117</v>
      </c>
      <c r="H523" s="3" t="s">
        <v>36</v>
      </c>
    </row>
    <row r="524" spans="1:8" ht="15.5" x14ac:dyDescent="0.35">
      <c r="A524" s="4">
        <v>37918</v>
      </c>
      <c r="B524" s="3" t="s">
        <v>7</v>
      </c>
      <c r="C524" s="3">
        <v>158</v>
      </c>
      <c r="D524" s="3">
        <v>92</v>
      </c>
      <c r="E524" s="3" t="s">
        <v>2427</v>
      </c>
      <c r="F524" s="5" t="s">
        <v>1146</v>
      </c>
      <c r="G524" s="3" t="s">
        <v>2428</v>
      </c>
      <c r="H524" s="3" t="s">
        <v>647</v>
      </c>
    </row>
    <row r="525" spans="1:8" ht="15.5" x14ac:dyDescent="0.35">
      <c r="A525" s="4">
        <v>37552</v>
      </c>
      <c r="B525" s="3" t="s">
        <v>1</v>
      </c>
      <c r="C525" s="3">
        <v>168</v>
      </c>
      <c r="D525" s="3">
        <v>88</v>
      </c>
      <c r="E525" s="3" t="s">
        <v>1278</v>
      </c>
      <c r="F525" s="5" t="s">
        <v>1116</v>
      </c>
      <c r="G525" s="3" t="s">
        <v>1279</v>
      </c>
      <c r="H525" s="3" t="s">
        <v>98</v>
      </c>
    </row>
    <row r="526" spans="1:8" ht="15.5" x14ac:dyDescent="0.35">
      <c r="A526" s="4">
        <v>38394</v>
      </c>
      <c r="B526" s="3" t="s">
        <v>3</v>
      </c>
      <c r="C526" s="3">
        <v>162</v>
      </c>
      <c r="D526" s="3">
        <v>48</v>
      </c>
      <c r="E526" s="3" t="s">
        <v>2247</v>
      </c>
      <c r="F526" s="5" t="s">
        <v>1593</v>
      </c>
      <c r="G526" s="3" t="s">
        <v>2248</v>
      </c>
      <c r="H526" s="3" t="s">
        <v>558</v>
      </c>
    </row>
    <row r="527" spans="1:8" ht="15.5" x14ac:dyDescent="0.35">
      <c r="A527" s="4">
        <v>37799</v>
      </c>
      <c r="B527" s="3" t="s">
        <v>2</v>
      </c>
      <c r="C527" s="3">
        <v>172</v>
      </c>
      <c r="D527" s="3">
        <v>51</v>
      </c>
      <c r="E527" s="3" t="s">
        <v>1079</v>
      </c>
      <c r="F527" s="5" t="s">
        <v>1080</v>
      </c>
      <c r="G527" s="3" t="s">
        <v>1081</v>
      </c>
      <c r="H527" s="3" t="s">
        <v>24</v>
      </c>
    </row>
    <row r="528" spans="1:8" ht="15.5" x14ac:dyDescent="0.35">
      <c r="A528" s="4">
        <v>37637</v>
      </c>
      <c r="B528" s="3" t="s">
        <v>6</v>
      </c>
      <c r="C528" s="3">
        <v>175</v>
      </c>
      <c r="D528" s="3">
        <v>76</v>
      </c>
      <c r="E528" s="3" t="s">
        <v>2222</v>
      </c>
      <c r="F528" s="5" t="s">
        <v>1393</v>
      </c>
      <c r="G528" s="3" t="s">
        <v>2223</v>
      </c>
      <c r="H528" s="3" t="s">
        <v>546</v>
      </c>
    </row>
    <row r="529" spans="1:8" ht="15.5" x14ac:dyDescent="0.35">
      <c r="A529" s="4">
        <v>37609</v>
      </c>
      <c r="B529" s="3" t="s">
        <v>2</v>
      </c>
      <c r="C529" s="3">
        <v>160</v>
      </c>
      <c r="D529" s="3">
        <v>94</v>
      </c>
      <c r="E529" s="3" t="s">
        <v>3096</v>
      </c>
      <c r="F529" s="5" t="s">
        <v>1716</v>
      </c>
      <c r="G529" s="3" t="s">
        <v>3097</v>
      </c>
      <c r="H529" s="3" t="s">
        <v>982</v>
      </c>
    </row>
    <row r="530" spans="1:8" ht="15.5" x14ac:dyDescent="0.35">
      <c r="A530" s="4">
        <v>37845</v>
      </c>
      <c r="B530" s="3" t="s">
        <v>4</v>
      </c>
      <c r="C530" s="3">
        <v>180</v>
      </c>
      <c r="D530" s="3">
        <v>47</v>
      </c>
      <c r="E530" s="3" t="s">
        <v>2034</v>
      </c>
      <c r="F530" s="5" t="s">
        <v>1448</v>
      </c>
      <c r="G530" s="3" t="s">
        <v>2035</v>
      </c>
      <c r="H530" s="3" t="s">
        <v>451</v>
      </c>
    </row>
    <row r="531" spans="1:8" ht="15.5" x14ac:dyDescent="0.35">
      <c r="A531" s="4">
        <v>37515</v>
      </c>
      <c r="B531" s="3" t="s">
        <v>4</v>
      </c>
      <c r="C531" s="3">
        <v>174</v>
      </c>
      <c r="D531" s="3">
        <v>91</v>
      </c>
      <c r="E531" s="3" t="s">
        <v>1313</v>
      </c>
      <c r="F531" s="5" t="s">
        <v>1314</v>
      </c>
      <c r="G531" s="3" t="s">
        <v>1315</v>
      </c>
      <c r="H531" s="3" t="s">
        <v>112</v>
      </c>
    </row>
    <row r="532" spans="1:8" ht="15.5" x14ac:dyDescent="0.35">
      <c r="A532" s="4">
        <v>37034</v>
      </c>
      <c r="B532" s="3" t="s">
        <v>5</v>
      </c>
      <c r="C532" s="3">
        <v>156</v>
      </c>
      <c r="D532" s="3">
        <v>50</v>
      </c>
      <c r="E532" s="3" t="s">
        <v>2337</v>
      </c>
      <c r="F532" s="5" t="s">
        <v>1346</v>
      </c>
      <c r="G532" s="3" t="s">
        <v>2338</v>
      </c>
      <c r="H532" s="3" t="s">
        <v>603</v>
      </c>
    </row>
    <row r="533" spans="1:8" ht="15.5" x14ac:dyDescent="0.35">
      <c r="A533" s="4">
        <v>38140</v>
      </c>
      <c r="B533" s="3" t="s">
        <v>3</v>
      </c>
      <c r="C533" s="3">
        <v>164</v>
      </c>
      <c r="D533" s="3">
        <v>47</v>
      </c>
      <c r="E533" s="3" t="s">
        <v>2337</v>
      </c>
      <c r="F533" s="5" t="s">
        <v>1919</v>
      </c>
      <c r="G533" s="3" t="s">
        <v>2548</v>
      </c>
      <c r="H533" s="3" t="s">
        <v>708</v>
      </c>
    </row>
    <row r="534" spans="1:8" ht="15.5" x14ac:dyDescent="0.35">
      <c r="A534" s="4">
        <v>37305</v>
      </c>
      <c r="B534" s="3" t="s">
        <v>3</v>
      </c>
      <c r="C534" s="3">
        <v>166</v>
      </c>
      <c r="D534" s="3">
        <v>62</v>
      </c>
      <c r="E534" s="3" t="s">
        <v>2563</v>
      </c>
      <c r="F534" s="5" t="s">
        <v>1409</v>
      </c>
      <c r="G534" s="3" t="s">
        <v>2564</v>
      </c>
      <c r="H534" s="3" t="s">
        <v>716</v>
      </c>
    </row>
    <row r="535" spans="1:8" ht="15.5" x14ac:dyDescent="0.35">
      <c r="A535" s="4">
        <v>37142</v>
      </c>
      <c r="B535" s="3" t="s">
        <v>7</v>
      </c>
      <c r="C535" s="3">
        <v>169</v>
      </c>
      <c r="D535" s="3">
        <v>81</v>
      </c>
      <c r="E535" s="3" t="s">
        <v>2127</v>
      </c>
      <c r="F535" s="5" t="s">
        <v>1759</v>
      </c>
      <c r="G535" s="3" t="s">
        <v>2128</v>
      </c>
      <c r="H535" s="3" t="s">
        <v>498</v>
      </c>
    </row>
    <row r="536" spans="1:8" ht="15.5" x14ac:dyDescent="0.35">
      <c r="A536" s="4">
        <v>38420</v>
      </c>
      <c r="B536" s="3" t="s">
        <v>5</v>
      </c>
      <c r="C536" s="3">
        <v>180</v>
      </c>
      <c r="D536" s="3">
        <v>55</v>
      </c>
      <c r="E536" s="3" t="s">
        <v>2276</v>
      </c>
      <c r="F536" s="5" t="s">
        <v>1848</v>
      </c>
      <c r="G536" s="3" t="s">
        <v>2277</v>
      </c>
      <c r="H536" s="3" t="s">
        <v>573</v>
      </c>
    </row>
    <row r="537" spans="1:8" ht="15.5" x14ac:dyDescent="0.35">
      <c r="A537" s="4">
        <v>37341</v>
      </c>
      <c r="B537" s="3" t="s">
        <v>2</v>
      </c>
      <c r="C537" s="3">
        <v>159</v>
      </c>
      <c r="D537" s="3">
        <v>47</v>
      </c>
      <c r="E537" s="3" t="s">
        <v>2445</v>
      </c>
      <c r="F537" s="5" t="s">
        <v>1107</v>
      </c>
      <c r="G537" s="3" t="s">
        <v>2446</v>
      </c>
      <c r="H537" s="3" t="s">
        <v>656</v>
      </c>
    </row>
    <row r="538" spans="1:8" ht="15.5" x14ac:dyDescent="0.35">
      <c r="A538" s="4">
        <v>37987</v>
      </c>
      <c r="B538" s="3" t="s">
        <v>6</v>
      </c>
      <c r="C538" s="3">
        <v>167</v>
      </c>
      <c r="D538" s="3">
        <v>75</v>
      </c>
      <c r="E538" s="3" t="s">
        <v>2676</v>
      </c>
      <c r="F538" s="5" t="s">
        <v>1217</v>
      </c>
      <c r="G538" s="3" t="s">
        <v>2677</v>
      </c>
      <c r="H538" s="3" t="s">
        <v>773</v>
      </c>
    </row>
    <row r="539" spans="1:8" ht="15.5" x14ac:dyDescent="0.35">
      <c r="A539" s="4">
        <v>37254</v>
      </c>
      <c r="B539" s="3" t="s">
        <v>1</v>
      </c>
      <c r="C539" s="3">
        <v>180</v>
      </c>
      <c r="D539" s="3">
        <v>76</v>
      </c>
      <c r="E539" s="3" t="s">
        <v>2073</v>
      </c>
      <c r="F539" s="5" t="s">
        <v>1138</v>
      </c>
      <c r="G539" s="3" t="s">
        <v>2074</v>
      </c>
      <c r="H539" s="3" t="s">
        <v>471</v>
      </c>
    </row>
    <row r="540" spans="1:8" ht="15.5" x14ac:dyDescent="0.35">
      <c r="A540" s="4">
        <v>38185</v>
      </c>
      <c r="B540" s="3" t="s">
        <v>2</v>
      </c>
      <c r="C540" s="3">
        <v>161</v>
      </c>
      <c r="D540" s="3">
        <v>89</v>
      </c>
      <c r="E540" s="3" t="s">
        <v>1528</v>
      </c>
      <c r="F540" s="5" t="s">
        <v>1529</v>
      </c>
      <c r="G540" s="3" t="s">
        <v>1530</v>
      </c>
      <c r="H540" s="3" t="s">
        <v>209</v>
      </c>
    </row>
    <row r="541" spans="1:8" ht="15.5" x14ac:dyDescent="0.35">
      <c r="A541" s="4">
        <v>37447</v>
      </c>
      <c r="B541" s="3" t="s">
        <v>4</v>
      </c>
      <c r="C541" s="3">
        <v>177</v>
      </c>
      <c r="D541" s="3">
        <v>71</v>
      </c>
      <c r="E541" s="3" t="s">
        <v>2313</v>
      </c>
      <c r="F541" s="5" t="s">
        <v>1919</v>
      </c>
      <c r="G541" s="3" t="s">
        <v>2314</v>
      </c>
      <c r="H541" s="3" t="s">
        <v>591</v>
      </c>
    </row>
    <row r="542" spans="1:8" ht="15.5" x14ac:dyDescent="0.35">
      <c r="A542" s="4">
        <v>37433</v>
      </c>
      <c r="B542" s="3" t="s">
        <v>0</v>
      </c>
      <c r="C542" s="3">
        <v>166</v>
      </c>
      <c r="D542" s="3">
        <v>67</v>
      </c>
      <c r="E542" s="3" t="s">
        <v>1657</v>
      </c>
      <c r="F542" s="5" t="s">
        <v>1086</v>
      </c>
      <c r="G542" s="3" t="s">
        <v>1658</v>
      </c>
      <c r="H542" s="3" t="s">
        <v>271</v>
      </c>
    </row>
    <row r="543" spans="1:8" ht="15.5" x14ac:dyDescent="0.35">
      <c r="A543" s="4">
        <v>37423</v>
      </c>
      <c r="B543" s="3" t="s">
        <v>0</v>
      </c>
      <c r="C543" s="3">
        <v>170</v>
      </c>
      <c r="D543" s="3">
        <v>64</v>
      </c>
      <c r="E543" s="3" t="s">
        <v>3043</v>
      </c>
      <c r="F543" s="5" t="s">
        <v>1919</v>
      </c>
      <c r="G543" s="3" t="s">
        <v>3044</v>
      </c>
      <c r="H543" s="3" t="s">
        <v>955</v>
      </c>
    </row>
    <row r="544" spans="1:8" ht="15.5" x14ac:dyDescent="0.35">
      <c r="A544" s="4">
        <v>37613</v>
      </c>
      <c r="B544" s="3" t="s">
        <v>3</v>
      </c>
      <c r="C544" s="3">
        <v>171</v>
      </c>
      <c r="D544" s="3">
        <v>72</v>
      </c>
      <c r="E544" s="3" t="s">
        <v>2032</v>
      </c>
      <c r="F544" s="5" t="s">
        <v>1536</v>
      </c>
      <c r="G544" s="3" t="s">
        <v>2033</v>
      </c>
      <c r="H544" s="3" t="s">
        <v>450</v>
      </c>
    </row>
    <row r="545" spans="1:8" ht="15.5" x14ac:dyDescent="0.35">
      <c r="A545" s="4">
        <v>37611</v>
      </c>
      <c r="B545" s="3" t="s">
        <v>5</v>
      </c>
      <c r="C545" s="3">
        <v>166</v>
      </c>
      <c r="D545" s="3">
        <v>57</v>
      </c>
      <c r="E545" s="3" t="s">
        <v>2071</v>
      </c>
      <c r="F545" s="5" t="s">
        <v>1283</v>
      </c>
      <c r="G545" s="3" t="s">
        <v>2072</v>
      </c>
      <c r="H545" s="3" t="s">
        <v>470</v>
      </c>
    </row>
    <row r="546" spans="1:8" ht="15.5" x14ac:dyDescent="0.35">
      <c r="A546" s="4">
        <v>37710</v>
      </c>
      <c r="B546" s="3" t="s">
        <v>5</v>
      </c>
      <c r="C546" s="3">
        <v>180</v>
      </c>
      <c r="D546" s="3">
        <v>67</v>
      </c>
      <c r="E546" s="3" t="s">
        <v>2513</v>
      </c>
      <c r="F546" s="5" t="s">
        <v>1107</v>
      </c>
      <c r="G546" s="3" t="s">
        <v>2514</v>
      </c>
      <c r="H546" s="3" t="s">
        <v>690</v>
      </c>
    </row>
    <row r="547" spans="1:8" ht="15.5" x14ac:dyDescent="0.35">
      <c r="A547" s="4">
        <v>38234</v>
      </c>
      <c r="B547" s="3" t="s">
        <v>1</v>
      </c>
      <c r="C547" s="3">
        <v>177</v>
      </c>
      <c r="D547" s="3">
        <v>63</v>
      </c>
      <c r="E547" s="3" t="s">
        <v>2918</v>
      </c>
      <c r="F547" s="5" t="s">
        <v>1212</v>
      </c>
      <c r="G547" s="3" t="s">
        <v>2919</v>
      </c>
      <c r="H547" s="3" t="s">
        <v>892</v>
      </c>
    </row>
    <row r="548" spans="1:8" ht="15.5" x14ac:dyDescent="0.35">
      <c r="A548" s="4">
        <v>37840</v>
      </c>
      <c r="B548" s="3" t="s">
        <v>1</v>
      </c>
      <c r="C548" s="3">
        <v>179</v>
      </c>
      <c r="D548" s="3">
        <v>64</v>
      </c>
      <c r="E548" s="3" t="s">
        <v>2904</v>
      </c>
      <c r="F548" s="5" t="s">
        <v>1230</v>
      </c>
      <c r="G548" s="3" t="s">
        <v>2905</v>
      </c>
      <c r="H548" s="3" t="s">
        <v>885</v>
      </c>
    </row>
    <row r="549" spans="1:8" ht="15.5" x14ac:dyDescent="0.35">
      <c r="A549" s="4">
        <v>37953</v>
      </c>
      <c r="B549" s="3" t="s">
        <v>1</v>
      </c>
      <c r="C549" s="3">
        <v>155</v>
      </c>
      <c r="D549" s="3">
        <v>77</v>
      </c>
      <c r="E549" s="3" t="s">
        <v>1776</v>
      </c>
      <c r="F549" s="5" t="s">
        <v>1077</v>
      </c>
      <c r="G549" s="3" t="s">
        <v>1777</v>
      </c>
      <c r="H549" s="3" t="s">
        <v>328</v>
      </c>
    </row>
    <row r="550" spans="1:8" ht="15.5" x14ac:dyDescent="0.35">
      <c r="A550" s="4">
        <v>37754</v>
      </c>
      <c r="B550" s="3" t="s">
        <v>6</v>
      </c>
      <c r="C550" s="3">
        <v>172</v>
      </c>
      <c r="D550" s="3">
        <v>63</v>
      </c>
      <c r="E550" s="3" t="s">
        <v>1310</v>
      </c>
      <c r="F550" s="5" t="s">
        <v>1311</v>
      </c>
      <c r="G550" s="3" t="s">
        <v>1312</v>
      </c>
      <c r="H550" s="3" t="s">
        <v>111</v>
      </c>
    </row>
    <row r="551" spans="1:8" ht="15.5" x14ac:dyDescent="0.35">
      <c r="A551" s="4">
        <v>37615</v>
      </c>
      <c r="B551" s="3" t="s">
        <v>1</v>
      </c>
      <c r="C551" s="3">
        <v>179</v>
      </c>
      <c r="D551" s="3">
        <v>62</v>
      </c>
      <c r="E551" s="3" t="s">
        <v>2605</v>
      </c>
      <c r="F551" s="5" t="s">
        <v>1314</v>
      </c>
      <c r="G551" s="3" t="s">
        <v>2606</v>
      </c>
      <c r="H551" s="3" t="s">
        <v>737</v>
      </c>
    </row>
    <row r="552" spans="1:8" ht="15.5" x14ac:dyDescent="0.35">
      <c r="A552" s="4">
        <v>37301</v>
      </c>
      <c r="B552" s="3" t="s">
        <v>7</v>
      </c>
      <c r="C552" s="3">
        <v>174</v>
      </c>
      <c r="D552" s="3">
        <v>91</v>
      </c>
      <c r="E552" s="3" t="s">
        <v>2435</v>
      </c>
      <c r="F552" s="5" t="s">
        <v>1199</v>
      </c>
      <c r="G552" s="3" t="s">
        <v>2436</v>
      </c>
      <c r="H552" s="3" t="s">
        <v>651</v>
      </c>
    </row>
    <row r="553" spans="1:8" ht="15.5" x14ac:dyDescent="0.35">
      <c r="A553" s="4">
        <v>37820</v>
      </c>
      <c r="B553" s="3" t="s">
        <v>6</v>
      </c>
      <c r="C553" s="3">
        <v>153</v>
      </c>
      <c r="D553" s="3">
        <v>49</v>
      </c>
      <c r="E553" s="3" t="s">
        <v>1708</v>
      </c>
      <c r="F553" s="5" t="s">
        <v>1709</v>
      </c>
      <c r="G553" s="3" t="s">
        <v>1710</v>
      </c>
      <c r="H553" s="3" t="s">
        <v>296</v>
      </c>
    </row>
    <row r="554" spans="1:8" ht="15.5" x14ac:dyDescent="0.35">
      <c r="A554" s="4">
        <v>37741</v>
      </c>
      <c r="B554" s="3" t="s">
        <v>3</v>
      </c>
      <c r="C554" s="3">
        <v>177</v>
      </c>
      <c r="D554" s="3">
        <v>57</v>
      </c>
      <c r="E554" s="3" t="s">
        <v>2192</v>
      </c>
      <c r="F554" s="5" t="s">
        <v>1384</v>
      </c>
      <c r="G554" s="3" t="s">
        <v>2193</v>
      </c>
      <c r="H554" s="3" t="s">
        <v>531</v>
      </c>
    </row>
    <row r="555" spans="1:8" ht="15.5" x14ac:dyDescent="0.35">
      <c r="A555" s="4">
        <v>38435</v>
      </c>
      <c r="B555" s="3" t="s">
        <v>5</v>
      </c>
      <c r="C555" s="3">
        <v>165</v>
      </c>
      <c r="D555" s="3">
        <v>64</v>
      </c>
      <c r="E555" s="3" t="s">
        <v>3078</v>
      </c>
      <c r="F555" s="5" t="s">
        <v>1256</v>
      </c>
      <c r="G555" s="3" t="s">
        <v>3079</v>
      </c>
      <c r="H555" s="3" t="s">
        <v>973</v>
      </c>
    </row>
    <row r="556" spans="1:8" ht="15.5" x14ac:dyDescent="0.35">
      <c r="A556" s="4">
        <v>37757</v>
      </c>
      <c r="B556" s="3" t="s">
        <v>3</v>
      </c>
      <c r="C556" s="3">
        <v>150</v>
      </c>
      <c r="D556" s="3">
        <v>91</v>
      </c>
      <c r="E556" s="3" t="s">
        <v>1667</v>
      </c>
      <c r="F556" s="5" t="s">
        <v>1206</v>
      </c>
      <c r="G556" s="3" t="s">
        <v>1668</v>
      </c>
      <c r="H556" s="3" t="s">
        <v>276</v>
      </c>
    </row>
    <row r="557" spans="1:8" ht="15.5" x14ac:dyDescent="0.35">
      <c r="A557" s="4">
        <v>38270</v>
      </c>
      <c r="B557" s="3" t="s">
        <v>1</v>
      </c>
      <c r="C557" s="3">
        <v>171</v>
      </c>
      <c r="D557" s="3">
        <v>76</v>
      </c>
      <c r="E557" s="3" t="s">
        <v>2395</v>
      </c>
      <c r="F557" s="5" t="s">
        <v>1289</v>
      </c>
      <c r="G557" s="3" t="s">
        <v>2396</v>
      </c>
      <c r="H557" s="3" t="s">
        <v>631</v>
      </c>
    </row>
    <row r="558" spans="1:8" ht="15.5" x14ac:dyDescent="0.35">
      <c r="A558" s="4">
        <v>37885</v>
      </c>
      <c r="B558" s="3" t="s">
        <v>6</v>
      </c>
      <c r="C558" s="3">
        <v>163</v>
      </c>
      <c r="D558" s="3">
        <v>85</v>
      </c>
      <c r="E558" s="3" t="s">
        <v>2703</v>
      </c>
      <c r="F558" s="5" t="s">
        <v>1529</v>
      </c>
      <c r="G558" s="3" t="s">
        <v>2704</v>
      </c>
      <c r="H558" s="3" t="s">
        <v>787</v>
      </c>
    </row>
    <row r="559" spans="1:8" ht="15.5" x14ac:dyDescent="0.35">
      <c r="A559" s="4">
        <v>37387</v>
      </c>
      <c r="B559" s="3" t="s">
        <v>5</v>
      </c>
      <c r="C559" s="3">
        <v>166</v>
      </c>
      <c r="D559" s="3">
        <v>74</v>
      </c>
      <c r="E559" s="3" t="s">
        <v>2507</v>
      </c>
      <c r="F559" s="5" t="s">
        <v>1233</v>
      </c>
      <c r="G559" s="3" t="s">
        <v>2508</v>
      </c>
      <c r="H559" s="3" t="s">
        <v>687</v>
      </c>
    </row>
    <row r="560" spans="1:8" ht="15.5" x14ac:dyDescent="0.35">
      <c r="A560" s="4">
        <v>37112</v>
      </c>
      <c r="B560" s="3" t="s">
        <v>2</v>
      </c>
      <c r="C560" s="3">
        <v>156</v>
      </c>
      <c r="D560" s="3">
        <v>54</v>
      </c>
      <c r="E560" s="3" t="s">
        <v>2319</v>
      </c>
      <c r="F560" s="5" t="s">
        <v>1848</v>
      </c>
      <c r="G560" s="3" t="s">
        <v>2320</v>
      </c>
      <c r="H560" s="3" t="s">
        <v>594</v>
      </c>
    </row>
    <row r="561" spans="1:8" ht="15.5" x14ac:dyDescent="0.35">
      <c r="A561" s="4">
        <v>37972</v>
      </c>
      <c r="B561" s="3" t="s">
        <v>5</v>
      </c>
      <c r="C561" s="3">
        <v>175</v>
      </c>
      <c r="D561" s="3">
        <v>48</v>
      </c>
      <c r="E561" s="3" t="s">
        <v>2004</v>
      </c>
      <c r="F561" s="5" t="s">
        <v>1334</v>
      </c>
      <c r="G561" s="3" t="s">
        <v>2005</v>
      </c>
      <c r="H561" s="3" t="s">
        <v>437</v>
      </c>
    </row>
    <row r="562" spans="1:8" ht="15.5" x14ac:dyDescent="0.35">
      <c r="A562" s="4">
        <v>37605</v>
      </c>
      <c r="B562" s="3" t="s">
        <v>0</v>
      </c>
      <c r="C562" s="3">
        <v>159</v>
      </c>
      <c r="D562" s="3">
        <v>88</v>
      </c>
      <c r="E562" s="3" t="s">
        <v>2519</v>
      </c>
      <c r="F562" s="5" t="s">
        <v>1501</v>
      </c>
      <c r="G562" s="3" t="s">
        <v>2520</v>
      </c>
      <c r="H562" s="3" t="s">
        <v>693</v>
      </c>
    </row>
    <row r="563" spans="1:8" ht="15.5" x14ac:dyDescent="0.35">
      <c r="A563" s="4">
        <v>37752</v>
      </c>
      <c r="B563" s="3" t="s">
        <v>7</v>
      </c>
      <c r="C563" s="3">
        <v>161</v>
      </c>
      <c r="D563" s="3">
        <v>62</v>
      </c>
      <c r="E563" s="3" t="s">
        <v>2109</v>
      </c>
      <c r="F563" s="5" t="s">
        <v>1297</v>
      </c>
      <c r="G563" s="3" t="s">
        <v>2110</v>
      </c>
      <c r="H563" s="3" t="s">
        <v>489</v>
      </c>
    </row>
    <row r="564" spans="1:8" ht="15.5" x14ac:dyDescent="0.35">
      <c r="A564" s="4">
        <v>37851</v>
      </c>
      <c r="B564" s="3" t="s">
        <v>2</v>
      </c>
      <c r="C564" s="3">
        <v>169</v>
      </c>
      <c r="D564" s="3">
        <v>67</v>
      </c>
      <c r="E564" s="3" t="s">
        <v>2218</v>
      </c>
      <c r="F564" s="5" t="s">
        <v>1212</v>
      </c>
      <c r="G564" s="3" t="s">
        <v>2219</v>
      </c>
      <c r="H564" s="3" t="s">
        <v>544</v>
      </c>
    </row>
    <row r="565" spans="1:8" ht="15.5" x14ac:dyDescent="0.35">
      <c r="A565" s="4">
        <v>37533</v>
      </c>
      <c r="B565" s="3" t="s">
        <v>5</v>
      </c>
      <c r="C565" s="3">
        <v>170</v>
      </c>
      <c r="D565" s="3">
        <v>58</v>
      </c>
      <c r="E565" s="3" t="s">
        <v>3010</v>
      </c>
      <c r="F565" s="5" t="s">
        <v>1297</v>
      </c>
      <c r="G565" s="3" t="s">
        <v>3011</v>
      </c>
      <c r="H565" s="3" t="s">
        <v>938</v>
      </c>
    </row>
    <row r="566" spans="1:8" ht="15.5" x14ac:dyDescent="0.35">
      <c r="A566" s="4">
        <v>38072</v>
      </c>
      <c r="B566" s="3" t="s">
        <v>0</v>
      </c>
      <c r="C566" s="3">
        <v>152</v>
      </c>
      <c r="D566" s="3">
        <v>76</v>
      </c>
      <c r="E566" s="3" t="s">
        <v>1643</v>
      </c>
      <c r="F566" s="5" t="s">
        <v>1297</v>
      </c>
      <c r="G566" s="3" t="s">
        <v>1644</v>
      </c>
      <c r="H566" s="3" t="s">
        <v>264</v>
      </c>
    </row>
    <row r="567" spans="1:8" ht="15.5" x14ac:dyDescent="0.35">
      <c r="A567" s="4">
        <v>38223</v>
      </c>
      <c r="B567" s="3" t="s">
        <v>6</v>
      </c>
      <c r="C567" s="3">
        <v>173</v>
      </c>
      <c r="D567" s="3">
        <v>89</v>
      </c>
      <c r="E567" s="3" t="s">
        <v>2924</v>
      </c>
      <c r="F567" s="5" t="s">
        <v>1119</v>
      </c>
      <c r="G567" s="3" t="s">
        <v>2925</v>
      </c>
      <c r="H567" s="3" t="s">
        <v>895</v>
      </c>
    </row>
    <row r="568" spans="1:8" ht="15.5" x14ac:dyDescent="0.35">
      <c r="A568" s="4">
        <v>37667</v>
      </c>
      <c r="B568" s="3" t="s">
        <v>2</v>
      </c>
      <c r="C568" s="3">
        <v>175</v>
      </c>
      <c r="D568" s="3">
        <v>69</v>
      </c>
      <c r="E568" s="3" t="s">
        <v>2671</v>
      </c>
      <c r="F568" s="5" t="s">
        <v>1199</v>
      </c>
      <c r="G568" s="3" t="s">
        <v>2672</v>
      </c>
      <c r="H568" s="3" t="s">
        <v>770</v>
      </c>
    </row>
    <row r="569" spans="1:8" ht="15.5" x14ac:dyDescent="0.35">
      <c r="A569" s="4">
        <v>38229</v>
      </c>
      <c r="B569" s="3" t="s">
        <v>2</v>
      </c>
      <c r="C569" s="3">
        <v>156</v>
      </c>
      <c r="D569" s="3">
        <v>80</v>
      </c>
      <c r="E569" s="3" t="s">
        <v>2732</v>
      </c>
      <c r="F569" s="5" t="s">
        <v>1065</v>
      </c>
      <c r="G569" s="3" t="s">
        <v>2733</v>
      </c>
      <c r="H569" s="3" t="s">
        <v>802</v>
      </c>
    </row>
    <row r="570" spans="1:8" ht="15.5" x14ac:dyDescent="0.35">
      <c r="A570" s="4">
        <v>37415</v>
      </c>
      <c r="B570" s="3" t="s">
        <v>5</v>
      </c>
      <c r="C570" s="3">
        <v>156</v>
      </c>
      <c r="D570" s="3">
        <v>68</v>
      </c>
      <c r="E570" s="3" t="s">
        <v>2198</v>
      </c>
      <c r="F570" s="5" t="s">
        <v>1110</v>
      </c>
      <c r="G570" s="3" t="s">
        <v>2199</v>
      </c>
      <c r="H570" s="3" t="s">
        <v>534</v>
      </c>
    </row>
    <row r="571" spans="1:8" ht="15.5" x14ac:dyDescent="0.35">
      <c r="A571" s="4">
        <v>37474</v>
      </c>
      <c r="B571" s="3" t="s">
        <v>3</v>
      </c>
      <c r="C571" s="3">
        <v>169</v>
      </c>
      <c r="D571" s="3">
        <v>47</v>
      </c>
      <c r="E571" s="3" t="s">
        <v>2984</v>
      </c>
      <c r="F571" s="5" t="s">
        <v>1321</v>
      </c>
      <c r="G571" s="3" t="s">
        <v>2985</v>
      </c>
      <c r="H571" s="3" t="s">
        <v>924</v>
      </c>
    </row>
    <row r="572" spans="1:8" ht="15.5" x14ac:dyDescent="0.35">
      <c r="A572" s="4">
        <v>37951</v>
      </c>
      <c r="B572" s="3" t="s">
        <v>4</v>
      </c>
      <c r="C572" s="3">
        <v>172</v>
      </c>
      <c r="D572" s="3">
        <v>70</v>
      </c>
      <c r="E572" s="3" t="s">
        <v>1758</v>
      </c>
      <c r="F572" s="5" t="s">
        <v>1759</v>
      </c>
      <c r="G572" s="3" t="s">
        <v>1760</v>
      </c>
      <c r="H572" s="3" t="s">
        <v>320</v>
      </c>
    </row>
    <row r="573" spans="1:8" ht="15.5" x14ac:dyDescent="0.35">
      <c r="A573" s="4">
        <v>38299</v>
      </c>
      <c r="B573" s="3" t="s">
        <v>4</v>
      </c>
      <c r="C573" s="3">
        <v>156</v>
      </c>
      <c r="D573" s="3">
        <v>68</v>
      </c>
      <c r="E573" s="3" t="s">
        <v>2063</v>
      </c>
      <c r="F573" s="5" t="s">
        <v>1262</v>
      </c>
      <c r="G573" s="3" t="s">
        <v>2064</v>
      </c>
      <c r="H573" s="3" t="s">
        <v>466</v>
      </c>
    </row>
    <row r="574" spans="1:8" ht="15.5" x14ac:dyDescent="0.35">
      <c r="A574" s="4">
        <v>37153</v>
      </c>
      <c r="B574" s="3" t="s">
        <v>7</v>
      </c>
      <c r="C574" s="3">
        <v>180</v>
      </c>
      <c r="D574" s="3">
        <v>73</v>
      </c>
      <c r="E574" s="3" t="s">
        <v>3053</v>
      </c>
      <c r="F574" s="5" t="s">
        <v>1709</v>
      </c>
      <c r="G574" s="3" t="s">
        <v>3054</v>
      </c>
      <c r="H574" s="3" t="s">
        <v>960</v>
      </c>
    </row>
    <row r="575" spans="1:8" ht="15.5" x14ac:dyDescent="0.35">
      <c r="A575" s="4">
        <v>37129</v>
      </c>
      <c r="B575" s="3" t="s">
        <v>1</v>
      </c>
      <c r="C575" s="3">
        <v>173</v>
      </c>
      <c r="D575" s="3">
        <v>59</v>
      </c>
      <c r="E575" s="3" t="s">
        <v>2771</v>
      </c>
      <c r="F575" s="5" t="s">
        <v>1779</v>
      </c>
      <c r="G575" s="3" t="s">
        <v>2772</v>
      </c>
      <c r="H575" s="3" t="s">
        <v>821</v>
      </c>
    </row>
    <row r="576" spans="1:8" ht="15.5" x14ac:dyDescent="0.35">
      <c r="A576" s="4">
        <v>37644</v>
      </c>
      <c r="B576" s="3" t="s">
        <v>4</v>
      </c>
      <c r="C576" s="3">
        <v>174</v>
      </c>
      <c r="D576" s="3">
        <v>86</v>
      </c>
      <c r="E576" s="3" t="s">
        <v>1507</v>
      </c>
      <c r="F576" s="5" t="s">
        <v>1375</v>
      </c>
      <c r="G576" s="3" t="s">
        <v>1508</v>
      </c>
      <c r="H576" s="3" t="s">
        <v>199</v>
      </c>
    </row>
    <row r="577" spans="1:8" ht="15.5" x14ac:dyDescent="0.35">
      <c r="A577" s="4">
        <v>38319</v>
      </c>
      <c r="B577" s="3" t="s">
        <v>4</v>
      </c>
      <c r="C577" s="3">
        <v>150</v>
      </c>
      <c r="D577" s="3">
        <v>85</v>
      </c>
      <c r="E577" s="3" t="s">
        <v>2309</v>
      </c>
      <c r="F577" s="5" t="s">
        <v>1068</v>
      </c>
      <c r="G577" s="3" t="s">
        <v>2310</v>
      </c>
      <c r="H577" s="3" t="s">
        <v>589</v>
      </c>
    </row>
    <row r="578" spans="1:8" ht="15.5" x14ac:dyDescent="0.35">
      <c r="A578" s="4">
        <v>37157</v>
      </c>
      <c r="B578" s="3" t="s">
        <v>6</v>
      </c>
      <c r="C578" s="3">
        <v>180</v>
      </c>
      <c r="D578" s="3">
        <v>93</v>
      </c>
      <c r="E578" s="3" t="s">
        <v>2752</v>
      </c>
      <c r="F578" s="5" t="s">
        <v>1314</v>
      </c>
      <c r="G578" s="3" t="s">
        <v>2753</v>
      </c>
      <c r="H578" s="3" t="s">
        <v>812</v>
      </c>
    </row>
    <row r="579" spans="1:8" ht="15.5" x14ac:dyDescent="0.35">
      <c r="A579" s="4">
        <v>38336</v>
      </c>
      <c r="B579" s="3" t="s">
        <v>2</v>
      </c>
      <c r="C579" s="3">
        <v>160</v>
      </c>
      <c r="D579" s="3">
        <v>78</v>
      </c>
      <c r="E579" s="3" t="s">
        <v>1495</v>
      </c>
      <c r="F579" s="5" t="s">
        <v>1113</v>
      </c>
      <c r="G579" s="3" t="s">
        <v>1496</v>
      </c>
      <c r="H579" s="3" t="s">
        <v>193</v>
      </c>
    </row>
    <row r="580" spans="1:8" ht="15.5" x14ac:dyDescent="0.35">
      <c r="A580" s="4">
        <v>37836</v>
      </c>
      <c r="B580" s="3" t="s">
        <v>0</v>
      </c>
      <c r="C580" s="3">
        <v>158</v>
      </c>
      <c r="D580" s="3">
        <v>65</v>
      </c>
      <c r="E580" s="3" t="s">
        <v>2079</v>
      </c>
      <c r="F580" s="5" t="s">
        <v>1104</v>
      </c>
      <c r="G580" s="3" t="s">
        <v>2080</v>
      </c>
      <c r="H580" s="3" t="s">
        <v>474</v>
      </c>
    </row>
    <row r="581" spans="1:8" ht="15.5" x14ac:dyDescent="0.35">
      <c r="A581" s="4">
        <v>38331</v>
      </c>
      <c r="B581" s="3" t="s">
        <v>1</v>
      </c>
      <c r="C581" s="3">
        <v>159</v>
      </c>
      <c r="D581" s="3">
        <v>76</v>
      </c>
      <c r="E581" s="3" t="s">
        <v>3129</v>
      </c>
      <c r="F581" s="5" t="s">
        <v>1086</v>
      </c>
      <c r="G581" s="3" t="s">
        <v>3130</v>
      </c>
      <c r="H581" s="3" t="s">
        <v>999</v>
      </c>
    </row>
    <row r="582" spans="1:8" ht="15.5" x14ac:dyDescent="0.35">
      <c r="A582" s="4">
        <v>38440</v>
      </c>
      <c r="B582" s="3" t="s">
        <v>2</v>
      </c>
      <c r="C582" s="3">
        <v>180</v>
      </c>
      <c r="D582" s="3">
        <v>68</v>
      </c>
      <c r="E582" s="3" t="s">
        <v>2613</v>
      </c>
      <c r="F582" s="5" t="s">
        <v>1119</v>
      </c>
      <c r="G582" s="3" t="s">
        <v>2614</v>
      </c>
      <c r="H582" s="3" t="s">
        <v>741</v>
      </c>
    </row>
    <row r="583" spans="1:8" ht="15.5" x14ac:dyDescent="0.35">
      <c r="A583" s="4">
        <v>38450</v>
      </c>
      <c r="B583" s="3" t="s">
        <v>3</v>
      </c>
      <c r="C583" s="3">
        <v>177</v>
      </c>
      <c r="D583" s="3">
        <v>76</v>
      </c>
      <c r="E583" s="3" t="s">
        <v>1938</v>
      </c>
      <c r="F583" s="5" t="s">
        <v>1149</v>
      </c>
      <c r="G583" s="3" t="s">
        <v>1939</v>
      </c>
      <c r="H583" s="3" t="s">
        <v>405</v>
      </c>
    </row>
    <row r="584" spans="1:8" ht="15.5" x14ac:dyDescent="0.35">
      <c r="A584" s="4">
        <v>37447</v>
      </c>
      <c r="B584" s="3" t="s">
        <v>3</v>
      </c>
      <c r="C584" s="3">
        <v>180</v>
      </c>
      <c r="D584" s="3">
        <v>76</v>
      </c>
      <c r="E584" s="3" t="s">
        <v>2946</v>
      </c>
      <c r="F584" s="5" t="s">
        <v>1062</v>
      </c>
      <c r="G584" s="3" t="s">
        <v>2947</v>
      </c>
      <c r="H584" s="3" t="s">
        <v>906</v>
      </c>
    </row>
    <row r="585" spans="1:8" ht="15.5" x14ac:dyDescent="0.35">
      <c r="A585" s="4">
        <v>37295</v>
      </c>
      <c r="B585" s="3" t="s">
        <v>5</v>
      </c>
      <c r="C585" s="3">
        <v>151</v>
      </c>
      <c r="D585" s="3">
        <v>65</v>
      </c>
      <c r="E585" s="3" t="s">
        <v>2868</v>
      </c>
      <c r="F585" s="5" t="s">
        <v>1321</v>
      </c>
      <c r="G585" s="3" t="s">
        <v>2869</v>
      </c>
      <c r="H585" s="3" t="s">
        <v>867</v>
      </c>
    </row>
    <row r="586" spans="1:8" ht="15.5" x14ac:dyDescent="0.35">
      <c r="A586" s="4">
        <v>37100</v>
      </c>
      <c r="B586" s="3" t="s">
        <v>1</v>
      </c>
      <c r="C586" s="3">
        <v>177</v>
      </c>
      <c r="D586" s="3">
        <v>77</v>
      </c>
      <c r="E586" s="3" t="s">
        <v>1359</v>
      </c>
      <c r="F586" s="5" t="s">
        <v>1297</v>
      </c>
      <c r="G586" s="3" t="s">
        <v>1360</v>
      </c>
      <c r="H586" s="3" t="s">
        <v>131</v>
      </c>
    </row>
    <row r="587" spans="1:8" ht="15.5" x14ac:dyDescent="0.35">
      <c r="A587" s="4">
        <v>38369</v>
      </c>
      <c r="B587" s="3" t="s">
        <v>4</v>
      </c>
      <c r="C587" s="3">
        <v>155</v>
      </c>
      <c r="D587" s="3">
        <v>73</v>
      </c>
      <c r="E587" s="3" t="s">
        <v>3045</v>
      </c>
      <c r="F587" s="5" t="s">
        <v>1256</v>
      </c>
      <c r="G587" s="3" t="s">
        <v>3046</v>
      </c>
      <c r="H587" s="3" t="s">
        <v>956</v>
      </c>
    </row>
    <row r="588" spans="1:8" ht="15.5" x14ac:dyDescent="0.35">
      <c r="A588" s="4">
        <v>37905</v>
      </c>
      <c r="B588" s="3" t="s">
        <v>0</v>
      </c>
      <c r="C588" s="3">
        <v>164</v>
      </c>
      <c r="D588" s="3">
        <v>94</v>
      </c>
      <c r="E588" s="3" t="s">
        <v>1916</v>
      </c>
      <c r="F588" s="5" t="s">
        <v>1267</v>
      </c>
      <c r="G588" s="3" t="s">
        <v>1917</v>
      </c>
      <c r="H588" s="3" t="s">
        <v>395</v>
      </c>
    </row>
    <row r="589" spans="1:8" ht="15.5" x14ac:dyDescent="0.35">
      <c r="A589" s="4">
        <v>38229</v>
      </c>
      <c r="B589" s="3" t="s">
        <v>3</v>
      </c>
      <c r="C589" s="3">
        <v>165</v>
      </c>
      <c r="D589" s="3">
        <v>63</v>
      </c>
      <c r="E589" s="3" t="s">
        <v>2284</v>
      </c>
      <c r="F589" s="5" t="s">
        <v>1222</v>
      </c>
      <c r="G589" s="3" t="s">
        <v>2285</v>
      </c>
      <c r="H589" s="3" t="s">
        <v>577</v>
      </c>
    </row>
    <row r="590" spans="1:8" ht="15.5" x14ac:dyDescent="0.35">
      <c r="A590" s="4">
        <v>37547</v>
      </c>
      <c r="B590" s="3" t="s">
        <v>1</v>
      </c>
      <c r="C590" s="3">
        <v>163</v>
      </c>
      <c r="D590" s="3">
        <v>91</v>
      </c>
      <c r="E590" s="3" t="s">
        <v>1621</v>
      </c>
      <c r="F590" s="5" t="s">
        <v>1062</v>
      </c>
      <c r="G590" s="3" t="s">
        <v>1622</v>
      </c>
      <c r="H590" s="3" t="s">
        <v>253</v>
      </c>
    </row>
    <row r="591" spans="1:8" ht="15.5" x14ac:dyDescent="0.35">
      <c r="A591" s="4">
        <v>37419</v>
      </c>
      <c r="B591" s="3" t="s">
        <v>1</v>
      </c>
      <c r="C591" s="3">
        <v>167</v>
      </c>
      <c r="D591" s="3">
        <v>70</v>
      </c>
      <c r="E591" s="3" t="s">
        <v>3082</v>
      </c>
      <c r="F591" s="5" t="s">
        <v>1321</v>
      </c>
      <c r="G591" s="3" t="s">
        <v>3083</v>
      </c>
      <c r="H591" s="3" t="s">
        <v>975</v>
      </c>
    </row>
    <row r="592" spans="1:8" ht="15.5" x14ac:dyDescent="0.35">
      <c r="A592" s="4">
        <v>38050</v>
      </c>
      <c r="B592" s="3" t="s">
        <v>4</v>
      </c>
      <c r="C592" s="3">
        <v>165</v>
      </c>
      <c r="D592" s="3">
        <v>56</v>
      </c>
      <c r="E592" s="3" t="s">
        <v>2661</v>
      </c>
      <c r="F592" s="5" t="s">
        <v>1212</v>
      </c>
      <c r="G592" s="3" t="s">
        <v>2662</v>
      </c>
      <c r="H592" s="3" t="s">
        <v>765</v>
      </c>
    </row>
    <row r="593" spans="1:8" ht="15.5" x14ac:dyDescent="0.35">
      <c r="A593" s="4">
        <v>37572</v>
      </c>
      <c r="B593" s="3" t="s">
        <v>0</v>
      </c>
      <c r="C593" s="3">
        <v>157</v>
      </c>
      <c r="D593" s="3">
        <v>93</v>
      </c>
      <c r="E593" s="3" t="s">
        <v>2584</v>
      </c>
      <c r="F593" s="5" t="s">
        <v>1128</v>
      </c>
      <c r="G593" s="3" t="s">
        <v>2585</v>
      </c>
      <c r="H593" s="3" t="s">
        <v>727</v>
      </c>
    </row>
    <row r="594" spans="1:8" ht="15.5" x14ac:dyDescent="0.35">
      <c r="A594" s="4">
        <v>37590</v>
      </c>
      <c r="B594" s="3" t="s">
        <v>0</v>
      </c>
      <c r="C594" s="3">
        <v>150</v>
      </c>
      <c r="D594" s="3">
        <v>86</v>
      </c>
      <c r="E594" s="3" t="s">
        <v>1730</v>
      </c>
      <c r="F594" s="5" t="s">
        <v>1230</v>
      </c>
      <c r="G594" s="3" t="s">
        <v>1731</v>
      </c>
      <c r="H594" s="3" t="s">
        <v>306</v>
      </c>
    </row>
    <row r="595" spans="1:8" ht="15.5" x14ac:dyDescent="0.35">
      <c r="A595" s="4">
        <v>38337</v>
      </c>
      <c r="B595" s="3" t="s">
        <v>5</v>
      </c>
      <c r="C595" s="3">
        <v>173</v>
      </c>
      <c r="D595" s="3">
        <v>50</v>
      </c>
      <c r="E595" s="3" t="s">
        <v>2367</v>
      </c>
      <c r="F595" s="5" t="s">
        <v>1375</v>
      </c>
      <c r="G595" s="3" t="s">
        <v>2368</v>
      </c>
      <c r="H595" s="3" t="s">
        <v>617</v>
      </c>
    </row>
    <row r="596" spans="1:8" ht="15.5" x14ac:dyDescent="0.35">
      <c r="A596" s="4">
        <v>37222</v>
      </c>
      <c r="B596" s="3" t="s">
        <v>0</v>
      </c>
      <c r="C596" s="3">
        <v>160</v>
      </c>
      <c r="D596" s="3">
        <v>58</v>
      </c>
      <c r="E596" s="3" t="s">
        <v>2884</v>
      </c>
      <c r="F596" s="5" t="s">
        <v>1479</v>
      </c>
      <c r="G596" s="3" t="s">
        <v>2885</v>
      </c>
      <c r="H596" s="3" t="s">
        <v>875</v>
      </c>
    </row>
    <row r="597" spans="1:8" ht="15.5" x14ac:dyDescent="0.35">
      <c r="A597" s="4">
        <v>37741</v>
      </c>
      <c r="B597" s="3" t="s">
        <v>1</v>
      </c>
      <c r="C597" s="3">
        <v>168</v>
      </c>
      <c r="D597" s="3">
        <v>72</v>
      </c>
      <c r="E597" s="3" t="s">
        <v>3115</v>
      </c>
      <c r="F597" s="5" t="s">
        <v>1256</v>
      </c>
      <c r="G597" s="3" t="s">
        <v>3116</v>
      </c>
      <c r="H597" s="3" t="s">
        <v>992</v>
      </c>
    </row>
    <row r="598" spans="1:8" ht="15.5" x14ac:dyDescent="0.35">
      <c r="A598" s="4">
        <v>37449</v>
      </c>
      <c r="B598" s="3" t="s">
        <v>2</v>
      </c>
      <c r="C598" s="3">
        <v>179</v>
      </c>
      <c r="D598" s="3">
        <v>91</v>
      </c>
      <c r="E598" s="3" t="s">
        <v>2282</v>
      </c>
      <c r="F598" s="5" t="s">
        <v>1169</v>
      </c>
      <c r="G598" s="3" t="s">
        <v>2283</v>
      </c>
      <c r="H598" s="3" t="s">
        <v>576</v>
      </c>
    </row>
    <row r="599" spans="1:8" ht="15.5" x14ac:dyDescent="0.35">
      <c r="A599" s="4">
        <v>38148</v>
      </c>
      <c r="B599" s="3" t="s">
        <v>3</v>
      </c>
      <c r="C599" s="3">
        <v>172</v>
      </c>
      <c r="D599" s="3">
        <v>71</v>
      </c>
      <c r="E599" s="3" t="s">
        <v>2461</v>
      </c>
      <c r="F599" s="5" t="s">
        <v>1068</v>
      </c>
      <c r="G599" s="3" t="s">
        <v>2462</v>
      </c>
      <c r="H599" s="3" t="s">
        <v>664</v>
      </c>
    </row>
    <row r="600" spans="1:8" ht="15.5" x14ac:dyDescent="0.35">
      <c r="A600" s="4">
        <v>37593</v>
      </c>
      <c r="B600" s="3" t="s">
        <v>0</v>
      </c>
      <c r="C600" s="3">
        <v>165</v>
      </c>
      <c r="D600" s="3">
        <v>85</v>
      </c>
      <c r="E600" s="3" t="s">
        <v>2538</v>
      </c>
      <c r="F600" s="5" t="s">
        <v>1821</v>
      </c>
      <c r="G600" s="3" t="s">
        <v>2539</v>
      </c>
      <c r="H600" s="3" t="s">
        <v>703</v>
      </c>
    </row>
    <row r="601" spans="1:8" ht="15.5" x14ac:dyDescent="0.35">
      <c r="A601" s="4">
        <v>38176</v>
      </c>
      <c r="B601" s="3" t="s">
        <v>4</v>
      </c>
      <c r="C601" s="3">
        <v>154</v>
      </c>
      <c r="D601" s="3">
        <v>47</v>
      </c>
      <c r="E601" s="3" t="s">
        <v>2914</v>
      </c>
      <c r="F601" s="5" t="s">
        <v>1289</v>
      </c>
      <c r="G601" s="3" t="s">
        <v>2915</v>
      </c>
      <c r="H601" s="3" t="s">
        <v>890</v>
      </c>
    </row>
    <row r="602" spans="1:8" ht="15.5" x14ac:dyDescent="0.35">
      <c r="A602" s="4">
        <v>37347</v>
      </c>
      <c r="B602" s="3" t="s">
        <v>5</v>
      </c>
      <c r="C602" s="3">
        <v>159</v>
      </c>
      <c r="D602" s="3">
        <v>82</v>
      </c>
      <c r="E602" s="3" t="s">
        <v>2908</v>
      </c>
      <c r="F602" s="5" t="s">
        <v>1169</v>
      </c>
      <c r="G602" s="3" t="s">
        <v>2909</v>
      </c>
      <c r="H602" s="3" t="s">
        <v>887</v>
      </c>
    </row>
    <row r="603" spans="1:8" ht="15.5" x14ac:dyDescent="0.35">
      <c r="A603" s="4">
        <v>38454</v>
      </c>
      <c r="B603" s="3" t="s">
        <v>0</v>
      </c>
      <c r="C603" s="3">
        <v>155</v>
      </c>
      <c r="D603" s="3">
        <v>82</v>
      </c>
      <c r="E603" s="3" t="s">
        <v>1160</v>
      </c>
      <c r="F603" s="5" t="s">
        <v>1161</v>
      </c>
      <c r="G603" s="3" t="s">
        <v>1162</v>
      </c>
      <c r="H603" s="3" t="s">
        <v>53</v>
      </c>
    </row>
    <row r="604" spans="1:8" ht="15.5" x14ac:dyDescent="0.35">
      <c r="A604" s="4">
        <v>37213</v>
      </c>
      <c r="B604" s="3" t="s">
        <v>5</v>
      </c>
      <c r="C604" s="3">
        <v>175</v>
      </c>
      <c r="D604" s="3">
        <v>47</v>
      </c>
      <c r="E604" s="3" t="s">
        <v>2916</v>
      </c>
      <c r="F604" s="5" t="s">
        <v>1071</v>
      </c>
      <c r="G604" s="3" t="s">
        <v>2917</v>
      </c>
      <c r="H604" s="3" t="s">
        <v>891</v>
      </c>
    </row>
    <row r="605" spans="1:8" ht="15.5" x14ac:dyDescent="0.35">
      <c r="A605" s="4">
        <v>38460</v>
      </c>
      <c r="B605" s="3" t="s">
        <v>2</v>
      </c>
      <c r="C605" s="3">
        <v>176</v>
      </c>
      <c r="D605" s="3">
        <v>92</v>
      </c>
      <c r="E605" s="3" t="s">
        <v>2738</v>
      </c>
      <c r="F605" s="5" t="s">
        <v>1256</v>
      </c>
      <c r="G605" s="3" t="s">
        <v>2739</v>
      </c>
      <c r="H605" s="3" t="s">
        <v>805</v>
      </c>
    </row>
    <row r="606" spans="1:8" ht="15.5" x14ac:dyDescent="0.35">
      <c r="A606" s="4">
        <v>37982</v>
      </c>
      <c r="B606" s="3" t="s">
        <v>4</v>
      </c>
      <c r="C606" s="3">
        <v>161</v>
      </c>
      <c r="D606" s="3">
        <v>77</v>
      </c>
      <c r="E606" s="3" t="s">
        <v>2249</v>
      </c>
      <c r="F606" s="5" t="s">
        <v>1233</v>
      </c>
      <c r="G606" s="3" t="s">
        <v>2250</v>
      </c>
      <c r="H606" s="3" t="s">
        <v>559</v>
      </c>
    </row>
    <row r="607" spans="1:8" ht="15.5" x14ac:dyDescent="0.35">
      <c r="A607" s="4">
        <v>37400</v>
      </c>
      <c r="B607" s="3" t="s">
        <v>3</v>
      </c>
      <c r="C607" s="3">
        <v>169</v>
      </c>
      <c r="D607" s="3">
        <v>48</v>
      </c>
      <c r="E607" s="3" t="s">
        <v>1579</v>
      </c>
      <c r="F607" s="5" t="s">
        <v>1428</v>
      </c>
      <c r="G607" s="3" t="s">
        <v>1580</v>
      </c>
      <c r="H607" s="3" t="s">
        <v>233</v>
      </c>
    </row>
    <row r="608" spans="1:8" ht="15.5" x14ac:dyDescent="0.35">
      <c r="A608" s="4">
        <v>37112</v>
      </c>
      <c r="B608" s="3" t="s">
        <v>0</v>
      </c>
      <c r="C608" s="3">
        <v>158</v>
      </c>
      <c r="D608" s="3">
        <v>50</v>
      </c>
      <c r="E608" s="3" t="s">
        <v>2371</v>
      </c>
      <c r="F608" s="5" t="s">
        <v>1482</v>
      </c>
      <c r="G608" s="3" t="s">
        <v>2372</v>
      </c>
      <c r="H608" s="3" t="s">
        <v>619</v>
      </c>
    </row>
    <row r="609" spans="1:8" ht="15.5" x14ac:dyDescent="0.35">
      <c r="A609" s="4">
        <v>37924</v>
      </c>
      <c r="B609" s="3" t="s">
        <v>1</v>
      </c>
      <c r="C609" s="3">
        <v>173</v>
      </c>
      <c r="D609" s="3">
        <v>81</v>
      </c>
      <c r="E609" s="3" t="s">
        <v>2645</v>
      </c>
      <c r="F609" s="5" t="s">
        <v>1199</v>
      </c>
      <c r="G609" s="3" t="s">
        <v>2646</v>
      </c>
      <c r="H609" s="3" t="s">
        <v>757</v>
      </c>
    </row>
    <row r="610" spans="1:8" ht="15.5" x14ac:dyDescent="0.35">
      <c r="A610" s="4">
        <v>37902</v>
      </c>
      <c r="B610" s="3" t="s">
        <v>5</v>
      </c>
      <c r="C610" s="3">
        <v>165</v>
      </c>
      <c r="D610" s="3">
        <v>69</v>
      </c>
      <c r="E610" s="3" t="s">
        <v>1142</v>
      </c>
      <c r="F610" s="5" t="s">
        <v>1143</v>
      </c>
      <c r="G610" s="3" t="s">
        <v>1144</v>
      </c>
      <c r="H610" s="3" t="s">
        <v>46</v>
      </c>
    </row>
    <row r="611" spans="1:8" ht="15.5" x14ac:dyDescent="0.35">
      <c r="A611" s="4">
        <v>38092</v>
      </c>
      <c r="B611" s="3" t="s">
        <v>3</v>
      </c>
      <c r="C611" s="3">
        <v>157</v>
      </c>
      <c r="D611" s="3">
        <v>57</v>
      </c>
      <c r="E611" s="3" t="s">
        <v>2633</v>
      </c>
      <c r="F611" s="5" t="s">
        <v>1262</v>
      </c>
      <c r="G611" s="3" t="s">
        <v>2634</v>
      </c>
      <c r="H611" s="3" t="s">
        <v>751</v>
      </c>
    </row>
    <row r="612" spans="1:8" ht="15.5" x14ac:dyDescent="0.35">
      <c r="A612" s="4">
        <v>38212</v>
      </c>
      <c r="B612" s="3" t="s">
        <v>0</v>
      </c>
      <c r="C612" s="3">
        <v>166</v>
      </c>
      <c r="D612" s="3">
        <v>81</v>
      </c>
      <c r="E612" s="3" t="s">
        <v>1132</v>
      </c>
      <c r="F612" s="5" t="s">
        <v>1128</v>
      </c>
      <c r="G612" s="3" t="s">
        <v>1133</v>
      </c>
      <c r="H612" s="3" t="s">
        <v>42</v>
      </c>
    </row>
    <row r="613" spans="1:8" ht="15.5" x14ac:dyDescent="0.35">
      <c r="A613" s="4">
        <v>37705</v>
      </c>
      <c r="B613" s="3" t="s">
        <v>0</v>
      </c>
      <c r="C613" s="3">
        <v>157</v>
      </c>
      <c r="D613" s="3">
        <v>91</v>
      </c>
      <c r="E613" s="3" t="s">
        <v>1637</v>
      </c>
      <c r="F613" s="5" t="s">
        <v>1083</v>
      </c>
      <c r="G613" s="3" t="s">
        <v>1638</v>
      </c>
      <c r="H613" s="3" t="s">
        <v>261</v>
      </c>
    </row>
    <row r="614" spans="1:8" ht="15.5" x14ac:dyDescent="0.35">
      <c r="A614" s="4">
        <v>37476</v>
      </c>
      <c r="B614" s="3" t="s">
        <v>7</v>
      </c>
      <c r="C614" s="3">
        <v>173</v>
      </c>
      <c r="D614" s="3">
        <v>69</v>
      </c>
      <c r="E614" s="3" t="s">
        <v>1258</v>
      </c>
      <c r="F614" s="5" t="s">
        <v>1259</v>
      </c>
      <c r="G614" s="3" t="s">
        <v>1260</v>
      </c>
      <c r="H614" s="3" t="s">
        <v>90</v>
      </c>
    </row>
    <row r="615" spans="1:8" ht="15.5" x14ac:dyDescent="0.35">
      <c r="A615" s="4">
        <v>37690</v>
      </c>
      <c r="B615" s="3" t="s">
        <v>1</v>
      </c>
      <c r="C615" s="3">
        <v>170</v>
      </c>
      <c r="D615" s="3">
        <v>63</v>
      </c>
      <c r="E615" s="3" t="s">
        <v>2768</v>
      </c>
      <c r="F615" s="5" t="s">
        <v>1919</v>
      </c>
      <c r="G615" s="3" t="s">
        <v>2769</v>
      </c>
      <c r="H615" s="3" t="s">
        <v>819</v>
      </c>
    </row>
    <row r="616" spans="1:8" ht="15.5" x14ac:dyDescent="0.35">
      <c r="A616" s="4">
        <v>37653</v>
      </c>
      <c r="B616" s="3" t="s">
        <v>6</v>
      </c>
      <c r="C616" s="3">
        <v>163</v>
      </c>
      <c r="D616" s="3">
        <v>56</v>
      </c>
      <c r="E616" s="3" t="s">
        <v>3049</v>
      </c>
      <c r="F616" s="5" t="s">
        <v>1341</v>
      </c>
      <c r="G616" s="3" t="s">
        <v>3050</v>
      </c>
      <c r="H616" s="3" t="s">
        <v>958</v>
      </c>
    </row>
    <row r="617" spans="1:8" ht="15.5" x14ac:dyDescent="0.35">
      <c r="A617" s="4">
        <v>38274</v>
      </c>
      <c r="B617" s="3" t="s">
        <v>2</v>
      </c>
      <c r="C617" s="3">
        <v>153</v>
      </c>
      <c r="D617" s="3">
        <v>66</v>
      </c>
      <c r="E617" s="3" t="s">
        <v>1419</v>
      </c>
      <c r="F617" s="5" t="s">
        <v>1065</v>
      </c>
      <c r="G617" s="3" t="s">
        <v>1420</v>
      </c>
      <c r="H617" s="3" t="s">
        <v>158</v>
      </c>
    </row>
    <row r="618" spans="1:8" ht="15.5" x14ac:dyDescent="0.35">
      <c r="A618" s="4">
        <v>38406</v>
      </c>
      <c r="B618" s="3" t="s">
        <v>7</v>
      </c>
      <c r="C618" s="3">
        <v>152</v>
      </c>
      <c r="D618" s="3">
        <v>80</v>
      </c>
      <c r="E618" s="3" t="s">
        <v>2425</v>
      </c>
      <c r="F618" s="5" t="s">
        <v>1334</v>
      </c>
      <c r="G618" s="3" t="s">
        <v>2426</v>
      </c>
      <c r="H618" s="3" t="s">
        <v>646</v>
      </c>
    </row>
    <row r="619" spans="1:8" ht="15.5" x14ac:dyDescent="0.35">
      <c r="A619" s="4">
        <v>37838</v>
      </c>
      <c r="B619" s="3" t="s">
        <v>5</v>
      </c>
      <c r="C619" s="3">
        <v>173</v>
      </c>
      <c r="D619" s="3">
        <v>89</v>
      </c>
      <c r="E619" s="3" t="s">
        <v>2515</v>
      </c>
      <c r="F619" s="5" t="s">
        <v>1193</v>
      </c>
      <c r="G619" s="3" t="s">
        <v>2516</v>
      </c>
      <c r="H619" s="3" t="s">
        <v>691</v>
      </c>
    </row>
    <row r="620" spans="1:8" ht="15.5" x14ac:dyDescent="0.35">
      <c r="A620" s="4">
        <v>37530</v>
      </c>
      <c r="B620" s="3" t="s">
        <v>7</v>
      </c>
      <c r="C620" s="3">
        <v>174</v>
      </c>
      <c r="D620" s="3">
        <v>59</v>
      </c>
      <c r="E620" s="3" t="s">
        <v>1930</v>
      </c>
      <c r="F620" s="5" t="s">
        <v>1289</v>
      </c>
      <c r="G620" s="3" t="s">
        <v>1931</v>
      </c>
      <c r="H620" s="3" t="s">
        <v>401</v>
      </c>
    </row>
    <row r="621" spans="1:8" ht="15.5" x14ac:dyDescent="0.35">
      <c r="A621" s="4">
        <v>38272</v>
      </c>
      <c r="B621" s="3" t="s">
        <v>4</v>
      </c>
      <c r="C621" s="3">
        <v>175</v>
      </c>
      <c r="D621" s="3">
        <v>57</v>
      </c>
      <c r="E621" s="3" t="s">
        <v>1681</v>
      </c>
      <c r="F621" s="5" t="s">
        <v>1682</v>
      </c>
      <c r="G621" s="3" t="s">
        <v>1683</v>
      </c>
      <c r="H621" s="3" t="s">
        <v>283</v>
      </c>
    </row>
    <row r="622" spans="1:8" ht="15.5" x14ac:dyDescent="0.35">
      <c r="A622" s="4">
        <v>37328</v>
      </c>
      <c r="B622" s="3" t="s">
        <v>3</v>
      </c>
      <c r="C622" s="3">
        <v>167</v>
      </c>
      <c r="D622" s="3">
        <v>65</v>
      </c>
      <c r="E622" s="3" t="s">
        <v>2437</v>
      </c>
      <c r="F622" s="5" t="s">
        <v>1573</v>
      </c>
      <c r="G622" s="3" t="s">
        <v>2438</v>
      </c>
      <c r="H622" s="3" t="s">
        <v>652</v>
      </c>
    </row>
    <row r="623" spans="1:8" ht="15.5" x14ac:dyDescent="0.35">
      <c r="A623" s="4">
        <v>37749</v>
      </c>
      <c r="B623" s="3" t="s">
        <v>4</v>
      </c>
      <c r="C623" s="3">
        <v>162</v>
      </c>
      <c r="D623" s="3">
        <v>65</v>
      </c>
      <c r="E623" s="3" t="s">
        <v>2437</v>
      </c>
      <c r="F623" s="5" t="s">
        <v>1573</v>
      </c>
      <c r="G623" s="3" t="s">
        <v>2531</v>
      </c>
      <c r="H623" s="3" t="s">
        <v>699</v>
      </c>
    </row>
    <row r="624" spans="1:8" ht="15.5" x14ac:dyDescent="0.35">
      <c r="A624" s="4">
        <v>37907</v>
      </c>
      <c r="B624" s="3" t="s">
        <v>6</v>
      </c>
      <c r="C624" s="3">
        <v>169</v>
      </c>
      <c r="D624" s="3">
        <v>70</v>
      </c>
      <c r="E624" s="3" t="s">
        <v>1568</v>
      </c>
      <c r="F624" s="5" t="s">
        <v>1251</v>
      </c>
      <c r="G624" s="3" t="s">
        <v>1569</v>
      </c>
      <c r="H624" s="3" t="s">
        <v>228</v>
      </c>
    </row>
    <row r="625" spans="1:8" ht="15.5" x14ac:dyDescent="0.35">
      <c r="A625" s="4">
        <v>38148</v>
      </c>
      <c r="B625" s="3" t="s">
        <v>4</v>
      </c>
      <c r="C625" s="3">
        <v>175</v>
      </c>
      <c r="D625" s="3">
        <v>91</v>
      </c>
      <c r="E625" s="3" t="s">
        <v>1692</v>
      </c>
      <c r="F625" s="5" t="s">
        <v>1166</v>
      </c>
      <c r="G625" s="3" t="s">
        <v>1693</v>
      </c>
      <c r="H625" s="3" t="s">
        <v>288</v>
      </c>
    </row>
    <row r="626" spans="1:8" ht="15.5" x14ac:dyDescent="0.35">
      <c r="A626" s="4">
        <v>38221</v>
      </c>
      <c r="B626" s="3" t="s">
        <v>7</v>
      </c>
      <c r="C626" s="3">
        <v>160</v>
      </c>
      <c r="D626" s="3">
        <v>72</v>
      </c>
      <c r="E626" s="3" t="s">
        <v>2674</v>
      </c>
      <c r="F626" s="5" t="s">
        <v>1274</v>
      </c>
      <c r="G626" s="3" t="s">
        <v>2675</v>
      </c>
      <c r="H626" s="3" t="s">
        <v>772</v>
      </c>
    </row>
    <row r="627" spans="1:8" ht="15.5" x14ac:dyDescent="0.35">
      <c r="A627" s="4">
        <v>37053</v>
      </c>
      <c r="B627" s="3" t="s">
        <v>3</v>
      </c>
      <c r="C627" s="3">
        <v>168</v>
      </c>
      <c r="D627" s="3">
        <v>81</v>
      </c>
      <c r="E627" s="3" t="s">
        <v>2057</v>
      </c>
      <c r="F627" s="5" t="s">
        <v>1573</v>
      </c>
      <c r="G627" s="3" t="s">
        <v>2058</v>
      </c>
      <c r="H627" s="3" t="s">
        <v>463</v>
      </c>
    </row>
    <row r="628" spans="1:8" ht="15.5" x14ac:dyDescent="0.35">
      <c r="A628" s="4">
        <v>38404</v>
      </c>
      <c r="B628" s="3" t="s">
        <v>0</v>
      </c>
      <c r="C628" s="3">
        <v>163</v>
      </c>
      <c r="D628" s="3">
        <v>51</v>
      </c>
      <c r="E628" s="3" t="s">
        <v>1174</v>
      </c>
      <c r="F628" s="5" t="s">
        <v>1175</v>
      </c>
      <c r="G628" s="3" t="s">
        <v>1176</v>
      </c>
      <c r="H628" s="3" t="s">
        <v>58</v>
      </c>
    </row>
    <row r="629" spans="1:8" ht="15.5" x14ac:dyDescent="0.35">
      <c r="A629" s="4">
        <v>37246</v>
      </c>
      <c r="B629" s="3" t="s">
        <v>2</v>
      </c>
      <c r="C629" s="3">
        <v>160</v>
      </c>
      <c r="D629" s="3">
        <v>48</v>
      </c>
      <c r="E629" s="3" t="s">
        <v>1581</v>
      </c>
      <c r="F629" s="5" t="s">
        <v>1582</v>
      </c>
      <c r="G629" s="3" t="s">
        <v>1583</v>
      </c>
      <c r="H629" s="3" t="s">
        <v>234</v>
      </c>
    </row>
    <row r="630" spans="1:8" ht="15.5" x14ac:dyDescent="0.35">
      <c r="A630" s="4">
        <v>38412</v>
      </c>
      <c r="B630" s="3" t="s">
        <v>4</v>
      </c>
      <c r="C630" s="3">
        <v>173</v>
      </c>
      <c r="D630" s="3">
        <v>57</v>
      </c>
      <c r="E630" s="3" t="s">
        <v>1812</v>
      </c>
      <c r="F630" s="5" t="s">
        <v>1526</v>
      </c>
      <c r="G630" s="3" t="s">
        <v>1813</v>
      </c>
      <c r="H630" s="3" t="s">
        <v>346</v>
      </c>
    </row>
    <row r="631" spans="1:8" ht="15.5" x14ac:dyDescent="0.35">
      <c r="A631" s="4">
        <v>37900</v>
      </c>
      <c r="B631" s="3" t="s">
        <v>3</v>
      </c>
      <c r="C631" s="3">
        <v>166</v>
      </c>
      <c r="D631" s="3">
        <v>67</v>
      </c>
      <c r="E631" s="3" t="s">
        <v>1392</v>
      </c>
      <c r="F631" s="5" t="s">
        <v>1393</v>
      </c>
      <c r="G631" s="3" t="s">
        <v>1394</v>
      </c>
      <c r="H631" s="3" t="s">
        <v>146</v>
      </c>
    </row>
    <row r="632" spans="1:8" ht="15.5" x14ac:dyDescent="0.35">
      <c r="A632" s="4">
        <v>38416</v>
      </c>
      <c r="B632" s="3" t="s">
        <v>7</v>
      </c>
      <c r="C632" s="3">
        <v>155</v>
      </c>
      <c r="D632" s="3">
        <v>71</v>
      </c>
      <c r="E632" s="3" t="s">
        <v>2930</v>
      </c>
      <c r="F632" s="5" t="s">
        <v>1256</v>
      </c>
      <c r="G632" s="3" t="s">
        <v>2931</v>
      </c>
      <c r="H632" s="3" t="s">
        <v>898</v>
      </c>
    </row>
    <row r="633" spans="1:8" ht="15.5" x14ac:dyDescent="0.35">
      <c r="A633" s="4">
        <v>37920</v>
      </c>
      <c r="B633" s="3" t="s">
        <v>7</v>
      </c>
      <c r="C633" s="3">
        <v>178</v>
      </c>
      <c r="D633" s="3">
        <v>68</v>
      </c>
      <c r="E633" s="3" t="s">
        <v>2473</v>
      </c>
      <c r="F633" s="5" t="s">
        <v>1321</v>
      </c>
      <c r="G633" s="3" t="s">
        <v>2474</v>
      </c>
      <c r="H633" s="3" t="s">
        <v>670</v>
      </c>
    </row>
    <row r="634" spans="1:8" ht="15.5" x14ac:dyDescent="0.35">
      <c r="A634" s="4">
        <v>37897</v>
      </c>
      <c r="B634" s="3" t="s">
        <v>1</v>
      </c>
      <c r="C634" s="3">
        <v>180</v>
      </c>
      <c r="D634" s="3">
        <v>85</v>
      </c>
      <c r="E634" s="3" t="s">
        <v>2665</v>
      </c>
      <c r="F634" s="5" t="s">
        <v>1433</v>
      </c>
      <c r="G634" s="3" t="s">
        <v>2666</v>
      </c>
      <c r="H634" s="3" t="s">
        <v>767</v>
      </c>
    </row>
    <row r="635" spans="1:8" ht="15.5" x14ac:dyDescent="0.35">
      <c r="A635" s="4">
        <v>38130</v>
      </c>
      <c r="B635" s="3" t="s">
        <v>0</v>
      </c>
      <c r="C635" s="3">
        <v>161</v>
      </c>
      <c r="D635" s="3">
        <v>86</v>
      </c>
      <c r="E635" s="3" t="s">
        <v>2511</v>
      </c>
      <c r="F635" s="5" t="s">
        <v>1149</v>
      </c>
      <c r="G635" s="3" t="s">
        <v>2512</v>
      </c>
      <c r="H635" s="3" t="s">
        <v>689</v>
      </c>
    </row>
    <row r="636" spans="1:8" ht="15.5" x14ac:dyDescent="0.35">
      <c r="A636" s="4">
        <v>38009</v>
      </c>
      <c r="B636" s="3" t="s">
        <v>2</v>
      </c>
      <c r="C636" s="3">
        <v>174</v>
      </c>
      <c r="D636" s="3">
        <v>66</v>
      </c>
      <c r="E636" s="3" t="s">
        <v>2305</v>
      </c>
      <c r="F636" s="5" t="s">
        <v>1536</v>
      </c>
      <c r="G636" s="3" t="s">
        <v>2306</v>
      </c>
      <c r="H636" s="3" t="s">
        <v>1007</v>
      </c>
    </row>
    <row r="637" spans="1:8" ht="15.5" x14ac:dyDescent="0.35">
      <c r="A637" s="4">
        <v>37015</v>
      </c>
      <c r="B637" s="3" t="s">
        <v>0</v>
      </c>
      <c r="C637" s="3">
        <v>167</v>
      </c>
      <c r="D637" s="3">
        <v>50</v>
      </c>
      <c r="E637" s="3" t="s">
        <v>2890</v>
      </c>
      <c r="F637" s="5" t="s">
        <v>1125</v>
      </c>
      <c r="G637" s="3" t="s">
        <v>2891</v>
      </c>
      <c r="H637" s="3" t="s">
        <v>878</v>
      </c>
    </row>
    <row r="638" spans="1:8" ht="15.5" x14ac:dyDescent="0.35">
      <c r="A638" s="4">
        <v>38024</v>
      </c>
      <c r="B638" s="3" t="s">
        <v>6</v>
      </c>
      <c r="C638" s="3">
        <v>170</v>
      </c>
      <c r="D638" s="3">
        <v>63</v>
      </c>
      <c r="E638" s="3" t="s">
        <v>1369</v>
      </c>
      <c r="F638" s="5" t="s">
        <v>1370</v>
      </c>
      <c r="G638" s="3" t="s">
        <v>1371</v>
      </c>
      <c r="H638" s="3" t="s">
        <v>136</v>
      </c>
    </row>
    <row r="639" spans="1:8" ht="15.5" x14ac:dyDescent="0.35">
      <c r="A639" s="4">
        <v>37749</v>
      </c>
      <c r="B639" s="3" t="s">
        <v>5</v>
      </c>
      <c r="C639" s="3">
        <v>180</v>
      </c>
      <c r="D639" s="3">
        <v>55</v>
      </c>
      <c r="E639" s="3" t="s">
        <v>1064</v>
      </c>
      <c r="F639" s="5" t="s">
        <v>1065</v>
      </c>
      <c r="G639" s="3" t="s">
        <v>1066</v>
      </c>
      <c r="H639" s="3" t="s">
        <v>19</v>
      </c>
    </row>
    <row r="640" spans="1:8" ht="15.5" x14ac:dyDescent="0.35">
      <c r="A640" s="4">
        <v>38363</v>
      </c>
      <c r="B640" s="3" t="s">
        <v>2</v>
      </c>
      <c r="C640" s="3">
        <v>179</v>
      </c>
      <c r="D640" s="3">
        <v>90</v>
      </c>
      <c r="E640" s="3" t="s">
        <v>1732</v>
      </c>
      <c r="F640" s="5" t="s">
        <v>1183</v>
      </c>
      <c r="G640" s="3" t="s">
        <v>1733</v>
      </c>
      <c r="H640" s="3" t="s">
        <v>307</v>
      </c>
    </row>
    <row r="641" spans="1:8" ht="15.5" x14ac:dyDescent="0.35">
      <c r="A641" s="4">
        <v>37180</v>
      </c>
      <c r="B641" s="3" t="s">
        <v>0</v>
      </c>
      <c r="C641" s="3">
        <v>157</v>
      </c>
      <c r="D641" s="3">
        <v>48</v>
      </c>
      <c r="E641" s="3" t="s">
        <v>1299</v>
      </c>
      <c r="F641" s="5" t="s">
        <v>1251</v>
      </c>
      <c r="G641" s="3" t="s">
        <v>1300</v>
      </c>
      <c r="H641" s="3" t="s">
        <v>106</v>
      </c>
    </row>
    <row r="642" spans="1:8" ht="15.5" x14ac:dyDescent="0.35">
      <c r="A642" s="4">
        <v>37534</v>
      </c>
      <c r="B642" s="3" t="s">
        <v>7</v>
      </c>
      <c r="C642" s="3">
        <v>154</v>
      </c>
      <c r="D642" s="3">
        <v>48</v>
      </c>
      <c r="E642" s="3" t="s">
        <v>3119</v>
      </c>
      <c r="F642" s="5" t="s">
        <v>1297</v>
      </c>
      <c r="G642" s="3" t="s">
        <v>3120</v>
      </c>
      <c r="H642" s="3" t="s">
        <v>994</v>
      </c>
    </row>
    <row r="643" spans="1:8" ht="15.5" x14ac:dyDescent="0.35">
      <c r="A643" s="4">
        <v>37271</v>
      </c>
      <c r="B643" s="3" t="s">
        <v>7</v>
      </c>
      <c r="C643" s="3">
        <v>169</v>
      </c>
      <c r="D643" s="3">
        <v>90</v>
      </c>
      <c r="E643" s="3" t="s">
        <v>1962</v>
      </c>
      <c r="F643" s="5" t="s">
        <v>1169</v>
      </c>
      <c r="G643" s="3" t="s">
        <v>1963</v>
      </c>
      <c r="H643" s="3" t="s">
        <v>417</v>
      </c>
    </row>
    <row r="644" spans="1:8" ht="15.5" x14ac:dyDescent="0.35">
      <c r="A644" s="4">
        <v>38404</v>
      </c>
      <c r="B644" s="3" t="s">
        <v>4</v>
      </c>
      <c r="C644" s="3">
        <v>163</v>
      </c>
      <c r="D644" s="3">
        <v>92</v>
      </c>
      <c r="E644" s="3" t="s">
        <v>2576</v>
      </c>
      <c r="F644" s="5" t="s">
        <v>1166</v>
      </c>
      <c r="G644" s="3" t="s">
        <v>2577</v>
      </c>
      <c r="H644" s="3" t="s">
        <v>723</v>
      </c>
    </row>
    <row r="645" spans="1:8" ht="15.5" x14ac:dyDescent="0.35">
      <c r="A645" s="4">
        <v>37629</v>
      </c>
      <c r="B645" s="3" t="s">
        <v>0</v>
      </c>
      <c r="C645" s="3">
        <v>162</v>
      </c>
      <c r="D645" s="3">
        <v>95</v>
      </c>
      <c r="E645" s="3" t="s">
        <v>1386</v>
      </c>
      <c r="F645" s="5" t="s">
        <v>1138</v>
      </c>
      <c r="G645" s="3" t="s">
        <v>1387</v>
      </c>
      <c r="H645" s="3" t="s">
        <v>143</v>
      </c>
    </row>
    <row r="646" spans="1:8" ht="15.5" x14ac:dyDescent="0.35">
      <c r="A646" s="4">
        <v>38005</v>
      </c>
      <c r="B646" s="3" t="s">
        <v>0</v>
      </c>
      <c r="C646" s="3">
        <v>180</v>
      </c>
      <c r="D646" s="3">
        <v>55</v>
      </c>
      <c r="E646" s="3" t="s">
        <v>1607</v>
      </c>
      <c r="F646" s="5" t="s">
        <v>1582</v>
      </c>
      <c r="G646" s="3" t="s">
        <v>1608</v>
      </c>
      <c r="H646" s="3" t="s">
        <v>246</v>
      </c>
    </row>
    <row r="647" spans="1:8" ht="15.5" x14ac:dyDescent="0.35">
      <c r="A647" s="4">
        <v>38056</v>
      </c>
      <c r="B647" s="3" t="s">
        <v>1</v>
      </c>
      <c r="C647" s="3">
        <v>159</v>
      </c>
      <c r="D647" s="3">
        <v>81</v>
      </c>
      <c r="E647" s="3" t="s">
        <v>2996</v>
      </c>
      <c r="F647" s="5" t="s">
        <v>1573</v>
      </c>
      <c r="G647" s="3" t="s">
        <v>2997</v>
      </c>
      <c r="H647" s="3" t="s">
        <v>930</v>
      </c>
    </row>
    <row r="648" spans="1:8" ht="15.5" x14ac:dyDescent="0.35">
      <c r="A648" s="4">
        <v>37921</v>
      </c>
      <c r="B648" s="3" t="s">
        <v>0</v>
      </c>
      <c r="C648" s="3">
        <v>154</v>
      </c>
      <c r="D648" s="3">
        <v>73</v>
      </c>
      <c r="E648" s="3" t="s">
        <v>2220</v>
      </c>
      <c r="F648" s="5" t="s">
        <v>1759</v>
      </c>
      <c r="G648" s="3" t="s">
        <v>2221</v>
      </c>
      <c r="H648" s="3" t="s">
        <v>545</v>
      </c>
    </row>
    <row r="649" spans="1:8" ht="15.5" x14ac:dyDescent="0.35">
      <c r="A649" s="4">
        <v>37628</v>
      </c>
      <c r="B649" s="3" t="s">
        <v>4</v>
      </c>
      <c r="C649" s="3">
        <v>161</v>
      </c>
      <c r="D649" s="3">
        <v>86</v>
      </c>
      <c r="E649" s="3" t="s">
        <v>1873</v>
      </c>
      <c r="F649" s="5" t="s">
        <v>1099</v>
      </c>
      <c r="G649" s="3" t="s">
        <v>1874</v>
      </c>
      <c r="H649" s="3" t="s">
        <v>373</v>
      </c>
    </row>
    <row r="650" spans="1:8" ht="15.5" x14ac:dyDescent="0.35">
      <c r="A650" s="4">
        <v>37648</v>
      </c>
      <c r="B650" s="3" t="s">
        <v>1</v>
      </c>
      <c r="C650" s="3">
        <v>175</v>
      </c>
      <c r="D650" s="3">
        <v>93</v>
      </c>
      <c r="E650" s="3" t="s">
        <v>1460</v>
      </c>
      <c r="F650" s="5" t="s">
        <v>1128</v>
      </c>
      <c r="G650" s="3" t="s">
        <v>1461</v>
      </c>
      <c r="H650" s="3" t="s">
        <v>177</v>
      </c>
    </row>
    <row r="651" spans="1:8" ht="15.5" x14ac:dyDescent="0.35">
      <c r="A651" s="4">
        <v>37252</v>
      </c>
      <c r="B651" s="3" t="s">
        <v>5</v>
      </c>
      <c r="C651" s="3">
        <v>157</v>
      </c>
      <c r="D651" s="3">
        <v>59</v>
      </c>
      <c r="E651" s="3" t="s">
        <v>1991</v>
      </c>
      <c r="F651" s="5" t="s">
        <v>1357</v>
      </c>
      <c r="G651" s="3" t="s">
        <v>1992</v>
      </c>
      <c r="H651" s="3" t="s">
        <v>430</v>
      </c>
    </row>
    <row r="652" spans="1:8" ht="15.5" x14ac:dyDescent="0.35">
      <c r="A652" s="4">
        <v>37084</v>
      </c>
      <c r="B652" s="3" t="s">
        <v>1</v>
      </c>
      <c r="C652" s="3">
        <v>151</v>
      </c>
      <c r="D652" s="3">
        <v>94</v>
      </c>
      <c r="E652" s="3" t="s">
        <v>1331</v>
      </c>
      <c r="F652" s="5" t="s">
        <v>1107</v>
      </c>
      <c r="G652" s="3" t="s">
        <v>1332</v>
      </c>
      <c r="H652" s="3" t="s">
        <v>120</v>
      </c>
    </row>
    <row r="653" spans="1:8" ht="15.5" x14ac:dyDescent="0.35">
      <c r="A653" s="4">
        <v>37473</v>
      </c>
      <c r="B653" s="3" t="s">
        <v>1</v>
      </c>
      <c r="C653" s="3">
        <v>180</v>
      </c>
      <c r="D653" s="3">
        <v>84</v>
      </c>
      <c r="E653" s="3" t="s">
        <v>1316</v>
      </c>
      <c r="F653" s="5" t="s">
        <v>1089</v>
      </c>
      <c r="G653" s="3" t="s">
        <v>1317</v>
      </c>
      <c r="H653" s="3" t="s">
        <v>113</v>
      </c>
    </row>
    <row r="654" spans="1:8" ht="15.5" x14ac:dyDescent="0.35">
      <c r="A654" s="4">
        <v>37405</v>
      </c>
      <c r="B654" s="3" t="s">
        <v>7</v>
      </c>
      <c r="C654" s="3">
        <v>176</v>
      </c>
      <c r="D654" s="3">
        <v>63</v>
      </c>
      <c r="E654" s="3" t="s">
        <v>1544</v>
      </c>
      <c r="F654" s="5" t="s">
        <v>1267</v>
      </c>
      <c r="G654" s="3" t="s">
        <v>1545</v>
      </c>
      <c r="H654" s="3" t="s">
        <v>216</v>
      </c>
    </row>
    <row r="655" spans="1:8" ht="15.5" x14ac:dyDescent="0.35">
      <c r="A655" s="4">
        <v>38002</v>
      </c>
      <c r="B655" s="3" t="s">
        <v>3</v>
      </c>
      <c r="C655" s="3">
        <v>156</v>
      </c>
      <c r="D655" s="3">
        <v>74</v>
      </c>
      <c r="E655" s="3" t="s">
        <v>3028</v>
      </c>
      <c r="F655" s="5" t="s">
        <v>1110</v>
      </c>
      <c r="G655" s="3" t="s">
        <v>3029</v>
      </c>
      <c r="H655" s="3" t="s">
        <v>947</v>
      </c>
    </row>
    <row r="656" spans="1:8" ht="15.5" x14ac:dyDescent="0.35">
      <c r="A656" s="4">
        <v>37407</v>
      </c>
      <c r="B656" s="3" t="s">
        <v>6</v>
      </c>
      <c r="C656" s="3">
        <v>175</v>
      </c>
      <c r="D656" s="3">
        <v>87</v>
      </c>
      <c r="E656" s="3" t="s">
        <v>1372</v>
      </c>
      <c r="F656" s="5" t="s">
        <v>1161</v>
      </c>
      <c r="G656" s="3" t="s">
        <v>1373</v>
      </c>
      <c r="H656" s="3" t="s">
        <v>137</v>
      </c>
    </row>
    <row r="657" spans="1:8" ht="15.5" x14ac:dyDescent="0.35">
      <c r="A657" s="4">
        <v>37273</v>
      </c>
      <c r="B657" s="3" t="s">
        <v>6</v>
      </c>
      <c r="C657" s="3">
        <v>156</v>
      </c>
      <c r="D657" s="3">
        <v>62</v>
      </c>
      <c r="E657" s="3" t="s">
        <v>2355</v>
      </c>
      <c r="F657" s="5" t="s">
        <v>1928</v>
      </c>
      <c r="G657" s="3" t="s">
        <v>2356</v>
      </c>
      <c r="H657" s="3" t="s">
        <v>611</v>
      </c>
    </row>
    <row r="658" spans="1:8" ht="15.5" x14ac:dyDescent="0.35">
      <c r="A658" s="4">
        <v>37806</v>
      </c>
      <c r="B658" s="3" t="s">
        <v>0</v>
      </c>
      <c r="C658" s="3">
        <v>168</v>
      </c>
      <c r="D658" s="3">
        <v>47</v>
      </c>
      <c r="E658" s="3" t="s">
        <v>2111</v>
      </c>
      <c r="F658" s="5" t="s">
        <v>1094</v>
      </c>
      <c r="G658" s="3" t="s">
        <v>2112</v>
      </c>
      <c r="H658" s="3" t="s">
        <v>490</v>
      </c>
    </row>
    <row r="659" spans="1:8" ht="15.5" x14ac:dyDescent="0.35">
      <c r="A659" s="4">
        <v>37573</v>
      </c>
      <c r="B659" s="3" t="s">
        <v>2</v>
      </c>
      <c r="C659" s="3">
        <v>179</v>
      </c>
      <c r="D659" s="3">
        <v>48</v>
      </c>
      <c r="E659" s="3" t="s">
        <v>1493</v>
      </c>
      <c r="F659" s="5" t="s">
        <v>1286</v>
      </c>
      <c r="G659" s="3" t="s">
        <v>1494</v>
      </c>
      <c r="H659" s="3" t="s">
        <v>192</v>
      </c>
    </row>
    <row r="660" spans="1:8" ht="15.5" x14ac:dyDescent="0.35">
      <c r="A660" s="4">
        <v>37674</v>
      </c>
      <c r="B660" s="3" t="s">
        <v>7</v>
      </c>
      <c r="C660" s="3">
        <v>160</v>
      </c>
      <c r="D660" s="3">
        <v>57</v>
      </c>
      <c r="E660" s="3" t="s">
        <v>1533</v>
      </c>
      <c r="F660" s="5" t="s">
        <v>1448</v>
      </c>
      <c r="G660" s="3" t="s">
        <v>1534</v>
      </c>
      <c r="H660" s="3" t="s">
        <v>211</v>
      </c>
    </row>
    <row r="661" spans="1:8" ht="15.5" x14ac:dyDescent="0.35">
      <c r="A661" s="4">
        <v>37355</v>
      </c>
      <c r="B661" s="3" t="s">
        <v>6</v>
      </c>
      <c r="C661" s="3">
        <v>178</v>
      </c>
      <c r="D661" s="3">
        <v>69</v>
      </c>
      <c r="E661" s="3" t="s">
        <v>1441</v>
      </c>
      <c r="F661" s="5" t="s">
        <v>1154</v>
      </c>
      <c r="G661" s="3" t="s">
        <v>1442</v>
      </c>
      <c r="H661" s="3" t="s">
        <v>168</v>
      </c>
    </row>
    <row r="662" spans="1:8" ht="15.5" x14ac:dyDescent="0.35">
      <c r="A662" s="4">
        <v>37631</v>
      </c>
      <c r="B662" s="3" t="s">
        <v>1</v>
      </c>
      <c r="C662" s="3">
        <v>154</v>
      </c>
      <c r="D662" s="3">
        <v>94</v>
      </c>
      <c r="E662" s="3" t="s">
        <v>2932</v>
      </c>
      <c r="F662" s="5" t="s">
        <v>1375</v>
      </c>
      <c r="G662" s="3" t="s">
        <v>2933</v>
      </c>
      <c r="H662" s="3" t="s">
        <v>899</v>
      </c>
    </row>
    <row r="663" spans="1:8" ht="15.5" x14ac:dyDescent="0.35">
      <c r="A663" s="4">
        <v>38373</v>
      </c>
      <c r="B663" s="3" t="s">
        <v>1</v>
      </c>
      <c r="C663" s="3">
        <v>180</v>
      </c>
      <c r="D663" s="3">
        <v>91</v>
      </c>
      <c r="E663" s="3" t="s">
        <v>2876</v>
      </c>
      <c r="F663" s="5" t="s">
        <v>1116</v>
      </c>
      <c r="G663" s="3" t="s">
        <v>2877</v>
      </c>
      <c r="H663" s="3" t="s">
        <v>871</v>
      </c>
    </row>
    <row r="664" spans="1:8" ht="15.5" x14ac:dyDescent="0.35">
      <c r="A664" s="4">
        <v>38332</v>
      </c>
      <c r="B664" s="3" t="s">
        <v>3</v>
      </c>
      <c r="C664" s="3">
        <v>176</v>
      </c>
      <c r="D664" s="3">
        <v>64</v>
      </c>
      <c r="E664" s="3" t="s">
        <v>2593</v>
      </c>
      <c r="F664" s="5" t="s">
        <v>1573</v>
      </c>
      <c r="G664" s="3" t="s">
        <v>2594</v>
      </c>
      <c r="H664" s="3" t="s">
        <v>731</v>
      </c>
    </row>
    <row r="665" spans="1:8" ht="15.5" x14ac:dyDescent="0.35">
      <c r="A665" s="4">
        <v>37539</v>
      </c>
      <c r="B665" s="3" t="s">
        <v>2</v>
      </c>
      <c r="C665" s="3">
        <v>155</v>
      </c>
      <c r="D665" s="3">
        <v>79</v>
      </c>
      <c r="E665" s="3" t="s">
        <v>2527</v>
      </c>
      <c r="F665" s="5" t="s">
        <v>1083</v>
      </c>
      <c r="G665" s="3" t="s">
        <v>2528</v>
      </c>
      <c r="H665" s="3" t="s">
        <v>697</v>
      </c>
    </row>
    <row r="666" spans="1:8" ht="15.5" x14ac:dyDescent="0.35">
      <c r="A666" s="4">
        <v>37537</v>
      </c>
      <c r="B666" s="3" t="s">
        <v>7</v>
      </c>
      <c r="C666" s="3">
        <v>152</v>
      </c>
      <c r="D666" s="3">
        <v>79</v>
      </c>
      <c r="E666" s="3" t="s">
        <v>1609</v>
      </c>
      <c r="F666" s="5" t="s">
        <v>1083</v>
      </c>
      <c r="G666" s="3" t="s">
        <v>1610</v>
      </c>
      <c r="H666" s="3" t="s">
        <v>247</v>
      </c>
    </row>
    <row r="667" spans="1:8" ht="15.5" x14ac:dyDescent="0.35">
      <c r="A667" s="4">
        <v>37099</v>
      </c>
      <c r="B667" s="3" t="s">
        <v>1</v>
      </c>
      <c r="C667" s="3">
        <v>156</v>
      </c>
      <c r="D667" s="3">
        <v>64</v>
      </c>
      <c r="E667" s="3" t="s">
        <v>1381</v>
      </c>
      <c r="F667" s="5" t="s">
        <v>1183</v>
      </c>
      <c r="G667" s="3" t="s">
        <v>1382</v>
      </c>
      <c r="H667" s="3" t="s">
        <v>141</v>
      </c>
    </row>
    <row r="668" spans="1:8" ht="15.5" x14ac:dyDescent="0.35">
      <c r="A668" s="4">
        <v>37530</v>
      </c>
      <c r="B668" s="3" t="s">
        <v>7</v>
      </c>
      <c r="C668" s="3">
        <v>155</v>
      </c>
      <c r="D668" s="3">
        <v>72</v>
      </c>
      <c r="E668" s="3" t="s">
        <v>3012</v>
      </c>
      <c r="F668" s="5" t="s">
        <v>1062</v>
      </c>
      <c r="G668" s="3" t="s">
        <v>3013</v>
      </c>
      <c r="H668" s="3" t="s">
        <v>939</v>
      </c>
    </row>
    <row r="669" spans="1:8" ht="15.5" x14ac:dyDescent="0.35">
      <c r="A669" s="4">
        <v>37641</v>
      </c>
      <c r="B669" s="3" t="s">
        <v>0</v>
      </c>
      <c r="C669" s="3">
        <v>179</v>
      </c>
      <c r="D669" s="3">
        <v>76</v>
      </c>
      <c r="E669" s="3" t="s">
        <v>3125</v>
      </c>
      <c r="F669" s="5" t="s">
        <v>1183</v>
      </c>
      <c r="G669" s="3" t="s">
        <v>3126</v>
      </c>
      <c r="H669" s="3" t="s">
        <v>997</v>
      </c>
    </row>
    <row r="670" spans="1:8" ht="15.5" x14ac:dyDescent="0.35">
      <c r="A670" s="4">
        <v>37945</v>
      </c>
      <c r="B670" s="3" t="s">
        <v>6</v>
      </c>
      <c r="C670" s="3">
        <v>163</v>
      </c>
      <c r="D670" s="3">
        <v>94</v>
      </c>
      <c r="E670" s="3" t="s">
        <v>2880</v>
      </c>
      <c r="F670" s="5" t="s">
        <v>1209</v>
      </c>
      <c r="G670" s="3" t="s">
        <v>2881</v>
      </c>
      <c r="H670" s="3" t="s">
        <v>873</v>
      </c>
    </row>
    <row r="671" spans="1:8" ht="15.5" x14ac:dyDescent="0.35">
      <c r="A671" s="4">
        <v>37636</v>
      </c>
      <c r="B671" s="3" t="s">
        <v>1</v>
      </c>
      <c r="C671" s="3">
        <v>163</v>
      </c>
      <c r="D671" s="3">
        <v>81</v>
      </c>
      <c r="E671" s="3" t="s">
        <v>1902</v>
      </c>
      <c r="F671" s="5" t="s">
        <v>1116</v>
      </c>
      <c r="G671" s="3" t="s">
        <v>1903</v>
      </c>
      <c r="H671" s="3" t="s">
        <v>388</v>
      </c>
    </row>
    <row r="672" spans="1:8" ht="15.5" x14ac:dyDescent="0.35">
      <c r="A672" s="4">
        <v>37557</v>
      </c>
      <c r="B672" s="3" t="s">
        <v>5</v>
      </c>
      <c r="C672" s="3">
        <v>152</v>
      </c>
      <c r="D672" s="3">
        <v>93</v>
      </c>
      <c r="E672" s="3" t="s">
        <v>1182</v>
      </c>
      <c r="F672" s="5" t="s">
        <v>1183</v>
      </c>
      <c r="G672" s="3" t="s">
        <v>1184</v>
      </c>
      <c r="H672" s="3" t="s">
        <v>61</v>
      </c>
    </row>
    <row r="673" spans="1:8" ht="15.5" x14ac:dyDescent="0.35">
      <c r="A673" s="4">
        <v>37671</v>
      </c>
      <c r="B673" s="3" t="s">
        <v>2</v>
      </c>
      <c r="C673" s="3">
        <v>163</v>
      </c>
      <c r="D673" s="3">
        <v>87</v>
      </c>
      <c r="E673" s="3" t="s">
        <v>1397</v>
      </c>
      <c r="F673" s="5" t="s">
        <v>1259</v>
      </c>
      <c r="G673" s="3" t="s">
        <v>1398</v>
      </c>
      <c r="H673" s="3" t="s">
        <v>148</v>
      </c>
    </row>
    <row r="674" spans="1:8" ht="15.5" x14ac:dyDescent="0.35">
      <c r="A674" s="4">
        <v>37013</v>
      </c>
      <c r="B674" s="3" t="s">
        <v>1</v>
      </c>
      <c r="C674" s="3">
        <v>178</v>
      </c>
      <c r="D674" s="3">
        <v>81</v>
      </c>
      <c r="E674" s="3" t="s">
        <v>1698</v>
      </c>
      <c r="F674" s="5" t="s">
        <v>1222</v>
      </c>
      <c r="G674" s="3" t="s">
        <v>1699</v>
      </c>
      <c r="H674" s="3" t="s">
        <v>291</v>
      </c>
    </row>
    <row r="675" spans="1:8" ht="15.5" x14ac:dyDescent="0.35">
      <c r="A675" s="4">
        <v>37974</v>
      </c>
      <c r="B675" s="3" t="s">
        <v>0</v>
      </c>
      <c r="C675" s="3">
        <v>161</v>
      </c>
      <c r="D675" s="3">
        <v>84</v>
      </c>
      <c r="E675" s="3" t="s">
        <v>1070</v>
      </c>
      <c r="F675" s="5" t="s">
        <v>1071</v>
      </c>
      <c r="G675" s="3" t="s">
        <v>1072</v>
      </c>
      <c r="H675" s="3" t="s">
        <v>21</v>
      </c>
    </row>
    <row r="676" spans="1:8" ht="15.5" x14ac:dyDescent="0.35">
      <c r="A676" s="4">
        <v>38133</v>
      </c>
      <c r="B676" s="3" t="s">
        <v>5</v>
      </c>
      <c r="C676" s="3">
        <v>176</v>
      </c>
      <c r="D676" s="3">
        <v>52</v>
      </c>
      <c r="E676" s="3" t="s">
        <v>2582</v>
      </c>
      <c r="F676" s="5" t="s">
        <v>1308</v>
      </c>
      <c r="G676" s="3" t="s">
        <v>2583</v>
      </c>
      <c r="H676" s="3" t="s">
        <v>726</v>
      </c>
    </row>
    <row r="677" spans="1:8" ht="15.5" x14ac:dyDescent="0.35">
      <c r="A677" s="4">
        <v>38007</v>
      </c>
      <c r="B677" s="3" t="s">
        <v>1</v>
      </c>
      <c r="C677" s="3">
        <v>174</v>
      </c>
      <c r="D677" s="3">
        <v>95</v>
      </c>
      <c r="E677" s="3" t="s">
        <v>1605</v>
      </c>
      <c r="F677" s="5" t="s">
        <v>1122</v>
      </c>
      <c r="G677" s="3" t="s">
        <v>1606</v>
      </c>
      <c r="H677" s="3" t="s">
        <v>245</v>
      </c>
    </row>
    <row r="678" spans="1:8" ht="15.5" x14ac:dyDescent="0.35">
      <c r="A678" s="4">
        <v>38072</v>
      </c>
      <c r="B678" s="3" t="s">
        <v>4</v>
      </c>
      <c r="C678" s="3">
        <v>179</v>
      </c>
      <c r="D678" s="3">
        <v>95</v>
      </c>
      <c r="E678" s="3" t="s">
        <v>1301</v>
      </c>
      <c r="F678" s="5" t="s">
        <v>1077</v>
      </c>
      <c r="G678" s="3" t="s">
        <v>1302</v>
      </c>
      <c r="H678" s="3" t="s">
        <v>107</v>
      </c>
    </row>
    <row r="679" spans="1:8" ht="15.5" x14ac:dyDescent="0.35">
      <c r="A679" s="4">
        <v>37876</v>
      </c>
      <c r="B679" s="3" t="s">
        <v>3</v>
      </c>
      <c r="C679" s="3">
        <v>160</v>
      </c>
      <c r="D679" s="3">
        <v>50</v>
      </c>
      <c r="E679" s="3" t="s">
        <v>1421</v>
      </c>
      <c r="F679" s="5" t="s">
        <v>1225</v>
      </c>
      <c r="G679" s="3" t="s">
        <v>1422</v>
      </c>
      <c r="H679" s="3" t="s">
        <v>159</v>
      </c>
    </row>
    <row r="680" spans="1:8" ht="15.5" x14ac:dyDescent="0.35">
      <c r="A680" s="4">
        <v>38450</v>
      </c>
      <c r="B680" s="3" t="s">
        <v>1</v>
      </c>
      <c r="C680" s="3">
        <v>163</v>
      </c>
      <c r="D680" s="3">
        <v>72</v>
      </c>
      <c r="E680" s="3" t="s">
        <v>2944</v>
      </c>
      <c r="F680" s="5" t="s">
        <v>1433</v>
      </c>
      <c r="G680" s="3" t="s">
        <v>2945</v>
      </c>
      <c r="H680" s="3" t="s">
        <v>905</v>
      </c>
    </row>
    <row r="681" spans="1:8" ht="15.5" x14ac:dyDescent="0.35">
      <c r="A681" s="4">
        <v>37968</v>
      </c>
      <c r="B681" s="3" t="s">
        <v>4</v>
      </c>
      <c r="C681" s="3">
        <v>180</v>
      </c>
      <c r="D681" s="3">
        <v>55</v>
      </c>
      <c r="E681" s="3" t="s">
        <v>3100</v>
      </c>
      <c r="F681" s="5" t="s">
        <v>1448</v>
      </c>
      <c r="G681" s="3" t="s">
        <v>3101</v>
      </c>
      <c r="H681" s="3" t="s">
        <v>984</v>
      </c>
    </row>
    <row r="682" spans="1:8" ht="15.5" x14ac:dyDescent="0.35">
      <c r="A682" s="4">
        <v>37106</v>
      </c>
      <c r="B682" s="3" t="s">
        <v>5</v>
      </c>
      <c r="C682" s="3">
        <v>156</v>
      </c>
      <c r="D682" s="3">
        <v>61</v>
      </c>
      <c r="E682" s="3" t="s">
        <v>2143</v>
      </c>
      <c r="F682" s="5" t="s">
        <v>1080</v>
      </c>
      <c r="G682" s="3" t="s">
        <v>2144</v>
      </c>
      <c r="H682" s="3" t="s">
        <v>506</v>
      </c>
    </row>
    <row r="683" spans="1:8" ht="15.5" x14ac:dyDescent="0.35">
      <c r="A683" s="4">
        <v>37906</v>
      </c>
      <c r="B683" s="3" t="s">
        <v>3</v>
      </c>
      <c r="C683" s="3">
        <v>159</v>
      </c>
      <c r="D683" s="3">
        <v>68</v>
      </c>
      <c r="E683" s="3" t="s">
        <v>2441</v>
      </c>
      <c r="F683" s="5" t="s">
        <v>1217</v>
      </c>
      <c r="G683" s="3" t="s">
        <v>2442</v>
      </c>
      <c r="H683" s="3" t="s">
        <v>654</v>
      </c>
    </row>
    <row r="684" spans="1:8" ht="15.5" x14ac:dyDescent="0.35">
      <c r="A684" s="4">
        <v>37092</v>
      </c>
      <c r="B684" s="3" t="s">
        <v>1</v>
      </c>
      <c r="C684" s="3">
        <v>176</v>
      </c>
      <c r="D684" s="3">
        <v>53</v>
      </c>
      <c r="E684" s="3" t="s">
        <v>2457</v>
      </c>
      <c r="F684" s="5" t="s">
        <v>1206</v>
      </c>
      <c r="G684" s="3" t="s">
        <v>2458</v>
      </c>
      <c r="H684" s="3" t="s">
        <v>662</v>
      </c>
    </row>
    <row r="685" spans="1:8" ht="15.5" x14ac:dyDescent="0.35">
      <c r="A685" s="4">
        <v>37886</v>
      </c>
      <c r="B685" s="3" t="s">
        <v>1</v>
      </c>
      <c r="C685" s="3">
        <v>174</v>
      </c>
      <c r="D685" s="3">
        <v>53</v>
      </c>
      <c r="E685" s="3" t="s">
        <v>2369</v>
      </c>
      <c r="F685" s="5" t="s">
        <v>1314</v>
      </c>
      <c r="G685" s="3" t="s">
        <v>2370</v>
      </c>
      <c r="H685" s="3" t="s">
        <v>618</v>
      </c>
    </row>
    <row r="686" spans="1:8" ht="15.5" x14ac:dyDescent="0.35">
      <c r="A686" s="4">
        <v>37650</v>
      </c>
      <c r="B686" s="3" t="s">
        <v>3</v>
      </c>
      <c r="C686" s="3">
        <v>170</v>
      </c>
      <c r="D686" s="3">
        <v>73</v>
      </c>
      <c r="E686" s="3" t="s">
        <v>2293</v>
      </c>
      <c r="F686" s="5" t="s">
        <v>1779</v>
      </c>
      <c r="G686" s="3" t="s">
        <v>2294</v>
      </c>
      <c r="H686" s="3" t="s">
        <v>582</v>
      </c>
    </row>
    <row r="687" spans="1:8" ht="15.5" x14ac:dyDescent="0.35">
      <c r="A687" s="4">
        <v>37037</v>
      </c>
      <c r="B687" s="3" t="s">
        <v>2</v>
      </c>
      <c r="C687" s="3">
        <v>180</v>
      </c>
      <c r="D687" s="3">
        <v>80</v>
      </c>
      <c r="E687" s="3" t="s">
        <v>2303</v>
      </c>
      <c r="F687" s="5" t="s">
        <v>1821</v>
      </c>
      <c r="G687" s="3" t="s">
        <v>2304</v>
      </c>
      <c r="H687" s="3" t="s">
        <v>587</v>
      </c>
    </row>
    <row r="688" spans="1:8" ht="15.5" x14ac:dyDescent="0.35">
      <c r="A688" s="4">
        <v>37707</v>
      </c>
      <c r="B688" s="3" t="s">
        <v>2</v>
      </c>
      <c r="C688" s="3">
        <v>178</v>
      </c>
      <c r="D688" s="3">
        <v>63</v>
      </c>
      <c r="E688" s="3" t="s">
        <v>2956</v>
      </c>
      <c r="F688" s="5" t="s">
        <v>1501</v>
      </c>
      <c r="G688" s="3" t="s">
        <v>2957</v>
      </c>
      <c r="H688" s="3" t="s">
        <v>910</v>
      </c>
    </row>
    <row r="689" spans="1:8" ht="15.5" x14ac:dyDescent="0.35">
      <c r="A689" s="4">
        <v>38302</v>
      </c>
      <c r="B689" s="3" t="s">
        <v>4</v>
      </c>
      <c r="C689" s="3">
        <v>179</v>
      </c>
      <c r="D689" s="3">
        <v>66</v>
      </c>
      <c r="E689" s="3" t="s">
        <v>2176</v>
      </c>
      <c r="F689" s="5" t="s">
        <v>1107</v>
      </c>
      <c r="G689" s="3" t="s">
        <v>2177</v>
      </c>
      <c r="H689" s="3" t="s">
        <v>523</v>
      </c>
    </row>
    <row r="690" spans="1:8" ht="15.5" x14ac:dyDescent="0.35">
      <c r="A690" s="4">
        <v>37896</v>
      </c>
      <c r="B690" s="3" t="s">
        <v>6</v>
      </c>
      <c r="C690" s="3">
        <v>150</v>
      </c>
      <c r="D690" s="3">
        <v>63</v>
      </c>
      <c r="E690" s="3" t="s">
        <v>1208</v>
      </c>
      <c r="F690" s="5" t="s">
        <v>1209</v>
      </c>
      <c r="G690" s="3" t="s">
        <v>1210</v>
      </c>
      <c r="H690" s="3" t="s">
        <v>71</v>
      </c>
    </row>
    <row r="691" spans="1:8" ht="15.5" x14ac:dyDescent="0.35">
      <c r="A691" s="4">
        <v>38394</v>
      </c>
      <c r="B691" s="3" t="s">
        <v>0</v>
      </c>
      <c r="C691" s="3">
        <v>167</v>
      </c>
      <c r="D691" s="3">
        <v>91</v>
      </c>
      <c r="E691" s="3" t="s">
        <v>1804</v>
      </c>
      <c r="F691" s="5" t="s">
        <v>1178</v>
      </c>
      <c r="G691" s="3" t="s">
        <v>1805</v>
      </c>
      <c r="H691" s="3" t="s">
        <v>342</v>
      </c>
    </row>
    <row r="692" spans="1:8" ht="15.5" x14ac:dyDescent="0.35">
      <c r="A692" s="4">
        <v>37858</v>
      </c>
      <c r="B692" s="3" t="s">
        <v>1</v>
      </c>
      <c r="C692" s="3">
        <v>180</v>
      </c>
      <c r="D692" s="3">
        <v>84</v>
      </c>
      <c r="E692" s="3" t="s">
        <v>1977</v>
      </c>
      <c r="F692" s="5" t="s">
        <v>1479</v>
      </c>
      <c r="G692" s="3" t="s">
        <v>1978</v>
      </c>
      <c r="H692" s="3" t="s">
        <v>423</v>
      </c>
    </row>
    <row r="693" spans="1:8" ht="15.5" x14ac:dyDescent="0.35">
      <c r="A693" s="4">
        <v>37083</v>
      </c>
      <c r="B693" s="3" t="s">
        <v>0</v>
      </c>
      <c r="C693" s="3">
        <v>162</v>
      </c>
      <c r="D693" s="3">
        <v>46</v>
      </c>
      <c r="E693" s="3" t="s">
        <v>1977</v>
      </c>
      <c r="F693" s="5" t="s">
        <v>1861</v>
      </c>
      <c r="G693" s="3" t="s">
        <v>1999</v>
      </c>
      <c r="H693" s="3" t="s">
        <v>434</v>
      </c>
    </row>
    <row r="694" spans="1:8" ht="15.5" x14ac:dyDescent="0.35">
      <c r="A694" s="4">
        <v>37125</v>
      </c>
      <c r="B694" s="3" t="s">
        <v>6</v>
      </c>
      <c r="C694" s="3">
        <v>158</v>
      </c>
      <c r="D694" s="3">
        <v>64</v>
      </c>
      <c r="E694" s="3" t="s">
        <v>1726</v>
      </c>
      <c r="F694" s="5" t="s">
        <v>1062</v>
      </c>
      <c r="G694" s="3" t="s">
        <v>1727</v>
      </c>
      <c r="H694" s="3" t="s">
        <v>304</v>
      </c>
    </row>
    <row r="695" spans="1:8" ht="15.5" x14ac:dyDescent="0.35">
      <c r="A695" s="4">
        <v>37038</v>
      </c>
      <c r="B695" s="3" t="s">
        <v>4</v>
      </c>
      <c r="C695" s="3">
        <v>157</v>
      </c>
      <c r="D695" s="3">
        <v>54</v>
      </c>
      <c r="E695" s="3" t="s">
        <v>3098</v>
      </c>
      <c r="F695" s="5" t="s">
        <v>1080</v>
      </c>
      <c r="G695" s="3" t="s">
        <v>3099</v>
      </c>
      <c r="H695" s="3" t="s">
        <v>983</v>
      </c>
    </row>
    <row r="696" spans="1:8" ht="15.5" x14ac:dyDescent="0.35">
      <c r="A696" s="4">
        <v>37817</v>
      </c>
      <c r="B696" s="3" t="s">
        <v>0</v>
      </c>
      <c r="C696" s="3">
        <v>163</v>
      </c>
      <c r="D696" s="3">
        <v>64</v>
      </c>
      <c r="E696" s="3" t="s">
        <v>1810</v>
      </c>
      <c r="F696" s="5" t="s">
        <v>1128</v>
      </c>
      <c r="G696" s="3" t="s">
        <v>1811</v>
      </c>
      <c r="H696" s="3" t="s">
        <v>345</v>
      </c>
    </row>
    <row r="697" spans="1:8" ht="15.5" x14ac:dyDescent="0.35">
      <c r="A697" s="4">
        <v>37927</v>
      </c>
      <c r="B697" s="3" t="s">
        <v>0</v>
      </c>
      <c r="C697" s="3">
        <v>173</v>
      </c>
      <c r="D697" s="3">
        <v>76</v>
      </c>
      <c r="E697" s="3" t="s">
        <v>3004</v>
      </c>
      <c r="F697" s="5" t="s">
        <v>1262</v>
      </c>
      <c r="G697" s="3" t="s">
        <v>3005</v>
      </c>
      <c r="H697" s="3" t="s">
        <v>934</v>
      </c>
    </row>
    <row r="698" spans="1:8" ht="15.5" x14ac:dyDescent="0.35">
      <c r="A698" s="4">
        <v>37050</v>
      </c>
      <c r="B698" s="3" t="s">
        <v>4</v>
      </c>
      <c r="C698" s="3">
        <v>179</v>
      </c>
      <c r="D698" s="3">
        <v>83</v>
      </c>
      <c r="E698" s="3" t="s">
        <v>1603</v>
      </c>
      <c r="F698" s="5" t="s">
        <v>1062</v>
      </c>
      <c r="G698" s="3" t="s">
        <v>1604</v>
      </c>
      <c r="H698" s="3" t="s">
        <v>244</v>
      </c>
    </row>
    <row r="699" spans="1:8" ht="15.5" x14ac:dyDescent="0.35">
      <c r="A699" s="4">
        <v>38468</v>
      </c>
      <c r="B699" s="3" t="s">
        <v>6</v>
      </c>
      <c r="C699" s="3">
        <v>177</v>
      </c>
      <c r="D699" s="3">
        <v>90</v>
      </c>
      <c r="E699" s="3" t="s">
        <v>3110</v>
      </c>
      <c r="F699" s="5" t="s">
        <v>1107</v>
      </c>
      <c r="G699" s="3" t="s">
        <v>3111</v>
      </c>
      <c r="H699" s="3" t="s">
        <v>989</v>
      </c>
    </row>
    <row r="700" spans="1:8" ht="15.5" x14ac:dyDescent="0.35">
      <c r="A700" s="4">
        <v>38120</v>
      </c>
      <c r="B700" s="3" t="s">
        <v>7</v>
      </c>
      <c r="C700" s="3">
        <v>178</v>
      </c>
      <c r="D700" s="3">
        <v>89</v>
      </c>
      <c r="E700" s="3" t="s">
        <v>2813</v>
      </c>
      <c r="F700" s="5" t="s">
        <v>1314</v>
      </c>
      <c r="G700" s="3" t="s">
        <v>2814</v>
      </c>
      <c r="H700" s="3" t="s">
        <v>842</v>
      </c>
    </row>
    <row r="701" spans="1:8" ht="15.5" x14ac:dyDescent="0.35">
      <c r="A701" s="4">
        <v>37197</v>
      </c>
      <c r="B701" s="3" t="s">
        <v>3</v>
      </c>
      <c r="C701" s="3">
        <v>162</v>
      </c>
      <c r="D701" s="3">
        <v>72</v>
      </c>
      <c r="E701" s="3" t="s">
        <v>2866</v>
      </c>
      <c r="F701" s="5" t="s">
        <v>1125</v>
      </c>
      <c r="G701" s="3" t="s">
        <v>2867</v>
      </c>
      <c r="H701" s="3" t="s">
        <v>866</v>
      </c>
    </row>
    <row r="702" spans="1:8" ht="15.5" x14ac:dyDescent="0.35">
      <c r="A702" s="4">
        <v>37998</v>
      </c>
      <c r="B702" s="3" t="s">
        <v>0</v>
      </c>
      <c r="C702" s="3">
        <v>168</v>
      </c>
      <c r="D702" s="3">
        <v>56</v>
      </c>
      <c r="E702" s="3" t="s">
        <v>2762</v>
      </c>
      <c r="F702" s="5" t="s">
        <v>1062</v>
      </c>
      <c r="G702" s="3" t="s">
        <v>2763</v>
      </c>
      <c r="H702" s="3" t="s">
        <v>817</v>
      </c>
    </row>
    <row r="703" spans="1:8" ht="15.5" x14ac:dyDescent="0.35">
      <c r="A703" s="4">
        <v>37881</v>
      </c>
      <c r="B703" s="3" t="s">
        <v>4</v>
      </c>
      <c r="C703" s="3">
        <v>157</v>
      </c>
      <c r="D703" s="3">
        <v>95</v>
      </c>
      <c r="E703" s="3" t="s">
        <v>1261</v>
      </c>
      <c r="F703" s="5" t="s">
        <v>1262</v>
      </c>
      <c r="G703" s="3" t="s">
        <v>1263</v>
      </c>
      <c r="H703" s="3" t="s">
        <v>91</v>
      </c>
    </row>
    <row r="704" spans="1:8" ht="15.5" x14ac:dyDescent="0.35">
      <c r="A704" s="4">
        <v>37508</v>
      </c>
      <c r="B704" s="3" t="s">
        <v>4</v>
      </c>
      <c r="C704" s="3">
        <v>176</v>
      </c>
      <c r="D704" s="3">
        <v>89</v>
      </c>
      <c r="E704" s="3" t="s">
        <v>2373</v>
      </c>
      <c r="F704" s="5" t="s">
        <v>1239</v>
      </c>
      <c r="G704" s="3" t="s">
        <v>2374</v>
      </c>
      <c r="H704" s="3" t="s">
        <v>620</v>
      </c>
    </row>
    <row r="705" spans="1:8" ht="15.5" x14ac:dyDescent="0.35">
      <c r="A705" s="4">
        <v>37647</v>
      </c>
      <c r="B705" s="3" t="s">
        <v>6</v>
      </c>
      <c r="C705" s="3">
        <v>170</v>
      </c>
      <c r="D705" s="3">
        <v>81</v>
      </c>
      <c r="E705" s="3" t="s">
        <v>3084</v>
      </c>
      <c r="F705" s="5" t="s">
        <v>1138</v>
      </c>
      <c r="G705" s="3" t="s">
        <v>3085</v>
      </c>
      <c r="H705" s="3" t="s">
        <v>976</v>
      </c>
    </row>
    <row r="706" spans="1:8" ht="15.5" x14ac:dyDescent="0.35">
      <c r="A706" s="4">
        <v>38419</v>
      </c>
      <c r="B706" s="3" t="s">
        <v>4</v>
      </c>
      <c r="C706" s="3">
        <v>155</v>
      </c>
      <c r="D706" s="3">
        <v>93</v>
      </c>
      <c r="E706" s="3" t="s">
        <v>1586</v>
      </c>
      <c r="F706" s="5" t="s">
        <v>1286</v>
      </c>
      <c r="G706" s="3" t="s">
        <v>1587</v>
      </c>
      <c r="H706" s="3" t="s">
        <v>236</v>
      </c>
    </row>
    <row r="707" spans="1:8" ht="15.5" x14ac:dyDescent="0.35">
      <c r="A707" s="4">
        <v>37447</v>
      </c>
      <c r="B707" s="3" t="s">
        <v>2</v>
      </c>
      <c r="C707" s="3">
        <v>168</v>
      </c>
      <c r="D707" s="3">
        <v>64</v>
      </c>
      <c r="E707" s="3" t="s">
        <v>3002</v>
      </c>
      <c r="F707" s="5" t="s">
        <v>1217</v>
      </c>
      <c r="G707" s="3" t="s">
        <v>3003</v>
      </c>
      <c r="H707" s="3" t="s">
        <v>933</v>
      </c>
    </row>
    <row r="708" spans="1:8" ht="15.5" x14ac:dyDescent="0.35">
      <c r="A708" s="4">
        <v>37582</v>
      </c>
      <c r="B708" s="3" t="s">
        <v>4</v>
      </c>
      <c r="C708" s="3">
        <v>154</v>
      </c>
      <c r="D708" s="3">
        <v>87</v>
      </c>
      <c r="E708" s="3" t="s">
        <v>2936</v>
      </c>
      <c r="F708" s="5" t="s">
        <v>1089</v>
      </c>
      <c r="G708" s="3" t="s">
        <v>2937</v>
      </c>
      <c r="H708" s="3" t="s">
        <v>901</v>
      </c>
    </row>
    <row r="709" spans="1:8" ht="15.5" x14ac:dyDescent="0.35">
      <c r="A709" s="4">
        <v>37464</v>
      </c>
      <c r="B709" s="3" t="s">
        <v>1</v>
      </c>
      <c r="C709" s="3">
        <v>156</v>
      </c>
      <c r="D709" s="3">
        <v>87</v>
      </c>
      <c r="E709" s="3" t="s">
        <v>2950</v>
      </c>
      <c r="F709" s="5" t="s">
        <v>1259</v>
      </c>
      <c r="G709" s="3" t="s">
        <v>2951</v>
      </c>
      <c r="H709" s="3" t="s">
        <v>908</v>
      </c>
    </row>
    <row r="710" spans="1:8" ht="15.5" x14ac:dyDescent="0.35">
      <c r="A710" s="4">
        <v>37860</v>
      </c>
      <c r="B710" s="3" t="s">
        <v>1</v>
      </c>
      <c r="C710" s="3">
        <v>158</v>
      </c>
      <c r="D710" s="3">
        <v>70</v>
      </c>
      <c r="E710" s="3" t="s">
        <v>2391</v>
      </c>
      <c r="F710" s="5" t="s">
        <v>1593</v>
      </c>
      <c r="G710" s="3" t="s">
        <v>2392</v>
      </c>
      <c r="H710" s="3" t="s">
        <v>629</v>
      </c>
    </row>
    <row r="711" spans="1:8" ht="15.5" x14ac:dyDescent="0.35">
      <c r="A711" s="4">
        <v>37919</v>
      </c>
      <c r="B711" s="3" t="s">
        <v>4</v>
      </c>
      <c r="C711" s="3">
        <v>172</v>
      </c>
      <c r="D711" s="3">
        <v>56</v>
      </c>
      <c r="E711" s="3" t="s">
        <v>1408</v>
      </c>
      <c r="F711" s="5" t="s">
        <v>1409</v>
      </c>
      <c r="G711" s="3" t="s">
        <v>1410</v>
      </c>
      <c r="H711" s="3" t="s">
        <v>153</v>
      </c>
    </row>
    <row r="712" spans="1:8" ht="15.5" x14ac:dyDescent="0.35">
      <c r="A712" s="4">
        <v>37064</v>
      </c>
      <c r="B712" s="3" t="s">
        <v>5</v>
      </c>
      <c r="C712" s="3">
        <v>153</v>
      </c>
      <c r="D712" s="3">
        <v>53</v>
      </c>
      <c r="E712" s="3" t="s">
        <v>1374</v>
      </c>
      <c r="F712" s="5" t="s">
        <v>1375</v>
      </c>
      <c r="G712" s="3" t="s">
        <v>1376</v>
      </c>
      <c r="H712" s="3" t="s">
        <v>138</v>
      </c>
    </row>
    <row r="713" spans="1:8" ht="15.5" x14ac:dyDescent="0.35">
      <c r="A713" s="4">
        <v>37964</v>
      </c>
      <c r="B713" s="3" t="s">
        <v>6</v>
      </c>
      <c r="C713" s="3">
        <v>174</v>
      </c>
      <c r="D713" s="3">
        <v>49</v>
      </c>
      <c r="E713" s="3" t="s">
        <v>1374</v>
      </c>
      <c r="F713" s="5" t="s">
        <v>1311</v>
      </c>
      <c r="G713" s="3" t="s">
        <v>2288</v>
      </c>
      <c r="H713" s="3" t="s">
        <v>579</v>
      </c>
    </row>
    <row r="714" spans="1:8" ht="15.5" x14ac:dyDescent="0.35">
      <c r="A714" s="4">
        <v>37375</v>
      </c>
      <c r="B714" s="3" t="s">
        <v>7</v>
      </c>
      <c r="C714" s="3">
        <v>180</v>
      </c>
      <c r="D714" s="3">
        <v>68</v>
      </c>
      <c r="E714" s="3" t="s">
        <v>2858</v>
      </c>
      <c r="F714" s="5" t="s">
        <v>1487</v>
      </c>
      <c r="G714" s="3" t="s">
        <v>2859</v>
      </c>
      <c r="H714" s="3" t="s">
        <v>862</v>
      </c>
    </row>
    <row r="715" spans="1:8" ht="15.5" x14ac:dyDescent="0.35">
      <c r="A715" s="4">
        <v>38433</v>
      </c>
      <c r="B715" s="3" t="s">
        <v>4</v>
      </c>
      <c r="C715" s="3">
        <v>180</v>
      </c>
      <c r="D715" s="3">
        <v>73</v>
      </c>
      <c r="E715" s="3" t="s">
        <v>2095</v>
      </c>
      <c r="F715" s="5" t="s">
        <v>1138</v>
      </c>
      <c r="G715" s="3" t="s">
        <v>2096</v>
      </c>
      <c r="H715" s="3" t="s">
        <v>482</v>
      </c>
    </row>
    <row r="716" spans="1:8" ht="15.5" x14ac:dyDescent="0.35">
      <c r="A716" s="4">
        <v>37728</v>
      </c>
      <c r="B716" s="3" t="s">
        <v>7</v>
      </c>
      <c r="C716" s="3">
        <v>175</v>
      </c>
      <c r="D716" s="3">
        <v>77</v>
      </c>
      <c r="E716" s="3" t="s">
        <v>1195</v>
      </c>
      <c r="F716" s="5" t="s">
        <v>1196</v>
      </c>
      <c r="G716" s="3" t="s">
        <v>1197</v>
      </c>
      <c r="H716" s="3" t="s">
        <v>66</v>
      </c>
    </row>
    <row r="717" spans="1:8" ht="15.5" x14ac:dyDescent="0.35">
      <c r="A717" s="4">
        <v>37517</v>
      </c>
      <c r="B717" s="3" t="s">
        <v>0</v>
      </c>
      <c r="C717" s="3">
        <v>158</v>
      </c>
      <c r="D717" s="3">
        <v>62</v>
      </c>
      <c r="E717" s="3" t="s">
        <v>2629</v>
      </c>
      <c r="F717" s="5" t="s">
        <v>1094</v>
      </c>
      <c r="G717" s="3" t="s">
        <v>2630</v>
      </c>
      <c r="H717" s="3" t="s">
        <v>749</v>
      </c>
    </row>
    <row r="718" spans="1:8" ht="15.5" x14ac:dyDescent="0.35">
      <c r="A718" s="4">
        <v>38070</v>
      </c>
      <c r="B718" s="3" t="s">
        <v>4</v>
      </c>
      <c r="C718" s="3">
        <v>178</v>
      </c>
      <c r="D718" s="3">
        <v>49</v>
      </c>
      <c r="E718" s="3" t="s">
        <v>1214</v>
      </c>
      <c r="F718" s="5" t="s">
        <v>1212</v>
      </c>
      <c r="G718" s="3" t="s">
        <v>1215</v>
      </c>
      <c r="H718" s="3" t="s">
        <v>73</v>
      </c>
    </row>
    <row r="719" spans="1:8" ht="15.5" x14ac:dyDescent="0.35">
      <c r="A719" s="4">
        <v>38339</v>
      </c>
      <c r="B719" s="3" t="s">
        <v>6</v>
      </c>
      <c r="C719" s="3">
        <v>180</v>
      </c>
      <c r="D719" s="3">
        <v>61</v>
      </c>
      <c r="E719" s="3" t="s">
        <v>2379</v>
      </c>
      <c r="F719" s="5" t="s">
        <v>1308</v>
      </c>
      <c r="G719" s="3" t="s">
        <v>2821</v>
      </c>
      <c r="H719" s="3" t="s">
        <v>846</v>
      </c>
    </row>
    <row r="720" spans="1:8" ht="15.5" x14ac:dyDescent="0.35">
      <c r="A720" s="4">
        <v>37464</v>
      </c>
      <c r="B720" s="3" t="s">
        <v>0</v>
      </c>
      <c r="C720" s="3">
        <v>163</v>
      </c>
      <c r="D720" s="3">
        <v>50</v>
      </c>
      <c r="E720" s="3" t="s">
        <v>2379</v>
      </c>
      <c r="F720" s="5" t="s">
        <v>1861</v>
      </c>
      <c r="G720" s="3" t="s">
        <v>2380</v>
      </c>
      <c r="H720" s="3" t="s">
        <v>623</v>
      </c>
    </row>
    <row r="721" spans="1:8" ht="15.5" x14ac:dyDescent="0.35">
      <c r="A721" s="4">
        <v>38273</v>
      </c>
      <c r="B721" s="3" t="s">
        <v>7</v>
      </c>
      <c r="C721" s="3">
        <v>180</v>
      </c>
      <c r="D721" s="3">
        <v>84</v>
      </c>
      <c r="E721" s="3" t="s">
        <v>2521</v>
      </c>
      <c r="F721" s="5" t="s">
        <v>1274</v>
      </c>
      <c r="G721" s="3" t="s">
        <v>2522</v>
      </c>
      <c r="H721" s="3" t="s">
        <v>694</v>
      </c>
    </row>
    <row r="722" spans="1:8" ht="15.5" x14ac:dyDescent="0.35">
      <c r="A722" s="4">
        <v>37549</v>
      </c>
      <c r="B722" s="3" t="s">
        <v>1</v>
      </c>
      <c r="C722" s="3">
        <v>169</v>
      </c>
      <c r="D722" s="3">
        <v>51</v>
      </c>
      <c r="E722" s="3" t="s">
        <v>2149</v>
      </c>
      <c r="F722" s="5" t="s">
        <v>1308</v>
      </c>
      <c r="G722" s="3" t="s">
        <v>2150</v>
      </c>
      <c r="H722" s="3" t="s">
        <v>509</v>
      </c>
    </row>
    <row r="723" spans="1:8" ht="15.5" x14ac:dyDescent="0.35">
      <c r="A723" s="4">
        <v>38045</v>
      </c>
      <c r="B723" s="3" t="s">
        <v>1</v>
      </c>
      <c r="C723" s="3">
        <v>179</v>
      </c>
      <c r="D723" s="3">
        <v>50</v>
      </c>
      <c r="E723" s="3" t="s">
        <v>1827</v>
      </c>
      <c r="F723" s="5" t="s">
        <v>1536</v>
      </c>
      <c r="G723" s="3" t="s">
        <v>1828</v>
      </c>
      <c r="H723" s="3" t="s">
        <v>351</v>
      </c>
    </row>
    <row r="724" spans="1:8" ht="15.5" x14ac:dyDescent="0.35">
      <c r="A724" s="4">
        <v>38411</v>
      </c>
      <c r="B724" s="3" t="s">
        <v>4</v>
      </c>
      <c r="C724" s="3">
        <v>173</v>
      </c>
      <c r="D724" s="3">
        <v>76</v>
      </c>
      <c r="E724" s="3" t="s">
        <v>1923</v>
      </c>
      <c r="F724" s="5" t="s">
        <v>1308</v>
      </c>
      <c r="G724" s="3" t="s">
        <v>1924</v>
      </c>
      <c r="H724" s="3" t="s">
        <v>398</v>
      </c>
    </row>
    <row r="725" spans="1:8" ht="15.5" x14ac:dyDescent="0.35">
      <c r="A725" s="4">
        <v>37073</v>
      </c>
      <c r="B725" s="3" t="s">
        <v>3</v>
      </c>
      <c r="C725" s="3">
        <v>167</v>
      </c>
      <c r="D725" s="3">
        <v>66</v>
      </c>
      <c r="E725" s="3" t="s">
        <v>2850</v>
      </c>
      <c r="F725" s="5" t="s">
        <v>1482</v>
      </c>
      <c r="G725" s="3" t="s">
        <v>2851</v>
      </c>
      <c r="H725" s="3" t="s">
        <v>858</v>
      </c>
    </row>
    <row r="726" spans="1:8" ht="15.5" x14ac:dyDescent="0.35">
      <c r="A726" s="4">
        <v>37447</v>
      </c>
      <c r="B726" s="3" t="s">
        <v>4</v>
      </c>
      <c r="C726" s="3">
        <v>177</v>
      </c>
      <c r="D726" s="3">
        <v>87</v>
      </c>
      <c r="E726" s="3" t="s">
        <v>1869</v>
      </c>
      <c r="F726" s="5" t="s">
        <v>1086</v>
      </c>
      <c r="G726" s="3" t="s">
        <v>1870</v>
      </c>
      <c r="H726" s="3" t="s">
        <v>371</v>
      </c>
    </row>
    <row r="727" spans="1:8" ht="15.5" x14ac:dyDescent="0.35">
      <c r="A727" s="4">
        <v>37022</v>
      </c>
      <c r="B727" s="3" t="s">
        <v>6</v>
      </c>
      <c r="C727" s="3">
        <v>161</v>
      </c>
      <c r="D727" s="3">
        <v>58</v>
      </c>
      <c r="E727" s="3" t="s">
        <v>2236</v>
      </c>
      <c r="F727" s="5" t="s">
        <v>1193</v>
      </c>
      <c r="G727" s="3" t="s">
        <v>2237</v>
      </c>
      <c r="H727" s="3" t="s">
        <v>553</v>
      </c>
    </row>
    <row r="728" spans="1:8" ht="15.5" x14ac:dyDescent="0.35">
      <c r="A728" s="4">
        <v>37515</v>
      </c>
      <c r="B728" s="3" t="s">
        <v>1</v>
      </c>
      <c r="C728" s="3">
        <v>161</v>
      </c>
      <c r="D728" s="3">
        <v>62</v>
      </c>
      <c r="E728" s="3" t="s">
        <v>2297</v>
      </c>
      <c r="F728" s="5" t="s">
        <v>1065</v>
      </c>
      <c r="G728" s="3" t="s">
        <v>2298</v>
      </c>
      <c r="H728" s="3" t="s">
        <v>584</v>
      </c>
    </row>
    <row r="729" spans="1:8" ht="15.5" x14ac:dyDescent="0.35">
      <c r="A729" s="4">
        <v>37453</v>
      </c>
      <c r="B729" s="3" t="s">
        <v>7</v>
      </c>
      <c r="C729" s="3">
        <v>175</v>
      </c>
      <c r="D729" s="3">
        <v>86</v>
      </c>
      <c r="E729" s="3" t="s">
        <v>1845</v>
      </c>
      <c r="F729" s="5" t="s">
        <v>1779</v>
      </c>
      <c r="G729" s="3" t="s">
        <v>1846</v>
      </c>
      <c r="H729" s="3" t="s">
        <v>360</v>
      </c>
    </row>
    <row r="730" spans="1:8" ht="15.5" x14ac:dyDescent="0.35">
      <c r="A730" s="4">
        <v>38330</v>
      </c>
      <c r="B730" s="3" t="s">
        <v>1</v>
      </c>
      <c r="C730" s="3">
        <v>174</v>
      </c>
      <c r="D730" s="3">
        <v>76</v>
      </c>
      <c r="E730" s="3" t="s">
        <v>2894</v>
      </c>
      <c r="F730" s="5" t="s">
        <v>1346</v>
      </c>
      <c r="G730" s="3" t="s">
        <v>2895</v>
      </c>
      <c r="H730" s="3" t="s">
        <v>880</v>
      </c>
    </row>
    <row r="731" spans="1:8" ht="15.5" x14ac:dyDescent="0.35">
      <c r="A731" s="4">
        <v>37502</v>
      </c>
      <c r="B731" s="3" t="s">
        <v>0</v>
      </c>
      <c r="C731" s="3">
        <v>173</v>
      </c>
      <c r="D731" s="3">
        <v>62</v>
      </c>
      <c r="E731" s="3" t="s">
        <v>1788</v>
      </c>
      <c r="F731" s="5" t="s">
        <v>1196</v>
      </c>
      <c r="G731" s="3" t="s">
        <v>1789</v>
      </c>
      <c r="H731" s="3" t="s">
        <v>334</v>
      </c>
    </row>
    <row r="732" spans="1:8" ht="15.5" x14ac:dyDescent="0.35">
      <c r="A732" s="4">
        <v>38375</v>
      </c>
      <c r="B732" s="3" t="s">
        <v>3</v>
      </c>
      <c r="C732" s="3">
        <v>177</v>
      </c>
      <c r="D732" s="3">
        <v>69</v>
      </c>
      <c r="E732" s="3" t="s">
        <v>2323</v>
      </c>
      <c r="F732" s="5" t="s">
        <v>1274</v>
      </c>
      <c r="G732" s="3" t="s">
        <v>2324</v>
      </c>
      <c r="H732" s="3" t="s">
        <v>596</v>
      </c>
    </row>
    <row r="733" spans="1:8" ht="15.5" x14ac:dyDescent="0.35">
      <c r="A733" s="4">
        <v>37677</v>
      </c>
      <c r="B733" s="3" t="s">
        <v>5</v>
      </c>
      <c r="C733" s="3">
        <v>155</v>
      </c>
      <c r="D733" s="3">
        <v>71</v>
      </c>
      <c r="E733" s="3" t="s">
        <v>1979</v>
      </c>
      <c r="F733" s="5" t="s">
        <v>1225</v>
      </c>
      <c r="G733" s="3" t="s">
        <v>1980</v>
      </c>
      <c r="H733" s="3" t="s">
        <v>424</v>
      </c>
    </row>
    <row r="734" spans="1:8" ht="15.5" x14ac:dyDescent="0.35">
      <c r="A734" s="4">
        <v>37156</v>
      </c>
      <c r="B734" s="3" t="s">
        <v>1</v>
      </c>
      <c r="C734" s="3">
        <v>180</v>
      </c>
      <c r="D734" s="3">
        <v>79</v>
      </c>
      <c r="E734" s="3" t="s">
        <v>1165</v>
      </c>
      <c r="F734" s="5" t="s">
        <v>1166</v>
      </c>
      <c r="G734" s="3" t="s">
        <v>1167</v>
      </c>
      <c r="H734" s="3" t="s">
        <v>55</v>
      </c>
    </row>
    <row r="735" spans="1:8" ht="15.5" x14ac:dyDescent="0.35">
      <c r="A735" s="4">
        <v>37123</v>
      </c>
      <c r="B735" s="3" t="s">
        <v>2</v>
      </c>
      <c r="C735" s="3">
        <v>155</v>
      </c>
      <c r="D735" s="3">
        <v>80</v>
      </c>
      <c r="E735" s="3" t="s">
        <v>1754</v>
      </c>
      <c r="F735" s="5" t="s">
        <v>1125</v>
      </c>
      <c r="G735" s="3" t="s">
        <v>1755</v>
      </c>
      <c r="H735" s="3" t="s">
        <v>318</v>
      </c>
    </row>
    <row r="736" spans="1:8" ht="15.5" x14ac:dyDescent="0.35">
      <c r="A736" s="4">
        <v>37147</v>
      </c>
      <c r="B736" s="3" t="s">
        <v>6</v>
      </c>
      <c r="C736" s="3">
        <v>178</v>
      </c>
      <c r="D736" s="3">
        <v>59</v>
      </c>
      <c r="E736" s="3" t="s">
        <v>1327</v>
      </c>
      <c r="F736" s="5" t="s">
        <v>1289</v>
      </c>
      <c r="G736" s="3" t="s">
        <v>1328</v>
      </c>
      <c r="H736" s="3" t="s">
        <v>118</v>
      </c>
    </row>
    <row r="737" spans="1:8" ht="15.5" x14ac:dyDescent="0.35">
      <c r="A737" s="4">
        <v>37077</v>
      </c>
      <c r="B737" s="3" t="s">
        <v>5</v>
      </c>
      <c r="C737" s="3">
        <v>159</v>
      </c>
      <c r="D737" s="3">
        <v>83</v>
      </c>
      <c r="E737" s="3" t="s">
        <v>1413</v>
      </c>
      <c r="F737" s="5" t="s">
        <v>1357</v>
      </c>
      <c r="G737" s="3" t="s">
        <v>1414</v>
      </c>
      <c r="H737" s="3" t="s">
        <v>155</v>
      </c>
    </row>
    <row r="738" spans="1:8" ht="15.5" x14ac:dyDescent="0.35">
      <c r="A738" s="4">
        <v>37917</v>
      </c>
      <c r="B738" s="3" t="s">
        <v>2</v>
      </c>
      <c r="C738" s="3">
        <v>175</v>
      </c>
      <c r="D738" s="3">
        <v>45</v>
      </c>
      <c r="E738" s="3" t="s">
        <v>2341</v>
      </c>
      <c r="F738" s="5" t="s">
        <v>1099</v>
      </c>
      <c r="G738" s="3" t="s">
        <v>2342</v>
      </c>
      <c r="H738" s="3" t="s">
        <v>14</v>
      </c>
    </row>
    <row r="739" spans="1:8" ht="15.5" x14ac:dyDescent="0.35">
      <c r="A739" s="4">
        <v>37834</v>
      </c>
      <c r="B739" s="3" t="s">
        <v>1</v>
      </c>
      <c r="C739" s="3">
        <v>164</v>
      </c>
      <c r="D739" s="3">
        <v>72</v>
      </c>
      <c r="E739" s="3" t="s">
        <v>2591</v>
      </c>
      <c r="F739" s="5" t="s">
        <v>1138</v>
      </c>
      <c r="G739" s="3" t="s">
        <v>2592</v>
      </c>
      <c r="H739" s="3" t="s">
        <v>730</v>
      </c>
    </row>
    <row r="740" spans="1:8" ht="15.5" x14ac:dyDescent="0.35">
      <c r="A740" s="4">
        <v>38042</v>
      </c>
      <c r="B740" s="3" t="s">
        <v>7</v>
      </c>
      <c r="C740" s="3">
        <v>168</v>
      </c>
      <c r="D740" s="3">
        <v>45</v>
      </c>
      <c r="E740" s="3" t="s">
        <v>2599</v>
      </c>
      <c r="F740" s="5" t="s">
        <v>1217</v>
      </c>
      <c r="G740" s="3" t="s">
        <v>2600</v>
      </c>
      <c r="H740" s="3" t="s">
        <v>734</v>
      </c>
    </row>
    <row r="741" spans="1:8" ht="15.5" x14ac:dyDescent="0.35">
      <c r="A741" s="4">
        <v>38042</v>
      </c>
      <c r="B741" s="3" t="s">
        <v>5</v>
      </c>
      <c r="C741" s="3">
        <v>174</v>
      </c>
      <c r="D741" s="3">
        <v>52</v>
      </c>
      <c r="E741" s="3" t="s">
        <v>1661</v>
      </c>
      <c r="F741" s="5" t="s">
        <v>1193</v>
      </c>
      <c r="G741" s="3" t="s">
        <v>1662</v>
      </c>
      <c r="H741" s="3" t="s">
        <v>273</v>
      </c>
    </row>
    <row r="742" spans="1:8" ht="15.5" x14ac:dyDescent="0.35">
      <c r="A742" s="4">
        <v>37529</v>
      </c>
      <c r="B742" s="3" t="s">
        <v>3</v>
      </c>
      <c r="C742" s="3">
        <v>173</v>
      </c>
      <c r="D742" s="3">
        <v>67</v>
      </c>
      <c r="E742" s="3" t="s">
        <v>1661</v>
      </c>
      <c r="F742" s="5" t="s">
        <v>1110</v>
      </c>
      <c r="G742" s="3" t="s">
        <v>2721</v>
      </c>
      <c r="H742" s="3" t="s">
        <v>796</v>
      </c>
    </row>
    <row r="743" spans="1:8" ht="15.5" x14ac:dyDescent="0.35">
      <c r="A743" s="4">
        <v>38012</v>
      </c>
      <c r="B743" s="3" t="s">
        <v>3</v>
      </c>
      <c r="C743" s="3">
        <v>155</v>
      </c>
      <c r="D743" s="3">
        <v>53</v>
      </c>
      <c r="E743" s="3" t="s">
        <v>1472</v>
      </c>
      <c r="F743" s="5" t="s">
        <v>1230</v>
      </c>
      <c r="G743" s="3" t="s">
        <v>1473</v>
      </c>
      <c r="H743" s="3" t="s">
        <v>183</v>
      </c>
    </row>
    <row r="744" spans="1:8" ht="15.5" x14ac:dyDescent="0.35">
      <c r="A744" s="4">
        <v>37098</v>
      </c>
      <c r="B744" s="3" t="s">
        <v>6</v>
      </c>
      <c r="C744" s="3">
        <v>172</v>
      </c>
      <c r="D744" s="3">
        <v>49</v>
      </c>
      <c r="E744" s="3" t="s">
        <v>1238</v>
      </c>
      <c r="F744" s="5" t="s">
        <v>1239</v>
      </c>
      <c r="G744" s="3" t="s">
        <v>1240</v>
      </c>
      <c r="H744" s="3" t="s">
        <v>82</v>
      </c>
    </row>
    <row r="745" spans="1:8" ht="15.5" x14ac:dyDescent="0.35">
      <c r="A745" s="4">
        <v>37016</v>
      </c>
      <c r="B745" s="3" t="s">
        <v>5</v>
      </c>
      <c r="C745" s="3">
        <v>176</v>
      </c>
      <c r="D745" s="3">
        <v>61</v>
      </c>
      <c r="E745" s="3" t="s">
        <v>1192</v>
      </c>
      <c r="F745" s="5" t="s">
        <v>1193</v>
      </c>
      <c r="G745" s="3" t="s">
        <v>1194</v>
      </c>
      <c r="H745" s="3" t="s">
        <v>65</v>
      </c>
    </row>
    <row r="746" spans="1:8" ht="15.5" x14ac:dyDescent="0.35">
      <c r="A746" s="4">
        <v>38092</v>
      </c>
      <c r="B746" s="3" t="s">
        <v>5</v>
      </c>
      <c r="C746" s="3">
        <v>171</v>
      </c>
      <c r="D746" s="3">
        <v>62</v>
      </c>
      <c r="E746" s="3" t="s">
        <v>1997</v>
      </c>
      <c r="F746" s="5" t="s">
        <v>1262</v>
      </c>
      <c r="G746" s="3" t="s">
        <v>1998</v>
      </c>
      <c r="H746" s="3" t="s">
        <v>433</v>
      </c>
    </row>
    <row r="747" spans="1:8" ht="15.5" x14ac:dyDescent="0.35">
      <c r="A747" s="4">
        <v>37388</v>
      </c>
      <c r="B747" s="3" t="s">
        <v>5</v>
      </c>
      <c r="C747" s="3">
        <v>154</v>
      </c>
      <c r="D747" s="3">
        <v>80</v>
      </c>
      <c r="E747" s="3" t="s">
        <v>1216</v>
      </c>
      <c r="F747" s="5" t="s">
        <v>1217</v>
      </c>
      <c r="G747" s="3" t="s">
        <v>1218</v>
      </c>
      <c r="H747" s="3" t="s">
        <v>74</v>
      </c>
    </row>
    <row r="748" spans="1:8" ht="15.5" x14ac:dyDescent="0.35">
      <c r="A748" s="4">
        <v>37240</v>
      </c>
      <c r="B748" s="3" t="s">
        <v>3</v>
      </c>
      <c r="C748" s="3">
        <v>160</v>
      </c>
      <c r="D748" s="3">
        <v>50</v>
      </c>
      <c r="E748" s="3" t="s">
        <v>2266</v>
      </c>
      <c r="F748" s="5" t="s">
        <v>1341</v>
      </c>
      <c r="G748" s="3" t="s">
        <v>2267</v>
      </c>
      <c r="H748" s="3" t="s">
        <v>568</v>
      </c>
    </row>
    <row r="749" spans="1:8" ht="15.5" x14ac:dyDescent="0.35">
      <c r="A749" s="4">
        <v>38035</v>
      </c>
      <c r="B749" s="3" t="s">
        <v>3</v>
      </c>
      <c r="C749" s="3">
        <v>152</v>
      </c>
      <c r="D749" s="3">
        <v>82</v>
      </c>
      <c r="E749" s="3" t="s">
        <v>2253</v>
      </c>
      <c r="F749" s="5" t="s">
        <v>1292</v>
      </c>
      <c r="G749" s="3" t="s">
        <v>2254</v>
      </c>
      <c r="H749" s="3" t="s">
        <v>561</v>
      </c>
    </row>
    <row r="750" spans="1:8" ht="15.5" x14ac:dyDescent="0.35">
      <c r="A750" s="4">
        <v>37259</v>
      </c>
      <c r="B750" s="3" t="s">
        <v>2</v>
      </c>
      <c r="C750" s="3">
        <v>155</v>
      </c>
      <c r="D750" s="3">
        <v>82</v>
      </c>
      <c r="E750" s="3" t="s">
        <v>2872</v>
      </c>
      <c r="F750" s="5" t="s">
        <v>1196</v>
      </c>
      <c r="G750" s="3" t="s">
        <v>2873</v>
      </c>
      <c r="H750" s="3" t="s">
        <v>869</v>
      </c>
    </row>
    <row r="751" spans="1:8" ht="15.5" x14ac:dyDescent="0.35">
      <c r="A751" s="4">
        <v>38077</v>
      </c>
      <c r="B751" s="3" t="s">
        <v>5</v>
      </c>
      <c r="C751" s="3">
        <v>154</v>
      </c>
      <c r="D751" s="3">
        <v>61</v>
      </c>
      <c r="E751" s="3" t="s">
        <v>1415</v>
      </c>
      <c r="F751" s="5" t="s">
        <v>1175</v>
      </c>
      <c r="G751" s="3" t="s">
        <v>1416</v>
      </c>
      <c r="H751" s="3" t="s">
        <v>156</v>
      </c>
    </row>
    <row r="752" spans="1:8" ht="15.5" x14ac:dyDescent="0.35">
      <c r="A752" s="4">
        <v>38303</v>
      </c>
      <c r="B752" s="3" t="s">
        <v>0</v>
      </c>
      <c r="C752" s="3">
        <v>158</v>
      </c>
      <c r="D752" s="3">
        <v>66</v>
      </c>
      <c r="E752" s="3" t="s">
        <v>2333</v>
      </c>
      <c r="F752" s="5" t="s">
        <v>1759</v>
      </c>
      <c r="G752" s="3" t="s">
        <v>2334</v>
      </c>
      <c r="H752" s="3" t="s">
        <v>601</v>
      </c>
    </row>
    <row r="753" spans="1:8" ht="15.5" x14ac:dyDescent="0.35">
      <c r="A753" s="4">
        <v>37357</v>
      </c>
      <c r="B753" s="3" t="s">
        <v>0</v>
      </c>
      <c r="C753" s="3">
        <v>173</v>
      </c>
      <c r="D753" s="3">
        <v>61</v>
      </c>
      <c r="E753" s="3" t="s">
        <v>1944</v>
      </c>
      <c r="F753" s="5" t="s">
        <v>1209</v>
      </c>
      <c r="G753" s="3" t="s">
        <v>1945</v>
      </c>
      <c r="H753" s="3" t="s">
        <v>408</v>
      </c>
    </row>
    <row r="754" spans="1:8" ht="15.5" x14ac:dyDescent="0.35">
      <c r="A754" s="4">
        <v>37592</v>
      </c>
      <c r="B754" s="3" t="s">
        <v>5</v>
      </c>
      <c r="C754" s="3">
        <v>161</v>
      </c>
      <c r="D754" s="3">
        <v>48</v>
      </c>
      <c r="E754" s="3" t="s">
        <v>1675</v>
      </c>
      <c r="F754" s="5" t="s">
        <v>1166</v>
      </c>
      <c r="G754" s="3" t="s">
        <v>1676</v>
      </c>
      <c r="H754" s="3" t="s">
        <v>280</v>
      </c>
    </row>
    <row r="755" spans="1:8" ht="15.5" x14ac:dyDescent="0.35">
      <c r="A755" s="4">
        <v>37545</v>
      </c>
      <c r="B755" s="3" t="s">
        <v>2</v>
      </c>
      <c r="C755" s="3">
        <v>152</v>
      </c>
      <c r="D755" s="3">
        <v>55</v>
      </c>
      <c r="E755" s="3" t="s">
        <v>2155</v>
      </c>
      <c r="F755" s="5" t="s">
        <v>1529</v>
      </c>
      <c r="G755" s="3" t="s">
        <v>2156</v>
      </c>
      <c r="H755" s="3" t="s">
        <v>512</v>
      </c>
    </row>
    <row r="756" spans="1:8" ht="15.5" x14ac:dyDescent="0.35">
      <c r="A756" s="4">
        <v>38425</v>
      </c>
      <c r="B756" s="3" t="s">
        <v>1</v>
      </c>
      <c r="C756" s="3">
        <v>167</v>
      </c>
      <c r="D756" s="3">
        <v>94</v>
      </c>
      <c r="E756" s="3" t="s">
        <v>2942</v>
      </c>
      <c r="F756" s="5" t="s">
        <v>1928</v>
      </c>
      <c r="G756" s="3" t="s">
        <v>2943</v>
      </c>
      <c r="H756" s="3" t="s">
        <v>904</v>
      </c>
    </row>
    <row r="757" spans="1:8" ht="15.5" x14ac:dyDescent="0.35">
      <c r="A757" s="4">
        <v>37638</v>
      </c>
      <c r="B757" s="3" t="s">
        <v>3</v>
      </c>
      <c r="C757" s="3">
        <v>157</v>
      </c>
      <c r="D757" s="3">
        <v>83</v>
      </c>
      <c r="E757" s="3" t="s">
        <v>1118</v>
      </c>
      <c r="F757" s="5" t="s">
        <v>1119</v>
      </c>
      <c r="G757" s="3" t="s">
        <v>1120</v>
      </c>
      <c r="H757" s="3" t="s">
        <v>37</v>
      </c>
    </row>
    <row r="758" spans="1:8" ht="15.5" x14ac:dyDescent="0.35">
      <c r="A758" s="4">
        <v>37119</v>
      </c>
      <c r="B758" s="3" t="s">
        <v>3</v>
      </c>
      <c r="C758" s="3">
        <v>174</v>
      </c>
      <c r="D758" s="3">
        <v>93</v>
      </c>
      <c r="E758" s="3" t="s">
        <v>1379</v>
      </c>
      <c r="F758" s="5" t="s">
        <v>1149</v>
      </c>
      <c r="G758" s="3" t="s">
        <v>1380</v>
      </c>
      <c r="H758" s="3" t="s">
        <v>140</v>
      </c>
    </row>
    <row r="759" spans="1:8" ht="15.5" x14ac:dyDescent="0.35">
      <c r="A759" s="4">
        <v>37117</v>
      </c>
      <c r="B759" s="3" t="s">
        <v>6</v>
      </c>
      <c r="C759" s="3">
        <v>170</v>
      </c>
      <c r="D759" s="3">
        <v>48</v>
      </c>
      <c r="E759" s="3" t="s">
        <v>2121</v>
      </c>
      <c r="F759" s="5" t="s">
        <v>1138</v>
      </c>
      <c r="G759" s="3" t="s">
        <v>2122</v>
      </c>
      <c r="H759" s="3" t="s">
        <v>495</v>
      </c>
    </row>
    <row r="760" spans="1:8" ht="15.5" x14ac:dyDescent="0.35">
      <c r="A760" s="4">
        <v>37637</v>
      </c>
      <c r="B760" s="3" t="s">
        <v>7</v>
      </c>
      <c r="C760" s="3">
        <v>173</v>
      </c>
      <c r="D760" s="3">
        <v>64</v>
      </c>
      <c r="E760" s="3" t="s">
        <v>2627</v>
      </c>
      <c r="F760" s="5" t="s">
        <v>1149</v>
      </c>
      <c r="G760" s="3" t="s">
        <v>2628</v>
      </c>
      <c r="H760" s="3" t="s">
        <v>748</v>
      </c>
    </row>
    <row r="761" spans="1:8" ht="15.5" x14ac:dyDescent="0.35">
      <c r="A761" s="4">
        <v>38301</v>
      </c>
      <c r="B761" s="3" t="s">
        <v>0</v>
      </c>
      <c r="C761" s="3">
        <v>157</v>
      </c>
      <c r="D761" s="3">
        <v>65</v>
      </c>
      <c r="E761" s="3" t="s">
        <v>2505</v>
      </c>
      <c r="F761" s="5" t="s">
        <v>1183</v>
      </c>
      <c r="G761" s="3" t="s">
        <v>2506</v>
      </c>
      <c r="H761" s="3" t="s">
        <v>686</v>
      </c>
    </row>
    <row r="762" spans="1:8" ht="15.5" x14ac:dyDescent="0.35">
      <c r="A762" s="4">
        <v>37324</v>
      </c>
      <c r="B762" s="3" t="s">
        <v>5</v>
      </c>
      <c r="C762" s="3">
        <v>167</v>
      </c>
      <c r="D762" s="3">
        <v>82</v>
      </c>
      <c r="E762" s="3" t="s">
        <v>2874</v>
      </c>
      <c r="F762" s="5" t="s">
        <v>1482</v>
      </c>
      <c r="G762" s="3" t="s">
        <v>2875</v>
      </c>
      <c r="H762" s="3" t="s">
        <v>870</v>
      </c>
    </row>
    <row r="763" spans="1:8" ht="15.5" x14ac:dyDescent="0.35">
      <c r="A763" s="4">
        <v>37988</v>
      </c>
      <c r="B763" s="3" t="s">
        <v>7</v>
      </c>
      <c r="C763" s="3">
        <v>177</v>
      </c>
      <c r="D763" s="3">
        <v>67</v>
      </c>
      <c r="E763" s="3" t="s">
        <v>2691</v>
      </c>
      <c r="F763" s="5" t="s">
        <v>2245</v>
      </c>
      <c r="G763" s="3" t="s">
        <v>2692</v>
      </c>
      <c r="H763" s="3" t="s">
        <v>781</v>
      </c>
    </row>
    <row r="764" spans="1:8" ht="15.5" x14ac:dyDescent="0.35">
      <c r="A764" s="4">
        <v>37037</v>
      </c>
      <c r="B764" s="3" t="s">
        <v>4</v>
      </c>
      <c r="C764" s="3">
        <v>163</v>
      </c>
      <c r="D764" s="3">
        <v>56</v>
      </c>
      <c r="E764" s="3" t="s">
        <v>1134</v>
      </c>
      <c r="F764" s="5" t="s">
        <v>1135</v>
      </c>
      <c r="G764" s="3" t="s">
        <v>1136</v>
      </c>
      <c r="H764" s="3" t="s">
        <v>43</v>
      </c>
    </row>
    <row r="765" spans="1:8" ht="15.5" x14ac:dyDescent="0.35">
      <c r="A765" s="4">
        <v>37898</v>
      </c>
      <c r="B765" s="3" t="s">
        <v>3</v>
      </c>
      <c r="C765" s="3">
        <v>150</v>
      </c>
      <c r="D765" s="3">
        <v>71</v>
      </c>
      <c r="E765" s="3" t="s">
        <v>1577</v>
      </c>
      <c r="F765" s="5" t="s">
        <v>1230</v>
      </c>
      <c r="G765" s="3" t="s">
        <v>1578</v>
      </c>
      <c r="H765" s="3" t="s">
        <v>232</v>
      </c>
    </row>
    <row r="766" spans="1:8" ht="15.5" x14ac:dyDescent="0.35">
      <c r="A766" s="4">
        <v>37574</v>
      </c>
      <c r="B766" s="3" t="s">
        <v>2</v>
      </c>
      <c r="C766" s="3">
        <v>165</v>
      </c>
      <c r="D766" s="3">
        <v>57</v>
      </c>
      <c r="E766" s="3" t="s">
        <v>2491</v>
      </c>
      <c r="F766" s="5" t="s">
        <v>1154</v>
      </c>
      <c r="G766" s="3" t="s">
        <v>2492</v>
      </c>
      <c r="H766" s="3" t="s">
        <v>679</v>
      </c>
    </row>
    <row r="767" spans="1:8" ht="15.5" x14ac:dyDescent="0.35">
      <c r="A767" s="4">
        <v>37531</v>
      </c>
      <c r="B767" s="3" t="s">
        <v>4</v>
      </c>
      <c r="C767" s="3">
        <v>166</v>
      </c>
      <c r="D767" s="3">
        <v>80</v>
      </c>
      <c r="E767" s="3" t="s">
        <v>2980</v>
      </c>
      <c r="F767" s="5" t="s">
        <v>1199</v>
      </c>
      <c r="G767" s="3" t="s">
        <v>2981</v>
      </c>
      <c r="H767" s="3" t="s">
        <v>922</v>
      </c>
    </row>
    <row r="768" spans="1:8" ht="15.5" x14ac:dyDescent="0.35">
      <c r="A768" s="4">
        <v>38339</v>
      </c>
      <c r="B768" s="3" t="s">
        <v>4</v>
      </c>
      <c r="C768" s="3">
        <v>152</v>
      </c>
      <c r="D768" s="3">
        <v>66</v>
      </c>
      <c r="E768" s="3" t="s">
        <v>1365</v>
      </c>
      <c r="F768" s="5" t="s">
        <v>1256</v>
      </c>
      <c r="G768" s="3" t="s">
        <v>1366</v>
      </c>
      <c r="H768" s="3" t="s">
        <v>134</v>
      </c>
    </row>
    <row r="769" spans="1:8" ht="15.5" x14ac:dyDescent="0.35">
      <c r="A769" s="4">
        <v>38359</v>
      </c>
      <c r="B769" s="3" t="s">
        <v>2</v>
      </c>
      <c r="C769" s="3">
        <v>176</v>
      </c>
      <c r="D769" s="3">
        <v>71</v>
      </c>
      <c r="E769" s="3" t="s">
        <v>3075</v>
      </c>
      <c r="F769" s="5" t="s">
        <v>1149</v>
      </c>
      <c r="G769" s="3" t="s">
        <v>3076</v>
      </c>
      <c r="H769" s="3" t="s">
        <v>971</v>
      </c>
    </row>
    <row r="770" spans="1:8" ht="15.5" x14ac:dyDescent="0.35">
      <c r="A770" s="4">
        <v>37259</v>
      </c>
      <c r="B770" s="3" t="s">
        <v>0</v>
      </c>
      <c r="C770" s="3">
        <v>167</v>
      </c>
      <c r="D770" s="3">
        <v>67</v>
      </c>
      <c r="E770" s="3" t="s">
        <v>2693</v>
      </c>
      <c r="F770" s="5" t="s">
        <v>1482</v>
      </c>
      <c r="G770" s="3" t="s">
        <v>2694</v>
      </c>
      <c r="H770" s="3" t="s">
        <v>782</v>
      </c>
    </row>
    <row r="771" spans="1:8" ht="15.5" x14ac:dyDescent="0.35">
      <c r="A771" s="4">
        <v>38440</v>
      </c>
      <c r="B771" s="3" t="s">
        <v>2</v>
      </c>
      <c r="C771" s="3">
        <v>152</v>
      </c>
      <c r="D771" s="3">
        <v>77</v>
      </c>
      <c r="E771" s="3" t="s">
        <v>3065</v>
      </c>
      <c r="F771" s="5" t="s">
        <v>1154</v>
      </c>
      <c r="G771" s="3" t="s">
        <v>3066</v>
      </c>
      <c r="H771" s="3" t="s">
        <v>966</v>
      </c>
    </row>
    <row r="772" spans="1:8" ht="15.5" x14ac:dyDescent="0.35">
      <c r="A772" s="4">
        <v>37316</v>
      </c>
      <c r="B772" s="3" t="s">
        <v>5</v>
      </c>
      <c r="C772" s="3">
        <v>170</v>
      </c>
      <c r="D772" s="3">
        <v>54</v>
      </c>
      <c r="E772" s="3" t="s">
        <v>2264</v>
      </c>
      <c r="F772" s="5" t="s">
        <v>1178</v>
      </c>
      <c r="G772" s="3" t="s">
        <v>2265</v>
      </c>
      <c r="H772" s="3" t="s">
        <v>567</v>
      </c>
    </row>
    <row r="773" spans="1:8" ht="15.5" x14ac:dyDescent="0.35">
      <c r="A773" s="4">
        <v>37409</v>
      </c>
      <c r="B773" s="3" t="s">
        <v>1</v>
      </c>
      <c r="C773" s="3">
        <v>154</v>
      </c>
      <c r="D773" s="3">
        <v>75</v>
      </c>
      <c r="E773" s="3" t="s">
        <v>2431</v>
      </c>
      <c r="F773" s="5" t="s">
        <v>1582</v>
      </c>
      <c r="G773" s="3" t="s">
        <v>2432</v>
      </c>
      <c r="H773" s="3" t="s">
        <v>649</v>
      </c>
    </row>
    <row r="774" spans="1:8" ht="15.5" x14ac:dyDescent="0.35">
      <c r="A774" s="4">
        <v>37479</v>
      </c>
      <c r="B774" s="3" t="s">
        <v>6</v>
      </c>
      <c r="C774" s="3">
        <v>158</v>
      </c>
      <c r="D774" s="3">
        <v>45</v>
      </c>
      <c r="E774" s="3" t="s">
        <v>2093</v>
      </c>
      <c r="F774" s="5" t="s">
        <v>1308</v>
      </c>
      <c r="G774" s="3" t="s">
        <v>2094</v>
      </c>
      <c r="H774" s="3" t="s">
        <v>481</v>
      </c>
    </row>
    <row r="775" spans="1:8" ht="15.5" x14ac:dyDescent="0.35">
      <c r="A775" s="4">
        <v>37967</v>
      </c>
      <c r="B775" s="3" t="s">
        <v>5</v>
      </c>
      <c r="C775" s="3">
        <v>159</v>
      </c>
      <c r="D775" s="3">
        <v>62</v>
      </c>
      <c r="E775" s="3" t="s">
        <v>2343</v>
      </c>
      <c r="F775" s="5" t="s">
        <v>1256</v>
      </c>
      <c r="G775" s="3" t="s">
        <v>2344</v>
      </c>
      <c r="H775" s="3" t="s">
        <v>605</v>
      </c>
    </row>
    <row r="776" spans="1:8" ht="15.5" x14ac:dyDescent="0.35">
      <c r="A776" s="4">
        <v>38323</v>
      </c>
      <c r="B776" s="3" t="s">
        <v>0</v>
      </c>
      <c r="C776" s="3">
        <v>150</v>
      </c>
      <c r="D776" s="3">
        <v>70</v>
      </c>
      <c r="E776" s="3" t="s">
        <v>2667</v>
      </c>
      <c r="F776" s="5" t="s">
        <v>1501</v>
      </c>
      <c r="G776" s="3" t="s">
        <v>2668</v>
      </c>
      <c r="H776" s="3" t="s">
        <v>768</v>
      </c>
    </row>
    <row r="777" spans="1:8" ht="15.5" x14ac:dyDescent="0.35">
      <c r="A777" s="4">
        <v>38187</v>
      </c>
      <c r="B777" s="3" t="s">
        <v>5</v>
      </c>
      <c r="C777" s="3">
        <v>177</v>
      </c>
      <c r="D777" s="3">
        <v>48</v>
      </c>
      <c r="E777" s="3" t="s">
        <v>2206</v>
      </c>
      <c r="F777" s="5" t="s">
        <v>1308</v>
      </c>
      <c r="G777" s="3" t="s">
        <v>2207</v>
      </c>
      <c r="H777" s="3" t="s">
        <v>538</v>
      </c>
    </row>
    <row r="778" spans="1:8" ht="15.5" x14ac:dyDescent="0.35">
      <c r="A778" s="4">
        <v>37179</v>
      </c>
      <c r="B778" s="3" t="s">
        <v>6</v>
      </c>
      <c r="C778" s="3">
        <v>158</v>
      </c>
      <c r="D778" s="3">
        <v>53</v>
      </c>
      <c r="E778" s="3" t="s">
        <v>1552</v>
      </c>
      <c r="F778" s="5" t="s">
        <v>1334</v>
      </c>
      <c r="G778" s="3" t="s">
        <v>1553</v>
      </c>
      <c r="H778" s="3" t="s">
        <v>220</v>
      </c>
    </row>
    <row r="779" spans="1:8" ht="15.5" x14ac:dyDescent="0.35">
      <c r="A779" s="4">
        <v>38078</v>
      </c>
      <c r="B779" s="3" t="s">
        <v>4</v>
      </c>
      <c r="C779" s="3">
        <v>154</v>
      </c>
      <c r="D779" s="3">
        <v>93</v>
      </c>
      <c r="E779" s="3" t="s">
        <v>2117</v>
      </c>
      <c r="F779" s="5" t="s">
        <v>1222</v>
      </c>
      <c r="G779" s="3" t="s">
        <v>2118</v>
      </c>
      <c r="H779" s="3" t="s">
        <v>493</v>
      </c>
    </row>
    <row r="780" spans="1:8" ht="15.5" x14ac:dyDescent="0.35">
      <c r="A780" s="4">
        <v>38238</v>
      </c>
      <c r="B780" s="3" t="s">
        <v>7</v>
      </c>
      <c r="C780" s="3">
        <v>157</v>
      </c>
      <c r="D780" s="3">
        <v>72</v>
      </c>
      <c r="E780" s="3" t="s">
        <v>2546</v>
      </c>
      <c r="F780" s="5" t="s">
        <v>1482</v>
      </c>
      <c r="G780" s="3" t="s">
        <v>2547</v>
      </c>
      <c r="H780" s="3" t="s">
        <v>707</v>
      </c>
    </row>
    <row r="781" spans="1:8" ht="15.5" x14ac:dyDescent="0.35">
      <c r="A781" s="4">
        <v>37957</v>
      </c>
      <c r="B781" s="3" t="s">
        <v>0</v>
      </c>
      <c r="C781" s="3">
        <v>160</v>
      </c>
      <c r="D781" s="3">
        <v>73</v>
      </c>
      <c r="E781" s="3" t="s">
        <v>1891</v>
      </c>
      <c r="F781" s="5" t="s">
        <v>1274</v>
      </c>
      <c r="G781" s="3" t="s">
        <v>1892</v>
      </c>
      <c r="H781" s="3" t="s">
        <v>382</v>
      </c>
    </row>
    <row r="782" spans="1:8" ht="15.5" x14ac:dyDescent="0.35">
      <c r="A782" s="4">
        <v>37380</v>
      </c>
      <c r="B782" s="3" t="s">
        <v>7</v>
      </c>
      <c r="C782" s="3">
        <v>173</v>
      </c>
      <c r="D782" s="3">
        <v>93</v>
      </c>
      <c r="E782" s="3" t="s">
        <v>2659</v>
      </c>
      <c r="F782" s="5" t="s">
        <v>1110</v>
      </c>
      <c r="G782" s="3" t="s">
        <v>2660</v>
      </c>
      <c r="H782" s="3" t="s">
        <v>764</v>
      </c>
    </row>
    <row r="783" spans="1:8" ht="15.5" x14ac:dyDescent="0.35">
      <c r="A783" s="4">
        <v>37873</v>
      </c>
      <c r="B783" s="3" t="s">
        <v>6</v>
      </c>
      <c r="C783" s="3">
        <v>151</v>
      </c>
      <c r="D783" s="3">
        <v>48</v>
      </c>
      <c r="E783" s="3" t="s">
        <v>2077</v>
      </c>
      <c r="F783" s="5" t="s">
        <v>1149</v>
      </c>
      <c r="G783" s="3" t="s">
        <v>2078</v>
      </c>
      <c r="H783" s="3" t="s">
        <v>473</v>
      </c>
    </row>
    <row r="784" spans="1:8" ht="15.5" x14ac:dyDescent="0.35">
      <c r="A784" s="4">
        <v>37321</v>
      </c>
      <c r="B784" s="3" t="s">
        <v>7</v>
      </c>
      <c r="C784" s="3">
        <v>177</v>
      </c>
      <c r="D784" s="3">
        <v>66</v>
      </c>
      <c r="E784" s="3" t="s">
        <v>2860</v>
      </c>
      <c r="F784" s="5" t="s">
        <v>1346</v>
      </c>
      <c r="G784" s="3" t="s">
        <v>2861</v>
      </c>
      <c r="H784" s="3" t="s">
        <v>863</v>
      </c>
    </row>
    <row r="785" spans="1:8" ht="15.5" x14ac:dyDescent="0.35">
      <c r="A785" s="4">
        <v>37701</v>
      </c>
      <c r="B785" s="3" t="s">
        <v>3</v>
      </c>
      <c r="C785" s="3">
        <v>160</v>
      </c>
      <c r="D785" s="3">
        <v>69</v>
      </c>
      <c r="E785" s="3" t="s">
        <v>2990</v>
      </c>
      <c r="F785" s="5" t="s">
        <v>1146</v>
      </c>
      <c r="G785" s="3" t="s">
        <v>2991</v>
      </c>
      <c r="H785" s="3" t="s">
        <v>927</v>
      </c>
    </row>
    <row r="786" spans="1:8" ht="15.5" x14ac:dyDescent="0.35">
      <c r="A786" s="4">
        <v>38260</v>
      </c>
      <c r="B786" s="3" t="s">
        <v>2</v>
      </c>
      <c r="C786" s="3">
        <v>167</v>
      </c>
      <c r="D786" s="3">
        <v>72</v>
      </c>
      <c r="E786" s="3" t="s">
        <v>2280</v>
      </c>
      <c r="F786" s="5" t="s">
        <v>1482</v>
      </c>
      <c r="G786" s="3" t="s">
        <v>2281</v>
      </c>
      <c r="H786" s="3" t="s">
        <v>575</v>
      </c>
    </row>
    <row r="787" spans="1:8" ht="15.5" x14ac:dyDescent="0.35">
      <c r="A787" s="4">
        <v>37528</v>
      </c>
      <c r="B787" s="3" t="s">
        <v>7</v>
      </c>
      <c r="C787" s="3">
        <v>160</v>
      </c>
      <c r="D787" s="3">
        <v>63</v>
      </c>
      <c r="E787" s="3" t="s">
        <v>2553</v>
      </c>
      <c r="F787" s="5" t="s">
        <v>1128</v>
      </c>
      <c r="G787" s="3" t="s">
        <v>2554</v>
      </c>
      <c r="H787" s="3" t="s">
        <v>711</v>
      </c>
    </row>
    <row r="788" spans="1:8" ht="15.5" x14ac:dyDescent="0.35">
      <c r="A788" s="4">
        <v>37983</v>
      </c>
      <c r="B788" s="3" t="s">
        <v>6</v>
      </c>
      <c r="C788" s="3">
        <v>152</v>
      </c>
      <c r="D788" s="3">
        <v>89</v>
      </c>
      <c r="E788" s="3" t="s">
        <v>2553</v>
      </c>
      <c r="F788" s="5" t="s">
        <v>1206</v>
      </c>
      <c r="G788" s="3" t="s">
        <v>3112</v>
      </c>
      <c r="H788" s="3" t="s">
        <v>990</v>
      </c>
    </row>
    <row r="789" spans="1:8" ht="15.5" x14ac:dyDescent="0.35">
      <c r="A789" s="4">
        <v>38168</v>
      </c>
      <c r="B789" s="3" t="s">
        <v>2</v>
      </c>
      <c r="C789" s="3">
        <v>162</v>
      </c>
      <c r="D789" s="3">
        <v>47</v>
      </c>
      <c r="E789" s="3" t="s">
        <v>2938</v>
      </c>
      <c r="F789" s="5" t="s">
        <v>1848</v>
      </c>
      <c r="G789" s="3" t="s">
        <v>2939</v>
      </c>
      <c r="H789" s="3" t="s">
        <v>902</v>
      </c>
    </row>
    <row r="790" spans="1:8" ht="15.5" x14ac:dyDescent="0.35">
      <c r="A790" s="4">
        <v>37119</v>
      </c>
      <c r="B790" s="3" t="s">
        <v>7</v>
      </c>
      <c r="C790" s="3">
        <v>179</v>
      </c>
      <c r="D790" s="3">
        <v>74</v>
      </c>
      <c r="E790" s="3" t="s">
        <v>1484</v>
      </c>
      <c r="F790" s="5" t="s">
        <v>1314</v>
      </c>
      <c r="G790" s="3" t="s">
        <v>1485</v>
      </c>
      <c r="H790" s="3" t="s">
        <v>188</v>
      </c>
    </row>
    <row r="791" spans="1:8" ht="15.5" x14ac:dyDescent="0.35">
      <c r="A791" s="4">
        <v>37626</v>
      </c>
      <c r="B791" s="3" t="s">
        <v>3</v>
      </c>
      <c r="C791" s="3">
        <v>153</v>
      </c>
      <c r="D791" s="3">
        <v>81</v>
      </c>
      <c r="E791" s="3" t="s">
        <v>2103</v>
      </c>
      <c r="F791" s="5" t="s">
        <v>1283</v>
      </c>
      <c r="G791" s="3" t="s">
        <v>2104</v>
      </c>
      <c r="H791" s="3" t="s">
        <v>486</v>
      </c>
    </row>
    <row r="792" spans="1:8" ht="15.5" x14ac:dyDescent="0.35">
      <c r="A792" s="4">
        <v>37464</v>
      </c>
      <c r="B792" s="3" t="s">
        <v>0</v>
      </c>
      <c r="C792" s="3">
        <v>155</v>
      </c>
      <c r="D792" s="3">
        <v>89</v>
      </c>
      <c r="E792" s="3" t="s">
        <v>2870</v>
      </c>
      <c r="F792" s="5" t="s">
        <v>1821</v>
      </c>
      <c r="G792" s="3" t="s">
        <v>2871</v>
      </c>
      <c r="H792" s="3" t="s">
        <v>868</v>
      </c>
    </row>
    <row r="793" spans="1:8" ht="15.5" x14ac:dyDescent="0.35">
      <c r="A793" s="4">
        <v>37102</v>
      </c>
      <c r="B793" s="3" t="s">
        <v>1</v>
      </c>
      <c r="C793" s="3">
        <v>180</v>
      </c>
      <c r="D793" s="3">
        <v>56</v>
      </c>
      <c r="E793" s="3" t="s">
        <v>1437</v>
      </c>
      <c r="F793" s="5" t="s">
        <v>1116</v>
      </c>
      <c r="G793" s="3" t="s">
        <v>1438</v>
      </c>
      <c r="H793" s="3" t="s">
        <v>166</v>
      </c>
    </row>
    <row r="794" spans="1:8" ht="15.5" x14ac:dyDescent="0.35">
      <c r="A794" s="4">
        <v>37736</v>
      </c>
      <c r="B794" s="3" t="s">
        <v>1</v>
      </c>
      <c r="C794" s="3">
        <v>152</v>
      </c>
      <c r="D794" s="3">
        <v>94</v>
      </c>
      <c r="E794" s="3" t="s">
        <v>3073</v>
      </c>
      <c r="F794" s="5" t="s">
        <v>1501</v>
      </c>
      <c r="G794" s="3" t="s">
        <v>3074</v>
      </c>
      <c r="H794" s="3" t="s">
        <v>970</v>
      </c>
    </row>
    <row r="795" spans="1:8" ht="15.5" x14ac:dyDescent="0.35">
      <c r="A795" s="4">
        <v>38437</v>
      </c>
      <c r="B795" s="3" t="s">
        <v>7</v>
      </c>
      <c r="C795" s="3">
        <v>175</v>
      </c>
      <c r="D795" s="3">
        <v>49</v>
      </c>
      <c r="E795" s="3" t="s">
        <v>2824</v>
      </c>
      <c r="F795" s="5" t="s">
        <v>1308</v>
      </c>
      <c r="G795" s="3" t="s">
        <v>2825</v>
      </c>
      <c r="H795" s="3" t="s">
        <v>848</v>
      </c>
    </row>
    <row r="796" spans="1:8" ht="15.5" x14ac:dyDescent="0.35">
      <c r="A796" s="4">
        <v>38158</v>
      </c>
      <c r="B796" s="3" t="s">
        <v>0</v>
      </c>
      <c r="C796" s="3">
        <v>155</v>
      </c>
      <c r="D796" s="3">
        <v>61</v>
      </c>
      <c r="E796" s="3" t="s">
        <v>1531</v>
      </c>
      <c r="F796" s="5" t="s">
        <v>1225</v>
      </c>
      <c r="G796" s="3" t="s">
        <v>1532</v>
      </c>
      <c r="H796" s="3" t="s">
        <v>210</v>
      </c>
    </row>
    <row r="797" spans="1:8" ht="15.5" x14ac:dyDescent="0.35">
      <c r="A797" s="4">
        <v>37776</v>
      </c>
      <c r="B797" s="3" t="s">
        <v>2</v>
      </c>
      <c r="C797" s="3">
        <v>171</v>
      </c>
      <c r="D797" s="3">
        <v>57</v>
      </c>
      <c r="E797" s="3" t="s">
        <v>1456</v>
      </c>
      <c r="F797" s="5" t="s">
        <v>1077</v>
      </c>
      <c r="G797" s="3" t="s">
        <v>1457</v>
      </c>
      <c r="H797" s="3" t="s">
        <v>175</v>
      </c>
    </row>
    <row r="798" spans="1:8" ht="15.5" x14ac:dyDescent="0.35">
      <c r="A798" s="4">
        <v>37754</v>
      </c>
      <c r="B798" s="3" t="s">
        <v>1</v>
      </c>
      <c r="C798" s="3">
        <v>169</v>
      </c>
      <c r="D798" s="3">
        <v>62</v>
      </c>
      <c r="E798" s="3" t="s">
        <v>2463</v>
      </c>
      <c r="F798" s="5" t="s">
        <v>1297</v>
      </c>
      <c r="G798" s="3" t="s">
        <v>2464</v>
      </c>
      <c r="H798" s="3" t="s">
        <v>665</v>
      </c>
    </row>
    <row r="799" spans="1:8" ht="15.5" x14ac:dyDescent="0.35">
      <c r="A799" s="4">
        <v>37552</v>
      </c>
      <c r="B799" s="3" t="s">
        <v>0</v>
      </c>
      <c r="C799" s="3">
        <v>160</v>
      </c>
      <c r="D799" s="3">
        <v>51</v>
      </c>
      <c r="E799" s="3" t="s">
        <v>1748</v>
      </c>
      <c r="F799" s="5" t="s">
        <v>1341</v>
      </c>
      <c r="G799" s="3" t="s">
        <v>1749</v>
      </c>
      <c r="H799" s="3" t="s">
        <v>315</v>
      </c>
    </row>
    <row r="800" spans="1:8" ht="15.5" x14ac:dyDescent="0.35">
      <c r="A800" s="4">
        <v>37424</v>
      </c>
      <c r="B800" s="3" t="s">
        <v>2</v>
      </c>
      <c r="C800" s="3">
        <v>158</v>
      </c>
      <c r="D800" s="3">
        <v>73</v>
      </c>
      <c r="E800" s="3" t="s">
        <v>1989</v>
      </c>
      <c r="F800" s="5" t="s">
        <v>1175</v>
      </c>
      <c r="G800" s="3" t="s">
        <v>1990</v>
      </c>
      <c r="H800" s="3" t="s">
        <v>429</v>
      </c>
    </row>
    <row r="801" spans="1:8" ht="15.5" x14ac:dyDescent="0.35">
      <c r="A801" s="4">
        <v>38291</v>
      </c>
      <c r="B801" s="3" t="s">
        <v>3</v>
      </c>
      <c r="C801" s="3">
        <v>167</v>
      </c>
      <c r="D801" s="3">
        <v>60</v>
      </c>
      <c r="E801" s="3" t="s">
        <v>1750</v>
      </c>
      <c r="F801" s="5" t="s">
        <v>1321</v>
      </c>
      <c r="G801" s="3" t="s">
        <v>1751</v>
      </c>
      <c r="H801" s="3" t="s">
        <v>316</v>
      </c>
    </row>
    <row r="802" spans="1:8" ht="15.5" x14ac:dyDescent="0.35">
      <c r="A802" s="4">
        <v>38253</v>
      </c>
      <c r="B802" s="3" t="s">
        <v>5</v>
      </c>
      <c r="C802" s="3">
        <v>178</v>
      </c>
      <c r="D802" s="3">
        <v>51</v>
      </c>
      <c r="E802" s="3" t="s">
        <v>3127</v>
      </c>
      <c r="F802" s="5" t="s">
        <v>1099</v>
      </c>
      <c r="G802" s="3" t="s">
        <v>3128</v>
      </c>
      <c r="H802" s="3" t="s">
        <v>998</v>
      </c>
    </row>
    <row r="803" spans="1:8" ht="15.5" x14ac:dyDescent="0.35">
      <c r="A803" s="4">
        <v>37012</v>
      </c>
      <c r="B803" s="3" t="s">
        <v>0</v>
      </c>
      <c r="C803" s="3">
        <v>177</v>
      </c>
      <c r="D803" s="3">
        <v>87</v>
      </c>
      <c r="E803" s="3" t="s">
        <v>1466</v>
      </c>
      <c r="F803" s="5" t="s">
        <v>1384</v>
      </c>
      <c r="G803" s="3" t="s">
        <v>1467</v>
      </c>
      <c r="H803" s="3" t="s">
        <v>180</v>
      </c>
    </row>
    <row r="804" spans="1:8" ht="15.5" x14ac:dyDescent="0.35">
      <c r="A804" s="4">
        <v>37556</v>
      </c>
      <c r="B804" s="3" t="s">
        <v>6</v>
      </c>
      <c r="C804" s="3">
        <v>171</v>
      </c>
      <c r="D804" s="3">
        <v>83</v>
      </c>
      <c r="E804" s="3" t="s">
        <v>2493</v>
      </c>
      <c r="F804" s="5" t="s">
        <v>1074</v>
      </c>
      <c r="G804" s="3" t="s">
        <v>2494</v>
      </c>
      <c r="H804" s="3" t="s">
        <v>680</v>
      </c>
    </row>
    <row r="805" spans="1:8" ht="15.5" x14ac:dyDescent="0.35">
      <c r="A805" s="4">
        <v>37481</v>
      </c>
      <c r="B805" s="3" t="s">
        <v>7</v>
      </c>
      <c r="C805" s="3">
        <v>161</v>
      </c>
      <c r="D805" s="3">
        <v>57</v>
      </c>
      <c r="E805" s="3" t="s">
        <v>2357</v>
      </c>
      <c r="F805" s="5" t="s">
        <v>1099</v>
      </c>
      <c r="G805" s="3" t="s">
        <v>2358</v>
      </c>
      <c r="H805" s="3" t="s">
        <v>612</v>
      </c>
    </row>
    <row r="806" spans="1:8" ht="15.5" x14ac:dyDescent="0.35">
      <c r="A806" s="4">
        <v>38039</v>
      </c>
      <c r="B806" s="3" t="s">
        <v>4</v>
      </c>
      <c r="C806" s="3">
        <v>152</v>
      </c>
      <c r="D806" s="3">
        <v>93</v>
      </c>
      <c r="E806" s="3" t="s">
        <v>1340</v>
      </c>
      <c r="F806" s="5" t="s">
        <v>1341</v>
      </c>
      <c r="G806" s="3" t="s">
        <v>1342</v>
      </c>
      <c r="H806" s="3" t="s">
        <v>123</v>
      </c>
    </row>
    <row r="807" spans="1:8" ht="15.5" x14ac:dyDescent="0.35">
      <c r="A807" s="4">
        <v>37601</v>
      </c>
      <c r="B807" s="3" t="s">
        <v>3</v>
      </c>
      <c r="C807" s="3">
        <v>168</v>
      </c>
      <c r="D807" s="3">
        <v>88</v>
      </c>
      <c r="E807" s="3" t="s">
        <v>1548</v>
      </c>
      <c r="F807" s="5" t="s">
        <v>1172</v>
      </c>
      <c r="G807" s="3" t="s">
        <v>1549</v>
      </c>
      <c r="H807" s="3" t="s">
        <v>218</v>
      </c>
    </row>
    <row r="808" spans="1:8" ht="15.5" x14ac:dyDescent="0.35">
      <c r="A808" s="4">
        <v>37139</v>
      </c>
      <c r="B808" s="3" t="s">
        <v>7</v>
      </c>
      <c r="C808" s="3">
        <v>166</v>
      </c>
      <c r="D808" s="3">
        <v>60</v>
      </c>
      <c r="E808" s="3" t="s">
        <v>2405</v>
      </c>
      <c r="F808" s="5" t="s">
        <v>1428</v>
      </c>
      <c r="G808" s="3" t="s">
        <v>2406</v>
      </c>
      <c r="H808" s="3" t="s">
        <v>636</v>
      </c>
    </row>
    <row r="809" spans="1:8" ht="15.5" x14ac:dyDescent="0.35">
      <c r="A809" s="4">
        <v>38014</v>
      </c>
      <c r="B809" s="3" t="s">
        <v>3</v>
      </c>
      <c r="C809" s="3">
        <v>163</v>
      </c>
      <c r="D809" s="3">
        <v>87</v>
      </c>
      <c r="E809" s="3" t="s">
        <v>1417</v>
      </c>
      <c r="F809" s="5" t="s">
        <v>1125</v>
      </c>
      <c r="G809" s="3" t="s">
        <v>1418</v>
      </c>
      <c r="H809" s="3" t="s">
        <v>157</v>
      </c>
    </row>
    <row r="810" spans="1:8" ht="15.5" x14ac:dyDescent="0.35">
      <c r="A810" s="4">
        <v>37865</v>
      </c>
      <c r="B810" s="3" t="s">
        <v>0</v>
      </c>
      <c r="C810" s="3">
        <v>167</v>
      </c>
      <c r="D810" s="3">
        <v>56</v>
      </c>
      <c r="E810" s="3" t="s">
        <v>1399</v>
      </c>
      <c r="F810" s="5" t="s">
        <v>1400</v>
      </c>
      <c r="G810" s="3" t="s">
        <v>1401</v>
      </c>
      <c r="H810" s="3" t="s">
        <v>149</v>
      </c>
    </row>
    <row r="811" spans="1:8" ht="15.5" x14ac:dyDescent="0.35">
      <c r="A811" s="4">
        <v>38443</v>
      </c>
      <c r="B811" s="3" t="s">
        <v>1</v>
      </c>
      <c r="C811" s="3">
        <v>174</v>
      </c>
      <c r="D811" s="3">
        <v>51</v>
      </c>
      <c r="E811" s="3" t="s">
        <v>1354</v>
      </c>
      <c r="F811" s="5" t="s">
        <v>1274</v>
      </c>
      <c r="G811" s="3" t="s">
        <v>1355</v>
      </c>
      <c r="H811" s="3" t="s">
        <v>129</v>
      </c>
    </row>
    <row r="812" spans="1:8" ht="15.5" x14ac:dyDescent="0.35">
      <c r="A812" s="4">
        <v>37691</v>
      </c>
      <c r="B812" s="3" t="s">
        <v>0</v>
      </c>
      <c r="C812" s="3">
        <v>156</v>
      </c>
      <c r="D812" s="3">
        <v>65</v>
      </c>
      <c r="E812" s="3" t="s">
        <v>2137</v>
      </c>
      <c r="F812" s="5" t="s">
        <v>1482</v>
      </c>
      <c r="G812" s="3" t="s">
        <v>2138</v>
      </c>
      <c r="H812" s="3" t="s">
        <v>503</v>
      </c>
    </row>
    <row r="813" spans="1:8" ht="15.5" x14ac:dyDescent="0.35">
      <c r="A813" s="4">
        <v>38226</v>
      </c>
      <c r="B813" s="3" t="s">
        <v>4</v>
      </c>
      <c r="C813" s="3">
        <v>158</v>
      </c>
      <c r="D813" s="3">
        <v>65</v>
      </c>
      <c r="E813" s="3" t="s">
        <v>1503</v>
      </c>
      <c r="F813" s="5" t="s">
        <v>1116</v>
      </c>
      <c r="G813" s="3" t="s">
        <v>1504</v>
      </c>
      <c r="H813" s="3" t="s">
        <v>197</v>
      </c>
    </row>
    <row r="814" spans="1:8" ht="15.5" x14ac:dyDescent="0.35">
      <c r="A814" s="4">
        <v>37453</v>
      </c>
      <c r="B814" s="3" t="s">
        <v>5</v>
      </c>
      <c r="C814" s="3">
        <v>165</v>
      </c>
      <c r="D814" s="3">
        <v>64</v>
      </c>
      <c r="E814" s="3" t="s">
        <v>1645</v>
      </c>
      <c r="F814" s="5" t="s">
        <v>1065</v>
      </c>
      <c r="G814" s="3" t="s">
        <v>1646</v>
      </c>
      <c r="H814" s="3" t="s">
        <v>265</v>
      </c>
    </row>
    <row r="815" spans="1:8" ht="15.5" x14ac:dyDescent="0.35">
      <c r="A815" s="4">
        <v>38051</v>
      </c>
      <c r="B815" s="3" t="s">
        <v>0</v>
      </c>
      <c r="C815" s="3">
        <v>155</v>
      </c>
      <c r="D815" s="3">
        <v>59</v>
      </c>
      <c r="E815" s="3" t="s">
        <v>2361</v>
      </c>
      <c r="F815" s="5" t="s">
        <v>1186</v>
      </c>
      <c r="G815" s="3" t="s">
        <v>2362</v>
      </c>
      <c r="H815" s="3" t="s">
        <v>614</v>
      </c>
    </row>
    <row r="816" spans="1:8" ht="15.5" x14ac:dyDescent="0.35">
      <c r="A816" s="4">
        <v>37921</v>
      </c>
      <c r="B816" s="3" t="s">
        <v>4</v>
      </c>
      <c r="C816" s="3">
        <v>168</v>
      </c>
      <c r="D816" s="3">
        <v>67</v>
      </c>
      <c r="E816" s="3" t="s">
        <v>2882</v>
      </c>
      <c r="F816" s="5" t="s">
        <v>1161</v>
      </c>
      <c r="G816" s="3" t="s">
        <v>2883</v>
      </c>
      <c r="H816" s="3" t="s">
        <v>874</v>
      </c>
    </row>
    <row r="817" spans="1:8" ht="15.5" x14ac:dyDescent="0.35">
      <c r="A817" s="4">
        <v>37882</v>
      </c>
      <c r="B817" s="3" t="s">
        <v>3</v>
      </c>
      <c r="C817" s="3">
        <v>161</v>
      </c>
      <c r="D817" s="3">
        <v>91</v>
      </c>
      <c r="E817" s="3" t="s">
        <v>2485</v>
      </c>
      <c r="F817" s="5" t="s">
        <v>1251</v>
      </c>
      <c r="G817" s="3" t="s">
        <v>2486</v>
      </c>
      <c r="H817" s="3" t="s">
        <v>676</v>
      </c>
    </row>
    <row r="818" spans="1:8" ht="15.5" x14ac:dyDescent="0.35">
      <c r="A818" s="4">
        <v>38130</v>
      </c>
      <c r="B818" s="3" t="s">
        <v>3</v>
      </c>
      <c r="C818" s="3">
        <v>163</v>
      </c>
      <c r="D818" s="3">
        <v>55</v>
      </c>
      <c r="E818" s="3" t="s">
        <v>2635</v>
      </c>
      <c r="F818" s="5" t="s">
        <v>1138</v>
      </c>
      <c r="G818" s="3" t="s">
        <v>2636</v>
      </c>
      <c r="H818" s="3" t="s">
        <v>752</v>
      </c>
    </row>
    <row r="819" spans="1:8" ht="15.5" x14ac:dyDescent="0.35">
      <c r="A819" s="4">
        <v>37041</v>
      </c>
      <c r="B819" s="3" t="s">
        <v>6</v>
      </c>
      <c r="C819" s="3">
        <v>153</v>
      </c>
      <c r="D819" s="3">
        <v>52</v>
      </c>
      <c r="E819" s="3" t="s">
        <v>2469</v>
      </c>
      <c r="F819" s="5" t="s">
        <v>1222</v>
      </c>
      <c r="G819" s="3" t="s">
        <v>2470</v>
      </c>
      <c r="H819" s="3" t="s">
        <v>668</v>
      </c>
    </row>
    <row r="820" spans="1:8" ht="15.5" x14ac:dyDescent="0.35">
      <c r="A820" s="4">
        <v>37538</v>
      </c>
      <c r="B820" s="3" t="s">
        <v>6</v>
      </c>
      <c r="C820" s="3">
        <v>155</v>
      </c>
      <c r="D820" s="3">
        <v>68</v>
      </c>
      <c r="E820" s="3" t="s">
        <v>1500</v>
      </c>
      <c r="F820" s="5" t="s">
        <v>1501</v>
      </c>
      <c r="G820" s="3" t="s">
        <v>1502</v>
      </c>
      <c r="H820" s="3" t="s">
        <v>196</v>
      </c>
    </row>
    <row r="821" spans="1:8" ht="15.5" x14ac:dyDescent="0.35">
      <c r="A821" s="4">
        <v>38109</v>
      </c>
      <c r="B821" s="3" t="s">
        <v>5</v>
      </c>
      <c r="C821" s="3">
        <v>167</v>
      </c>
      <c r="D821" s="3">
        <v>92</v>
      </c>
      <c r="E821" s="3" t="s">
        <v>2471</v>
      </c>
      <c r="F821" s="5" t="s">
        <v>1196</v>
      </c>
      <c r="G821" s="3" t="s">
        <v>2472</v>
      </c>
      <c r="H821" s="3" t="s">
        <v>669</v>
      </c>
    </row>
    <row r="822" spans="1:8" ht="15.5" x14ac:dyDescent="0.35">
      <c r="A822" s="4">
        <v>37900</v>
      </c>
      <c r="B822" s="3" t="s">
        <v>6</v>
      </c>
      <c r="C822" s="3">
        <v>162</v>
      </c>
      <c r="D822" s="3">
        <v>57</v>
      </c>
      <c r="E822" s="3" t="s">
        <v>2529</v>
      </c>
      <c r="F822" s="5" t="s">
        <v>1107</v>
      </c>
      <c r="G822" s="3" t="s">
        <v>2530</v>
      </c>
      <c r="H822" s="3" t="s">
        <v>698</v>
      </c>
    </row>
    <row r="823" spans="1:8" ht="15.5" x14ac:dyDescent="0.35">
      <c r="A823" s="4">
        <v>38359</v>
      </c>
      <c r="B823" s="3" t="s">
        <v>1</v>
      </c>
      <c r="C823" s="3">
        <v>161</v>
      </c>
      <c r="D823" s="3">
        <v>64</v>
      </c>
      <c r="E823" s="3" t="s">
        <v>1865</v>
      </c>
      <c r="F823" s="5" t="s">
        <v>1143</v>
      </c>
      <c r="G823" s="3" t="s">
        <v>1866</v>
      </c>
      <c r="H823" s="3" t="s">
        <v>369</v>
      </c>
    </row>
    <row r="824" spans="1:8" ht="15.5" x14ac:dyDescent="0.35">
      <c r="A824" s="4">
        <v>37295</v>
      </c>
      <c r="B824" s="3" t="s">
        <v>5</v>
      </c>
      <c r="C824" s="3">
        <v>155</v>
      </c>
      <c r="D824" s="3">
        <v>85</v>
      </c>
      <c r="E824" s="3" t="s">
        <v>2139</v>
      </c>
      <c r="F824" s="5" t="s">
        <v>1311</v>
      </c>
      <c r="G824" s="3" t="s">
        <v>2140</v>
      </c>
      <c r="H824" s="3" t="s">
        <v>504</v>
      </c>
    </row>
    <row r="825" spans="1:8" ht="15.5" x14ac:dyDescent="0.35">
      <c r="A825" s="4">
        <v>37597</v>
      </c>
      <c r="B825" s="3" t="s">
        <v>7</v>
      </c>
      <c r="C825" s="3">
        <v>151</v>
      </c>
      <c r="D825" s="3">
        <v>65</v>
      </c>
      <c r="E825" s="3" t="s">
        <v>3108</v>
      </c>
      <c r="F825" s="5" t="s">
        <v>1138</v>
      </c>
      <c r="G825" s="3" t="s">
        <v>3109</v>
      </c>
      <c r="H825" s="3" t="s">
        <v>988</v>
      </c>
    </row>
    <row r="826" spans="1:8" ht="15.5" x14ac:dyDescent="0.35">
      <c r="A826" s="4">
        <v>37662</v>
      </c>
      <c r="B826" s="3" t="s">
        <v>0</v>
      </c>
      <c r="C826" s="3">
        <v>159</v>
      </c>
      <c r="D826" s="3">
        <v>58</v>
      </c>
      <c r="E826" s="3" t="s">
        <v>1556</v>
      </c>
      <c r="F826" s="5" t="s">
        <v>1122</v>
      </c>
      <c r="G826" s="3" t="s">
        <v>1557</v>
      </c>
      <c r="H826" s="3" t="s">
        <v>222</v>
      </c>
    </row>
    <row r="827" spans="1:8" ht="15.5" x14ac:dyDescent="0.35">
      <c r="A827" s="4">
        <v>37859</v>
      </c>
      <c r="B827" s="3" t="s">
        <v>5</v>
      </c>
      <c r="C827" s="3">
        <v>173</v>
      </c>
      <c r="D827" s="3">
        <v>68</v>
      </c>
      <c r="E827" s="3" t="s">
        <v>1767</v>
      </c>
      <c r="F827" s="5" t="s">
        <v>1246</v>
      </c>
      <c r="G827" s="3" t="s">
        <v>3077</v>
      </c>
      <c r="H827" s="3" t="s">
        <v>972</v>
      </c>
    </row>
    <row r="828" spans="1:8" ht="15.5" x14ac:dyDescent="0.35">
      <c r="A828" s="4">
        <v>37855</v>
      </c>
      <c r="B828" s="3" t="s">
        <v>1</v>
      </c>
      <c r="C828" s="3">
        <v>162</v>
      </c>
      <c r="D828" s="3">
        <v>46</v>
      </c>
      <c r="E828" s="3" t="s">
        <v>1767</v>
      </c>
      <c r="F828" s="5" t="s">
        <v>1759</v>
      </c>
      <c r="G828" s="3" t="s">
        <v>1768</v>
      </c>
      <c r="H828" s="3" t="s">
        <v>323</v>
      </c>
    </row>
    <row r="829" spans="1:8" ht="15.5" x14ac:dyDescent="0.35">
      <c r="A829" s="4">
        <v>38007</v>
      </c>
      <c r="B829" s="3" t="s">
        <v>3</v>
      </c>
      <c r="C829" s="3">
        <v>156</v>
      </c>
      <c r="D829" s="3">
        <v>94</v>
      </c>
      <c r="E829" s="3" t="s">
        <v>2347</v>
      </c>
      <c r="F829" s="5" t="s">
        <v>1283</v>
      </c>
      <c r="G829" s="3" t="s">
        <v>2348</v>
      </c>
      <c r="H829" s="3" t="s">
        <v>607</v>
      </c>
    </row>
    <row r="830" spans="1:8" ht="15.5" x14ac:dyDescent="0.35">
      <c r="A830" s="4">
        <v>38134</v>
      </c>
      <c r="B830" s="3" t="s">
        <v>4</v>
      </c>
      <c r="C830" s="3">
        <v>153</v>
      </c>
      <c r="D830" s="3">
        <v>66</v>
      </c>
      <c r="E830" s="3" t="s">
        <v>2423</v>
      </c>
      <c r="F830" s="5" t="s">
        <v>1821</v>
      </c>
      <c r="G830" s="3" t="s">
        <v>2424</v>
      </c>
      <c r="H830" s="3" t="s">
        <v>645</v>
      </c>
    </row>
    <row r="831" spans="1:8" ht="15.5" x14ac:dyDescent="0.35">
      <c r="A831" s="4">
        <v>37784</v>
      </c>
      <c r="B831" s="3" t="s">
        <v>3</v>
      </c>
      <c r="C831" s="3">
        <v>150</v>
      </c>
      <c r="D831" s="3">
        <v>75</v>
      </c>
      <c r="E831" s="3" t="s">
        <v>1163</v>
      </c>
      <c r="F831" s="5" t="s">
        <v>1080</v>
      </c>
      <c r="G831" s="3" t="s">
        <v>1164</v>
      </c>
      <c r="H831" s="3" t="s">
        <v>54</v>
      </c>
    </row>
    <row r="832" spans="1:8" ht="15.5" x14ac:dyDescent="0.35">
      <c r="A832" s="4">
        <v>37506</v>
      </c>
      <c r="B832" s="3" t="s">
        <v>6</v>
      </c>
      <c r="C832" s="3">
        <v>155</v>
      </c>
      <c r="D832" s="3">
        <v>69</v>
      </c>
      <c r="E832" s="3" t="s">
        <v>2339</v>
      </c>
      <c r="F832" s="5" t="s">
        <v>1068</v>
      </c>
      <c r="G832" s="3" t="s">
        <v>2340</v>
      </c>
      <c r="H832" s="3" t="s">
        <v>604</v>
      </c>
    </row>
    <row r="833" spans="1:8" ht="15.5" x14ac:dyDescent="0.35">
      <c r="A833" s="4">
        <v>37870</v>
      </c>
      <c r="B833" s="3" t="s">
        <v>6</v>
      </c>
      <c r="C833" s="3">
        <v>177</v>
      </c>
      <c r="D833" s="3">
        <v>69</v>
      </c>
      <c r="E833" s="3" t="s">
        <v>2133</v>
      </c>
      <c r="F833" s="5" t="s">
        <v>1409</v>
      </c>
      <c r="G833" s="3" t="s">
        <v>2134</v>
      </c>
      <c r="H833" s="3" t="s">
        <v>501</v>
      </c>
    </row>
    <row r="834" spans="1:8" ht="15.5" x14ac:dyDescent="0.35">
      <c r="A834" s="4">
        <v>37540</v>
      </c>
      <c r="B834" s="3" t="s">
        <v>6</v>
      </c>
      <c r="C834" s="3">
        <v>170</v>
      </c>
      <c r="D834" s="3">
        <v>63</v>
      </c>
      <c r="E834" s="3" t="s">
        <v>1899</v>
      </c>
      <c r="F834" s="5" t="s">
        <v>1077</v>
      </c>
      <c r="G834" s="3" t="s">
        <v>1900</v>
      </c>
      <c r="H834" s="3" t="s">
        <v>386</v>
      </c>
    </row>
    <row r="835" spans="1:8" ht="15.5" x14ac:dyDescent="0.35">
      <c r="A835" s="4">
        <v>37711</v>
      </c>
      <c r="B835" s="3" t="s">
        <v>6</v>
      </c>
      <c r="C835" s="3">
        <v>175</v>
      </c>
      <c r="D835" s="3">
        <v>84</v>
      </c>
      <c r="E835" s="3" t="s">
        <v>2834</v>
      </c>
      <c r="F835" s="5" t="s">
        <v>1175</v>
      </c>
      <c r="G835" s="3" t="s">
        <v>2835</v>
      </c>
      <c r="H835" s="3" t="s">
        <v>852</v>
      </c>
    </row>
    <row r="836" spans="1:8" ht="15.5" x14ac:dyDescent="0.35">
      <c r="A836" s="4">
        <v>37469</v>
      </c>
      <c r="B836" s="3" t="s">
        <v>7</v>
      </c>
      <c r="C836" s="3">
        <v>173</v>
      </c>
      <c r="D836" s="3">
        <v>60</v>
      </c>
      <c r="E836" s="3" t="s">
        <v>2256</v>
      </c>
      <c r="F836" s="5" t="s">
        <v>1169</v>
      </c>
      <c r="G836" s="3" t="s">
        <v>2257</v>
      </c>
      <c r="H836" s="3" t="s">
        <v>563</v>
      </c>
    </row>
    <row r="837" spans="1:8" ht="15.5" x14ac:dyDescent="0.35">
      <c r="A837" s="4">
        <v>37121</v>
      </c>
      <c r="B837" s="3" t="s">
        <v>5</v>
      </c>
      <c r="C837" s="3">
        <v>176</v>
      </c>
      <c r="D837" s="3">
        <v>48</v>
      </c>
      <c r="E837" s="3" t="s">
        <v>2970</v>
      </c>
      <c r="F837" s="5" t="s">
        <v>1089</v>
      </c>
      <c r="G837" s="3" t="s">
        <v>2971</v>
      </c>
      <c r="H837" s="3" t="s">
        <v>917</v>
      </c>
    </row>
    <row r="838" spans="1:8" ht="15.5" x14ac:dyDescent="0.35">
      <c r="A838" s="4">
        <v>38152</v>
      </c>
      <c r="B838" s="3" t="s">
        <v>6</v>
      </c>
      <c r="C838" s="3">
        <v>159</v>
      </c>
      <c r="D838" s="3">
        <v>47</v>
      </c>
      <c r="E838" s="3" t="s">
        <v>1985</v>
      </c>
      <c r="F838" s="5" t="s">
        <v>1251</v>
      </c>
      <c r="G838" s="3" t="s">
        <v>1986</v>
      </c>
      <c r="H838" s="3" t="s">
        <v>427</v>
      </c>
    </row>
    <row r="839" spans="1:8" ht="15.5" x14ac:dyDescent="0.35">
      <c r="A839" s="4">
        <v>38293</v>
      </c>
      <c r="B839" s="3" t="s">
        <v>2</v>
      </c>
      <c r="C839" s="3">
        <v>162</v>
      </c>
      <c r="D839" s="3">
        <v>84</v>
      </c>
      <c r="E839" s="3" t="s">
        <v>2842</v>
      </c>
      <c r="F839" s="5" t="s">
        <v>1110</v>
      </c>
      <c r="G839" s="3" t="s">
        <v>2843</v>
      </c>
      <c r="H839" s="3" t="s">
        <v>11</v>
      </c>
    </row>
    <row r="840" spans="1:8" ht="15.5" x14ac:dyDescent="0.35">
      <c r="A840" s="4">
        <v>37026</v>
      </c>
      <c r="B840" s="3" t="s">
        <v>1</v>
      </c>
      <c r="C840" s="3">
        <v>172</v>
      </c>
      <c r="D840" s="3">
        <v>68</v>
      </c>
      <c r="E840" s="3" t="s">
        <v>2920</v>
      </c>
      <c r="F840" s="5" t="s">
        <v>1154</v>
      </c>
      <c r="G840" s="3" t="s">
        <v>2921</v>
      </c>
      <c r="H840" s="3" t="s">
        <v>893</v>
      </c>
    </row>
    <row r="841" spans="1:8" ht="15.5" x14ac:dyDescent="0.35">
      <c r="A841" s="4">
        <v>37349</v>
      </c>
      <c r="B841" s="3" t="s">
        <v>1</v>
      </c>
      <c r="C841" s="3">
        <v>171</v>
      </c>
      <c r="D841" s="3">
        <v>90</v>
      </c>
      <c r="E841" s="3" t="s">
        <v>1912</v>
      </c>
      <c r="F841" s="5" t="s">
        <v>1193</v>
      </c>
      <c r="G841" s="3" t="s">
        <v>1913</v>
      </c>
      <c r="H841" s="3" t="s">
        <v>393</v>
      </c>
    </row>
    <row r="842" spans="1:8" ht="15.5" x14ac:dyDescent="0.35">
      <c r="A842" s="4">
        <v>37738</v>
      </c>
      <c r="B842" s="3" t="s">
        <v>3</v>
      </c>
      <c r="C842" s="3">
        <v>167</v>
      </c>
      <c r="D842" s="3">
        <v>78</v>
      </c>
      <c r="E842" s="3" t="s">
        <v>2119</v>
      </c>
      <c r="F842" s="5" t="s">
        <v>1308</v>
      </c>
      <c r="G842" s="3" t="s">
        <v>2120</v>
      </c>
      <c r="H842" s="3" t="s">
        <v>494</v>
      </c>
    </row>
    <row r="843" spans="1:8" ht="15.5" x14ac:dyDescent="0.35">
      <c r="A843" s="4">
        <v>37771</v>
      </c>
      <c r="B843" s="3" t="s">
        <v>5</v>
      </c>
      <c r="C843" s="3">
        <v>168</v>
      </c>
      <c r="D843" s="3">
        <v>51</v>
      </c>
      <c r="E843" s="3" t="s">
        <v>1255</v>
      </c>
      <c r="F843" s="5" t="s">
        <v>1256</v>
      </c>
      <c r="G843" s="3" t="s">
        <v>1257</v>
      </c>
      <c r="H843" s="3" t="s">
        <v>89</v>
      </c>
    </row>
    <row r="844" spans="1:8" ht="15.5" x14ac:dyDescent="0.35">
      <c r="A844" s="4">
        <v>38127</v>
      </c>
      <c r="B844" s="3" t="s">
        <v>1</v>
      </c>
      <c r="C844" s="3">
        <v>155</v>
      </c>
      <c r="D844" s="3">
        <v>56</v>
      </c>
      <c r="E844" s="3" t="s">
        <v>1201</v>
      </c>
      <c r="F844" s="5" t="s">
        <v>1166</v>
      </c>
      <c r="G844" s="3" t="s">
        <v>1202</v>
      </c>
      <c r="H844" s="3" t="s">
        <v>68</v>
      </c>
    </row>
    <row r="845" spans="1:8" ht="15.5" x14ac:dyDescent="0.35">
      <c r="A845" s="4">
        <v>37184</v>
      </c>
      <c r="B845" s="3" t="s">
        <v>6</v>
      </c>
      <c r="C845" s="3">
        <v>156</v>
      </c>
      <c r="D845" s="3">
        <v>54</v>
      </c>
      <c r="E845" s="3" t="s">
        <v>3035</v>
      </c>
      <c r="F845" s="5" t="s">
        <v>1286</v>
      </c>
      <c r="G845" s="3" t="s">
        <v>3036</v>
      </c>
      <c r="H845" s="3" t="s">
        <v>951</v>
      </c>
    </row>
    <row r="846" spans="1:8" ht="15.5" x14ac:dyDescent="0.35">
      <c r="A846" s="4">
        <v>38283</v>
      </c>
      <c r="B846" s="3" t="s">
        <v>5</v>
      </c>
      <c r="C846" s="3">
        <v>180</v>
      </c>
      <c r="D846" s="3">
        <v>76</v>
      </c>
      <c r="E846" s="3" t="s">
        <v>1203</v>
      </c>
      <c r="F846" s="5" t="s">
        <v>1074</v>
      </c>
      <c r="G846" s="3" t="s">
        <v>1204</v>
      </c>
      <c r="H846" s="3" t="s">
        <v>69</v>
      </c>
    </row>
    <row r="847" spans="1:8" ht="15.5" x14ac:dyDescent="0.35">
      <c r="A847" s="4">
        <v>37931</v>
      </c>
      <c r="B847" s="3" t="s">
        <v>4</v>
      </c>
      <c r="C847" s="3">
        <v>175</v>
      </c>
      <c r="D847" s="3">
        <v>73</v>
      </c>
      <c r="E847" s="3" t="s">
        <v>3080</v>
      </c>
      <c r="F847" s="5" t="s">
        <v>1080</v>
      </c>
      <c r="G847" s="3" t="s">
        <v>3081</v>
      </c>
      <c r="H847" s="3" t="s">
        <v>974</v>
      </c>
    </row>
    <row r="848" spans="1:8" ht="15.5" x14ac:dyDescent="0.35">
      <c r="A848" s="4">
        <v>38306</v>
      </c>
      <c r="B848" s="3" t="s">
        <v>7</v>
      </c>
      <c r="C848" s="3">
        <v>176</v>
      </c>
      <c r="D848" s="3">
        <v>75</v>
      </c>
      <c r="E848" s="3" t="s">
        <v>3113</v>
      </c>
      <c r="F848" s="5" t="s">
        <v>1236</v>
      </c>
      <c r="G848" s="3" t="s">
        <v>3114</v>
      </c>
      <c r="H848" s="3" t="s">
        <v>991</v>
      </c>
    </row>
    <row r="849" spans="1:8" ht="15.5" x14ac:dyDescent="0.35">
      <c r="A849" s="4">
        <v>38433</v>
      </c>
      <c r="B849" s="3" t="s">
        <v>2</v>
      </c>
      <c r="C849" s="3">
        <v>178</v>
      </c>
      <c r="D849" s="3">
        <v>69</v>
      </c>
      <c r="E849" s="3" t="s">
        <v>2113</v>
      </c>
      <c r="F849" s="5" t="s">
        <v>1370</v>
      </c>
      <c r="G849" s="3" t="s">
        <v>2114</v>
      </c>
      <c r="H849" s="3" t="s">
        <v>491</v>
      </c>
    </row>
    <row r="850" spans="1:8" ht="15.5" x14ac:dyDescent="0.35">
      <c r="A850" s="4">
        <v>37771</v>
      </c>
      <c r="B850" s="3" t="s">
        <v>5</v>
      </c>
      <c r="C850" s="3">
        <v>166</v>
      </c>
      <c r="D850" s="3">
        <v>76</v>
      </c>
      <c r="E850" s="3" t="s">
        <v>2775</v>
      </c>
      <c r="F850" s="5" t="s">
        <v>1104</v>
      </c>
      <c r="G850" s="3" t="s">
        <v>2776</v>
      </c>
      <c r="H850" s="3" t="s">
        <v>823</v>
      </c>
    </row>
    <row r="851" spans="1:8" ht="15.5" x14ac:dyDescent="0.35">
      <c r="A851" s="4">
        <v>37634</v>
      </c>
      <c r="B851" s="3" t="s">
        <v>1</v>
      </c>
      <c r="C851" s="3">
        <v>153</v>
      </c>
      <c r="D851" s="3">
        <v>76</v>
      </c>
      <c r="E851" s="3" t="s">
        <v>1338</v>
      </c>
      <c r="F851" s="5" t="s">
        <v>1119</v>
      </c>
      <c r="G851" s="3" t="s">
        <v>1339</v>
      </c>
      <c r="H851" s="3" t="s">
        <v>122</v>
      </c>
    </row>
    <row r="852" spans="1:8" ht="15.5" x14ac:dyDescent="0.35">
      <c r="A852" s="4">
        <v>37676</v>
      </c>
      <c r="B852" s="3" t="s">
        <v>1</v>
      </c>
      <c r="C852" s="3">
        <v>161</v>
      </c>
      <c r="D852" s="3">
        <v>51</v>
      </c>
      <c r="E852" s="3" t="s">
        <v>2750</v>
      </c>
      <c r="F852" s="5" t="s">
        <v>1341</v>
      </c>
      <c r="G852" s="3" t="s">
        <v>2751</v>
      </c>
      <c r="H852" s="3" t="s">
        <v>811</v>
      </c>
    </row>
    <row r="853" spans="1:8" ht="15.5" x14ac:dyDescent="0.35">
      <c r="A853" s="4">
        <v>37571</v>
      </c>
      <c r="B853" s="3" t="s">
        <v>2</v>
      </c>
      <c r="C853" s="3">
        <v>161</v>
      </c>
      <c r="D853" s="3">
        <v>81</v>
      </c>
      <c r="E853" s="3" t="s">
        <v>1769</v>
      </c>
      <c r="F853" s="5" t="s">
        <v>1357</v>
      </c>
      <c r="G853" s="3" t="s">
        <v>1770</v>
      </c>
      <c r="H853" s="3" t="s">
        <v>324</v>
      </c>
    </row>
    <row r="854" spans="1:8" ht="15.5" x14ac:dyDescent="0.35">
      <c r="A854" s="4">
        <v>37166</v>
      </c>
      <c r="B854" s="3" t="s">
        <v>4</v>
      </c>
      <c r="C854" s="3">
        <v>170</v>
      </c>
      <c r="D854" s="3">
        <v>56</v>
      </c>
      <c r="E854" s="3" t="s">
        <v>2459</v>
      </c>
      <c r="F854" s="5" t="s">
        <v>1206</v>
      </c>
      <c r="G854" s="3" t="s">
        <v>2460</v>
      </c>
      <c r="H854" s="3" t="s">
        <v>663</v>
      </c>
    </row>
    <row r="855" spans="1:8" ht="15.5" x14ac:dyDescent="0.35">
      <c r="A855" s="4">
        <v>37196</v>
      </c>
      <c r="B855" s="3" t="s">
        <v>6</v>
      </c>
      <c r="C855" s="3">
        <v>174</v>
      </c>
      <c r="D855" s="3">
        <v>45</v>
      </c>
      <c r="E855" s="3" t="s">
        <v>2295</v>
      </c>
      <c r="F855" s="5" t="s">
        <v>1199</v>
      </c>
      <c r="G855" s="3" t="s">
        <v>2296</v>
      </c>
      <c r="H855" s="3" t="s">
        <v>583</v>
      </c>
    </row>
    <row r="856" spans="1:8" ht="15.5" x14ac:dyDescent="0.35">
      <c r="A856" s="4">
        <v>38176</v>
      </c>
      <c r="B856" s="3" t="s">
        <v>1</v>
      </c>
      <c r="C856" s="3">
        <v>153</v>
      </c>
      <c r="D856" s="3">
        <v>75</v>
      </c>
      <c r="E856" s="3" t="s">
        <v>2172</v>
      </c>
      <c r="F856" s="5" t="s">
        <v>1297</v>
      </c>
      <c r="G856" s="3" t="s">
        <v>2173</v>
      </c>
      <c r="H856" s="3" t="s">
        <v>521</v>
      </c>
    </row>
    <row r="857" spans="1:8" ht="15.5" x14ac:dyDescent="0.35">
      <c r="A857" s="4">
        <v>38415</v>
      </c>
      <c r="B857" s="3" t="s">
        <v>5</v>
      </c>
      <c r="C857" s="3">
        <v>164</v>
      </c>
      <c r="D857" s="3">
        <v>60</v>
      </c>
      <c r="E857" s="3" t="s">
        <v>1430</v>
      </c>
      <c r="F857" s="5" t="s">
        <v>1209</v>
      </c>
      <c r="G857" s="3" t="s">
        <v>1431</v>
      </c>
      <c r="H857" s="3" t="s">
        <v>163</v>
      </c>
    </row>
    <row r="858" spans="1:8" ht="15.5" x14ac:dyDescent="0.35">
      <c r="A858" s="4">
        <v>37142</v>
      </c>
      <c r="B858" s="3" t="s">
        <v>5</v>
      </c>
      <c r="C858" s="3">
        <v>177</v>
      </c>
      <c r="D858" s="3">
        <v>80</v>
      </c>
      <c r="E858" s="3" t="s">
        <v>1519</v>
      </c>
      <c r="F858" s="5" t="s">
        <v>1259</v>
      </c>
      <c r="G858" s="3" t="s">
        <v>1520</v>
      </c>
      <c r="H858" s="3" t="s">
        <v>205</v>
      </c>
    </row>
    <row r="859" spans="1:8" ht="15.5" x14ac:dyDescent="0.35">
      <c r="A859" s="4">
        <v>37045</v>
      </c>
      <c r="B859" s="3" t="s">
        <v>1</v>
      </c>
      <c r="C859" s="3">
        <v>152</v>
      </c>
      <c r="D859" s="3">
        <v>63</v>
      </c>
      <c r="E859" s="3" t="s">
        <v>1519</v>
      </c>
      <c r="F859" s="5" t="s">
        <v>1274</v>
      </c>
      <c r="G859" s="3" t="s">
        <v>2586</v>
      </c>
      <c r="H859" s="3" t="s">
        <v>728</v>
      </c>
    </row>
    <row r="860" spans="1:8" ht="15.5" x14ac:dyDescent="0.35">
      <c r="A860" s="4">
        <v>37335</v>
      </c>
      <c r="B860" s="3" t="s">
        <v>1</v>
      </c>
      <c r="C860" s="3">
        <v>166</v>
      </c>
      <c r="D860" s="3">
        <v>95</v>
      </c>
      <c r="E860" s="3" t="s">
        <v>2363</v>
      </c>
      <c r="F860" s="5" t="s">
        <v>1501</v>
      </c>
      <c r="G860" s="3" t="s">
        <v>2364</v>
      </c>
      <c r="H860" s="3" t="s">
        <v>615</v>
      </c>
    </row>
    <row r="861" spans="1:8" ht="15.5" x14ac:dyDescent="0.35">
      <c r="A861" s="4">
        <v>38096</v>
      </c>
      <c r="B861" s="3" t="s">
        <v>0</v>
      </c>
      <c r="C861" s="3">
        <v>150</v>
      </c>
      <c r="D861" s="3">
        <v>83</v>
      </c>
      <c r="E861" s="3" t="s">
        <v>1211</v>
      </c>
      <c r="F861" s="5" t="s">
        <v>1212</v>
      </c>
      <c r="G861" s="3" t="s">
        <v>1213</v>
      </c>
      <c r="H861" s="3" t="s">
        <v>72</v>
      </c>
    </row>
    <row r="862" spans="1:8" ht="15.5" x14ac:dyDescent="0.35">
      <c r="A862" s="4">
        <v>37781</v>
      </c>
      <c r="B862" s="3" t="s">
        <v>1</v>
      </c>
      <c r="C862" s="3">
        <v>165</v>
      </c>
      <c r="D862" s="3">
        <v>61</v>
      </c>
      <c r="E862" s="3" t="s">
        <v>1981</v>
      </c>
      <c r="F862" s="5" t="s">
        <v>1286</v>
      </c>
      <c r="G862" s="3" t="s">
        <v>1982</v>
      </c>
      <c r="H862" s="3" t="s">
        <v>425</v>
      </c>
    </row>
    <row r="863" spans="1:8" ht="15.5" x14ac:dyDescent="0.35">
      <c r="A863" s="4">
        <v>38125</v>
      </c>
      <c r="B863" s="3" t="s">
        <v>7</v>
      </c>
      <c r="C863" s="3">
        <v>171</v>
      </c>
      <c r="D863" s="3">
        <v>61</v>
      </c>
      <c r="E863" s="3" t="s">
        <v>2385</v>
      </c>
      <c r="F863" s="5" t="s">
        <v>1206</v>
      </c>
      <c r="G863" s="3" t="s">
        <v>2386</v>
      </c>
      <c r="H863" s="3" t="s">
        <v>626</v>
      </c>
    </row>
    <row r="864" spans="1:8" ht="15.5" x14ac:dyDescent="0.35">
      <c r="A864" s="4">
        <v>38444</v>
      </c>
      <c r="B864" s="3" t="s">
        <v>5</v>
      </c>
      <c r="C864" s="3">
        <v>180</v>
      </c>
      <c r="D864" s="3">
        <v>86</v>
      </c>
      <c r="E864" s="3" t="s">
        <v>1597</v>
      </c>
      <c r="F864" s="5" t="s">
        <v>1077</v>
      </c>
      <c r="G864" s="3" t="s">
        <v>1598</v>
      </c>
      <c r="H864" s="3" t="s">
        <v>241</v>
      </c>
    </row>
    <row r="865" spans="1:8" ht="15.5" x14ac:dyDescent="0.35">
      <c r="A865" s="4">
        <v>38185</v>
      </c>
      <c r="B865" s="3" t="s">
        <v>3</v>
      </c>
      <c r="C865" s="3">
        <v>171</v>
      </c>
      <c r="D865" s="3">
        <v>58</v>
      </c>
      <c r="E865" s="3" t="s">
        <v>1597</v>
      </c>
      <c r="F865" s="5" t="s">
        <v>1267</v>
      </c>
      <c r="G865" s="3" t="s">
        <v>2052</v>
      </c>
      <c r="H865" s="3" t="s">
        <v>460</v>
      </c>
    </row>
    <row r="866" spans="1:8" ht="15.5" x14ac:dyDescent="0.35">
      <c r="A866" s="4">
        <v>38455</v>
      </c>
      <c r="B866" s="3" t="s">
        <v>7</v>
      </c>
      <c r="C866" s="3">
        <v>153</v>
      </c>
      <c r="D866" s="3">
        <v>51</v>
      </c>
      <c r="E866" s="3" t="s">
        <v>1655</v>
      </c>
      <c r="F866" s="5" t="s">
        <v>1357</v>
      </c>
      <c r="G866" s="3" t="s">
        <v>1656</v>
      </c>
      <c r="H866" s="3" t="s">
        <v>270</v>
      </c>
    </row>
    <row r="867" spans="1:8" ht="15.5" x14ac:dyDescent="0.35">
      <c r="A867" s="4">
        <v>38200</v>
      </c>
      <c r="B867" s="3" t="s">
        <v>3</v>
      </c>
      <c r="C867" s="3">
        <v>176</v>
      </c>
      <c r="D867" s="3">
        <v>50</v>
      </c>
      <c r="E867" s="3" t="s">
        <v>1296</v>
      </c>
      <c r="F867" s="5" t="s">
        <v>1297</v>
      </c>
      <c r="G867" s="3" t="s">
        <v>1298</v>
      </c>
      <c r="H867" s="3" t="s">
        <v>105</v>
      </c>
    </row>
    <row r="868" spans="1:8" ht="15.5" x14ac:dyDescent="0.35">
      <c r="A868" s="4">
        <v>37912</v>
      </c>
      <c r="B868" s="3" t="s">
        <v>0</v>
      </c>
      <c r="C868" s="3">
        <v>178</v>
      </c>
      <c r="D868" s="3">
        <v>81</v>
      </c>
      <c r="E868" s="3" t="s">
        <v>2479</v>
      </c>
      <c r="F868" s="5" t="s">
        <v>1222</v>
      </c>
      <c r="G868" s="3" t="s">
        <v>2480</v>
      </c>
      <c r="H868" s="3" t="s">
        <v>673</v>
      </c>
    </row>
    <row r="869" spans="1:8" ht="15.5" x14ac:dyDescent="0.35">
      <c r="A869" s="4">
        <v>37718</v>
      </c>
      <c r="B869" s="3" t="s">
        <v>1</v>
      </c>
      <c r="C869" s="3">
        <v>152</v>
      </c>
      <c r="D869" s="3">
        <v>92</v>
      </c>
      <c r="E869" s="3" t="s">
        <v>2157</v>
      </c>
      <c r="F869" s="5" t="s">
        <v>1428</v>
      </c>
      <c r="G869" s="3" t="s">
        <v>2158</v>
      </c>
      <c r="H869" s="3" t="s">
        <v>513</v>
      </c>
    </row>
    <row r="870" spans="1:8" ht="15.5" x14ac:dyDescent="0.35">
      <c r="A870" s="4">
        <v>38258</v>
      </c>
      <c r="B870" s="3" t="s">
        <v>1</v>
      </c>
      <c r="C870" s="3">
        <v>150</v>
      </c>
      <c r="D870" s="3">
        <v>80</v>
      </c>
      <c r="E870" s="3" t="s">
        <v>2301</v>
      </c>
      <c r="F870" s="5" t="s">
        <v>1166</v>
      </c>
      <c r="G870" s="3" t="s">
        <v>2302</v>
      </c>
      <c r="H870" s="3" t="s">
        <v>586</v>
      </c>
    </row>
    <row r="871" spans="1:8" ht="15.5" x14ac:dyDescent="0.35">
      <c r="A871" s="4">
        <v>37266</v>
      </c>
      <c r="B871" s="3" t="s">
        <v>4</v>
      </c>
      <c r="C871" s="3">
        <v>165</v>
      </c>
      <c r="D871" s="3">
        <v>61</v>
      </c>
      <c r="E871" s="3" t="s">
        <v>1983</v>
      </c>
      <c r="F871" s="5" t="s">
        <v>1384</v>
      </c>
      <c r="G871" s="3" t="s">
        <v>1984</v>
      </c>
      <c r="H871" s="3" t="s">
        <v>426</v>
      </c>
    </row>
    <row r="872" spans="1:8" ht="15.5" x14ac:dyDescent="0.35">
      <c r="A872" s="4">
        <v>38434</v>
      </c>
      <c r="B872" s="3" t="s">
        <v>1</v>
      </c>
      <c r="C872" s="3">
        <v>171</v>
      </c>
      <c r="D872" s="3">
        <v>48</v>
      </c>
      <c r="E872" s="3" t="s">
        <v>1318</v>
      </c>
      <c r="F872" s="5" t="s">
        <v>1086</v>
      </c>
      <c r="G872" s="3" t="s">
        <v>1319</v>
      </c>
      <c r="H872" s="3" t="s">
        <v>114</v>
      </c>
    </row>
    <row r="873" spans="1:8" ht="15.5" x14ac:dyDescent="0.35">
      <c r="A873" s="4">
        <v>37915</v>
      </c>
      <c r="B873" s="3" t="s">
        <v>2</v>
      </c>
      <c r="C873" s="3">
        <v>152</v>
      </c>
      <c r="D873" s="3">
        <v>92</v>
      </c>
      <c r="E873" s="3" t="s">
        <v>1763</v>
      </c>
      <c r="F873" s="5" t="s">
        <v>1433</v>
      </c>
      <c r="G873" s="3" t="s">
        <v>1764</v>
      </c>
      <c r="H873" s="3" t="s">
        <v>321</v>
      </c>
    </row>
    <row r="874" spans="1:8" ht="15.5" x14ac:dyDescent="0.35">
      <c r="A874" s="4">
        <v>38363</v>
      </c>
      <c r="B874" s="3" t="s">
        <v>6</v>
      </c>
      <c r="C874" s="3">
        <v>172</v>
      </c>
      <c r="D874" s="3">
        <v>83</v>
      </c>
      <c r="E874" s="3" t="s">
        <v>3071</v>
      </c>
      <c r="F874" s="5" t="s">
        <v>1821</v>
      </c>
      <c r="G874" s="3" t="s">
        <v>3072</v>
      </c>
      <c r="H874" s="3" t="s">
        <v>969</v>
      </c>
    </row>
    <row r="875" spans="1:8" ht="15.5" x14ac:dyDescent="0.35">
      <c r="A875" s="4">
        <v>37323</v>
      </c>
      <c r="B875" s="3" t="s">
        <v>1</v>
      </c>
      <c r="C875" s="3">
        <v>156</v>
      </c>
      <c r="D875" s="3">
        <v>95</v>
      </c>
      <c r="E875" s="3" t="s">
        <v>3024</v>
      </c>
      <c r="F875" s="5" t="s">
        <v>1122</v>
      </c>
      <c r="G875" s="3" t="s">
        <v>3025</v>
      </c>
      <c r="H875" s="3" t="s">
        <v>945</v>
      </c>
    </row>
    <row r="876" spans="1:8" ht="15.5" x14ac:dyDescent="0.35">
      <c r="A876" s="4">
        <v>37012</v>
      </c>
      <c r="B876" s="3" t="s">
        <v>4</v>
      </c>
      <c r="C876" s="3">
        <v>180</v>
      </c>
      <c r="D876" s="3">
        <v>61</v>
      </c>
      <c r="E876" s="3" t="s">
        <v>2315</v>
      </c>
      <c r="F876" s="5" t="s">
        <v>1125</v>
      </c>
      <c r="G876" s="3" t="s">
        <v>2316</v>
      </c>
      <c r="H876" s="3" t="s">
        <v>592</v>
      </c>
    </row>
    <row r="877" spans="1:8" ht="15.5" x14ac:dyDescent="0.35">
      <c r="A877" s="4">
        <v>37572</v>
      </c>
      <c r="B877" s="3" t="s">
        <v>2</v>
      </c>
      <c r="C877" s="3">
        <v>175</v>
      </c>
      <c r="D877" s="3">
        <v>77</v>
      </c>
      <c r="E877" s="3" t="s">
        <v>2974</v>
      </c>
      <c r="F877" s="5" t="s">
        <v>1135</v>
      </c>
      <c r="G877" s="3" t="s">
        <v>2975</v>
      </c>
      <c r="H877" s="3" t="s">
        <v>919</v>
      </c>
    </row>
    <row r="878" spans="1:8" ht="15.5" x14ac:dyDescent="0.35">
      <c r="A878" s="4">
        <v>38153</v>
      </c>
      <c r="B878" s="3" t="s">
        <v>1</v>
      </c>
      <c r="C878" s="3">
        <v>172</v>
      </c>
      <c r="D878" s="3">
        <v>66</v>
      </c>
      <c r="E878" s="3" t="s">
        <v>1854</v>
      </c>
      <c r="F878" s="5" t="s">
        <v>1080</v>
      </c>
      <c r="G878" s="3" t="s">
        <v>1855</v>
      </c>
      <c r="H878" s="3" t="s">
        <v>364</v>
      </c>
    </row>
    <row r="879" spans="1:8" ht="15.5" x14ac:dyDescent="0.35">
      <c r="A879" s="4">
        <v>38316</v>
      </c>
      <c r="B879" s="3" t="s">
        <v>0</v>
      </c>
      <c r="C879" s="3">
        <v>175</v>
      </c>
      <c r="D879" s="3">
        <v>87</v>
      </c>
      <c r="E879" s="3" t="s">
        <v>2291</v>
      </c>
      <c r="F879" s="5" t="s">
        <v>1146</v>
      </c>
      <c r="G879" s="3" t="s">
        <v>2292</v>
      </c>
      <c r="H879" s="3" t="s">
        <v>581</v>
      </c>
    </row>
    <row r="880" spans="1:8" ht="15.5" x14ac:dyDescent="0.35">
      <c r="A880" s="4">
        <v>37641</v>
      </c>
      <c r="B880" s="3" t="s">
        <v>2</v>
      </c>
      <c r="C880" s="3">
        <v>159</v>
      </c>
      <c r="D880" s="3">
        <v>73</v>
      </c>
      <c r="E880" s="3" t="s">
        <v>3090</v>
      </c>
      <c r="F880" s="5" t="s">
        <v>1071</v>
      </c>
      <c r="G880" s="3" t="s">
        <v>3091</v>
      </c>
      <c r="H880" s="3" t="s">
        <v>979</v>
      </c>
    </row>
    <row r="881" spans="1:8" ht="15.5" x14ac:dyDescent="0.35">
      <c r="A881" s="4">
        <v>37090</v>
      </c>
      <c r="B881" s="3" t="s">
        <v>7</v>
      </c>
      <c r="C881" s="3">
        <v>159</v>
      </c>
      <c r="D881" s="3">
        <v>89</v>
      </c>
      <c r="E881" s="3" t="s">
        <v>1435</v>
      </c>
      <c r="F881" s="5" t="s">
        <v>1149</v>
      </c>
      <c r="G881" s="3" t="s">
        <v>1436</v>
      </c>
      <c r="H881" s="3" t="s">
        <v>165</v>
      </c>
    </row>
    <row r="882" spans="1:8" ht="15.5" x14ac:dyDescent="0.35">
      <c r="A882" s="4">
        <v>38175</v>
      </c>
      <c r="B882" s="3" t="s">
        <v>3</v>
      </c>
      <c r="C882" s="3">
        <v>155</v>
      </c>
      <c r="D882" s="3">
        <v>76</v>
      </c>
      <c r="E882" s="3" t="s">
        <v>1688</v>
      </c>
      <c r="F882" s="5" t="s">
        <v>1062</v>
      </c>
      <c r="G882" s="3" t="s">
        <v>1689</v>
      </c>
      <c r="H882" s="3" t="s">
        <v>286</v>
      </c>
    </row>
    <row r="883" spans="1:8" ht="15.5" x14ac:dyDescent="0.35">
      <c r="A883" s="4">
        <v>37883</v>
      </c>
      <c r="B883" s="3" t="s">
        <v>2</v>
      </c>
      <c r="C883" s="3">
        <v>169</v>
      </c>
      <c r="D883" s="3">
        <v>83</v>
      </c>
      <c r="E883" s="3" t="s">
        <v>1564</v>
      </c>
      <c r="F883" s="5" t="s">
        <v>1086</v>
      </c>
      <c r="G883" s="3" t="s">
        <v>1565</v>
      </c>
      <c r="H883" s="3" t="s">
        <v>226</v>
      </c>
    </row>
    <row r="884" spans="1:8" ht="15.5" x14ac:dyDescent="0.35">
      <c r="A884" s="4">
        <v>37230</v>
      </c>
      <c r="B884" s="3" t="s">
        <v>2</v>
      </c>
      <c r="C884" s="3">
        <v>155</v>
      </c>
      <c r="D884" s="3">
        <v>74</v>
      </c>
      <c r="E884" s="3" t="s">
        <v>1333</v>
      </c>
      <c r="F884" s="5" t="s">
        <v>1334</v>
      </c>
      <c r="G884" s="3" t="s">
        <v>1335</v>
      </c>
      <c r="H884" s="3" t="s">
        <v>121</v>
      </c>
    </row>
    <row r="885" spans="1:8" ht="15.5" x14ac:dyDescent="0.35">
      <c r="A885" s="4">
        <v>37171</v>
      </c>
      <c r="B885" s="3" t="s">
        <v>2</v>
      </c>
      <c r="C885" s="3">
        <v>167</v>
      </c>
      <c r="D885" s="3">
        <v>89</v>
      </c>
      <c r="E885" s="3" t="s">
        <v>1835</v>
      </c>
      <c r="F885" s="5" t="s">
        <v>1267</v>
      </c>
      <c r="G885" s="3" t="s">
        <v>1836</v>
      </c>
      <c r="H885" s="3" t="s">
        <v>355</v>
      </c>
    </row>
    <row r="886" spans="1:8" ht="15.5" x14ac:dyDescent="0.35">
      <c r="A886" s="4">
        <v>37137</v>
      </c>
      <c r="B886" s="3" t="s">
        <v>2</v>
      </c>
      <c r="C886" s="3">
        <v>162</v>
      </c>
      <c r="D886" s="3">
        <v>46</v>
      </c>
      <c r="E886" s="3" t="s">
        <v>2621</v>
      </c>
      <c r="F886" s="5" t="s">
        <v>1529</v>
      </c>
      <c r="G886" s="3" t="s">
        <v>2622</v>
      </c>
      <c r="H886" s="3" t="s">
        <v>745</v>
      </c>
    </row>
    <row r="887" spans="1:8" ht="15.5" x14ac:dyDescent="0.35">
      <c r="A887" s="4">
        <v>37246</v>
      </c>
      <c r="B887" s="3" t="s">
        <v>5</v>
      </c>
      <c r="C887" s="3">
        <v>159</v>
      </c>
      <c r="D887" s="3">
        <v>53</v>
      </c>
      <c r="E887" s="3" t="s">
        <v>2611</v>
      </c>
      <c r="F887" s="5" t="s">
        <v>1821</v>
      </c>
      <c r="G887" s="3" t="s">
        <v>2612</v>
      </c>
      <c r="H887" s="3" t="s">
        <v>740</v>
      </c>
    </row>
    <row r="888" spans="1:8" ht="15.5" x14ac:dyDescent="0.35">
      <c r="A888" s="4">
        <v>37681</v>
      </c>
      <c r="B888" s="3" t="s">
        <v>5</v>
      </c>
      <c r="C888" s="3">
        <v>162</v>
      </c>
      <c r="D888" s="3">
        <v>49</v>
      </c>
      <c r="E888" s="3" t="s">
        <v>2797</v>
      </c>
      <c r="F888" s="5" t="s">
        <v>1186</v>
      </c>
      <c r="G888" s="3" t="s">
        <v>2798</v>
      </c>
      <c r="H888" s="3" t="s">
        <v>834</v>
      </c>
    </row>
    <row r="889" spans="1:8" ht="15.5" x14ac:dyDescent="0.35">
      <c r="A889" s="4">
        <v>37933</v>
      </c>
      <c r="B889" s="3" t="s">
        <v>5</v>
      </c>
      <c r="C889" s="3">
        <v>166</v>
      </c>
      <c r="D889" s="3">
        <v>85</v>
      </c>
      <c r="E889" s="3" t="s">
        <v>1462</v>
      </c>
      <c r="F889" s="5" t="s">
        <v>1196</v>
      </c>
      <c r="G889" s="3" t="s">
        <v>1463</v>
      </c>
      <c r="H889" s="3" t="s">
        <v>178</v>
      </c>
    </row>
    <row r="890" spans="1:8" ht="15.5" x14ac:dyDescent="0.35">
      <c r="A890" s="4">
        <v>38176</v>
      </c>
      <c r="B890" s="3" t="s">
        <v>7</v>
      </c>
      <c r="C890" s="3">
        <v>154</v>
      </c>
      <c r="D890" s="3">
        <v>68</v>
      </c>
      <c r="E890" s="3" t="s">
        <v>1772</v>
      </c>
      <c r="F890" s="5" t="s">
        <v>1297</v>
      </c>
      <c r="G890" s="3" t="s">
        <v>1773</v>
      </c>
      <c r="H890" s="3" t="s">
        <v>326</v>
      </c>
    </row>
    <row r="891" spans="1:8" ht="15.5" x14ac:dyDescent="0.35">
      <c r="A891" s="4">
        <v>37828</v>
      </c>
      <c r="B891" s="3" t="s">
        <v>4</v>
      </c>
      <c r="C891" s="3">
        <v>169</v>
      </c>
      <c r="D891" s="3">
        <v>95</v>
      </c>
      <c r="E891" s="3" t="s">
        <v>2278</v>
      </c>
      <c r="F891" s="5" t="s">
        <v>1370</v>
      </c>
      <c r="G891" s="3" t="s">
        <v>2279</v>
      </c>
      <c r="H891" s="3" t="s">
        <v>574</v>
      </c>
    </row>
    <row r="892" spans="1:8" ht="15.5" x14ac:dyDescent="0.35">
      <c r="A892" s="4">
        <v>37357</v>
      </c>
      <c r="B892" s="3" t="s">
        <v>3</v>
      </c>
      <c r="C892" s="3">
        <v>157</v>
      </c>
      <c r="D892" s="3">
        <v>56</v>
      </c>
      <c r="E892" s="3" t="s">
        <v>3055</v>
      </c>
      <c r="F892" s="5" t="s">
        <v>1779</v>
      </c>
      <c r="G892" s="3" t="s">
        <v>3056</v>
      </c>
      <c r="H892" s="3" t="s">
        <v>961</v>
      </c>
    </row>
    <row r="893" spans="1:8" ht="15.5" x14ac:dyDescent="0.35">
      <c r="A893" s="4">
        <v>37497</v>
      </c>
      <c r="B893" s="3" t="s">
        <v>0</v>
      </c>
      <c r="C893" s="3">
        <v>151</v>
      </c>
      <c r="D893" s="3">
        <v>87</v>
      </c>
      <c r="E893" s="3" t="s">
        <v>2226</v>
      </c>
      <c r="F893" s="5" t="s">
        <v>1346</v>
      </c>
      <c r="G893" s="3" t="s">
        <v>2227</v>
      </c>
      <c r="H893" s="3" t="s">
        <v>548</v>
      </c>
    </row>
    <row r="894" spans="1:8" ht="15.5" x14ac:dyDescent="0.35">
      <c r="A894" s="4">
        <v>37488</v>
      </c>
      <c r="B894" s="3" t="s">
        <v>3</v>
      </c>
      <c r="C894" s="3">
        <v>175</v>
      </c>
      <c r="D894" s="3">
        <v>53</v>
      </c>
      <c r="E894" s="3" t="s">
        <v>1590</v>
      </c>
      <c r="F894" s="5" t="s">
        <v>1308</v>
      </c>
      <c r="G894" s="3" t="s">
        <v>1591</v>
      </c>
      <c r="H894" s="3" t="s">
        <v>238</v>
      </c>
    </row>
    <row r="895" spans="1:8" ht="15.5" x14ac:dyDescent="0.35">
      <c r="A895" s="4">
        <v>38238</v>
      </c>
      <c r="B895" s="3" t="s">
        <v>3</v>
      </c>
      <c r="C895" s="3">
        <v>179</v>
      </c>
      <c r="D895" s="3">
        <v>67</v>
      </c>
      <c r="E895" s="3" t="s">
        <v>1734</v>
      </c>
      <c r="F895" s="5" t="s">
        <v>1283</v>
      </c>
      <c r="G895" s="3" t="s">
        <v>1735</v>
      </c>
      <c r="H895" s="3" t="s">
        <v>308</v>
      </c>
    </row>
    <row r="896" spans="1:8" ht="15.5" x14ac:dyDescent="0.35">
      <c r="A896" s="4">
        <v>37290</v>
      </c>
      <c r="B896" s="3" t="s">
        <v>3</v>
      </c>
      <c r="C896" s="3">
        <v>156</v>
      </c>
      <c r="D896" s="3">
        <v>76</v>
      </c>
      <c r="E896" s="3" t="s">
        <v>2107</v>
      </c>
      <c r="F896" s="5" t="s">
        <v>1169</v>
      </c>
      <c r="G896" s="3" t="s">
        <v>2108</v>
      </c>
      <c r="H896" s="3" t="s">
        <v>488</v>
      </c>
    </row>
    <row r="897" spans="1:8" ht="15.5" x14ac:dyDescent="0.35">
      <c r="A897" s="4">
        <v>38073</v>
      </c>
      <c r="B897" s="3" t="s">
        <v>5</v>
      </c>
      <c r="C897" s="3">
        <v>152</v>
      </c>
      <c r="D897" s="3">
        <v>95</v>
      </c>
      <c r="E897" s="3" t="s">
        <v>1404</v>
      </c>
      <c r="F897" s="5" t="s">
        <v>1086</v>
      </c>
      <c r="G897" s="3" t="s">
        <v>1405</v>
      </c>
      <c r="H897" s="3" t="s">
        <v>151</v>
      </c>
    </row>
    <row r="898" spans="1:8" ht="15.5" x14ac:dyDescent="0.35">
      <c r="A898" s="4">
        <v>37202</v>
      </c>
      <c r="B898" s="3" t="s">
        <v>5</v>
      </c>
      <c r="C898" s="3">
        <v>155</v>
      </c>
      <c r="D898" s="3">
        <v>82</v>
      </c>
      <c r="E898" s="3" t="s">
        <v>2523</v>
      </c>
      <c r="F898" s="5" t="s">
        <v>1217</v>
      </c>
      <c r="G898" s="3" t="s">
        <v>2524</v>
      </c>
      <c r="H898" s="3" t="s">
        <v>695</v>
      </c>
    </row>
    <row r="899" spans="1:8" ht="15.5" x14ac:dyDescent="0.35">
      <c r="A899" s="4">
        <v>37668</v>
      </c>
      <c r="B899" s="3" t="s">
        <v>3</v>
      </c>
      <c r="C899" s="3">
        <v>158</v>
      </c>
      <c r="D899" s="3">
        <v>79</v>
      </c>
      <c r="E899" s="3" t="s">
        <v>1486</v>
      </c>
      <c r="F899" s="5" t="s">
        <v>1487</v>
      </c>
      <c r="G899" s="3" t="s">
        <v>1488</v>
      </c>
      <c r="H899" s="3" t="s">
        <v>189</v>
      </c>
    </row>
    <row r="900" spans="1:8" ht="15.5" x14ac:dyDescent="0.35">
      <c r="A900" s="4">
        <v>37344</v>
      </c>
      <c r="B900" s="3" t="s">
        <v>2</v>
      </c>
      <c r="C900" s="3">
        <v>164</v>
      </c>
      <c r="D900" s="3">
        <v>63</v>
      </c>
      <c r="E900" s="3" t="s">
        <v>1673</v>
      </c>
      <c r="F900" s="5" t="s">
        <v>1199</v>
      </c>
      <c r="G900" s="3" t="s">
        <v>1674</v>
      </c>
      <c r="H900" s="3" t="s">
        <v>279</v>
      </c>
    </row>
    <row r="901" spans="1:8" ht="15.5" x14ac:dyDescent="0.35">
      <c r="A901" s="4">
        <v>37694</v>
      </c>
      <c r="B901" s="3" t="s">
        <v>0</v>
      </c>
      <c r="C901" s="3">
        <v>157</v>
      </c>
      <c r="D901" s="3">
        <v>61</v>
      </c>
      <c r="E901" s="3" t="s">
        <v>2888</v>
      </c>
      <c r="F901" s="5" t="s">
        <v>1071</v>
      </c>
      <c r="G901" s="3" t="s">
        <v>2889</v>
      </c>
      <c r="H901" s="3" t="s">
        <v>877</v>
      </c>
    </row>
    <row r="902" spans="1:8" ht="15.5" x14ac:dyDescent="0.35">
      <c r="A902" s="4">
        <v>38188</v>
      </c>
      <c r="B902" s="3" t="s">
        <v>3</v>
      </c>
      <c r="C902" s="3">
        <v>158</v>
      </c>
      <c r="D902" s="3">
        <v>91</v>
      </c>
      <c r="E902" s="3" t="s">
        <v>2002</v>
      </c>
      <c r="F902" s="5" t="s">
        <v>1267</v>
      </c>
      <c r="G902" s="3" t="s">
        <v>2003</v>
      </c>
      <c r="H902" s="3" t="s">
        <v>436</v>
      </c>
    </row>
    <row r="903" spans="1:8" ht="15.5" x14ac:dyDescent="0.35">
      <c r="A903" s="4">
        <v>38251</v>
      </c>
      <c r="B903" s="3" t="s">
        <v>2</v>
      </c>
      <c r="C903" s="3">
        <v>169</v>
      </c>
      <c r="D903" s="3">
        <v>79</v>
      </c>
      <c r="E903" s="3" t="s">
        <v>2926</v>
      </c>
      <c r="F903" s="5" t="s">
        <v>1068</v>
      </c>
      <c r="G903" s="3" t="s">
        <v>2927</v>
      </c>
      <c r="H903" s="3" t="s">
        <v>896</v>
      </c>
    </row>
    <row r="904" spans="1:8" ht="15.5" x14ac:dyDescent="0.35">
      <c r="A904" s="4">
        <v>37749</v>
      </c>
      <c r="B904" s="3" t="s">
        <v>5</v>
      </c>
      <c r="C904" s="3">
        <v>161</v>
      </c>
      <c r="D904" s="3">
        <v>81</v>
      </c>
      <c r="E904" s="3" t="s">
        <v>2018</v>
      </c>
      <c r="F904" s="5" t="s">
        <v>1487</v>
      </c>
      <c r="G904" s="3" t="s">
        <v>2019</v>
      </c>
      <c r="H904" s="3" t="s">
        <v>443</v>
      </c>
    </row>
    <row r="905" spans="1:8" ht="15.5" x14ac:dyDescent="0.35">
      <c r="A905" s="4">
        <v>37542</v>
      </c>
      <c r="B905" s="3" t="s">
        <v>4</v>
      </c>
      <c r="C905" s="3">
        <v>167</v>
      </c>
      <c r="D905" s="3">
        <v>72</v>
      </c>
      <c r="E905" s="3" t="s">
        <v>2892</v>
      </c>
      <c r="F905" s="5" t="s">
        <v>1119</v>
      </c>
      <c r="G905" s="3" t="s">
        <v>2893</v>
      </c>
      <c r="H905" s="3" t="s">
        <v>879</v>
      </c>
    </row>
    <row r="906" spans="1:8" ht="15.5" x14ac:dyDescent="0.35">
      <c r="A906" s="4">
        <v>37865</v>
      </c>
      <c r="B906" s="3" t="s">
        <v>4</v>
      </c>
      <c r="C906" s="3">
        <v>178</v>
      </c>
      <c r="D906" s="3">
        <v>55</v>
      </c>
      <c r="E906" s="3" t="s">
        <v>2099</v>
      </c>
      <c r="F906" s="5" t="s">
        <v>1143</v>
      </c>
      <c r="G906" s="3" t="s">
        <v>2100</v>
      </c>
      <c r="H906" s="3" t="s">
        <v>484</v>
      </c>
    </row>
    <row r="907" spans="1:8" ht="15.5" x14ac:dyDescent="0.35">
      <c r="A907" s="4">
        <v>37802</v>
      </c>
      <c r="B907" s="3" t="s">
        <v>4</v>
      </c>
      <c r="C907" s="3">
        <v>154</v>
      </c>
      <c r="D907" s="3">
        <v>60</v>
      </c>
      <c r="E907" s="3" t="s">
        <v>1623</v>
      </c>
      <c r="F907" s="5" t="s">
        <v>1297</v>
      </c>
      <c r="G907" s="3" t="s">
        <v>1624</v>
      </c>
      <c r="H907" s="3" t="s">
        <v>254</v>
      </c>
    </row>
    <row r="908" spans="1:8" ht="15.5" x14ac:dyDescent="0.35">
      <c r="A908" s="4">
        <v>38054</v>
      </c>
      <c r="B908" s="3" t="s">
        <v>2</v>
      </c>
      <c r="C908" s="3">
        <v>157</v>
      </c>
      <c r="D908" s="3">
        <v>63</v>
      </c>
      <c r="E908" s="3" t="s">
        <v>1987</v>
      </c>
      <c r="F908" s="5" t="s">
        <v>1448</v>
      </c>
      <c r="G908" s="3" t="s">
        <v>1988</v>
      </c>
      <c r="H908" s="3" t="s">
        <v>428</v>
      </c>
    </row>
    <row r="909" spans="1:8" ht="15.5" x14ac:dyDescent="0.35">
      <c r="A909" s="4">
        <v>38010</v>
      </c>
      <c r="B909" s="3" t="s">
        <v>3</v>
      </c>
      <c r="C909" s="3">
        <v>153</v>
      </c>
      <c r="D909" s="3">
        <v>45</v>
      </c>
      <c r="E909" s="3" t="s">
        <v>1820</v>
      </c>
      <c r="F909" s="5" t="s">
        <v>1821</v>
      </c>
      <c r="G909" s="3" t="s">
        <v>1822</v>
      </c>
      <c r="H909" s="3" t="s">
        <v>17</v>
      </c>
    </row>
    <row r="910" spans="1:8" ht="15.5" x14ac:dyDescent="0.35">
      <c r="A910" s="4">
        <v>38066</v>
      </c>
      <c r="B910" s="3" t="s">
        <v>6</v>
      </c>
      <c r="C910" s="3">
        <v>166</v>
      </c>
      <c r="D910" s="3">
        <v>50</v>
      </c>
      <c r="E910" s="3" t="s">
        <v>1820</v>
      </c>
      <c r="F910" s="5" t="s">
        <v>1487</v>
      </c>
      <c r="G910" s="3" t="s">
        <v>3030</v>
      </c>
      <c r="H910" s="3" t="s">
        <v>948</v>
      </c>
    </row>
    <row r="911" spans="1:8" ht="15.5" x14ac:dyDescent="0.35">
      <c r="A911" s="4">
        <v>38341</v>
      </c>
      <c r="B911" s="3" t="s">
        <v>6</v>
      </c>
      <c r="C911" s="3">
        <v>177</v>
      </c>
      <c r="D911" s="3">
        <v>70</v>
      </c>
      <c r="E911" s="3" t="s">
        <v>1679</v>
      </c>
      <c r="F911" s="5" t="s">
        <v>1292</v>
      </c>
      <c r="G911" s="3" t="s">
        <v>1680</v>
      </c>
      <c r="H911" s="3" t="s">
        <v>282</v>
      </c>
    </row>
    <row r="912" spans="1:8" ht="15.5" x14ac:dyDescent="0.35">
      <c r="A912" s="4">
        <v>37342</v>
      </c>
      <c r="B912" s="3" t="s">
        <v>5</v>
      </c>
      <c r="C912" s="3">
        <v>162</v>
      </c>
      <c r="D912" s="3">
        <v>94</v>
      </c>
      <c r="E912" s="3" t="s">
        <v>1613</v>
      </c>
      <c r="F912" s="5" t="s">
        <v>1175</v>
      </c>
      <c r="G912" s="3" t="s">
        <v>1614</v>
      </c>
      <c r="H912" s="3" t="s">
        <v>249</v>
      </c>
    </row>
    <row r="913" spans="1:8" ht="15.5" x14ac:dyDescent="0.35">
      <c r="A913" s="4">
        <v>37739</v>
      </c>
      <c r="B913" s="3" t="s">
        <v>6</v>
      </c>
      <c r="C913" s="3">
        <v>159</v>
      </c>
      <c r="D913" s="3">
        <v>77</v>
      </c>
      <c r="E913" s="3" t="s">
        <v>1177</v>
      </c>
      <c r="F913" s="5" t="s">
        <v>1178</v>
      </c>
      <c r="G913" s="3" t="s">
        <v>1179</v>
      </c>
      <c r="H913" s="3" t="s">
        <v>59</v>
      </c>
    </row>
    <row r="914" spans="1:8" ht="15.5" x14ac:dyDescent="0.35">
      <c r="A914" s="4">
        <v>37333</v>
      </c>
      <c r="B914" s="3" t="s">
        <v>0</v>
      </c>
      <c r="C914" s="3">
        <v>171</v>
      </c>
      <c r="D914" s="3">
        <v>65</v>
      </c>
      <c r="E914" s="3" t="s">
        <v>2053</v>
      </c>
      <c r="F914" s="5" t="s">
        <v>1186</v>
      </c>
      <c r="G914" s="3" t="s">
        <v>2054</v>
      </c>
      <c r="H914" s="3" t="s">
        <v>461</v>
      </c>
    </row>
    <row r="915" spans="1:8" ht="15.5" x14ac:dyDescent="0.35">
      <c r="A915" s="4">
        <v>37714</v>
      </c>
      <c r="B915" s="3" t="s">
        <v>1</v>
      </c>
      <c r="C915" s="3">
        <v>158</v>
      </c>
      <c r="D915" s="3">
        <v>79</v>
      </c>
      <c r="E915" s="3" t="s">
        <v>1307</v>
      </c>
      <c r="F915" s="5" t="s">
        <v>1308</v>
      </c>
      <c r="G915" s="3" t="s">
        <v>1309</v>
      </c>
      <c r="H915" s="3" t="s">
        <v>110</v>
      </c>
    </row>
    <row r="916" spans="1:8" ht="15.5" x14ac:dyDescent="0.35">
      <c r="A916" s="4">
        <v>38053</v>
      </c>
      <c r="B916" s="3" t="s">
        <v>0</v>
      </c>
      <c r="C916" s="3">
        <v>173</v>
      </c>
      <c r="D916" s="3">
        <v>65</v>
      </c>
      <c r="E916" s="3" t="s">
        <v>2773</v>
      </c>
      <c r="F916" s="5" t="s">
        <v>1122</v>
      </c>
      <c r="G916" s="3" t="s">
        <v>2774</v>
      </c>
      <c r="H916" s="3" t="s">
        <v>822</v>
      </c>
    </row>
    <row r="917" spans="1:8" ht="15.5" x14ac:dyDescent="0.35">
      <c r="A917" s="4">
        <v>37333</v>
      </c>
      <c r="B917" s="3" t="s">
        <v>3</v>
      </c>
      <c r="C917" s="3">
        <v>180</v>
      </c>
      <c r="D917" s="3">
        <v>55</v>
      </c>
      <c r="E917" s="3" t="s">
        <v>1885</v>
      </c>
      <c r="F917" s="5" t="s">
        <v>1346</v>
      </c>
      <c r="G917" s="3" t="s">
        <v>1886</v>
      </c>
      <c r="H917" s="3" t="s">
        <v>379</v>
      </c>
    </row>
    <row r="918" spans="1:8" ht="15.5" x14ac:dyDescent="0.35">
      <c r="A918" s="4">
        <v>37958</v>
      </c>
      <c r="B918" s="3" t="s">
        <v>2</v>
      </c>
      <c r="C918" s="3">
        <v>156</v>
      </c>
      <c r="D918" s="3">
        <v>68</v>
      </c>
      <c r="E918" s="3" t="s">
        <v>1852</v>
      </c>
      <c r="F918" s="5" t="s">
        <v>1709</v>
      </c>
      <c r="G918" s="3" t="s">
        <v>1853</v>
      </c>
      <c r="H918" s="3" t="s">
        <v>363</v>
      </c>
    </row>
    <row r="919" spans="1:8" ht="15.5" x14ac:dyDescent="0.35">
      <c r="A919" s="4">
        <v>37878</v>
      </c>
      <c r="B919" s="3" t="s">
        <v>4</v>
      </c>
      <c r="C919" s="3">
        <v>179</v>
      </c>
      <c r="D919" s="3">
        <v>55</v>
      </c>
      <c r="E919" s="3" t="s">
        <v>2477</v>
      </c>
      <c r="F919" s="5" t="s">
        <v>1428</v>
      </c>
      <c r="G919" s="3" t="s">
        <v>2478</v>
      </c>
      <c r="H919" s="3" t="s">
        <v>672</v>
      </c>
    </row>
    <row r="920" spans="1:8" ht="15.5" x14ac:dyDescent="0.35">
      <c r="A920" s="4">
        <v>38331</v>
      </c>
      <c r="B920" s="3" t="s">
        <v>6</v>
      </c>
      <c r="C920" s="3">
        <v>161</v>
      </c>
      <c r="D920" s="3">
        <v>55</v>
      </c>
      <c r="E920" s="3" t="s">
        <v>2978</v>
      </c>
      <c r="F920" s="5" t="s">
        <v>1716</v>
      </c>
      <c r="G920" s="3" t="s">
        <v>2979</v>
      </c>
      <c r="H920" s="3" t="s">
        <v>921</v>
      </c>
    </row>
    <row r="921" spans="1:8" ht="15.5" x14ac:dyDescent="0.35">
      <c r="A921" s="4">
        <v>37835</v>
      </c>
      <c r="B921" s="3" t="s">
        <v>1</v>
      </c>
      <c r="C921" s="3">
        <v>173</v>
      </c>
      <c r="D921" s="3">
        <v>84</v>
      </c>
      <c r="E921" s="3" t="s">
        <v>2204</v>
      </c>
      <c r="F921" s="5" t="s">
        <v>1143</v>
      </c>
      <c r="G921" s="3" t="s">
        <v>2205</v>
      </c>
      <c r="H921" s="3" t="s">
        <v>537</v>
      </c>
    </row>
    <row r="922" spans="1:8" ht="15.5" x14ac:dyDescent="0.35">
      <c r="A922" s="4">
        <v>37449</v>
      </c>
      <c r="B922" s="3" t="s">
        <v>5</v>
      </c>
      <c r="C922" s="3">
        <v>173</v>
      </c>
      <c r="D922" s="3">
        <v>62</v>
      </c>
      <c r="E922" s="3" t="s">
        <v>2317</v>
      </c>
      <c r="F922" s="5" t="s">
        <v>1346</v>
      </c>
      <c r="G922" s="3" t="s">
        <v>2318</v>
      </c>
      <c r="H922" s="3" t="s">
        <v>593</v>
      </c>
    </row>
    <row r="923" spans="1:8" ht="15.5" x14ac:dyDescent="0.35">
      <c r="A923" s="4">
        <v>37726</v>
      </c>
      <c r="B923" s="3" t="s">
        <v>0</v>
      </c>
      <c r="C923" s="3">
        <v>179</v>
      </c>
      <c r="D923" s="3">
        <v>45</v>
      </c>
      <c r="E923" s="3" t="s">
        <v>2351</v>
      </c>
      <c r="F923" s="5" t="s">
        <v>1146</v>
      </c>
      <c r="G923" s="3" t="s">
        <v>2352</v>
      </c>
      <c r="H923" s="3" t="s">
        <v>609</v>
      </c>
    </row>
    <row r="924" spans="1:8" ht="15.5" x14ac:dyDescent="0.35">
      <c r="A924" s="4">
        <v>37815</v>
      </c>
      <c r="B924" s="3" t="s">
        <v>3</v>
      </c>
      <c r="C924" s="3">
        <v>165</v>
      </c>
      <c r="D924" s="3">
        <v>82</v>
      </c>
      <c r="E924" s="3" t="s">
        <v>1839</v>
      </c>
      <c r="F924" s="5" t="s">
        <v>1526</v>
      </c>
      <c r="G924" s="3" t="s">
        <v>1840</v>
      </c>
      <c r="H924" s="3" t="s">
        <v>357</v>
      </c>
    </row>
    <row r="925" spans="1:8" ht="15.5" x14ac:dyDescent="0.35">
      <c r="A925" s="4">
        <v>37023</v>
      </c>
      <c r="B925" s="3" t="s">
        <v>7</v>
      </c>
      <c r="C925" s="3">
        <v>165</v>
      </c>
      <c r="D925" s="3">
        <v>56</v>
      </c>
      <c r="E925" s="3" t="s">
        <v>1224</v>
      </c>
      <c r="F925" s="5" t="s">
        <v>1225</v>
      </c>
      <c r="G925" s="3" t="s">
        <v>1226</v>
      </c>
      <c r="H925" s="3" t="s">
        <v>77</v>
      </c>
    </row>
    <row r="926" spans="1:8" ht="15.5" x14ac:dyDescent="0.35">
      <c r="A926" s="4">
        <v>38353</v>
      </c>
      <c r="B926" s="3" t="s">
        <v>5</v>
      </c>
      <c r="C926" s="3">
        <v>176</v>
      </c>
      <c r="D926" s="3">
        <v>65</v>
      </c>
      <c r="E926" s="3" t="s">
        <v>2200</v>
      </c>
      <c r="F926" s="5" t="s">
        <v>1146</v>
      </c>
      <c r="G926" s="3" t="s">
        <v>2201</v>
      </c>
      <c r="H926" s="3" t="s">
        <v>535</v>
      </c>
    </row>
    <row r="927" spans="1:8" ht="15.5" x14ac:dyDescent="0.35">
      <c r="A927" s="4">
        <v>38118</v>
      </c>
      <c r="B927" s="3" t="s">
        <v>2</v>
      </c>
      <c r="C927" s="3">
        <v>167</v>
      </c>
      <c r="D927" s="3">
        <v>46</v>
      </c>
      <c r="E927" s="3" t="s">
        <v>2335</v>
      </c>
      <c r="F927" s="5" t="s">
        <v>1206</v>
      </c>
      <c r="G927" s="3" t="s">
        <v>2336</v>
      </c>
      <c r="H927" s="3" t="s">
        <v>602</v>
      </c>
    </row>
    <row r="928" spans="1:8" ht="15.5" x14ac:dyDescent="0.35">
      <c r="A928" s="4">
        <v>37502</v>
      </c>
      <c r="B928" s="3" t="s">
        <v>6</v>
      </c>
      <c r="C928" s="3">
        <v>172</v>
      </c>
      <c r="D928" s="3">
        <v>74</v>
      </c>
      <c r="E928" s="3" t="s">
        <v>2962</v>
      </c>
      <c r="F928" s="5" t="s">
        <v>1308</v>
      </c>
      <c r="G928" s="3" t="s">
        <v>2963</v>
      </c>
      <c r="H928" s="3" t="s">
        <v>913</v>
      </c>
    </row>
    <row r="929" spans="1:8" ht="15.5" x14ac:dyDescent="0.35">
      <c r="A929" s="4">
        <v>37986</v>
      </c>
      <c r="B929" s="3" t="s">
        <v>0</v>
      </c>
      <c r="C929" s="3">
        <v>176</v>
      </c>
      <c r="D929" s="3">
        <v>49</v>
      </c>
      <c r="E929" s="3" t="s">
        <v>2758</v>
      </c>
      <c r="F929" s="5" t="s">
        <v>1400</v>
      </c>
      <c r="G929" s="3" t="s">
        <v>2759</v>
      </c>
      <c r="H929" s="3" t="s">
        <v>815</v>
      </c>
    </row>
    <row r="930" spans="1:8" ht="15.5" x14ac:dyDescent="0.35">
      <c r="A930" s="4">
        <v>37871</v>
      </c>
      <c r="B930" s="3" t="s">
        <v>1</v>
      </c>
      <c r="C930" s="3">
        <v>168</v>
      </c>
      <c r="D930" s="3">
        <v>69</v>
      </c>
      <c r="E930" s="3" t="s">
        <v>2131</v>
      </c>
      <c r="F930" s="5" t="s">
        <v>1262</v>
      </c>
      <c r="G930" s="3" t="s">
        <v>2132</v>
      </c>
      <c r="H930" s="3" t="s">
        <v>500</v>
      </c>
    </row>
    <row r="931" spans="1:8" ht="15.5" x14ac:dyDescent="0.35">
      <c r="A931" s="4">
        <v>38171</v>
      </c>
      <c r="B931" s="3" t="s">
        <v>4</v>
      </c>
      <c r="C931" s="3">
        <v>176</v>
      </c>
      <c r="D931" s="3">
        <v>87</v>
      </c>
      <c r="E931" s="3" t="s">
        <v>1875</v>
      </c>
      <c r="F931" s="5" t="s">
        <v>1529</v>
      </c>
      <c r="G931" s="3" t="s">
        <v>1876</v>
      </c>
      <c r="H931" s="3" t="s">
        <v>374</v>
      </c>
    </row>
    <row r="932" spans="1:8" ht="15.5" x14ac:dyDescent="0.35">
      <c r="A932" s="4">
        <v>37743</v>
      </c>
      <c r="B932" s="3" t="s">
        <v>1</v>
      </c>
      <c r="C932" s="3">
        <v>180</v>
      </c>
      <c r="D932" s="3">
        <v>84</v>
      </c>
      <c r="E932" s="3" t="s">
        <v>2756</v>
      </c>
      <c r="F932" s="5" t="s">
        <v>1122</v>
      </c>
      <c r="G932" s="3" t="s">
        <v>2757</v>
      </c>
      <c r="H932" s="3" t="s">
        <v>814</v>
      </c>
    </row>
    <row r="933" spans="1:8" ht="15.5" x14ac:dyDescent="0.35">
      <c r="A933" s="4">
        <v>37543</v>
      </c>
      <c r="B933" s="3" t="s">
        <v>0</v>
      </c>
      <c r="C933" s="3">
        <v>154</v>
      </c>
      <c r="D933" s="3">
        <v>60</v>
      </c>
      <c r="E933" s="3" t="s">
        <v>3067</v>
      </c>
      <c r="F933" s="5" t="s">
        <v>1212</v>
      </c>
      <c r="G933" s="3" t="s">
        <v>3068</v>
      </c>
      <c r="H933" s="3" t="s">
        <v>967</v>
      </c>
    </row>
    <row r="934" spans="1:8" ht="15.5" x14ac:dyDescent="0.35">
      <c r="A934" s="4">
        <v>37243</v>
      </c>
      <c r="B934" s="3" t="s">
        <v>2</v>
      </c>
      <c r="C934" s="3">
        <v>180</v>
      </c>
      <c r="D934" s="3">
        <v>67</v>
      </c>
      <c r="E934" s="3" t="s">
        <v>2129</v>
      </c>
      <c r="F934" s="5" t="s">
        <v>1172</v>
      </c>
      <c r="G934" s="3" t="s">
        <v>2130</v>
      </c>
      <c r="H934" s="3" t="s">
        <v>499</v>
      </c>
    </row>
    <row r="935" spans="1:8" ht="15.5" x14ac:dyDescent="0.35">
      <c r="A935" s="4">
        <v>37408</v>
      </c>
      <c r="B935" s="3" t="s">
        <v>5</v>
      </c>
      <c r="C935" s="3">
        <v>167</v>
      </c>
      <c r="D935" s="3">
        <v>91</v>
      </c>
      <c r="E935" s="3" t="s">
        <v>2734</v>
      </c>
      <c r="F935" s="5" t="s">
        <v>1065</v>
      </c>
      <c r="G935" s="3" t="s">
        <v>2735</v>
      </c>
      <c r="H935" s="3" t="s">
        <v>803</v>
      </c>
    </row>
    <row r="936" spans="1:8" ht="15.5" x14ac:dyDescent="0.35">
      <c r="A936" s="4">
        <v>37300</v>
      </c>
      <c r="B936" s="3" t="s">
        <v>1</v>
      </c>
      <c r="C936" s="3">
        <v>176</v>
      </c>
      <c r="D936" s="3">
        <v>91</v>
      </c>
      <c r="E936" s="3" t="s">
        <v>1445</v>
      </c>
      <c r="F936" s="5" t="s">
        <v>1071</v>
      </c>
      <c r="G936" s="3" t="s">
        <v>1446</v>
      </c>
      <c r="H936" s="3" t="s">
        <v>170</v>
      </c>
    </row>
    <row r="937" spans="1:8" ht="15.5" x14ac:dyDescent="0.35">
      <c r="A937" s="4">
        <v>37463</v>
      </c>
      <c r="B937" s="3" t="s">
        <v>7</v>
      </c>
      <c r="C937" s="3">
        <v>167</v>
      </c>
      <c r="D937" s="3">
        <v>78</v>
      </c>
      <c r="E937" s="3" t="s">
        <v>2964</v>
      </c>
      <c r="F937" s="5" t="s">
        <v>1175</v>
      </c>
      <c r="G937" s="3" t="s">
        <v>2965</v>
      </c>
      <c r="H937" s="3" t="s">
        <v>914</v>
      </c>
    </row>
    <row r="938" spans="1:8" ht="15.5" x14ac:dyDescent="0.35">
      <c r="A938" s="4">
        <v>37162</v>
      </c>
      <c r="B938" s="3" t="s">
        <v>2</v>
      </c>
      <c r="C938" s="3">
        <v>150</v>
      </c>
      <c r="D938" s="3">
        <v>50</v>
      </c>
      <c r="E938" s="3" t="s">
        <v>1694</v>
      </c>
      <c r="F938" s="5" t="s">
        <v>1346</v>
      </c>
      <c r="G938" s="3" t="s">
        <v>1695</v>
      </c>
      <c r="H938" s="3" t="s">
        <v>289</v>
      </c>
    </row>
    <row r="939" spans="1:8" ht="15.5" x14ac:dyDescent="0.35">
      <c r="A939" s="4">
        <v>37907</v>
      </c>
      <c r="B939" s="3" t="s">
        <v>1</v>
      </c>
      <c r="C939" s="3">
        <v>177</v>
      </c>
      <c r="D939" s="3">
        <v>66</v>
      </c>
      <c r="E939" s="3" t="s">
        <v>2331</v>
      </c>
      <c r="F939" s="5" t="s">
        <v>1212</v>
      </c>
      <c r="G939" s="3" t="s">
        <v>2332</v>
      </c>
      <c r="H939" s="3" t="s">
        <v>600</v>
      </c>
    </row>
    <row r="940" spans="1:8" ht="15.5" x14ac:dyDescent="0.35">
      <c r="A940" s="4">
        <v>37973</v>
      </c>
      <c r="B940" s="3" t="s">
        <v>5</v>
      </c>
      <c r="C940" s="3">
        <v>162</v>
      </c>
      <c r="D940" s="3">
        <v>82</v>
      </c>
      <c r="E940" s="3" t="s">
        <v>1085</v>
      </c>
      <c r="F940" s="5" t="s">
        <v>1086</v>
      </c>
      <c r="G940" s="3" t="s">
        <v>1087</v>
      </c>
      <c r="H940" s="3" t="s">
        <v>26</v>
      </c>
    </row>
    <row r="941" spans="1:8" ht="15.5" x14ac:dyDescent="0.35">
      <c r="A941" s="4">
        <v>38005</v>
      </c>
      <c r="B941" s="3" t="s">
        <v>5</v>
      </c>
      <c r="C941" s="3">
        <v>158</v>
      </c>
      <c r="D941" s="3">
        <v>82</v>
      </c>
      <c r="E941" s="3" t="s">
        <v>1098</v>
      </c>
      <c r="F941" s="5" t="s">
        <v>1099</v>
      </c>
      <c r="G941" s="3" t="s">
        <v>1100</v>
      </c>
      <c r="H941" s="3" t="s">
        <v>30</v>
      </c>
    </row>
    <row r="942" spans="1:8" ht="15.5" x14ac:dyDescent="0.35">
      <c r="A942" s="4">
        <v>37085</v>
      </c>
      <c r="B942" s="3" t="s">
        <v>1</v>
      </c>
      <c r="C942" s="3">
        <v>153</v>
      </c>
      <c r="D942" s="3">
        <v>76</v>
      </c>
      <c r="E942" s="3" t="s">
        <v>3033</v>
      </c>
      <c r="F942" s="5" t="s">
        <v>1289</v>
      </c>
      <c r="G942" s="3" t="s">
        <v>3034</v>
      </c>
      <c r="H942" s="3" t="s">
        <v>950</v>
      </c>
    </row>
    <row r="943" spans="1:8" ht="15.5" x14ac:dyDescent="0.35">
      <c r="A943" s="4">
        <v>37122</v>
      </c>
      <c r="B943" s="3" t="s">
        <v>7</v>
      </c>
      <c r="C943" s="3">
        <v>169</v>
      </c>
      <c r="D943" s="3">
        <v>70</v>
      </c>
      <c r="E943" s="3" t="s">
        <v>2483</v>
      </c>
      <c r="F943" s="5" t="s">
        <v>1166</v>
      </c>
      <c r="G943" s="3" t="s">
        <v>2484</v>
      </c>
      <c r="H943" s="3" t="s">
        <v>675</v>
      </c>
    </row>
    <row r="944" spans="1:8" ht="15.5" x14ac:dyDescent="0.35">
      <c r="A944" s="4">
        <v>37683</v>
      </c>
      <c r="B944" s="3" t="s">
        <v>4</v>
      </c>
      <c r="C944" s="3">
        <v>153</v>
      </c>
      <c r="D944" s="3">
        <v>69</v>
      </c>
      <c r="E944" s="3" t="s">
        <v>3020</v>
      </c>
      <c r="F944" s="5" t="s">
        <v>1119</v>
      </c>
      <c r="G944" s="3" t="s">
        <v>3021</v>
      </c>
      <c r="H944" s="3" t="s">
        <v>943</v>
      </c>
    </row>
    <row r="945" spans="1:8" ht="15.5" x14ac:dyDescent="0.35">
      <c r="A945" s="4">
        <v>37050</v>
      </c>
      <c r="B945" s="3" t="s">
        <v>2</v>
      </c>
      <c r="C945" s="3">
        <v>168</v>
      </c>
      <c r="D945" s="3">
        <v>73</v>
      </c>
      <c r="E945" s="3" t="s">
        <v>3006</v>
      </c>
      <c r="F945" s="5" t="s">
        <v>1071</v>
      </c>
      <c r="G945" s="3" t="s">
        <v>3007</v>
      </c>
      <c r="H945" s="3" t="s">
        <v>935</v>
      </c>
    </row>
    <row r="946" spans="1:8" ht="15.5" x14ac:dyDescent="0.35">
      <c r="A946" s="4">
        <v>38006</v>
      </c>
      <c r="B946" s="3" t="s">
        <v>3</v>
      </c>
      <c r="C946" s="3">
        <v>155</v>
      </c>
      <c r="D946" s="3">
        <v>62</v>
      </c>
      <c r="E946" s="3" t="s">
        <v>2202</v>
      </c>
      <c r="F946" s="5" t="s">
        <v>1146</v>
      </c>
      <c r="G946" s="3" t="s">
        <v>2203</v>
      </c>
      <c r="H946" s="3" t="s">
        <v>536</v>
      </c>
    </row>
    <row r="947" spans="1:8" ht="15.5" x14ac:dyDescent="0.35">
      <c r="A947" s="4">
        <v>37596</v>
      </c>
      <c r="B947" s="3" t="s">
        <v>5</v>
      </c>
      <c r="C947" s="3">
        <v>176</v>
      </c>
      <c r="D947" s="3">
        <v>90</v>
      </c>
      <c r="E947" s="3" t="s">
        <v>1109</v>
      </c>
      <c r="F947" s="5" t="s">
        <v>1110</v>
      </c>
      <c r="G947" s="3" t="s">
        <v>1111</v>
      </c>
      <c r="H947" s="3" t="s">
        <v>34</v>
      </c>
    </row>
    <row r="948" spans="1:8" ht="15.5" x14ac:dyDescent="0.35">
      <c r="A948" s="4">
        <v>37219</v>
      </c>
      <c r="B948" s="3" t="s">
        <v>2</v>
      </c>
      <c r="C948" s="3">
        <v>155</v>
      </c>
      <c r="D948" s="3">
        <v>49</v>
      </c>
      <c r="E948" s="3" t="s">
        <v>1151</v>
      </c>
      <c r="F948" s="5" t="s">
        <v>1143</v>
      </c>
      <c r="G948" s="3" t="s">
        <v>1152</v>
      </c>
      <c r="H948" s="3" t="s">
        <v>49</v>
      </c>
    </row>
    <row r="949" spans="1:8" ht="15.5" x14ac:dyDescent="0.35">
      <c r="A949" s="4">
        <v>37962</v>
      </c>
      <c r="B949" s="3" t="s">
        <v>7</v>
      </c>
      <c r="C949" s="3">
        <v>151</v>
      </c>
      <c r="D949" s="3">
        <v>50</v>
      </c>
      <c r="E949" s="3" t="s">
        <v>1291</v>
      </c>
      <c r="F949" s="5" t="s">
        <v>1292</v>
      </c>
      <c r="G949" s="3" t="s">
        <v>1293</v>
      </c>
      <c r="H949" s="3" t="s">
        <v>103</v>
      </c>
    </row>
    <row r="950" spans="1:8" ht="15.5" x14ac:dyDescent="0.35">
      <c r="A950" s="4">
        <v>37549</v>
      </c>
      <c r="B950" s="3" t="s">
        <v>4</v>
      </c>
      <c r="C950" s="3">
        <v>177</v>
      </c>
      <c r="D950" s="3">
        <v>57</v>
      </c>
      <c r="E950" s="3" t="s">
        <v>1096</v>
      </c>
      <c r="F950" s="5" t="s">
        <v>1068</v>
      </c>
      <c r="G950" s="3" t="s">
        <v>1097</v>
      </c>
      <c r="H950" s="3" t="s">
        <v>1003</v>
      </c>
    </row>
    <row r="951" spans="1:8" ht="15.5" x14ac:dyDescent="0.35">
      <c r="A951" s="4">
        <v>38374</v>
      </c>
      <c r="B951" s="3" t="s">
        <v>5</v>
      </c>
      <c r="C951" s="3">
        <v>165</v>
      </c>
      <c r="D951" s="3">
        <v>57</v>
      </c>
      <c r="E951" s="3" t="s">
        <v>1383</v>
      </c>
      <c r="F951" s="5" t="s">
        <v>1384</v>
      </c>
      <c r="G951" s="3" t="s">
        <v>1385</v>
      </c>
      <c r="H951" s="3" t="s">
        <v>142</v>
      </c>
    </row>
    <row r="952" spans="1:8" ht="15.5" x14ac:dyDescent="0.35">
      <c r="A952" s="4">
        <v>37815</v>
      </c>
      <c r="B952" s="3" t="s">
        <v>1</v>
      </c>
      <c r="C952" s="3">
        <v>176</v>
      </c>
      <c r="D952" s="3">
        <v>84</v>
      </c>
      <c r="E952" s="3" t="s">
        <v>2534</v>
      </c>
      <c r="F952" s="5" t="s">
        <v>1482</v>
      </c>
      <c r="G952" s="3" t="s">
        <v>2535</v>
      </c>
      <c r="H952" s="3" t="s">
        <v>701</v>
      </c>
    </row>
    <row r="953" spans="1:8" ht="15.5" x14ac:dyDescent="0.35">
      <c r="A953" s="4">
        <v>38358</v>
      </c>
      <c r="B953" s="3" t="s">
        <v>0</v>
      </c>
      <c r="C953" s="3">
        <v>177</v>
      </c>
      <c r="D953" s="3">
        <v>62</v>
      </c>
      <c r="E953" s="3" t="s">
        <v>2631</v>
      </c>
      <c r="F953" s="5" t="s">
        <v>1138</v>
      </c>
      <c r="G953" s="3" t="s">
        <v>2632</v>
      </c>
      <c r="H953" s="3" t="s">
        <v>750</v>
      </c>
    </row>
    <row r="954" spans="1:8" ht="15.5" x14ac:dyDescent="0.35">
      <c r="A954" s="4">
        <v>37109</v>
      </c>
      <c r="B954" s="3" t="s">
        <v>5</v>
      </c>
      <c r="C954" s="3">
        <v>178</v>
      </c>
      <c r="D954" s="3">
        <v>73</v>
      </c>
      <c r="E954" s="3" t="s">
        <v>2141</v>
      </c>
      <c r="F954" s="5" t="s">
        <v>1409</v>
      </c>
      <c r="G954" s="3" t="s">
        <v>2142</v>
      </c>
      <c r="H954" s="3" t="s">
        <v>505</v>
      </c>
    </row>
    <row r="955" spans="1:8" ht="15.5" x14ac:dyDescent="0.35">
      <c r="A955" s="4">
        <v>37101</v>
      </c>
      <c r="B955" s="3" t="s">
        <v>4</v>
      </c>
      <c r="C955" s="3">
        <v>150</v>
      </c>
      <c r="D955" s="3">
        <v>84</v>
      </c>
      <c r="E955" s="3" t="s">
        <v>1478</v>
      </c>
      <c r="F955" s="5" t="s">
        <v>1479</v>
      </c>
      <c r="G955" s="3" t="s">
        <v>1480</v>
      </c>
      <c r="H955" s="3" t="s">
        <v>186</v>
      </c>
    </row>
    <row r="956" spans="1:8" ht="15.5" x14ac:dyDescent="0.35">
      <c r="A956" s="4">
        <v>37344</v>
      </c>
      <c r="B956" s="3" t="s">
        <v>1</v>
      </c>
      <c r="C956" s="3">
        <v>170</v>
      </c>
      <c r="D956" s="3">
        <v>74</v>
      </c>
      <c r="E956" s="3" t="s">
        <v>1736</v>
      </c>
      <c r="F956" s="5" t="s">
        <v>1479</v>
      </c>
      <c r="G956" s="3" t="s">
        <v>1737</v>
      </c>
      <c r="H956" s="3" t="s">
        <v>309</v>
      </c>
    </row>
    <row r="957" spans="1:8" ht="15.5" x14ac:dyDescent="0.35">
      <c r="A957" s="4">
        <v>37515</v>
      </c>
      <c r="B957" s="3" t="s">
        <v>2</v>
      </c>
      <c r="C957" s="3">
        <v>179</v>
      </c>
      <c r="D957" s="3">
        <v>95</v>
      </c>
      <c r="E957" s="3" t="s">
        <v>1774</v>
      </c>
      <c r="F957" s="5" t="s">
        <v>1166</v>
      </c>
      <c r="G957" s="3" t="s">
        <v>1775</v>
      </c>
      <c r="H957" s="3" t="s">
        <v>327</v>
      </c>
    </row>
    <row r="958" spans="1:8" ht="15.5" x14ac:dyDescent="0.35">
      <c r="A958" s="4">
        <v>37967</v>
      </c>
      <c r="B958" s="3" t="s">
        <v>3</v>
      </c>
      <c r="C958" s="3">
        <v>175</v>
      </c>
      <c r="D958" s="3">
        <v>47</v>
      </c>
      <c r="E958" s="3" t="s">
        <v>2740</v>
      </c>
      <c r="F958" s="5" t="s">
        <v>1346</v>
      </c>
      <c r="G958" s="3" t="s">
        <v>2741</v>
      </c>
      <c r="H958" s="3" t="s">
        <v>806</v>
      </c>
    </row>
    <row r="959" spans="1:8" ht="15.5" x14ac:dyDescent="0.35">
      <c r="A959" s="4">
        <v>38226</v>
      </c>
      <c r="B959" s="3" t="s">
        <v>5</v>
      </c>
      <c r="C959" s="3">
        <v>158</v>
      </c>
      <c r="D959" s="3">
        <v>84</v>
      </c>
      <c r="E959" s="3" t="s">
        <v>1633</v>
      </c>
      <c r="F959" s="5" t="s">
        <v>1071</v>
      </c>
      <c r="G959" s="3" t="s">
        <v>1634</v>
      </c>
      <c r="H959" s="3" t="s">
        <v>259</v>
      </c>
    </row>
    <row r="960" spans="1:8" ht="15.5" x14ac:dyDescent="0.35">
      <c r="A960" s="4">
        <v>38340</v>
      </c>
      <c r="B960" s="3" t="s">
        <v>0</v>
      </c>
      <c r="C960" s="3">
        <v>168</v>
      </c>
      <c r="D960" s="3">
        <v>95</v>
      </c>
      <c r="E960" s="3" t="s">
        <v>1245</v>
      </c>
      <c r="F960" s="5" t="s">
        <v>1246</v>
      </c>
      <c r="G960" s="3" t="s">
        <v>1247</v>
      </c>
      <c r="H960" s="3" t="s">
        <v>85</v>
      </c>
    </row>
    <row r="961" spans="1:8" ht="15.5" x14ac:dyDescent="0.35">
      <c r="A961" s="4">
        <v>38449</v>
      </c>
      <c r="B961" s="3" t="s">
        <v>4</v>
      </c>
      <c r="C961" s="3">
        <v>150</v>
      </c>
      <c r="D961" s="3">
        <v>81</v>
      </c>
      <c r="E961" s="3" t="s">
        <v>2589</v>
      </c>
      <c r="F961" s="5" t="s">
        <v>1193</v>
      </c>
      <c r="G961" s="3" t="s">
        <v>2590</v>
      </c>
      <c r="H961" s="3" t="s">
        <v>1004</v>
      </c>
    </row>
    <row r="962" spans="1:8" ht="15.5" x14ac:dyDescent="0.35">
      <c r="A962" s="4">
        <v>37235</v>
      </c>
      <c r="B962" s="3" t="s">
        <v>6</v>
      </c>
      <c r="C962" s="3">
        <v>154</v>
      </c>
      <c r="D962" s="3">
        <v>71</v>
      </c>
      <c r="E962" s="3" t="s">
        <v>2509</v>
      </c>
      <c r="F962" s="5" t="s">
        <v>1482</v>
      </c>
      <c r="G962" s="3" t="s">
        <v>2510</v>
      </c>
      <c r="H962" s="3" t="s">
        <v>688</v>
      </c>
    </row>
    <row r="963" spans="1:8" ht="15.5" x14ac:dyDescent="0.35">
      <c r="A963" s="4">
        <v>37139</v>
      </c>
      <c r="B963" s="3" t="s">
        <v>3</v>
      </c>
      <c r="C963" s="3">
        <v>157</v>
      </c>
      <c r="D963" s="3">
        <v>72</v>
      </c>
      <c r="E963" s="3" t="s">
        <v>3092</v>
      </c>
      <c r="F963" s="5" t="s">
        <v>2245</v>
      </c>
      <c r="G963" s="3" t="s">
        <v>3093</v>
      </c>
      <c r="H963" s="3" t="s">
        <v>980</v>
      </c>
    </row>
    <row r="964" spans="1:8" ht="15.5" x14ac:dyDescent="0.35">
      <c r="A964" s="4">
        <v>37018</v>
      </c>
      <c r="B964" s="3" t="s">
        <v>6</v>
      </c>
      <c r="C964" s="3">
        <v>178</v>
      </c>
      <c r="D964" s="3">
        <v>82</v>
      </c>
      <c r="E964" s="3" t="s">
        <v>2036</v>
      </c>
      <c r="F964" s="5" t="s">
        <v>1779</v>
      </c>
      <c r="G964" s="3" t="s">
        <v>2037</v>
      </c>
      <c r="H964" s="3" t="s">
        <v>452</v>
      </c>
    </row>
    <row r="965" spans="1:8" ht="15.5" x14ac:dyDescent="0.35">
      <c r="A965" s="4">
        <v>38086</v>
      </c>
      <c r="B965" s="3" t="s">
        <v>3</v>
      </c>
      <c r="C965" s="3">
        <v>151</v>
      </c>
      <c r="D965" s="3">
        <v>95</v>
      </c>
      <c r="E965" s="3" t="s">
        <v>2744</v>
      </c>
      <c r="F965" s="5" t="s">
        <v>1217</v>
      </c>
      <c r="G965" s="3" t="s">
        <v>2745</v>
      </c>
      <c r="H965" s="3" t="s">
        <v>808</v>
      </c>
    </row>
    <row r="966" spans="1:8" ht="15.5" x14ac:dyDescent="0.35">
      <c r="A966" s="4">
        <v>37274</v>
      </c>
      <c r="B966" s="3" t="s">
        <v>2</v>
      </c>
      <c r="C966" s="3">
        <v>164</v>
      </c>
      <c r="D966" s="3">
        <v>75</v>
      </c>
      <c r="E966" s="3" t="s">
        <v>2934</v>
      </c>
      <c r="F966" s="5" t="s">
        <v>1409</v>
      </c>
      <c r="G966" s="3" t="s">
        <v>2935</v>
      </c>
      <c r="H966" s="3" t="s">
        <v>900</v>
      </c>
    </row>
    <row r="967" spans="1:8" ht="15.5" x14ac:dyDescent="0.35">
      <c r="A967" s="4">
        <v>38273</v>
      </c>
      <c r="B967" s="3" t="s">
        <v>4</v>
      </c>
      <c r="C967" s="3">
        <v>163</v>
      </c>
      <c r="D967" s="3">
        <v>89</v>
      </c>
      <c r="E967" s="3" t="s">
        <v>1887</v>
      </c>
      <c r="F967" s="5" t="s">
        <v>1230</v>
      </c>
      <c r="G967" s="3" t="s">
        <v>1888</v>
      </c>
      <c r="H967" s="3" t="s">
        <v>380</v>
      </c>
    </row>
    <row r="968" spans="1:8" ht="15.5" x14ac:dyDescent="0.35">
      <c r="A968" s="4">
        <v>37186</v>
      </c>
      <c r="B968" s="3" t="s">
        <v>0</v>
      </c>
      <c r="C968" s="3">
        <v>167</v>
      </c>
      <c r="D968" s="3">
        <v>51</v>
      </c>
      <c r="E968" s="3" t="s">
        <v>1715</v>
      </c>
      <c r="F968" s="5" t="s">
        <v>1716</v>
      </c>
      <c r="G968" s="3" t="s">
        <v>1717</v>
      </c>
      <c r="H968" s="3" t="s">
        <v>299</v>
      </c>
    </row>
    <row r="969" spans="1:8" ht="15.5" x14ac:dyDescent="0.35">
      <c r="A969" s="4">
        <v>37891</v>
      </c>
      <c r="B969" s="3" t="s">
        <v>4</v>
      </c>
      <c r="C969" s="3">
        <v>156</v>
      </c>
      <c r="D969" s="3">
        <v>63</v>
      </c>
      <c r="E969" s="3" t="s">
        <v>2992</v>
      </c>
      <c r="F969" s="5" t="s">
        <v>1593</v>
      </c>
      <c r="G969" s="3" t="s">
        <v>2993</v>
      </c>
      <c r="H969" s="3" t="s">
        <v>928</v>
      </c>
    </row>
    <row r="970" spans="1:8" ht="15.5" x14ac:dyDescent="0.35">
      <c r="A970" s="4">
        <v>37384</v>
      </c>
      <c r="B970" s="3" t="s">
        <v>5</v>
      </c>
      <c r="C970" s="3">
        <v>165</v>
      </c>
      <c r="D970" s="3">
        <v>53</v>
      </c>
      <c r="E970" s="3" t="s">
        <v>1509</v>
      </c>
      <c r="F970" s="5" t="s">
        <v>1233</v>
      </c>
      <c r="G970" s="3" t="s">
        <v>1510</v>
      </c>
      <c r="H970" s="3" t="s">
        <v>200</v>
      </c>
    </row>
    <row r="971" spans="1:8" ht="15.5" x14ac:dyDescent="0.35">
      <c r="A971" s="4">
        <v>37672</v>
      </c>
      <c r="B971" s="3" t="s">
        <v>2</v>
      </c>
      <c r="C971" s="3">
        <v>171</v>
      </c>
      <c r="D971" s="3">
        <v>59</v>
      </c>
      <c r="E971" s="3" t="s">
        <v>2948</v>
      </c>
      <c r="F971" s="5" t="s">
        <v>1077</v>
      </c>
      <c r="G971" s="3" t="s">
        <v>2949</v>
      </c>
      <c r="H971" s="3" t="s">
        <v>907</v>
      </c>
    </row>
    <row r="972" spans="1:8" ht="15.5" x14ac:dyDescent="0.35">
      <c r="A972" s="4">
        <v>38221</v>
      </c>
      <c r="B972" s="3" t="s">
        <v>4</v>
      </c>
      <c r="C972" s="3">
        <v>157</v>
      </c>
      <c r="D972" s="3">
        <v>48</v>
      </c>
      <c r="E972" s="3" t="s">
        <v>1814</v>
      </c>
      <c r="F972" s="5" t="s">
        <v>1262</v>
      </c>
      <c r="G972" s="3" t="s">
        <v>1815</v>
      </c>
      <c r="H972" s="3" t="s">
        <v>347</v>
      </c>
    </row>
    <row r="973" spans="1:8" ht="15.5" x14ac:dyDescent="0.35">
      <c r="A973" s="4">
        <v>37113</v>
      </c>
      <c r="B973" s="3" t="s">
        <v>6</v>
      </c>
      <c r="C973" s="3">
        <v>179</v>
      </c>
      <c r="D973" s="3">
        <v>57</v>
      </c>
      <c r="E973" s="3" t="s">
        <v>2717</v>
      </c>
      <c r="F973" s="5" t="s">
        <v>1089</v>
      </c>
      <c r="G973" s="3" t="s">
        <v>2718</v>
      </c>
      <c r="H973" s="3" t="s">
        <v>794</v>
      </c>
    </row>
    <row r="974" spans="1:8" ht="15.5" x14ac:dyDescent="0.35">
      <c r="A974" s="4">
        <v>37238</v>
      </c>
      <c r="B974" s="3" t="s">
        <v>0</v>
      </c>
      <c r="C974" s="3">
        <v>154</v>
      </c>
      <c r="D974" s="3">
        <v>73</v>
      </c>
      <c r="E974" s="3" t="s">
        <v>2089</v>
      </c>
      <c r="F974" s="5" t="s">
        <v>1246</v>
      </c>
      <c r="G974" s="3" t="s">
        <v>2090</v>
      </c>
      <c r="H974" s="3" t="s">
        <v>479</v>
      </c>
    </row>
    <row r="975" spans="1:8" ht="15.5" x14ac:dyDescent="0.35">
      <c r="A975" s="4">
        <v>37558</v>
      </c>
      <c r="B975" s="3" t="s">
        <v>6</v>
      </c>
      <c r="C975" s="3">
        <v>179</v>
      </c>
      <c r="D975" s="3">
        <v>68</v>
      </c>
      <c r="E975" s="3" t="s">
        <v>3094</v>
      </c>
      <c r="F975" s="5" t="s">
        <v>1262</v>
      </c>
      <c r="G975" s="3" t="s">
        <v>3095</v>
      </c>
      <c r="H975" s="3" t="s">
        <v>981</v>
      </c>
    </row>
    <row r="976" spans="1:8" ht="15.5" x14ac:dyDescent="0.35">
      <c r="A976" s="4">
        <v>37086</v>
      </c>
      <c r="B976" s="3" t="s">
        <v>2</v>
      </c>
      <c r="C976" s="3">
        <v>180</v>
      </c>
      <c r="D976" s="3">
        <v>91</v>
      </c>
      <c r="E976" s="3" t="s">
        <v>1711</v>
      </c>
      <c r="F976" s="5" t="s">
        <v>1289</v>
      </c>
      <c r="G976" s="3" t="s">
        <v>1712</v>
      </c>
      <c r="H976" s="3" t="s">
        <v>297</v>
      </c>
    </row>
    <row r="977" spans="1:8" ht="15.5" x14ac:dyDescent="0.35">
      <c r="A977" s="4">
        <v>37069</v>
      </c>
      <c r="B977" s="3" t="s">
        <v>5</v>
      </c>
      <c r="C977" s="3">
        <v>165</v>
      </c>
      <c r="D977" s="3">
        <v>71</v>
      </c>
      <c r="E977" s="3" t="s">
        <v>3051</v>
      </c>
      <c r="F977" s="5" t="s">
        <v>1169</v>
      </c>
      <c r="G977" s="3" t="s">
        <v>3052</v>
      </c>
      <c r="H977" s="3" t="s">
        <v>959</v>
      </c>
    </row>
    <row r="978" spans="1:8" ht="15.5" x14ac:dyDescent="0.35">
      <c r="A978" s="4">
        <v>37536</v>
      </c>
      <c r="B978" s="3" t="s">
        <v>2</v>
      </c>
      <c r="C978" s="3">
        <v>173</v>
      </c>
      <c r="D978" s="3">
        <v>50</v>
      </c>
      <c r="E978" s="3" t="s">
        <v>2274</v>
      </c>
      <c r="F978" s="5" t="s">
        <v>1314</v>
      </c>
      <c r="G978" s="3" t="s">
        <v>2275</v>
      </c>
      <c r="H978" s="3" t="s">
        <v>572</v>
      </c>
    </row>
    <row r="979" spans="1:8" ht="15.5" x14ac:dyDescent="0.35">
      <c r="A979" s="4">
        <v>38331</v>
      </c>
      <c r="B979" s="3" t="s">
        <v>3</v>
      </c>
      <c r="C979" s="3">
        <v>160</v>
      </c>
      <c r="D979" s="3">
        <v>74</v>
      </c>
      <c r="E979" s="3" t="s">
        <v>1653</v>
      </c>
      <c r="F979" s="5" t="s">
        <v>1135</v>
      </c>
      <c r="G979" s="3" t="s">
        <v>1654</v>
      </c>
      <c r="H979" s="3" t="s">
        <v>269</v>
      </c>
    </row>
    <row r="980" spans="1:8" ht="15.5" x14ac:dyDescent="0.35">
      <c r="A980" s="4">
        <v>38079</v>
      </c>
      <c r="B980" s="3" t="s">
        <v>1</v>
      </c>
      <c r="C980" s="3">
        <v>161</v>
      </c>
      <c r="D980" s="3">
        <v>65</v>
      </c>
      <c r="E980" s="3" t="s">
        <v>1538</v>
      </c>
      <c r="F980" s="5" t="s">
        <v>1077</v>
      </c>
      <c r="G980" s="3" t="s">
        <v>1785</v>
      </c>
      <c r="H980" s="3" t="s">
        <v>332</v>
      </c>
    </row>
    <row r="981" spans="1:8" ht="15.5" x14ac:dyDescent="0.35">
      <c r="A981" s="4">
        <v>38076</v>
      </c>
      <c r="B981" s="3" t="s">
        <v>4</v>
      </c>
      <c r="C981" s="3">
        <v>152</v>
      </c>
      <c r="D981" s="3">
        <v>78</v>
      </c>
      <c r="E981" s="3" t="s">
        <v>1538</v>
      </c>
      <c r="F981" s="5" t="s">
        <v>1297</v>
      </c>
      <c r="G981" s="3" t="s">
        <v>1539</v>
      </c>
      <c r="H981" s="3" t="s">
        <v>213</v>
      </c>
    </row>
    <row r="982" spans="1:8" ht="15.5" x14ac:dyDescent="0.35">
      <c r="A982" s="4">
        <v>37441</v>
      </c>
      <c r="B982" s="3" t="s">
        <v>5</v>
      </c>
      <c r="C982" s="3">
        <v>155</v>
      </c>
      <c r="D982" s="3">
        <v>78</v>
      </c>
      <c r="E982" s="3" t="s">
        <v>2417</v>
      </c>
      <c r="F982" s="5" t="s">
        <v>1861</v>
      </c>
      <c r="G982" s="3" t="s">
        <v>2418</v>
      </c>
      <c r="H982" s="3" t="s">
        <v>642</v>
      </c>
    </row>
    <row r="983" spans="1:8" ht="15.5" x14ac:dyDescent="0.35">
      <c r="A983" s="4">
        <v>37270</v>
      </c>
      <c r="B983" s="3" t="s">
        <v>4</v>
      </c>
      <c r="C983" s="3">
        <v>154</v>
      </c>
      <c r="D983" s="3">
        <v>50</v>
      </c>
      <c r="E983" s="3" t="s">
        <v>2988</v>
      </c>
      <c r="F983" s="5" t="s">
        <v>1861</v>
      </c>
      <c r="G983" s="3" t="s">
        <v>2989</v>
      </c>
      <c r="H983" s="3" t="s">
        <v>926</v>
      </c>
    </row>
    <row r="984" spans="1:8" ht="15.5" x14ac:dyDescent="0.35">
      <c r="A984" s="4">
        <v>37964</v>
      </c>
      <c r="B984" s="3" t="s">
        <v>1</v>
      </c>
      <c r="C984" s="3">
        <v>163</v>
      </c>
      <c r="D984" s="3">
        <v>81</v>
      </c>
      <c r="E984" s="3" t="s">
        <v>1867</v>
      </c>
      <c r="F984" s="5" t="s">
        <v>1166</v>
      </c>
      <c r="G984" s="3" t="s">
        <v>1868</v>
      </c>
      <c r="H984" s="3" t="s">
        <v>370</v>
      </c>
    </row>
    <row r="985" spans="1:8" ht="15.5" x14ac:dyDescent="0.35">
      <c r="A985" s="4">
        <v>37326</v>
      </c>
      <c r="B985" s="3" t="s">
        <v>7</v>
      </c>
      <c r="C985" s="3">
        <v>162</v>
      </c>
      <c r="D985" s="3">
        <v>94</v>
      </c>
      <c r="E985" s="3" t="s">
        <v>2251</v>
      </c>
      <c r="F985" s="5" t="s">
        <v>1433</v>
      </c>
      <c r="G985" s="3" t="s">
        <v>2252</v>
      </c>
      <c r="H985" s="3" t="s">
        <v>560</v>
      </c>
    </row>
    <row r="986" spans="1:8" ht="15.5" x14ac:dyDescent="0.35">
      <c r="A986" s="4">
        <v>38325</v>
      </c>
      <c r="B986" s="3" t="s">
        <v>4</v>
      </c>
      <c r="C986" s="3">
        <v>169</v>
      </c>
      <c r="D986" s="3">
        <v>53</v>
      </c>
      <c r="E986" s="3" t="s">
        <v>1940</v>
      </c>
      <c r="F986" s="5" t="s">
        <v>1848</v>
      </c>
      <c r="G986" s="3" t="s">
        <v>1941</v>
      </c>
      <c r="H986" s="3" t="s">
        <v>406</v>
      </c>
    </row>
    <row r="987" spans="1:8" ht="15.5" x14ac:dyDescent="0.35">
      <c r="A987" s="4">
        <v>37556</v>
      </c>
      <c r="B987" s="3" t="s">
        <v>6</v>
      </c>
      <c r="C987" s="3">
        <v>167</v>
      </c>
      <c r="D987" s="3">
        <v>55</v>
      </c>
      <c r="E987" s="3" t="s">
        <v>1540</v>
      </c>
      <c r="F987" s="5" t="s">
        <v>1062</v>
      </c>
      <c r="G987" s="3" t="s">
        <v>1541</v>
      </c>
      <c r="H987" s="3" t="s">
        <v>214</v>
      </c>
    </row>
    <row r="988" spans="1:8" ht="15.5" x14ac:dyDescent="0.35">
      <c r="A988" s="4">
        <v>37114</v>
      </c>
      <c r="B988" s="3" t="s">
        <v>1</v>
      </c>
      <c r="C988" s="3">
        <v>172</v>
      </c>
      <c r="D988" s="3">
        <v>90</v>
      </c>
      <c r="E988" s="3" t="s">
        <v>2194</v>
      </c>
      <c r="F988" s="5" t="s">
        <v>1292</v>
      </c>
      <c r="G988" s="3" t="s">
        <v>2195</v>
      </c>
      <c r="H988" s="3" t="s">
        <v>532</v>
      </c>
    </row>
    <row r="989" spans="1:8" ht="15.5" x14ac:dyDescent="0.35">
      <c r="A989" s="4">
        <v>37903</v>
      </c>
      <c r="B989" s="3" t="s">
        <v>0</v>
      </c>
      <c r="C989" s="3">
        <v>158</v>
      </c>
      <c r="D989" s="3">
        <v>50</v>
      </c>
      <c r="E989" s="3" t="s">
        <v>2230</v>
      </c>
      <c r="F989" s="5" t="s">
        <v>1274</v>
      </c>
      <c r="G989" s="3" t="s">
        <v>2231</v>
      </c>
      <c r="H989" s="3" t="s">
        <v>550</v>
      </c>
    </row>
    <row r="990" spans="1:8" ht="15.5" x14ac:dyDescent="0.35">
      <c r="A990" s="4">
        <v>37288</v>
      </c>
      <c r="B990" s="3" t="s">
        <v>1</v>
      </c>
      <c r="C990" s="3">
        <v>166</v>
      </c>
      <c r="D990" s="3">
        <v>69</v>
      </c>
      <c r="E990" s="3" t="s">
        <v>2597</v>
      </c>
      <c r="F990" s="5" t="s">
        <v>1716</v>
      </c>
      <c r="G990" s="3" t="s">
        <v>2598</v>
      </c>
      <c r="H990" s="3" t="s">
        <v>733</v>
      </c>
    </row>
    <row r="991" spans="1:8" ht="15.5" x14ac:dyDescent="0.35">
      <c r="A991" s="4">
        <v>37969</v>
      </c>
      <c r="B991" s="3" t="s">
        <v>3</v>
      </c>
      <c r="C991" s="3">
        <v>180</v>
      </c>
      <c r="D991" s="3">
        <v>70</v>
      </c>
      <c r="E991" s="3" t="s">
        <v>2574</v>
      </c>
      <c r="F991" s="5" t="s">
        <v>1779</v>
      </c>
      <c r="G991" s="3" t="s">
        <v>2575</v>
      </c>
      <c r="H991" s="3" t="s">
        <v>722</v>
      </c>
    </row>
    <row r="992" spans="1:8" ht="15.5" x14ac:dyDescent="0.35">
      <c r="A992" s="4">
        <v>37910</v>
      </c>
      <c r="B992" s="3" t="s">
        <v>0</v>
      </c>
      <c r="C992" s="3">
        <v>158</v>
      </c>
      <c r="D992" s="3">
        <v>63</v>
      </c>
      <c r="E992" s="3" t="s">
        <v>1995</v>
      </c>
      <c r="F992" s="5" t="s">
        <v>1286</v>
      </c>
      <c r="G992" s="3" t="s">
        <v>1996</v>
      </c>
      <c r="H992" s="3" t="s">
        <v>432</v>
      </c>
    </row>
    <row r="993" spans="1:8" ht="15.5" x14ac:dyDescent="0.35">
      <c r="A993" s="4">
        <v>37960</v>
      </c>
      <c r="B993" s="3" t="s">
        <v>0</v>
      </c>
      <c r="C993" s="3">
        <v>174</v>
      </c>
      <c r="D993" s="3">
        <v>61</v>
      </c>
      <c r="E993" s="3" t="s">
        <v>1535</v>
      </c>
      <c r="F993" s="5" t="s">
        <v>1536</v>
      </c>
      <c r="G993" s="3" t="s">
        <v>1537</v>
      </c>
      <c r="H993" s="3" t="s">
        <v>212</v>
      </c>
    </row>
    <row r="994" spans="1:8" ht="15.5" x14ac:dyDescent="0.35">
      <c r="A994" s="4">
        <v>37927</v>
      </c>
      <c r="B994" s="3" t="s">
        <v>6</v>
      </c>
      <c r="C994" s="3">
        <v>178</v>
      </c>
      <c r="D994" s="3">
        <v>86</v>
      </c>
      <c r="E994" s="3" t="s">
        <v>1336</v>
      </c>
      <c r="F994" s="5" t="s">
        <v>1068</v>
      </c>
      <c r="G994" s="3" t="s">
        <v>1337</v>
      </c>
      <c r="H994" s="3" t="s">
        <v>1006</v>
      </c>
    </row>
    <row r="995" spans="1:8" ht="15.5" x14ac:dyDescent="0.35">
      <c r="A995" s="4">
        <v>37102</v>
      </c>
      <c r="B995" s="3" t="s">
        <v>5</v>
      </c>
      <c r="C995" s="3">
        <v>176</v>
      </c>
      <c r="D995" s="3">
        <v>60</v>
      </c>
      <c r="E995" s="3" t="s">
        <v>1205</v>
      </c>
      <c r="F995" s="5" t="s">
        <v>1206</v>
      </c>
      <c r="G995" s="3" t="s">
        <v>1207</v>
      </c>
      <c r="H995" s="3" t="s">
        <v>70</v>
      </c>
    </row>
    <row r="996" spans="1:8" ht="15.5" x14ac:dyDescent="0.35">
      <c r="A996" s="4">
        <v>38163</v>
      </c>
      <c r="B996" s="3" t="s">
        <v>7</v>
      </c>
      <c r="C996" s="3">
        <v>172</v>
      </c>
      <c r="D996" s="3">
        <v>54</v>
      </c>
      <c r="E996" s="3" t="s">
        <v>2689</v>
      </c>
      <c r="F996" s="5" t="s">
        <v>1239</v>
      </c>
      <c r="G996" s="3" t="s">
        <v>2690</v>
      </c>
      <c r="H996" s="3" t="s">
        <v>780</v>
      </c>
    </row>
    <row r="997" spans="1:8" ht="15.5" x14ac:dyDescent="0.35">
      <c r="A997" s="4">
        <v>37761</v>
      </c>
      <c r="B997" s="3" t="s">
        <v>4</v>
      </c>
      <c r="C997" s="3">
        <v>158</v>
      </c>
      <c r="D997" s="3">
        <v>74</v>
      </c>
      <c r="E997" s="3" t="s">
        <v>1140</v>
      </c>
      <c r="F997" s="5" t="s">
        <v>1104</v>
      </c>
      <c r="G997" s="3" t="s">
        <v>1141</v>
      </c>
      <c r="H997" s="3" t="s">
        <v>45</v>
      </c>
    </row>
    <row r="998" spans="1:8" ht="15.5" x14ac:dyDescent="0.35">
      <c r="A998" s="4">
        <v>38203</v>
      </c>
      <c r="B998" s="3" t="s">
        <v>2</v>
      </c>
      <c r="C998" s="3">
        <v>172</v>
      </c>
      <c r="D998" s="3">
        <v>64</v>
      </c>
      <c r="E998" s="3" t="s">
        <v>1783</v>
      </c>
      <c r="F998" s="5" t="s">
        <v>1393</v>
      </c>
      <c r="G998" s="3" t="s">
        <v>1784</v>
      </c>
      <c r="H998" s="3" t="s">
        <v>331</v>
      </c>
    </row>
    <row r="999" spans="1:8" ht="15.5" x14ac:dyDescent="0.35">
      <c r="A999" s="4">
        <v>38141</v>
      </c>
      <c r="B999" s="3" t="s">
        <v>0</v>
      </c>
      <c r="C999" s="3">
        <v>168</v>
      </c>
      <c r="D999" s="3">
        <v>77</v>
      </c>
      <c r="E999" s="3" t="s">
        <v>1619</v>
      </c>
      <c r="F999" s="5" t="s">
        <v>1113</v>
      </c>
      <c r="G999" s="3" t="s">
        <v>1620</v>
      </c>
      <c r="H999" s="3" t="s">
        <v>252</v>
      </c>
    </row>
    <row r="1000" spans="1:8" ht="15.5" x14ac:dyDescent="0.35">
      <c r="A1000" s="4">
        <v>38105</v>
      </c>
      <c r="B1000" s="3" t="s">
        <v>2</v>
      </c>
      <c r="C1000" s="3">
        <v>171</v>
      </c>
      <c r="D1000" s="3">
        <v>80</v>
      </c>
      <c r="E1000" s="3" t="s">
        <v>2443</v>
      </c>
      <c r="F1000" s="5" t="s">
        <v>1154</v>
      </c>
      <c r="G1000" s="3" t="s">
        <v>2444</v>
      </c>
      <c r="H1000" s="3" t="s">
        <v>655</v>
      </c>
    </row>
    <row r="1001" spans="1:8" ht="15.5" x14ac:dyDescent="0.35">
      <c r="A1001" s="4">
        <v>38004</v>
      </c>
      <c r="B1001" s="3" t="s">
        <v>2</v>
      </c>
      <c r="C1001" s="3">
        <v>150</v>
      </c>
      <c r="D1001" s="3">
        <v>64</v>
      </c>
      <c r="E1001" s="3" t="s">
        <v>1103</v>
      </c>
      <c r="F1001" s="5" t="s">
        <v>1104</v>
      </c>
      <c r="G1001" s="3" t="s">
        <v>1105</v>
      </c>
      <c r="H1001" s="3" t="s">
        <v>32</v>
      </c>
    </row>
  </sheetData>
  <sheetProtection algorithmName="SHA-512" hashValue="bVzA98KKFCSJyuEFAIurXo8Yocvds0YMnLuvLf54cMu0O6qzI1V71/LiJLhTEJwYq7KDVwSDacv/KSePG72QBg==" saltValue="WqAA5taKkPPBVWMIw2HNo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70B2-54DD-4EAE-A87B-849FDFBD6112}">
  <dimension ref="A1:C501"/>
  <sheetViews>
    <sheetView zoomScale="74" zoomScaleNormal="200" workbookViewId="0">
      <selection activeCell="D1" sqref="D1"/>
    </sheetView>
  </sheetViews>
  <sheetFormatPr defaultColWidth="8.81640625" defaultRowHeight="15.5" x14ac:dyDescent="0.35"/>
  <cols>
    <col min="1" max="1" width="6.36328125" bestFit="1" customWidth="1"/>
    <col min="2" max="2" width="14.81640625" style="3" bestFit="1" customWidth="1"/>
  </cols>
  <sheetData>
    <row r="1" spans="1:3" x14ac:dyDescent="0.35">
      <c r="A1" s="6" t="s">
        <v>1028</v>
      </c>
      <c r="B1" s="3" t="s">
        <v>3137</v>
      </c>
      <c r="C1" t="s">
        <v>3138</v>
      </c>
    </row>
    <row r="2" spans="1:3" x14ac:dyDescent="0.35">
      <c r="A2" t="s">
        <v>1322</v>
      </c>
      <c r="B2" s="4">
        <v>44828</v>
      </c>
      <c r="C2">
        <f>MONTH(B2)</f>
        <v>9</v>
      </c>
    </row>
    <row r="3" spans="1:3" x14ac:dyDescent="0.35">
      <c r="A3" t="s">
        <v>1892</v>
      </c>
      <c r="B3" s="4">
        <v>44762</v>
      </c>
      <c r="C3">
        <f t="shared" ref="C3:C66" si="0">MONTH(B3)</f>
        <v>7</v>
      </c>
    </row>
    <row r="4" spans="1:3" x14ac:dyDescent="0.35">
      <c r="A4" t="s">
        <v>2847</v>
      </c>
      <c r="B4" s="4">
        <v>44811</v>
      </c>
      <c r="C4">
        <f t="shared" si="0"/>
        <v>9</v>
      </c>
    </row>
    <row r="5" spans="1:3" x14ac:dyDescent="0.35">
      <c r="A5" t="s">
        <v>1508</v>
      </c>
      <c r="B5" s="4">
        <v>44880</v>
      </c>
      <c r="C5">
        <f t="shared" si="0"/>
        <v>11</v>
      </c>
    </row>
    <row r="6" spans="1:3" x14ac:dyDescent="0.35">
      <c r="A6" t="s">
        <v>2642</v>
      </c>
      <c r="B6" s="4">
        <v>44765</v>
      </c>
      <c r="C6">
        <f t="shared" si="0"/>
        <v>7</v>
      </c>
    </row>
    <row r="7" spans="1:3" x14ac:dyDescent="0.35">
      <c r="A7" t="s">
        <v>2076</v>
      </c>
      <c r="B7" s="4">
        <v>44771</v>
      </c>
      <c r="C7">
        <f t="shared" si="0"/>
        <v>7</v>
      </c>
    </row>
    <row r="8" spans="1:3" x14ac:dyDescent="0.35">
      <c r="A8" t="s">
        <v>2843</v>
      </c>
      <c r="B8" s="4">
        <v>44836</v>
      </c>
      <c r="C8">
        <f t="shared" si="0"/>
        <v>10</v>
      </c>
    </row>
    <row r="9" spans="1:3" x14ac:dyDescent="0.35">
      <c r="A9" t="s">
        <v>1133</v>
      </c>
      <c r="B9" s="4">
        <v>44852</v>
      </c>
      <c r="C9">
        <f t="shared" si="0"/>
        <v>10</v>
      </c>
    </row>
    <row r="10" spans="1:3" x14ac:dyDescent="0.35">
      <c r="A10" t="s">
        <v>2267</v>
      </c>
      <c r="B10" s="4">
        <v>44762</v>
      </c>
      <c r="C10">
        <f t="shared" si="0"/>
        <v>7</v>
      </c>
    </row>
    <row r="11" spans="1:3" x14ac:dyDescent="0.35">
      <c r="A11" t="s">
        <v>2086</v>
      </c>
      <c r="B11" s="4">
        <v>44811</v>
      </c>
      <c r="C11">
        <f t="shared" si="0"/>
        <v>9</v>
      </c>
    </row>
    <row r="12" spans="1:3" x14ac:dyDescent="0.35">
      <c r="A12" t="s">
        <v>2784</v>
      </c>
      <c r="B12" s="4">
        <v>44854</v>
      </c>
      <c r="C12">
        <f t="shared" si="0"/>
        <v>10</v>
      </c>
    </row>
    <row r="13" spans="1:3" x14ac:dyDescent="0.35">
      <c r="A13" t="s">
        <v>1244</v>
      </c>
      <c r="B13" s="4">
        <v>44858</v>
      </c>
      <c r="C13">
        <f t="shared" si="0"/>
        <v>10</v>
      </c>
    </row>
    <row r="14" spans="1:3" x14ac:dyDescent="0.35">
      <c r="A14" t="s">
        <v>2110</v>
      </c>
      <c r="B14" s="4">
        <v>44810</v>
      </c>
      <c r="C14">
        <f t="shared" si="0"/>
        <v>9</v>
      </c>
    </row>
    <row r="15" spans="1:3" x14ac:dyDescent="0.35">
      <c r="A15" t="s">
        <v>2215</v>
      </c>
      <c r="B15" s="4">
        <v>44820</v>
      </c>
      <c r="C15">
        <f t="shared" si="0"/>
        <v>9</v>
      </c>
    </row>
    <row r="16" spans="1:3" x14ac:dyDescent="0.35">
      <c r="A16" t="s">
        <v>3060</v>
      </c>
      <c r="B16" s="4">
        <v>44803</v>
      </c>
      <c r="C16">
        <f t="shared" si="0"/>
        <v>8</v>
      </c>
    </row>
    <row r="17" spans="1:3" x14ac:dyDescent="0.35">
      <c r="A17" t="s">
        <v>2144</v>
      </c>
      <c r="B17" s="4">
        <v>44835</v>
      </c>
      <c r="C17">
        <f t="shared" si="0"/>
        <v>10</v>
      </c>
    </row>
    <row r="18" spans="1:3" x14ac:dyDescent="0.35">
      <c r="A18" t="s">
        <v>2064</v>
      </c>
      <c r="B18" s="4">
        <v>44872</v>
      </c>
      <c r="C18">
        <f t="shared" si="0"/>
        <v>11</v>
      </c>
    </row>
    <row r="19" spans="1:3" x14ac:dyDescent="0.35">
      <c r="A19" t="s">
        <v>2923</v>
      </c>
      <c r="B19" s="4">
        <v>44855</v>
      </c>
      <c r="C19">
        <f t="shared" si="0"/>
        <v>10</v>
      </c>
    </row>
    <row r="20" spans="1:3" x14ac:dyDescent="0.35">
      <c r="A20" t="s">
        <v>2545</v>
      </c>
      <c r="B20" s="4">
        <v>44912</v>
      </c>
      <c r="C20">
        <f t="shared" si="0"/>
        <v>12</v>
      </c>
    </row>
    <row r="21" spans="1:3" x14ac:dyDescent="0.35">
      <c r="A21" t="s">
        <v>2239</v>
      </c>
      <c r="B21" s="4">
        <v>44871</v>
      </c>
      <c r="C21">
        <f t="shared" si="0"/>
        <v>11</v>
      </c>
    </row>
    <row r="22" spans="1:3" x14ac:dyDescent="0.35">
      <c r="A22" t="s">
        <v>2753</v>
      </c>
      <c r="B22" s="4">
        <v>44858</v>
      </c>
      <c r="C22">
        <f t="shared" si="0"/>
        <v>10</v>
      </c>
    </row>
    <row r="23" spans="1:3" x14ac:dyDescent="0.35">
      <c r="A23" t="s">
        <v>1237</v>
      </c>
      <c r="B23" s="4">
        <v>44874</v>
      </c>
      <c r="C23">
        <f t="shared" si="0"/>
        <v>11</v>
      </c>
    </row>
    <row r="24" spans="1:3" x14ac:dyDescent="0.35">
      <c r="A24" t="s">
        <v>2887</v>
      </c>
      <c r="B24" s="4">
        <v>44865</v>
      </c>
      <c r="C24">
        <f t="shared" si="0"/>
        <v>10</v>
      </c>
    </row>
    <row r="25" spans="1:3" x14ac:dyDescent="0.35">
      <c r="A25" t="s">
        <v>1640</v>
      </c>
      <c r="B25" s="4">
        <v>44859</v>
      </c>
      <c r="C25">
        <f t="shared" si="0"/>
        <v>10</v>
      </c>
    </row>
    <row r="26" spans="1:3" x14ac:dyDescent="0.35">
      <c r="A26" t="s">
        <v>2997</v>
      </c>
      <c r="B26" s="4">
        <v>44808</v>
      </c>
      <c r="C26">
        <f t="shared" si="0"/>
        <v>9</v>
      </c>
    </row>
    <row r="27" spans="1:3" x14ac:dyDescent="0.35">
      <c r="A27" t="s">
        <v>1120</v>
      </c>
      <c r="B27" s="4">
        <v>44842</v>
      </c>
      <c r="C27">
        <f t="shared" si="0"/>
        <v>10</v>
      </c>
    </row>
    <row r="28" spans="1:3" x14ac:dyDescent="0.35">
      <c r="A28" t="s">
        <v>2029</v>
      </c>
      <c r="B28" s="4">
        <v>44910</v>
      </c>
      <c r="C28">
        <f t="shared" si="0"/>
        <v>12</v>
      </c>
    </row>
    <row r="29" spans="1:3" x14ac:dyDescent="0.35">
      <c r="A29" t="s">
        <v>1144</v>
      </c>
      <c r="B29" s="4">
        <v>44896</v>
      </c>
      <c r="C29">
        <f t="shared" si="0"/>
        <v>12</v>
      </c>
    </row>
    <row r="30" spans="1:3" x14ac:dyDescent="0.35">
      <c r="A30" t="s">
        <v>2195</v>
      </c>
      <c r="B30" s="4">
        <v>44901</v>
      </c>
      <c r="C30">
        <f t="shared" si="0"/>
        <v>12</v>
      </c>
    </row>
    <row r="31" spans="1:3" x14ac:dyDescent="0.35">
      <c r="A31" t="s">
        <v>2376</v>
      </c>
      <c r="B31" s="4">
        <v>44752</v>
      </c>
      <c r="C31">
        <f t="shared" si="0"/>
        <v>7</v>
      </c>
    </row>
    <row r="32" spans="1:3" x14ac:dyDescent="0.35">
      <c r="A32" t="s">
        <v>2124</v>
      </c>
      <c r="B32" s="4">
        <v>44834</v>
      </c>
      <c r="C32">
        <f t="shared" si="0"/>
        <v>9</v>
      </c>
    </row>
    <row r="33" spans="1:3" x14ac:dyDescent="0.35">
      <c r="A33" t="s">
        <v>1929</v>
      </c>
      <c r="B33" s="4">
        <v>44908</v>
      </c>
      <c r="C33">
        <f t="shared" si="0"/>
        <v>12</v>
      </c>
    </row>
    <row r="34" spans="1:3" x14ac:dyDescent="0.35">
      <c r="A34" t="s">
        <v>1391</v>
      </c>
      <c r="B34" s="4">
        <v>44771</v>
      </c>
      <c r="C34">
        <f t="shared" si="0"/>
        <v>7</v>
      </c>
    </row>
    <row r="35" spans="1:3" x14ac:dyDescent="0.35">
      <c r="A35" t="s">
        <v>1424</v>
      </c>
      <c r="B35" s="4">
        <v>44863</v>
      </c>
      <c r="C35">
        <f t="shared" si="0"/>
        <v>10</v>
      </c>
    </row>
    <row r="36" spans="1:3" x14ac:dyDescent="0.35">
      <c r="A36" t="s">
        <v>1123</v>
      </c>
      <c r="B36" s="4">
        <v>44880</v>
      </c>
      <c r="C36">
        <f t="shared" si="0"/>
        <v>11</v>
      </c>
    </row>
    <row r="37" spans="1:3" x14ac:dyDescent="0.35">
      <c r="A37" t="s">
        <v>2084</v>
      </c>
      <c r="B37" s="4">
        <v>44914</v>
      </c>
      <c r="C37">
        <f t="shared" si="0"/>
        <v>12</v>
      </c>
    </row>
    <row r="38" spans="1:3" x14ac:dyDescent="0.35">
      <c r="A38" t="s">
        <v>2462</v>
      </c>
      <c r="B38" s="4">
        <v>44830</v>
      </c>
      <c r="C38">
        <f t="shared" si="0"/>
        <v>9</v>
      </c>
    </row>
    <row r="39" spans="1:3" x14ac:dyDescent="0.35">
      <c r="A39" t="s">
        <v>2043</v>
      </c>
      <c r="B39" s="4">
        <v>44867</v>
      </c>
      <c r="C39">
        <f t="shared" si="0"/>
        <v>11</v>
      </c>
    </row>
    <row r="40" spans="1:3" x14ac:dyDescent="0.35">
      <c r="A40" t="s">
        <v>1527</v>
      </c>
      <c r="B40" s="4">
        <v>44797</v>
      </c>
      <c r="C40">
        <f t="shared" si="0"/>
        <v>8</v>
      </c>
    </row>
    <row r="41" spans="1:3" x14ac:dyDescent="0.35">
      <c r="A41" t="s">
        <v>2412</v>
      </c>
      <c r="B41" s="4">
        <v>44870</v>
      </c>
      <c r="C41">
        <f t="shared" si="0"/>
        <v>11</v>
      </c>
    </row>
    <row r="42" spans="1:3" x14ac:dyDescent="0.35">
      <c r="A42" t="s">
        <v>2867</v>
      </c>
      <c r="B42" s="4">
        <v>44796</v>
      </c>
      <c r="C42">
        <f t="shared" si="0"/>
        <v>8</v>
      </c>
    </row>
    <row r="43" spans="1:3" x14ac:dyDescent="0.35">
      <c r="A43" t="s">
        <v>1937</v>
      </c>
      <c r="B43" s="4">
        <v>44830</v>
      </c>
      <c r="C43">
        <f t="shared" si="0"/>
        <v>9</v>
      </c>
    </row>
    <row r="44" spans="1:3" x14ac:dyDescent="0.35">
      <c r="A44" t="s">
        <v>2772</v>
      </c>
      <c r="B44" s="4">
        <v>44881</v>
      </c>
      <c r="C44">
        <f t="shared" si="0"/>
        <v>11</v>
      </c>
    </row>
    <row r="45" spans="1:3" x14ac:dyDescent="0.35">
      <c r="A45" t="s">
        <v>1775</v>
      </c>
      <c r="B45" s="4">
        <v>44807</v>
      </c>
      <c r="C45">
        <f t="shared" si="0"/>
        <v>9</v>
      </c>
    </row>
    <row r="46" spans="1:3" x14ac:dyDescent="0.35">
      <c r="A46" t="s">
        <v>1886</v>
      </c>
      <c r="B46" s="4">
        <v>44832</v>
      </c>
      <c r="C46">
        <f t="shared" si="0"/>
        <v>9</v>
      </c>
    </row>
    <row r="47" spans="1:3" x14ac:dyDescent="0.35">
      <c r="A47" t="s">
        <v>2646</v>
      </c>
      <c r="B47" s="4">
        <v>44777</v>
      </c>
      <c r="C47">
        <f t="shared" si="0"/>
        <v>8</v>
      </c>
    </row>
    <row r="48" spans="1:3" x14ac:dyDescent="0.35">
      <c r="A48" t="s">
        <v>2514</v>
      </c>
      <c r="B48" s="4">
        <v>44848</v>
      </c>
      <c r="C48">
        <f t="shared" si="0"/>
        <v>10</v>
      </c>
    </row>
    <row r="49" spans="1:3" x14ac:dyDescent="0.35">
      <c r="A49" t="s">
        <v>1777</v>
      </c>
      <c r="B49" s="4">
        <v>44753</v>
      </c>
      <c r="C49">
        <f t="shared" si="0"/>
        <v>7</v>
      </c>
    </row>
    <row r="50" spans="1:3" x14ac:dyDescent="0.35">
      <c r="A50" t="s">
        <v>1459</v>
      </c>
      <c r="B50" s="4">
        <v>44820</v>
      </c>
      <c r="C50">
        <f t="shared" si="0"/>
        <v>9</v>
      </c>
    </row>
    <row r="51" spans="1:3" x14ac:dyDescent="0.35">
      <c r="A51" t="s">
        <v>1616</v>
      </c>
      <c r="B51" s="4">
        <v>44799</v>
      </c>
      <c r="C51">
        <f t="shared" si="0"/>
        <v>8</v>
      </c>
    </row>
    <row r="52" spans="1:3" x14ac:dyDescent="0.35">
      <c r="A52" t="s">
        <v>1817</v>
      </c>
      <c r="B52" s="4">
        <v>44897</v>
      </c>
      <c r="C52">
        <f t="shared" si="0"/>
        <v>12</v>
      </c>
    </row>
    <row r="53" spans="1:3" x14ac:dyDescent="0.35">
      <c r="A53" t="s">
        <v>2478</v>
      </c>
      <c r="B53" s="4">
        <v>44795</v>
      </c>
      <c r="C53">
        <f t="shared" si="0"/>
        <v>8</v>
      </c>
    </row>
    <row r="54" spans="1:3" x14ac:dyDescent="0.35">
      <c r="A54" t="s">
        <v>1840</v>
      </c>
      <c r="B54" s="4">
        <v>44768</v>
      </c>
      <c r="C54">
        <f t="shared" si="0"/>
        <v>7</v>
      </c>
    </row>
    <row r="55" spans="1:3" x14ac:dyDescent="0.35">
      <c r="A55" t="s">
        <v>2839</v>
      </c>
      <c r="B55" s="4">
        <v>44831</v>
      </c>
      <c r="C55">
        <f t="shared" si="0"/>
        <v>9</v>
      </c>
    </row>
    <row r="56" spans="1:3" x14ac:dyDescent="0.35">
      <c r="A56" t="s">
        <v>3064</v>
      </c>
      <c r="B56" s="4">
        <v>44917</v>
      </c>
      <c r="C56">
        <f t="shared" si="0"/>
        <v>12</v>
      </c>
    </row>
    <row r="57" spans="1:3" x14ac:dyDescent="0.35">
      <c r="A57" t="s">
        <v>2070</v>
      </c>
      <c r="B57" s="4">
        <v>44789</v>
      </c>
      <c r="C57">
        <f t="shared" si="0"/>
        <v>8</v>
      </c>
    </row>
    <row r="58" spans="1:3" x14ac:dyDescent="0.35">
      <c r="A58" t="s">
        <v>2324</v>
      </c>
      <c r="B58" s="4">
        <v>44906</v>
      </c>
      <c r="C58">
        <f t="shared" si="0"/>
        <v>12</v>
      </c>
    </row>
    <row r="59" spans="1:3" x14ac:dyDescent="0.35">
      <c r="A59" t="s">
        <v>1480</v>
      </c>
      <c r="B59" s="4">
        <v>44748</v>
      </c>
      <c r="C59">
        <f t="shared" si="0"/>
        <v>7</v>
      </c>
    </row>
    <row r="60" spans="1:3" x14ac:dyDescent="0.35">
      <c r="A60" t="s">
        <v>3034</v>
      </c>
      <c r="B60" s="4">
        <v>44800</v>
      </c>
      <c r="C60">
        <f t="shared" si="0"/>
        <v>8</v>
      </c>
    </row>
    <row r="61" spans="1:3" x14ac:dyDescent="0.35">
      <c r="A61" t="s">
        <v>2476</v>
      </c>
      <c r="B61" s="4">
        <v>44819</v>
      </c>
      <c r="C61">
        <f t="shared" si="0"/>
        <v>9</v>
      </c>
    </row>
    <row r="62" spans="1:3" x14ac:dyDescent="0.35">
      <c r="A62" t="s">
        <v>1545</v>
      </c>
      <c r="B62" s="4">
        <v>44892</v>
      </c>
      <c r="C62">
        <f t="shared" si="0"/>
        <v>11</v>
      </c>
    </row>
    <row r="63" spans="1:3" x14ac:dyDescent="0.35">
      <c r="A63" t="s">
        <v>1317</v>
      </c>
      <c r="B63" s="4">
        <v>44834</v>
      </c>
      <c r="C63">
        <f t="shared" si="0"/>
        <v>9</v>
      </c>
    </row>
    <row r="64" spans="1:3" x14ac:dyDescent="0.35">
      <c r="A64" t="s">
        <v>1268</v>
      </c>
      <c r="B64" s="4">
        <v>44778</v>
      </c>
      <c r="C64">
        <f t="shared" si="0"/>
        <v>8</v>
      </c>
    </row>
    <row r="65" spans="1:3" x14ac:dyDescent="0.35">
      <c r="A65" t="s">
        <v>2541</v>
      </c>
      <c r="B65" s="4">
        <v>44768</v>
      </c>
      <c r="C65">
        <f t="shared" si="0"/>
        <v>7</v>
      </c>
    </row>
    <row r="66" spans="1:3" x14ac:dyDescent="0.35">
      <c r="A66" t="s">
        <v>2903</v>
      </c>
      <c r="B66" s="4">
        <v>44802</v>
      </c>
      <c r="C66">
        <f t="shared" si="0"/>
        <v>8</v>
      </c>
    </row>
    <row r="67" spans="1:3" x14ac:dyDescent="0.35">
      <c r="A67" t="s">
        <v>2152</v>
      </c>
      <c r="B67" s="4">
        <v>44783</v>
      </c>
      <c r="C67">
        <f t="shared" ref="C67:C130" si="1">MONTH(B67)</f>
        <v>8</v>
      </c>
    </row>
    <row r="68" spans="1:3" x14ac:dyDescent="0.35">
      <c r="A68" t="s">
        <v>1380</v>
      </c>
      <c r="B68" s="4">
        <v>44856</v>
      </c>
      <c r="C68">
        <f t="shared" si="1"/>
        <v>10</v>
      </c>
    </row>
    <row r="69" spans="1:3" x14ac:dyDescent="0.35">
      <c r="A69" t="s">
        <v>1420</v>
      </c>
      <c r="B69" s="4">
        <v>44788</v>
      </c>
      <c r="C69">
        <f t="shared" si="1"/>
        <v>8</v>
      </c>
    </row>
    <row r="70" spans="1:3" x14ac:dyDescent="0.35">
      <c r="A70" t="s">
        <v>1591</v>
      </c>
      <c r="B70" s="4">
        <v>44763</v>
      </c>
      <c r="C70">
        <f t="shared" si="1"/>
        <v>7</v>
      </c>
    </row>
    <row r="71" spans="1:3" x14ac:dyDescent="0.35">
      <c r="A71" t="s">
        <v>1600</v>
      </c>
      <c r="B71" s="4">
        <v>44880</v>
      </c>
      <c r="C71">
        <f t="shared" si="1"/>
        <v>11</v>
      </c>
    </row>
    <row r="72" spans="1:3" x14ac:dyDescent="0.35">
      <c r="A72" t="s">
        <v>2901</v>
      </c>
      <c r="B72" s="4">
        <v>44867</v>
      </c>
      <c r="C72">
        <f t="shared" si="1"/>
        <v>11</v>
      </c>
    </row>
    <row r="73" spans="1:3" x14ac:dyDescent="0.35">
      <c r="A73" t="s">
        <v>2294</v>
      </c>
      <c r="B73" s="4">
        <v>44834</v>
      </c>
      <c r="C73">
        <f t="shared" si="1"/>
        <v>9</v>
      </c>
    </row>
    <row r="74" spans="1:3" x14ac:dyDescent="0.35">
      <c r="A74" t="s">
        <v>1477</v>
      </c>
      <c r="B74" s="4">
        <v>44835</v>
      </c>
      <c r="C74">
        <f t="shared" si="1"/>
        <v>10</v>
      </c>
    </row>
    <row r="75" spans="1:3" x14ac:dyDescent="0.35">
      <c r="A75" t="s">
        <v>2444</v>
      </c>
      <c r="B75" s="4">
        <v>44858</v>
      </c>
      <c r="C75">
        <f t="shared" si="1"/>
        <v>10</v>
      </c>
    </row>
    <row r="76" spans="1:3" x14ac:dyDescent="0.35">
      <c r="A76" t="s">
        <v>3128</v>
      </c>
      <c r="B76" s="4">
        <v>44905</v>
      </c>
      <c r="C76">
        <f t="shared" si="1"/>
        <v>12</v>
      </c>
    </row>
    <row r="77" spans="1:3" x14ac:dyDescent="0.35">
      <c r="A77" t="s">
        <v>2227</v>
      </c>
      <c r="B77" s="4">
        <v>44752</v>
      </c>
      <c r="C77">
        <f t="shared" si="1"/>
        <v>7</v>
      </c>
    </row>
    <row r="78" spans="1:3" x14ac:dyDescent="0.35">
      <c r="A78" t="s">
        <v>2700</v>
      </c>
      <c r="B78" s="4">
        <v>44795</v>
      </c>
      <c r="C78">
        <f t="shared" si="1"/>
        <v>8</v>
      </c>
    </row>
    <row r="79" spans="1:3" x14ac:dyDescent="0.35">
      <c r="A79" t="s">
        <v>2530</v>
      </c>
      <c r="B79" s="4">
        <v>44752</v>
      </c>
      <c r="C79">
        <f t="shared" si="1"/>
        <v>7</v>
      </c>
    </row>
    <row r="80" spans="1:3" x14ac:dyDescent="0.35">
      <c r="A80" t="s">
        <v>1347</v>
      </c>
      <c r="B80" s="4">
        <v>44907</v>
      </c>
      <c r="C80">
        <f t="shared" si="1"/>
        <v>12</v>
      </c>
    </row>
    <row r="81" spans="1:3" x14ac:dyDescent="0.35">
      <c r="A81" t="s">
        <v>2592</v>
      </c>
      <c r="B81" s="4">
        <v>44879</v>
      </c>
      <c r="C81">
        <f t="shared" si="1"/>
        <v>11</v>
      </c>
    </row>
    <row r="82" spans="1:3" x14ac:dyDescent="0.35">
      <c r="A82" t="s">
        <v>1729</v>
      </c>
      <c r="B82" s="4">
        <v>44761</v>
      </c>
      <c r="C82">
        <f t="shared" si="1"/>
        <v>7</v>
      </c>
    </row>
    <row r="83" spans="1:3" x14ac:dyDescent="0.35">
      <c r="A83" t="s">
        <v>2041</v>
      </c>
      <c r="B83" s="4">
        <v>44822</v>
      </c>
      <c r="C83">
        <f t="shared" si="1"/>
        <v>9</v>
      </c>
    </row>
    <row r="84" spans="1:3" x14ac:dyDescent="0.35">
      <c r="A84" t="s">
        <v>2027</v>
      </c>
      <c r="B84" s="4">
        <v>44862</v>
      </c>
      <c r="C84">
        <f t="shared" si="1"/>
        <v>10</v>
      </c>
    </row>
    <row r="85" spans="1:3" x14ac:dyDescent="0.35">
      <c r="A85" t="s">
        <v>1630</v>
      </c>
      <c r="B85" s="4">
        <v>44807</v>
      </c>
      <c r="C85">
        <f t="shared" si="1"/>
        <v>9</v>
      </c>
    </row>
    <row r="86" spans="1:3" x14ac:dyDescent="0.35">
      <c r="A86" t="s">
        <v>2120</v>
      </c>
      <c r="B86" s="4">
        <v>44826</v>
      </c>
      <c r="C86">
        <f t="shared" si="1"/>
        <v>9</v>
      </c>
    </row>
    <row r="87" spans="1:3" x14ac:dyDescent="0.35">
      <c r="A87" t="s">
        <v>1723</v>
      </c>
      <c r="B87" s="4">
        <v>44789</v>
      </c>
      <c r="C87">
        <f t="shared" si="1"/>
        <v>8</v>
      </c>
    </row>
    <row r="88" spans="1:3" x14ac:dyDescent="0.35">
      <c r="A88" t="s">
        <v>1933</v>
      </c>
      <c r="B88" s="4">
        <v>44767</v>
      </c>
      <c r="C88">
        <f t="shared" si="1"/>
        <v>7</v>
      </c>
    </row>
    <row r="89" spans="1:3" x14ac:dyDescent="0.35">
      <c r="A89" t="s">
        <v>1204</v>
      </c>
      <c r="B89" s="4">
        <v>44835</v>
      </c>
      <c r="C89">
        <f t="shared" si="1"/>
        <v>10</v>
      </c>
    </row>
    <row r="90" spans="1:3" x14ac:dyDescent="0.35">
      <c r="A90" t="s">
        <v>1446</v>
      </c>
      <c r="B90" s="4">
        <v>44867</v>
      </c>
      <c r="C90">
        <f t="shared" si="1"/>
        <v>11</v>
      </c>
    </row>
    <row r="91" spans="1:3" x14ac:dyDescent="0.35">
      <c r="A91" t="s">
        <v>2248</v>
      </c>
      <c r="B91" s="4">
        <v>44913</v>
      </c>
      <c r="C91">
        <f t="shared" si="1"/>
        <v>12</v>
      </c>
    </row>
    <row r="92" spans="1:3" x14ac:dyDescent="0.35">
      <c r="A92" t="s">
        <v>2058</v>
      </c>
      <c r="B92" s="4">
        <v>44755</v>
      </c>
      <c r="C92">
        <f t="shared" si="1"/>
        <v>7</v>
      </c>
    </row>
    <row r="93" spans="1:3" x14ac:dyDescent="0.35">
      <c r="A93" t="s">
        <v>2770</v>
      </c>
      <c r="B93" s="4">
        <v>44800</v>
      </c>
      <c r="C93">
        <f t="shared" si="1"/>
        <v>8</v>
      </c>
    </row>
    <row r="94" spans="1:3" x14ac:dyDescent="0.35">
      <c r="A94" t="s">
        <v>2531</v>
      </c>
      <c r="B94" s="4">
        <v>44865</v>
      </c>
      <c r="C94">
        <f t="shared" si="1"/>
        <v>10</v>
      </c>
    </row>
    <row r="95" spans="1:3" x14ac:dyDescent="0.35">
      <c r="A95" t="s">
        <v>2620</v>
      </c>
      <c r="B95" s="4">
        <v>44846</v>
      </c>
      <c r="C95">
        <f t="shared" si="1"/>
        <v>10</v>
      </c>
    </row>
    <row r="96" spans="1:3" x14ac:dyDescent="0.35">
      <c r="A96" t="s">
        <v>3011</v>
      </c>
      <c r="B96" s="4">
        <v>44753</v>
      </c>
      <c r="C96">
        <f t="shared" si="1"/>
        <v>7</v>
      </c>
    </row>
    <row r="97" spans="1:3" x14ac:dyDescent="0.35">
      <c r="A97" t="s">
        <v>2698</v>
      </c>
      <c r="B97" s="4">
        <v>44911</v>
      </c>
      <c r="C97">
        <f t="shared" si="1"/>
        <v>12</v>
      </c>
    </row>
    <row r="98" spans="1:3" x14ac:dyDescent="0.35">
      <c r="A98" t="s">
        <v>1978</v>
      </c>
      <c r="B98" s="4">
        <v>44792</v>
      </c>
      <c r="C98">
        <f t="shared" si="1"/>
        <v>8</v>
      </c>
    </row>
    <row r="99" spans="1:3" x14ac:dyDescent="0.35">
      <c r="A99" t="s">
        <v>1284</v>
      </c>
      <c r="B99" s="4">
        <v>44849</v>
      </c>
      <c r="C99">
        <f t="shared" si="1"/>
        <v>10</v>
      </c>
    </row>
    <row r="100" spans="1:3" x14ac:dyDescent="0.35">
      <c r="A100" t="s">
        <v>2522</v>
      </c>
      <c r="B100" s="4">
        <v>44909</v>
      </c>
      <c r="C100">
        <f t="shared" si="1"/>
        <v>12</v>
      </c>
    </row>
    <row r="101" spans="1:3" x14ac:dyDescent="0.35">
      <c r="A101" t="s">
        <v>2209</v>
      </c>
      <c r="B101" s="4">
        <v>44801</v>
      </c>
      <c r="C101">
        <f t="shared" si="1"/>
        <v>8</v>
      </c>
    </row>
    <row r="102" spans="1:3" x14ac:dyDescent="0.35">
      <c r="A102" t="s">
        <v>3097</v>
      </c>
      <c r="B102" s="4">
        <v>44786</v>
      </c>
      <c r="C102">
        <f t="shared" si="1"/>
        <v>8</v>
      </c>
    </row>
    <row r="103" spans="1:3" x14ac:dyDescent="0.35">
      <c r="A103" t="s">
        <v>2470</v>
      </c>
      <c r="B103" s="4">
        <v>44840</v>
      </c>
      <c r="C103">
        <f t="shared" si="1"/>
        <v>10</v>
      </c>
    </row>
    <row r="104" spans="1:3" x14ac:dyDescent="0.35">
      <c r="A104" t="s">
        <v>2257</v>
      </c>
      <c r="B104" s="4">
        <v>44884</v>
      </c>
      <c r="C104">
        <f t="shared" si="1"/>
        <v>11</v>
      </c>
    </row>
    <row r="105" spans="1:3" x14ac:dyDescent="0.35">
      <c r="A105" t="s">
        <v>1315</v>
      </c>
      <c r="B105" s="4">
        <v>44878</v>
      </c>
      <c r="C105">
        <f t="shared" si="1"/>
        <v>11</v>
      </c>
    </row>
    <row r="106" spans="1:3" x14ac:dyDescent="0.35">
      <c r="A106" t="s">
        <v>1764</v>
      </c>
      <c r="B106" s="4">
        <v>44817</v>
      </c>
      <c r="C106">
        <f t="shared" si="1"/>
        <v>9</v>
      </c>
    </row>
    <row r="107" spans="1:3" x14ac:dyDescent="0.35">
      <c r="A107" t="s">
        <v>1760</v>
      </c>
      <c r="B107" s="4">
        <v>44761</v>
      </c>
      <c r="C107">
        <f t="shared" si="1"/>
        <v>7</v>
      </c>
    </row>
    <row r="108" spans="1:3" x14ac:dyDescent="0.35">
      <c r="A108" t="s">
        <v>1913</v>
      </c>
      <c r="B108" s="4">
        <v>44835</v>
      </c>
      <c r="C108">
        <f t="shared" si="1"/>
        <v>10</v>
      </c>
    </row>
    <row r="109" spans="1:3" x14ac:dyDescent="0.35">
      <c r="A109" t="s">
        <v>2047</v>
      </c>
      <c r="B109" s="4">
        <v>44882</v>
      </c>
      <c r="C109">
        <f t="shared" si="1"/>
        <v>11</v>
      </c>
    </row>
    <row r="110" spans="1:3" x14ac:dyDescent="0.35">
      <c r="A110" t="s">
        <v>3036</v>
      </c>
      <c r="B110" s="4">
        <v>44850</v>
      </c>
      <c r="C110">
        <f t="shared" si="1"/>
        <v>10</v>
      </c>
    </row>
    <row r="111" spans="1:3" x14ac:dyDescent="0.35">
      <c r="A111" t="s">
        <v>1809</v>
      </c>
      <c r="B111" s="4">
        <v>44822</v>
      </c>
      <c r="C111">
        <f t="shared" si="1"/>
        <v>9</v>
      </c>
    </row>
    <row r="112" spans="1:3" x14ac:dyDescent="0.35">
      <c r="A112" t="s">
        <v>2857</v>
      </c>
      <c r="B112" s="4">
        <v>44873</v>
      </c>
      <c r="C112">
        <f t="shared" si="1"/>
        <v>11</v>
      </c>
    </row>
    <row r="113" spans="1:3" x14ac:dyDescent="0.35">
      <c r="A113" t="s">
        <v>2136</v>
      </c>
      <c r="B113" s="4">
        <v>44841</v>
      </c>
      <c r="C113">
        <f t="shared" si="1"/>
        <v>10</v>
      </c>
    </row>
    <row r="114" spans="1:3" x14ac:dyDescent="0.35">
      <c r="A114" t="s">
        <v>2971</v>
      </c>
      <c r="B114" s="4">
        <v>44915</v>
      </c>
      <c r="C114">
        <f t="shared" si="1"/>
        <v>12</v>
      </c>
    </row>
    <row r="115" spans="1:3" x14ac:dyDescent="0.35">
      <c r="A115" t="s">
        <v>1376</v>
      </c>
      <c r="B115" s="4">
        <v>44904</v>
      </c>
      <c r="C115">
        <f t="shared" si="1"/>
        <v>12</v>
      </c>
    </row>
    <row r="116" spans="1:3" x14ac:dyDescent="0.35">
      <c r="A116" t="s">
        <v>1766</v>
      </c>
      <c r="B116" s="4">
        <v>44787</v>
      </c>
      <c r="C116">
        <f t="shared" si="1"/>
        <v>8</v>
      </c>
    </row>
    <row r="117" spans="1:3" x14ac:dyDescent="0.35">
      <c r="A117" t="s">
        <v>1926</v>
      </c>
      <c r="B117" s="4">
        <v>44893</v>
      </c>
      <c r="C117">
        <f t="shared" si="1"/>
        <v>11</v>
      </c>
    </row>
    <row r="118" spans="1:3" x14ac:dyDescent="0.35">
      <c r="A118" t="s">
        <v>1719</v>
      </c>
      <c r="B118" s="4">
        <v>44810</v>
      </c>
      <c r="C118">
        <f t="shared" si="1"/>
        <v>9</v>
      </c>
    </row>
    <row r="119" spans="1:3" x14ac:dyDescent="0.35">
      <c r="A119" t="s">
        <v>2765</v>
      </c>
      <c r="B119" s="4">
        <v>44889</v>
      </c>
      <c r="C119">
        <f t="shared" si="1"/>
        <v>11</v>
      </c>
    </row>
    <row r="120" spans="1:3" x14ac:dyDescent="0.35">
      <c r="A120" t="s">
        <v>2241</v>
      </c>
      <c r="B120" s="4">
        <v>44806</v>
      </c>
      <c r="C120">
        <f t="shared" si="1"/>
        <v>9</v>
      </c>
    </row>
    <row r="121" spans="1:3" x14ac:dyDescent="0.35">
      <c r="A121" t="s">
        <v>1249</v>
      </c>
      <c r="B121" s="4">
        <v>44886</v>
      </c>
      <c r="C121">
        <f t="shared" si="1"/>
        <v>11</v>
      </c>
    </row>
    <row r="122" spans="1:3" x14ac:dyDescent="0.35">
      <c r="A122" t="s">
        <v>1980</v>
      </c>
      <c r="B122" s="4">
        <v>44803</v>
      </c>
      <c r="C122">
        <f t="shared" si="1"/>
        <v>8</v>
      </c>
    </row>
    <row r="123" spans="1:3" x14ac:dyDescent="0.35">
      <c r="A123" t="s">
        <v>1844</v>
      </c>
      <c r="B123" s="4">
        <v>44858</v>
      </c>
      <c r="C123">
        <f t="shared" si="1"/>
        <v>10</v>
      </c>
    </row>
    <row r="124" spans="1:3" x14ac:dyDescent="0.35">
      <c r="A124" t="s">
        <v>1755</v>
      </c>
      <c r="B124" s="4">
        <v>44887</v>
      </c>
      <c r="C124">
        <f t="shared" si="1"/>
        <v>11</v>
      </c>
    </row>
    <row r="125" spans="1:3" x14ac:dyDescent="0.35">
      <c r="A125" t="s">
        <v>2332</v>
      </c>
      <c r="B125" s="4">
        <v>44853</v>
      </c>
      <c r="C125">
        <f t="shared" si="1"/>
        <v>10</v>
      </c>
    </row>
    <row r="126" spans="1:3" x14ac:dyDescent="0.35">
      <c r="A126" t="s">
        <v>2837</v>
      </c>
      <c r="B126" s="4">
        <v>44784</v>
      </c>
      <c r="C126">
        <f t="shared" si="1"/>
        <v>8</v>
      </c>
    </row>
    <row r="127" spans="1:3" x14ac:dyDescent="0.35">
      <c r="A127" t="s">
        <v>1164</v>
      </c>
      <c r="B127" s="4">
        <v>44784</v>
      </c>
      <c r="C127">
        <f t="shared" si="1"/>
        <v>8</v>
      </c>
    </row>
    <row r="128" spans="1:3" x14ac:dyDescent="0.35">
      <c r="A128" t="s">
        <v>1553</v>
      </c>
      <c r="B128" s="4">
        <v>44839</v>
      </c>
      <c r="C128">
        <f t="shared" si="1"/>
        <v>10</v>
      </c>
    </row>
    <row r="129" spans="1:3" x14ac:dyDescent="0.35">
      <c r="A129" t="s">
        <v>1281</v>
      </c>
      <c r="B129" s="4">
        <v>44902</v>
      </c>
      <c r="C129">
        <f t="shared" si="1"/>
        <v>12</v>
      </c>
    </row>
    <row r="130" spans="1:3" x14ac:dyDescent="0.35">
      <c r="A130" t="s">
        <v>1824</v>
      </c>
      <c r="B130" s="4">
        <v>44798</v>
      </c>
      <c r="C130">
        <f t="shared" si="1"/>
        <v>8</v>
      </c>
    </row>
    <row r="131" spans="1:3" x14ac:dyDescent="0.35">
      <c r="A131" t="s">
        <v>2416</v>
      </c>
      <c r="B131" s="4">
        <v>44829</v>
      </c>
      <c r="C131">
        <f t="shared" ref="C131:C194" si="2">MONTH(B131)</f>
        <v>9</v>
      </c>
    </row>
    <row r="132" spans="1:3" x14ac:dyDescent="0.35">
      <c r="A132" t="s">
        <v>1436</v>
      </c>
      <c r="B132" s="4">
        <v>44832</v>
      </c>
      <c r="C132">
        <f t="shared" si="2"/>
        <v>9</v>
      </c>
    </row>
    <row r="133" spans="1:3" x14ac:dyDescent="0.35">
      <c r="A133" t="s">
        <v>2013</v>
      </c>
      <c r="B133" s="4">
        <v>44786</v>
      </c>
      <c r="C133">
        <f t="shared" si="2"/>
        <v>8</v>
      </c>
    </row>
    <row r="134" spans="1:3" x14ac:dyDescent="0.35">
      <c r="A134" t="s">
        <v>2140</v>
      </c>
      <c r="B134" s="4">
        <v>44900</v>
      </c>
      <c r="C134">
        <f t="shared" si="2"/>
        <v>12</v>
      </c>
    </row>
    <row r="135" spans="1:3" x14ac:dyDescent="0.35">
      <c r="A135" t="s">
        <v>2340</v>
      </c>
      <c r="B135" s="4">
        <v>44917</v>
      </c>
      <c r="C135">
        <f t="shared" si="2"/>
        <v>12</v>
      </c>
    </row>
    <row r="136" spans="1:3" x14ac:dyDescent="0.35">
      <c r="A136" t="s">
        <v>2560</v>
      </c>
      <c r="B136" s="4">
        <v>44756</v>
      </c>
      <c r="C136">
        <f t="shared" si="2"/>
        <v>7</v>
      </c>
    </row>
    <row r="137" spans="1:3" x14ac:dyDescent="0.35">
      <c r="A137" t="s">
        <v>1444</v>
      </c>
      <c r="B137" s="4">
        <v>44767</v>
      </c>
      <c r="C137">
        <f t="shared" si="2"/>
        <v>7</v>
      </c>
    </row>
    <row r="138" spans="1:3" x14ac:dyDescent="0.35">
      <c r="A138" t="s">
        <v>2436</v>
      </c>
      <c r="B138" s="4">
        <v>44751</v>
      </c>
      <c r="C138">
        <f t="shared" si="2"/>
        <v>7</v>
      </c>
    </row>
    <row r="139" spans="1:3" x14ac:dyDescent="0.35">
      <c r="A139" t="s">
        <v>2524</v>
      </c>
      <c r="B139" s="4">
        <v>44795</v>
      </c>
      <c r="C139">
        <f t="shared" si="2"/>
        <v>8</v>
      </c>
    </row>
    <row r="140" spans="1:3" x14ac:dyDescent="0.35">
      <c r="A140" t="s">
        <v>2472</v>
      </c>
      <c r="B140" s="4">
        <v>44840</v>
      </c>
      <c r="C140">
        <f t="shared" si="2"/>
        <v>10</v>
      </c>
    </row>
    <row r="141" spans="1:3" x14ac:dyDescent="0.35">
      <c r="A141" t="s">
        <v>1549</v>
      </c>
      <c r="B141" s="4">
        <v>44863</v>
      </c>
      <c r="C141">
        <f t="shared" si="2"/>
        <v>10</v>
      </c>
    </row>
    <row r="142" spans="1:3" x14ac:dyDescent="0.35">
      <c r="A142" t="s">
        <v>2963</v>
      </c>
      <c r="B142" s="4">
        <v>44747</v>
      </c>
      <c r="C142">
        <f t="shared" si="2"/>
        <v>7</v>
      </c>
    </row>
    <row r="143" spans="1:3" x14ac:dyDescent="0.35">
      <c r="A143" t="s">
        <v>1680</v>
      </c>
      <c r="B143" s="4">
        <v>44755</v>
      </c>
      <c r="C143">
        <f t="shared" si="2"/>
        <v>7</v>
      </c>
    </row>
    <row r="144" spans="1:3" x14ac:dyDescent="0.35">
      <c r="A144" t="s">
        <v>2733</v>
      </c>
      <c r="B144" s="4">
        <v>44866</v>
      </c>
      <c r="C144">
        <f t="shared" si="2"/>
        <v>11</v>
      </c>
    </row>
    <row r="145" spans="1:3" x14ac:dyDescent="0.35">
      <c r="A145" t="s">
        <v>2937</v>
      </c>
      <c r="B145" s="4">
        <v>44790</v>
      </c>
      <c r="C145">
        <f t="shared" si="2"/>
        <v>8</v>
      </c>
    </row>
    <row r="146" spans="1:3" x14ac:dyDescent="0.35">
      <c r="A146" t="s">
        <v>2134</v>
      </c>
      <c r="B146" s="4">
        <v>44821</v>
      </c>
      <c r="C146">
        <f t="shared" si="2"/>
        <v>9</v>
      </c>
    </row>
    <row r="147" spans="1:3" x14ac:dyDescent="0.35">
      <c r="A147" t="s">
        <v>2197</v>
      </c>
      <c r="B147" s="4">
        <v>44830</v>
      </c>
      <c r="C147">
        <f t="shared" si="2"/>
        <v>9</v>
      </c>
    </row>
    <row r="148" spans="1:3" x14ac:dyDescent="0.35">
      <c r="A148" t="s">
        <v>1733</v>
      </c>
      <c r="B148" s="4">
        <v>44867</v>
      </c>
      <c r="C148">
        <f t="shared" si="2"/>
        <v>11</v>
      </c>
    </row>
    <row r="149" spans="1:3" x14ac:dyDescent="0.35">
      <c r="A149" t="s">
        <v>2800</v>
      </c>
      <c r="B149" s="4">
        <v>44897</v>
      </c>
      <c r="C149">
        <f t="shared" si="2"/>
        <v>12</v>
      </c>
    </row>
    <row r="150" spans="1:3" x14ac:dyDescent="0.35">
      <c r="A150" t="s">
        <v>2999</v>
      </c>
      <c r="B150" s="4">
        <v>44844</v>
      </c>
      <c r="C150">
        <f t="shared" si="2"/>
        <v>10</v>
      </c>
    </row>
    <row r="151" spans="1:3" x14ac:dyDescent="0.35">
      <c r="A151" t="s">
        <v>1442</v>
      </c>
      <c r="B151" s="4">
        <v>44754</v>
      </c>
      <c r="C151">
        <f t="shared" si="2"/>
        <v>7</v>
      </c>
    </row>
    <row r="152" spans="1:3" x14ac:dyDescent="0.35">
      <c r="A152" t="s">
        <v>2853</v>
      </c>
      <c r="B152" s="4">
        <v>44837</v>
      </c>
      <c r="C152">
        <f t="shared" si="2"/>
        <v>10</v>
      </c>
    </row>
    <row r="153" spans="1:3" x14ac:dyDescent="0.35">
      <c r="A153" t="s">
        <v>3056</v>
      </c>
      <c r="B153" s="4">
        <v>44908</v>
      </c>
      <c r="C153">
        <f t="shared" si="2"/>
        <v>12</v>
      </c>
    </row>
    <row r="154" spans="1:3" x14ac:dyDescent="0.35">
      <c r="A154" t="s">
        <v>1969</v>
      </c>
      <c r="B154" s="4">
        <v>44883</v>
      </c>
      <c r="C154">
        <f t="shared" si="2"/>
        <v>11</v>
      </c>
    </row>
    <row r="155" spans="1:3" x14ac:dyDescent="0.35">
      <c r="A155" t="s">
        <v>1862</v>
      </c>
      <c r="B155" s="4">
        <v>44828</v>
      </c>
      <c r="C155">
        <f t="shared" si="2"/>
        <v>9</v>
      </c>
    </row>
    <row r="156" spans="1:3" x14ac:dyDescent="0.35">
      <c r="A156" t="s">
        <v>1152</v>
      </c>
      <c r="B156" s="4">
        <v>44823</v>
      </c>
      <c r="C156">
        <f t="shared" si="2"/>
        <v>9</v>
      </c>
    </row>
    <row r="157" spans="1:3" x14ac:dyDescent="0.35">
      <c r="A157" t="s">
        <v>2466</v>
      </c>
      <c r="B157" s="4">
        <v>44823</v>
      </c>
      <c r="C157">
        <f t="shared" si="2"/>
        <v>9</v>
      </c>
    </row>
    <row r="158" spans="1:3" x14ac:dyDescent="0.35">
      <c r="A158" t="s">
        <v>1522</v>
      </c>
      <c r="B158" s="4">
        <v>44859</v>
      </c>
      <c r="C158">
        <f t="shared" si="2"/>
        <v>10</v>
      </c>
    </row>
    <row r="159" spans="1:3" x14ac:dyDescent="0.35">
      <c r="A159" t="s">
        <v>2573</v>
      </c>
      <c r="B159" s="4">
        <v>44810</v>
      </c>
      <c r="C159">
        <f t="shared" si="2"/>
        <v>9</v>
      </c>
    </row>
    <row r="160" spans="1:3" x14ac:dyDescent="0.35">
      <c r="A160" t="s">
        <v>1530</v>
      </c>
      <c r="B160" s="4">
        <v>44846</v>
      </c>
      <c r="C160">
        <f t="shared" si="2"/>
        <v>10</v>
      </c>
    </row>
    <row r="161" spans="1:3" x14ac:dyDescent="0.35">
      <c r="A161" t="s">
        <v>1368</v>
      </c>
      <c r="B161" s="4">
        <v>44772</v>
      </c>
      <c r="C161">
        <f t="shared" si="2"/>
        <v>7</v>
      </c>
    </row>
    <row r="162" spans="1:3" x14ac:dyDescent="0.35">
      <c r="A162" t="s">
        <v>1598</v>
      </c>
      <c r="B162" s="4">
        <v>44883</v>
      </c>
      <c r="C162">
        <f t="shared" si="2"/>
        <v>11</v>
      </c>
    </row>
    <row r="163" spans="1:3" x14ac:dyDescent="0.35">
      <c r="A163" t="s">
        <v>2718</v>
      </c>
      <c r="B163" s="4">
        <v>44847</v>
      </c>
      <c r="C163">
        <f t="shared" si="2"/>
        <v>10</v>
      </c>
    </row>
    <row r="164" spans="1:3" x14ac:dyDescent="0.35">
      <c r="A164" t="s">
        <v>1849</v>
      </c>
      <c r="B164" s="4">
        <v>44887</v>
      </c>
      <c r="C164">
        <f t="shared" si="2"/>
        <v>11</v>
      </c>
    </row>
    <row r="165" spans="1:3" x14ac:dyDescent="0.35">
      <c r="A165" t="s">
        <v>1791</v>
      </c>
      <c r="B165" s="4">
        <v>44837</v>
      </c>
      <c r="C165">
        <f t="shared" si="2"/>
        <v>10</v>
      </c>
    </row>
    <row r="166" spans="1:3" x14ac:dyDescent="0.35">
      <c r="A166" t="s">
        <v>2539</v>
      </c>
      <c r="B166" s="4">
        <v>44776</v>
      </c>
      <c r="C166">
        <f t="shared" si="2"/>
        <v>8</v>
      </c>
    </row>
    <row r="167" spans="1:3" x14ac:dyDescent="0.35">
      <c r="A167" t="s">
        <v>2921</v>
      </c>
      <c r="B167" s="4">
        <v>44896</v>
      </c>
      <c r="C167">
        <f t="shared" si="2"/>
        <v>12</v>
      </c>
    </row>
    <row r="168" spans="1:3" x14ac:dyDescent="0.35">
      <c r="A168" t="s">
        <v>1815</v>
      </c>
      <c r="B168" s="4">
        <v>44778</v>
      </c>
      <c r="C168">
        <f t="shared" si="2"/>
        <v>8</v>
      </c>
    </row>
    <row r="169" spans="1:3" x14ac:dyDescent="0.35">
      <c r="A169" t="s">
        <v>2875</v>
      </c>
      <c r="B169" s="4">
        <v>44865</v>
      </c>
      <c r="C169">
        <f t="shared" si="2"/>
        <v>10</v>
      </c>
    </row>
    <row r="170" spans="1:3" x14ac:dyDescent="0.35">
      <c r="A170" t="s">
        <v>1440</v>
      </c>
      <c r="B170" s="4">
        <v>44846</v>
      </c>
      <c r="C170">
        <f t="shared" si="2"/>
        <v>10</v>
      </c>
    </row>
    <row r="171" spans="1:3" x14ac:dyDescent="0.35">
      <c r="A171" t="s">
        <v>2761</v>
      </c>
      <c r="B171" s="4">
        <v>44766</v>
      </c>
      <c r="C171">
        <f t="shared" si="2"/>
        <v>7</v>
      </c>
    </row>
    <row r="172" spans="1:3" x14ac:dyDescent="0.35">
      <c r="A172" t="s">
        <v>2056</v>
      </c>
      <c r="B172" s="4">
        <v>44864</v>
      </c>
      <c r="C172">
        <f t="shared" si="2"/>
        <v>10</v>
      </c>
    </row>
    <row r="173" spans="1:3" x14ac:dyDescent="0.35">
      <c r="A173" t="s">
        <v>2201</v>
      </c>
      <c r="B173" s="4">
        <v>44899</v>
      </c>
      <c r="C173">
        <f t="shared" si="2"/>
        <v>12</v>
      </c>
    </row>
    <row r="174" spans="1:3" x14ac:dyDescent="0.35">
      <c r="A174" t="s">
        <v>2704</v>
      </c>
      <c r="B174" s="4">
        <v>44871</v>
      </c>
      <c r="C174">
        <f t="shared" si="2"/>
        <v>11</v>
      </c>
    </row>
    <row r="175" spans="1:3" x14ac:dyDescent="0.35">
      <c r="A175" t="s">
        <v>2714</v>
      </c>
      <c r="B175" s="4">
        <v>44859</v>
      </c>
      <c r="C175">
        <f t="shared" si="2"/>
        <v>10</v>
      </c>
    </row>
    <row r="176" spans="1:3" x14ac:dyDescent="0.35">
      <c r="A176" t="s">
        <v>2191</v>
      </c>
      <c r="B176" s="4">
        <v>44838</v>
      </c>
      <c r="C176">
        <f t="shared" si="2"/>
        <v>10</v>
      </c>
    </row>
    <row r="177" spans="1:3" x14ac:dyDescent="0.35">
      <c r="A177" t="s">
        <v>2326</v>
      </c>
      <c r="B177" s="4">
        <v>44783</v>
      </c>
      <c r="C177">
        <f t="shared" si="2"/>
        <v>8</v>
      </c>
    </row>
    <row r="178" spans="1:3" x14ac:dyDescent="0.35">
      <c r="A178" t="s">
        <v>2535</v>
      </c>
      <c r="B178" s="4">
        <v>44887</v>
      </c>
      <c r="C178">
        <f t="shared" si="2"/>
        <v>11</v>
      </c>
    </row>
    <row r="179" spans="1:3" x14ac:dyDescent="0.35">
      <c r="A179" t="s">
        <v>2556</v>
      </c>
      <c r="B179" s="4">
        <v>44838</v>
      </c>
      <c r="C179">
        <f t="shared" si="2"/>
        <v>10</v>
      </c>
    </row>
    <row r="180" spans="1:3" x14ac:dyDescent="0.35">
      <c r="A180" t="s">
        <v>2743</v>
      </c>
      <c r="B180" s="4">
        <v>44827</v>
      </c>
      <c r="C180">
        <f t="shared" si="2"/>
        <v>9</v>
      </c>
    </row>
    <row r="181" spans="1:3" x14ac:dyDescent="0.35">
      <c r="A181" t="s">
        <v>1842</v>
      </c>
      <c r="B181" s="4">
        <v>44784</v>
      </c>
      <c r="C181">
        <f t="shared" si="2"/>
        <v>8</v>
      </c>
    </row>
    <row r="182" spans="1:3" x14ac:dyDescent="0.35">
      <c r="A182" t="s">
        <v>1608</v>
      </c>
      <c r="B182" s="4">
        <v>44878</v>
      </c>
      <c r="C182">
        <f t="shared" si="2"/>
        <v>11</v>
      </c>
    </row>
    <row r="183" spans="1:3" x14ac:dyDescent="0.35">
      <c r="A183" t="s">
        <v>2049</v>
      </c>
      <c r="B183" s="4">
        <v>44907</v>
      </c>
      <c r="C183">
        <f t="shared" si="2"/>
        <v>12</v>
      </c>
    </row>
    <row r="184" spans="1:3" x14ac:dyDescent="0.35">
      <c r="A184" t="s">
        <v>2568</v>
      </c>
      <c r="B184" s="4">
        <v>44908</v>
      </c>
      <c r="C184">
        <f t="shared" si="2"/>
        <v>12</v>
      </c>
    </row>
    <row r="185" spans="1:3" x14ac:dyDescent="0.35">
      <c r="A185" t="s">
        <v>1901</v>
      </c>
      <c r="B185" s="4">
        <v>44878</v>
      </c>
      <c r="C185">
        <f t="shared" si="2"/>
        <v>11</v>
      </c>
    </row>
    <row r="186" spans="1:3" x14ac:dyDescent="0.35">
      <c r="A186" t="s">
        <v>2654</v>
      </c>
      <c r="B186" s="4">
        <v>44831</v>
      </c>
      <c r="C186">
        <f t="shared" si="2"/>
        <v>9</v>
      </c>
    </row>
    <row r="187" spans="1:3" x14ac:dyDescent="0.35">
      <c r="A187" t="s">
        <v>2792</v>
      </c>
      <c r="B187" s="4">
        <v>44909</v>
      </c>
      <c r="C187">
        <f t="shared" si="2"/>
        <v>12</v>
      </c>
    </row>
    <row r="188" spans="1:3" x14ac:dyDescent="0.35">
      <c r="A188" t="s">
        <v>2150</v>
      </c>
      <c r="B188" s="4">
        <v>44768</v>
      </c>
      <c r="C188">
        <f t="shared" si="2"/>
        <v>7</v>
      </c>
    </row>
    <row r="189" spans="1:3" x14ac:dyDescent="0.35">
      <c r="A189" t="s">
        <v>2164</v>
      </c>
      <c r="B189" s="4">
        <v>44748</v>
      </c>
      <c r="C189">
        <f t="shared" si="2"/>
        <v>7</v>
      </c>
    </row>
    <row r="190" spans="1:3" x14ac:dyDescent="0.35">
      <c r="A190" t="s">
        <v>2614</v>
      </c>
      <c r="B190" s="4">
        <v>44777</v>
      </c>
      <c r="C190">
        <f t="shared" si="2"/>
        <v>8</v>
      </c>
    </row>
    <row r="191" spans="1:3" x14ac:dyDescent="0.35">
      <c r="A191" t="s">
        <v>1957</v>
      </c>
      <c r="B191" s="4">
        <v>44908</v>
      </c>
      <c r="C191">
        <f t="shared" si="2"/>
        <v>12</v>
      </c>
    </row>
    <row r="192" spans="1:3" x14ac:dyDescent="0.35">
      <c r="A192" t="s">
        <v>1943</v>
      </c>
      <c r="B192" s="4">
        <v>44893</v>
      </c>
      <c r="C192">
        <f t="shared" si="2"/>
        <v>11</v>
      </c>
    </row>
    <row r="193" spans="1:3" x14ac:dyDescent="0.35">
      <c r="A193" t="s">
        <v>3001</v>
      </c>
      <c r="B193" s="4">
        <v>44875</v>
      </c>
      <c r="C193">
        <f t="shared" si="2"/>
        <v>11</v>
      </c>
    </row>
    <row r="194" spans="1:3" x14ac:dyDescent="0.35">
      <c r="A194" t="s">
        <v>3111</v>
      </c>
      <c r="B194" s="4">
        <v>44875</v>
      </c>
      <c r="C194">
        <f t="shared" si="2"/>
        <v>11</v>
      </c>
    </row>
    <row r="195" spans="1:3" x14ac:dyDescent="0.35">
      <c r="A195" t="s">
        <v>1762</v>
      </c>
      <c r="B195" s="4">
        <v>44783</v>
      </c>
      <c r="C195">
        <f t="shared" ref="C195:C258" si="3">MONTH(B195)</f>
        <v>8</v>
      </c>
    </row>
    <row r="196" spans="1:3" x14ac:dyDescent="0.35">
      <c r="A196" t="s">
        <v>1813</v>
      </c>
      <c r="B196" s="4">
        <v>44832</v>
      </c>
      <c r="C196">
        <f t="shared" si="3"/>
        <v>9</v>
      </c>
    </row>
    <row r="197" spans="1:3" x14ac:dyDescent="0.35">
      <c r="A197" t="s">
        <v>2484</v>
      </c>
      <c r="B197" s="4">
        <v>44804</v>
      </c>
      <c r="C197">
        <f t="shared" si="3"/>
        <v>8</v>
      </c>
    </row>
    <row r="198" spans="1:3" x14ac:dyDescent="0.35">
      <c r="A198" t="s">
        <v>2741</v>
      </c>
      <c r="B198" s="4">
        <v>44899</v>
      </c>
      <c r="C198">
        <f t="shared" si="3"/>
        <v>12</v>
      </c>
    </row>
    <row r="199" spans="1:3" x14ac:dyDescent="0.35">
      <c r="A199" t="s">
        <v>2414</v>
      </c>
      <c r="B199" s="4">
        <v>44831</v>
      </c>
      <c r="C199">
        <f t="shared" si="3"/>
        <v>9</v>
      </c>
    </row>
    <row r="200" spans="1:3" x14ac:dyDescent="0.35">
      <c r="A200" t="s">
        <v>3029</v>
      </c>
      <c r="B200" s="4">
        <v>44835</v>
      </c>
      <c r="C200">
        <f t="shared" si="3"/>
        <v>10</v>
      </c>
    </row>
    <row r="201" spans="1:3" x14ac:dyDescent="0.35">
      <c r="A201" t="s">
        <v>2610</v>
      </c>
      <c r="B201" s="4">
        <v>44874</v>
      </c>
      <c r="C201">
        <f t="shared" si="3"/>
        <v>11</v>
      </c>
    </row>
    <row r="202" spans="1:3" x14ac:dyDescent="0.35">
      <c r="A202" t="s">
        <v>2845</v>
      </c>
      <c r="B202" s="4">
        <v>44830</v>
      </c>
      <c r="C202">
        <f t="shared" si="3"/>
        <v>9</v>
      </c>
    </row>
    <row r="203" spans="1:3" x14ac:dyDescent="0.35">
      <c r="A203" t="s">
        <v>1496</v>
      </c>
      <c r="B203" s="4">
        <v>44750</v>
      </c>
      <c r="C203">
        <f t="shared" si="3"/>
        <v>7</v>
      </c>
    </row>
    <row r="204" spans="1:3" x14ac:dyDescent="0.35">
      <c r="A204" t="s">
        <v>2338</v>
      </c>
      <c r="B204" s="4">
        <v>44910</v>
      </c>
      <c r="C204">
        <f t="shared" si="3"/>
        <v>12</v>
      </c>
    </row>
    <row r="205" spans="1:3" x14ac:dyDescent="0.35">
      <c r="A205" t="s">
        <v>1344</v>
      </c>
      <c r="B205" s="4">
        <v>44775</v>
      </c>
      <c r="C205">
        <f t="shared" si="3"/>
        <v>8</v>
      </c>
    </row>
    <row r="206" spans="1:3" x14ac:dyDescent="0.35">
      <c r="A206" t="s">
        <v>1797</v>
      </c>
      <c r="B206" s="4">
        <v>44857</v>
      </c>
      <c r="C206">
        <f t="shared" si="3"/>
        <v>10</v>
      </c>
    </row>
    <row r="207" spans="1:3" x14ac:dyDescent="0.35">
      <c r="A207" t="s">
        <v>2891</v>
      </c>
      <c r="B207" s="4">
        <v>44888</v>
      </c>
      <c r="C207">
        <f t="shared" si="3"/>
        <v>11</v>
      </c>
    </row>
    <row r="208" spans="1:3" x14ac:dyDescent="0.35">
      <c r="A208" t="s">
        <v>2360</v>
      </c>
      <c r="B208" s="4">
        <v>44815</v>
      </c>
      <c r="C208">
        <f t="shared" si="3"/>
        <v>9</v>
      </c>
    </row>
    <row r="209" spans="1:3" x14ac:dyDescent="0.35">
      <c r="A209" t="s">
        <v>2368</v>
      </c>
      <c r="B209" s="4">
        <v>44896</v>
      </c>
      <c r="C209">
        <f t="shared" si="3"/>
        <v>12</v>
      </c>
    </row>
    <row r="210" spans="1:3" x14ac:dyDescent="0.35">
      <c r="A210" t="s">
        <v>2452</v>
      </c>
      <c r="B210" s="4">
        <v>44761</v>
      </c>
      <c r="C210">
        <f t="shared" si="3"/>
        <v>7</v>
      </c>
    </row>
    <row r="211" spans="1:3" x14ac:dyDescent="0.35">
      <c r="A211" t="s">
        <v>2804</v>
      </c>
      <c r="B211" s="4">
        <v>44897</v>
      </c>
      <c r="C211">
        <f t="shared" si="3"/>
        <v>12</v>
      </c>
    </row>
    <row r="212" spans="1:3" x14ac:dyDescent="0.35">
      <c r="A212" t="s">
        <v>1853</v>
      </c>
      <c r="B212" s="4">
        <v>44897</v>
      </c>
      <c r="C212">
        <f t="shared" si="3"/>
        <v>12</v>
      </c>
    </row>
    <row r="213" spans="1:3" x14ac:dyDescent="0.35">
      <c r="A213" t="s">
        <v>2102</v>
      </c>
      <c r="B213" s="4">
        <v>44806</v>
      </c>
      <c r="C213">
        <f t="shared" si="3"/>
        <v>9</v>
      </c>
    </row>
    <row r="214" spans="1:3" x14ac:dyDescent="0.35">
      <c r="A214" t="s">
        <v>3130</v>
      </c>
      <c r="B214" s="4">
        <v>44904</v>
      </c>
      <c r="C214">
        <f t="shared" si="3"/>
        <v>12</v>
      </c>
    </row>
    <row r="215" spans="1:3" x14ac:dyDescent="0.35">
      <c r="A215" t="s">
        <v>1434</v>
      </c>
      <c r="B215" s="4">
        <v>44889</v>
      </c>
      <c r="C215">
        <f t="shared" si="3"/>
        <v>11</v>
      </c>
    </row>
    <row r="216" spans="1:3" x14ac:dyDescent="0.35">
      <c r="A216" t="s">
        <v>1097</v>
      </c>
      <c r="B216" s="4">
        <v>44882</v>
      </c>
      <c r="C216">
        <f t="shared" si="3"/>
        <v>11</v>
      </c>
    </row>
    <row r="217" spans="1:3" x14ac:dyDescent="0.35">
      <c r="A217" t="s">
        <v>3044</v>
      </c>
      <c r="B217" s="4">
        <v>44898</v>
      </c>
      <c r="C217">
        <f t="shared" si="3"/>
        <v>12</v>
      </c>
    </row>
    <row r="218" spans="1:3" x14ac:dyDescent="0.35">
      <c r="A218" t="s">
        <v>2945</v>
      </c>
      <c r="B218" s="4">
        <v>44747</v>
      </c>
      <c r="C218">
        <f t="shared" si="3"/>
        <v>7</v>
      </c>
    </row>
    <row r="219" spans="1:3" x14ac:dyDescent="0.35">
      <c r="A219" t="s">
        <v>2148</v>
      </c>
      <c r="B219" s="4">
        <v>44913</v>
      </c>
      <c r="C219">
        <f t="shared" si="3"/>
        <v>12</v>
      </c>
    </row>
    <row r="220" spans="1:3" x14ac:dyDescent="0.35">
      <c r="A220" t="s">
        <v>1695</v>
      </c>
      <c r="B220" s="4">
        <v>44766</v>
      </c>
      <c r="C220">
        <f t="shared" si="3"/>
        <v>7</v>
      </c>
    </row>
    <row r="221" spans="1:3" x14ac:dyDescent="0.35">
      <c r="A221" t="s">
        <v>2899</v>
      </c>
      <c r="B221" s="4">
        <v>44843</v>
      </c>
      <c r="C221">
        <f t="shared" si="3"/>
        <v>10</v>
      </c>
    </row>
    <row r="222" spans="1:3" x14ac:dyDescent="0.35">
      <c r="A222" t="s">
        <v>1337</v>
      </c>
      <c r="B222" s="4">
        <v>44914</v>
      </c>
      <c r="C222">
        <f t="shared" si="3"/>
        <v>12</v>
      </c>
    </row>
    <row r="223" spans="1:3" x14ac:dyDescent="0.35">
      <c r="A223" t="s">
        <v>1622</v>
      </c>
      <c r="B223" s="4">
        <v>44785</v>
      </c>
      <c r="C223">
        <f t="shared" si="3"/>
        <v>8</v>
      </c>
    </row>
    <row r="224" spans="1:3" x14ac:dyDescent="0.35">
      <c r="A224" t="s">
        <v>1652</v>
      </c>
      <c r="B224" s="4">
        <v>44897</v>
      </c>
      <c r="C224">
        <f t="shared" si="3"/>
        <v>12</v>
      </c>
    </row>
    <row r="225" spans="1:3" x14ac:dyDescent="0.35">
      <c r="A225" t="s">
        <v>1751</v>
      </c>
      <c r="B225" s="4">
        <v>44912</v>
      </c>
      <c r="C225">
        <f t="shared" si="3"/>
        <v>12</v>
      </c>
    </row>
    <row r="226" spans="1:3" x14ac:dyDescent="0.35">
      <c r="A226" t="s">
        <v>3058</v>
      </c>
      <c r="B226" s="4">
        <v>44808</v>
      </c>
      <c r="C226">
        <f t="shared" si="3"/>
        <v>9</v>
      </c>
    </row>
    <row r="227" spans="1:3" x14ac:dyDescent="0.35">
      <c r="A227" t="s">
        <v>1504</v>
      </c>
      <c r="B227" s="4">
        <v>44839</v>
      </c>
      <c r="C227">
        <f t="shared" si="3"/>
        <v>10</v>
      </c>
    </row>
    <row r="228" spans="1:3" x14ac:dyDescent="0.35">
      <c r="A228" t="s">
        <v>2931</v>
      </c>
      <c r="B228" s="4">
        <v>44778</v>
      </c>
      <c r="C228">
        <f t="shared" si="3"/>
        <v>8</v>
      </c>
    </row>
    <row r="229" spans="1:3" x14ac:dyDescent="0.35">
      <c r="A229" t="s">
        <v>1287</v>
      </c>
      <c r="B229" s="4">
        <v>44859</v>
      </c>
      <c r="C229">
        <f t="shared" si="3"/>
        <v>10</v>
      </c>
    </row>
    <row r="230" spans="1:3" x14ac:dyDescent="0.35">
      <c r="A230" t="s">
        <v>2893</v>
      </c>
      <c r="B230" s="4">
        <v>44855</v>
      </c>
      <c r="C230">
        <f t="shared" si="3"/>
        <v>10</v>
      </c>
    </row>
    <row r="231" spans="1:3" x14ac:dyDescent="0.35">
      <c r="A231" t="s">
        <v>1328</v>
      </c>
      <c r="B231" s="4">
        <v>44876</v>
      </c>
      <c r="C231">
        <f t="shared" si="3"/>
        <v>11</v>
      </c>
    </row>
    <row r="232" spans="1:3" x14ac:dyDescent="0.35">
      <c r="A232" t="s">
        <v>2598</v>
      </c>
      <c r="B232" s="4">
        <v>44782</v>
      </c>
      <c r="C232">
        <f t="shared" si="3"/>
        <v>8</v>
      </c>
    </row>
    <row r="233" spans="1:3" x14ac:dyDescent="0.35">
      <c r="A233" t="s">
        <v>1795</v>
      </c>
      <c r="B233" s="4">
        <v>44815</v>
      </c>
      <c r="C233">
        <f t="shared" si="3"/>
        <v>9</v>
      </c>
    </row>
    <row r="234" spans="1:3" x14ac:dyDescent="0.35">
      <c r="A234" t="s">
        <v>2943</v>
      </c>
      <c r="B234" s="4">
        <v>44881</v>
      </c>
      <c r="C234">
        <f t="shared" si="3"/>
        <v>11</v>
      </c>
    </row>
    <row r="235" spans="1:3" x14ac:dyDescent="0.35">
      <c r="A235" t="s">
        <v>1181</v>
      </c>
      <c r="B235" s="4">
        <v>44917</v>
      </c>
      <c r="C235">
        <f t="shared" si="3"/>
        <v>12</v>
      </c>
    </row>
    <row r="236" spans="1:3" x14ac:dyDescent="0.35">
      <c r="A236" t="s">
        <v>1832</v>
      </c>
      <c r="B236" s="4">
        <v>44861</v>
      </c>
      <c r="C236">
        <f t="shared" si="3"/>
        <v>10</v>
      </c>
    </row>
    <row r="237" spans="1:3" x14ac:dyDescent="0.35">
      <c r="A237" t="s">
        <v>1494</v>
      </c>
      <c r="B237" s="4">
        <v>44900</v>
      </c>
      <c r="C237">
        <f t="shared" si="3"/>
        <v>12</v>
      </c>
    </row>
    <row r="238" spans="1:3" x14ac:dyDescent="0.35">
      <c r="A238" t="s">
        <v>1585</v>
      </c>
      <c r="B238" s="4">
        <v>44763</v>
      </c>
      <c r="C238">
        <f t="shared" si="3"/>
        <v>7</v>
      </c>
    </row>
    <row r="239" spans="1:3" x14ac:dyDescent="0.35">
      <c r="A239" t="s">
        <v>1612</v>
      </c>
      <c r="B239" s="4">
        <v>44827</v>
      </c>
      <c r="C239">
        <f t="shared" si="3"/>
        <v>9</v>
      </c>
    </row>
    <row r="240" spans="1:3" x14ac:dyDescent="0.35">
      <c r="A240" t="s">
        <v>2400</v>
      </c>
      <c r="B240" s="4">
        <v>44754</v>
      </c>
      <c r="C240">
        <f t="shared" si="3"/>
        <v>7</v>
      </c>
    </row>
    <row r="241" spans="1:3" x14ac:dyDescent="0.35">
      <c r="A241" t="s">
        <v>3085</v>
      </c>
      <c r="B241" s="4">
        <v>44842</v>
      </c>
      <c r="C241">
        <f t="shared" si="3"/>
        <v>10</v>
      </c>
    </row>
    <row r="242" spans="1:3" x14ac:dyDescent="0.35">
      <c r="A242" t="s">
        <v>2885</v>
      </c>
      <c r="B242" s="4">
        <v>44908</v>
      </c>
      <c r="C242">
        <f t="shared" si="3"/>
        <v>12</v>
      </c>
    </row>
    <row r="243" spans="1:3" x14ac:dyDescent="0.35">
      <c r="A243" t="s">
        <v>3109</v>
      </c>
      <c r="B243" s="4">
        <v>44848</v>
      </c>
      <c r="C243">
        <f t="shared" si="3"/>
        <v>10</v>
      </c>
    </row>
    <row r="244" spans="1:3" x14ac:dyDescent="0.35">
      <c r="A244" t="s">
        <v>1342</v>
      </c>
      <c r="B244" s="4">
        <v>44755</v>
      </c>
      <c r="C244">
        <f t="shared" si="3"/>
        <v>7</v>
      </c>
    </row>
    <row r="245" spans="1:3" x14ac:dyDescent="0.35">
      <c r="A245" t="s">
        <v>2066</v>
      </c>
      <c r="B245" s="4">
        <v>44913</v>
      </c>
      <c r="C245">
        <f t="shared" si="3"/>
        <v>12</v>
      </c>
    </row>
    <row r="246" spans="1:3" x14ac:dyDescent="0.35">
      <c r="A246" t="s">
        <v>1426</v>
      </c>
      <c r="B246" s="4">
        <v>44845</v>
      </c>
      <c r="C246">
        <f t="shared" si="3"/>
        <v>10</v>
      </c>
    </row>
    <row r="247" spans="1:3" x14ac:dyDescent="0.35">
      <c r="A247" t="s">
        <v>2017</v>
      </c>
      <c r="B247" s="4">
        <v>44753</v>
      </c>
      <c r="C247">
        <f t="shared" si="3"/>
        <v>7</v>
      </c>
    </row>
    <row r="248" spans="1:3" x14ac:dyDescent="0.35">
      <c r="A248" t="s">
        <v>2684</v>
      </c>
      <c r="B248" s="4">
        <v>44790</v>
      </c>
      <c r="C248">
        <f t="shared" si="3"/>
        <v>8</v>
      </c>
    </row>
    <row r="249" spans="1:3" x14ac:dyDescent="0.35">
      <c r="A249" t="s">
        <v>2410</v>
      </c>
      <c r="B249" s="4">
        <v>44780</v>
      </c>
      <c r="C249">
        <f t="shared" si="3"/>
        <v>8</v>
      </c>
    </row>
    <row r="250" spans="1:3" x14ac:dyDescent="0.35">
      <c r="A250" t="s">
        <v>2173</v>
      </c>
      <c r="B250" s="4">
        <v>44811</v>
      </c>
      <c r="C250">
        <f t="shared" si="3"/>
        <v>9</v>
      </c>
    </row>
    <row r="251" spans="1:3" x14ac:dyDescent="0.35">
      <c r="A251" t="s">
        <v>1741</v>
      </c>
      <c r="B251" s="4">
        <v>44754</v>
      </c>
      <c r="C251">
        <f t="shared" si="3"/>
        <v>7</v>
      </c>
    </row>
    <row r="252" spans="1:3" x14ac:dyDescent="0.35">
      <c r="A252" t="s">
        <v>1147</v>
      </c>
      <c r="B252" s="4">
        <v>44858</v>
      </c>
      <c r="C252">
        <f t="shared" si="3"/>
        <v>10</v>
      </c>
    </row>
    <row r="253" spans="1:3" x14ac:dyDescent="0.35">
      <c r="A253" t="s">
        <v>3081</v>
      </c>
      <c r="B253" s="4">
        <v>44846</v>
      </c>
      <c r="C253">
        <f t="shared" si="3"/>
        <v>10</v>
      </c>
    </row>
    <row r="254" spans="1:3" x14ac:dyDescent="0.35">
      <c r="A254" t="s">
        <v>1859</v>
      </c>
      <c r="B254" s="4">
        <v>44829</v>
      </c>
      <c r="C254">
        <f t="shared" si="3"/>
        <v>9</v>
      </c>
    </row>
    <row r="255" spans="1:3" x14ac:dyDescent="0.35">
      <c r="A255" t="s">
        <v>2364</v>
      </c>
      <c r="B255" s="4">
        <v>44855</v>
      </c>
      <c r="C255">
        <f t="shared" si="3"/>
        <v>10</v>
      </c>
    </row>
    <row r="256" spans="1:3" x14ac:dyDescent="0.35">
      <c r="A256" t="s">
        <v>2300</v>
      </c>
      <c r="B256" s="4">
        <v>44816</v>
      </c>
      <c r="C256">
        <f t="shared" si="3"/>
        <v>9</v>
      </c>
    </row>
    <row r="257" spans="1:3" x14ac:dyDescent="0.35">
      <c r="A257" t="s">
        <v>1401</v>
      </c>
      <c r="B257" s="4">
        <v>44762</v>
      </c>
      <c r="C257">
        <f t="shared" si="3"/>
        <v>7</v>
      </c>
    </row>
    <row r="258" spans="1:3" x14ac:dyDescent="0.35">
      <c r="A258" t="s">
        <v>2009</v>
      </c>
      <c r="B258" s="4">
        <v>44771</v>
      </c>
      <c r="C258">
        <f t="shared" si="3"/>
        <v>7</v>
      </c>
    </row>
    <row r="259" spans="1:3" x14ac:dyDescent="0.35">
      <c r="A259" t="s">
        <v>1524</v>
      </c>
      <c r="B259" s="4">
        <v>44824</v>
      </c>
      <c r="C259">
        <f t="shared" ref="C259:C322" si="4">MONTH(B259)</f>
        <v>9</v>
      </c>
    </row>
    <row r="260" spans="1:3" x14ac:dyDescent="0.35">
      <c r="A260" t="s">
        <v>1632</v>
      </c>
      <c r="B260" s="4">
        <v>44764</v>
      </c>
      <c r="C260">
        <f t="shared" si="4"/>
        <v>7</v>
      </c>
    </row>
    <row r="261" spans="1:3" x14ac:dyDescent="0.35">
      <c r="A261" t="s">
        <v>2778</v>
      </c>
      <c r="B261" s="4">
        <v>44888</v>
      </c>
      <c r="C261">
        <f t="shared" si="4"/>
        <v>11</v>
      </c>
    </row>
    <row r="262" spans="1:3" x14ac:dyDescent="0.35">
      <c r="A262" t="s">
        <v>1451</v>
      </c>
      <c r="B262" s="4">
        <v>44855</v>
      </c>
      <c r="C262">
        <f t="shared" si="4"/>
        <v>10</v>
      </c>
    </row>
    <row r="263" spans="1:3" x14ac:dyDescent="0.35">
      <c r="A263" t="s">
        <v>2735</v>
      </c>
      <c r="B263" s="4">
        <v>44858</v>
      </c>
      <c r="C263">
        <f t="shared" si="4"/>
        <v>10</v>
      </c>
    </row>
    <row r="264" spans="1:3" x14ac:dyDescent="0.35">
      <c r="A264" t="s">
        <v>2993</v>
      </c>
      <c r="B264" s="4">
        <v>44804</v>
      </c>
      <c r="C264">
        <f t="shared" si="4"/>
        <v>8</v>
      </c>
    </row>
    <row r="265" spans="1:3" x14ac:dyDescent="0.35">
      <c r="A265" t="s">
        <v>2600</v>
      </c>
      <c r="B265" s="4">
        <v>44800</v>
      </c>
      <c r="C265">
        <f t="shared" si="4"/>
        <v>8</v>
      </c>
    </row>
    <row r="266" spans="1:3" x14ac:dyDescent="0.35">
      <c r="A266" t="s">
        <v>1668</v>
      </c>
      <c r="B266" s="4">
        <v>44825</v>
      </c>
      <c r="C266">
        <f t="shared" si="4"/>
        <v>9</v>
      </c>
    </row>
    <row r="267" spans="1:3" x14ac:dyDescent="0.35">
      <c r="A267" t="s">
        <v>2961</v>
      </c>
      <c r="B267" s="4">
        <v>44837</v>
      </c>
      <c r="C267">
        <f t="shared" si="4"/>
        <v>10</v>
      </c>
    </row>
    <row r="268" spans="1:3" x14ac:dyDescent="0.35">
      <c r="A268" t="s">
        <v>2911</v>
      </c>
      <c r="B268" s="4">
        <v>44830</v>
      </c>
      <c r="C268">
        <f t="shared" si="4"/>
        <v>9</v>
      </c>
    </row>
    <row r="269" spans="1:3" x14ac:dyDescent="0.35">
      <c r="A269" t="s">
        <v>3074</v>
      </c>
      <c r="B269" s="4">
        <v>44838</v>
      </c>
      <c r="C269">
        <f t="shared" si="4"/>
        <v>10</v>
      </c>
    </row>
    <row r="270" spans="1:3" x14ac:dyDescent="0.35">
      <c r="A270" t="s">
        <v>1683</v>
      </c>
      <c r="B270" s="4">
        <v>44905</v>
      </c>
      <c r="C270">
        <f t="shared" si="4"/>
        <v>12</v>
      </c>
    </row>
    <row r="271" spans="1:3" x14ac:dyDescent="0.35">
      <c r="A271" t="s">
        <v>2384</v>
      </c>
      <c r="B271" s="4">
        <v>44828</v>
      </c>
      <c r="C271">
        <f t="shared" si="4"/>
        <v>9</v>
      </c>
    </row>
    <row r="272" spans="1:3" x14ac:dyDescent="0.35">
      <c r="A272" t="s">
        <v>2594</v>
      </c>
      <c r="B272" s="4">
        <v>44756</v>
      </c>
      <c r="C272">
        <f t="shared" si="4"/>
        <v>7</v>
      </c>
    </row>
    <row r="273" spans="1:3" x14ac:dyDescent="0.35">
      <c r="A273" t="s">
        <v>2304</v>
      </c>
      <c r="B273" s="4">
        <v>44746</v>
      </c>
      <c r="C273">
        <f t="shared" si="4"/>
        <v>7</v>
      </c>
    </row>
    <row r="274" spans="1:3" x14ac:dyDescent="0.35">
      <c r="A274" t="s">
        <v>2015</v>
      </c>
      <c r="B274" s="4">
        <v>44864</v>
      </c>
      <c r="C274">
        <f t="shared" si="4"/>
        <v>10</v>
      </c>
    </row>
    <row r="275" spans="1:3" x14ac:dyDescent="0.35">
      <c r="A275" t="s">
        <v>1389</v>
      </c>
      <c r="B275" s="4">
        <v>44837</v>
      </c>
      <c r="C275">
        <f t="shared" si="4"/>
        <v>10</v>
      </c>
    </row>
    <row r="276" spans="1:3" x14ac:dyDescent="0.35">
      <c r="A276" t="s">
        <v>2673</v>
      </c>
      <c r="B276" s="4">
        <v>44875</v>
      </c>
      <c r="C276">
        <f t="shared" si="4"/>
        <v>11</v>
      </c>
    </row>
    <row r="277" spans="1:3" x14ac:dyDescent="0.35">
      <c r="A277" t="s">
        <v>2632</v>
      </c>
      <c r="B277" s="4">
        <v>44786</v>
      </c>
      <c r="C277">
        <f t="shared" si="4"/>
        <v>8</v>
      </c>
    </row>
    <row r="278" spans="1:3" x14ac:dyDescent="0.35">
      <c r="A278" t="s">
        <v>1279</v>
      </c>
      <c r="B278" s="4">
        <v>44901</v>
      </c>
      <c r="C278">
        <f t="shared" si="4"/>
        <v>12</v>
      </c>
    </row>
    <row r="279" spans="1:3" x14ac:dyDescent="0.35">
      <c r="A279" t="s">
        <v>1541</v>
      </c>
      <c r="B279" s="4">
        <v>44843</v>
      </c>
      <c r="C279">
        <f t="shared" si="4"/>
        <v>10</v>
      </c>
    </row>
    <row r="280" spans="1:3" x14ac:dyDescent="0.35">
      <c r="A280" t="s">
        <v>1141</v>
      </c>
      <c r="B280" s="4">
        <v>44855</v>
      </c>
      <c r="C280">
        <f t="shared" si="4"/>
        <v>10</v>
      </c>
    </row>
    <row r="281" spans="1:3" x14ac:dyDescent="0.35">
      <c r="A281" t="s">
        <v>3066</v>
      </c>
      <c r="B281" s="4">
        <v>44810</v>
      </c>
      <c r="C281">
        <f t="shared" si="4"/>
        <v>9</v>
      </c>
    </row>
    <row r="282" spans="1:3" x14ac:dyDescent="0.35">
      <c r="A282" t="s">
        <v>1295</v>
      </c>
      <c r="B282" s="4">
        <v>44817</v>
      </c>
      <c r="C282">
        <f t="shared" si="4"/>
        <v>9</v>
      </c>
    </row>
    <row r="283" spans="1:3" x14ac:dyDescent="0.35">
      <c r="A283" t="s">
        <v>2755</v>
      </c>
      <c r="B283" s="4">
        <v>44767</v>
      </c>
      <c r="C283">
        <f t="shared" si="4"/>
        <v>7</v>
      </c>
    </row>
    <row r="284" spans="1:3" x14ac:dyDescent="0.35">
      <c r="A284" t="s">
        <v>1561</v>
      </c>
      <c r="B284" s="4">
        <v>44772</v>
      </c>
      <c r="C284">
        <f t="shared" si="4"/>
        <v>7</v>
      </c>
    </row>
    <row r="285" spans="1:3" x14ac:dyDescent="0.35">
      <c r="A285" t="s">
        <v>1580</v>
      </c>
      <c r="B285" s="4">
        <v>44797</v>
      </c>
      <c r="C285">
        <f t="shared" si="4"/>
        <v>8</v>
      </c>
    </row>
    <row r="286" spans="1:3" x14ac:dyDescent="0.35">
      <c r="A286" t="s">
        <v>1260</v>
      </c>
      <c r="B286" s="4">
        <v>44766</v>
      </c>
      <c r="C286">
        <f t="shared" si="4"/>
        <v>7</v>
      </c>
    </row>
    <row r="287" spans="1:3" x14ac:dyDescent="0.35">
      <c r="A287" t="s">
        <v>2287</v>
      </c>
      <c r="B287" s="4">
        <v>44849</v>
      </c>
      <c r="C287">
        <f t="shared" si="4"/>
        <v>10</v>
      </c>
    </row>
    <row r="288" spans="1:3" x14ac:dyDescent="0.35">
      <c r="A288" t="s">
        <v>1081</v>
      </c>
      <c r="B288" s="4">
        <v>44831</v>
      </c>
      <c r="C288">
        <f t="shared" si="4"/>
        <v>9</v>
      </c>
    </row>
    <row r="289" spans="1:3" x14ac:dyDescent="0.35">
      <c r="A289" t="s">
        <v>1826</v>
      </c>
      <c r="B289" s="4">
        <v>44765</v>
      </c>
      <c r="C289">
        <f t="shared" si="4"/>
        <v>7</v>
      </c>
    </row>
    <row r="290" spans="1:3" x14ac:dyDescent="0.35">
      <c r="A290" t="s">
        <v>1717</v>
      </c>
      <c r="B290" s="4">
        <v>44854</v>
      </c>
      <c r="C290">
        <f t="shared" si="4"/>
        <v>10</v>
      </c>
    </row>
    <row r="291" spans="1:3" x14ac:dyDescent="0.35">
      <c r="A291" t="s">
        <v>1309</v>
      </c>
      <c r="B291" s="4">
        <v>44812</v>
      </c>
      <c r="C291">
        <f t="shared" si="4"/>
        <v>9</v>
      </c>
    </row>
    <row r="292" spans="1:3" x14ac:dyDescent="0.35">
      <c r="A292" t="s">
        <v>1576</v>
      </c>
      <c r="B292" s="4">
        <v>44883</v>
      </c>
      <c r="C292">
        <f t="shared" si="4"/>
        <v>11</v>
      </c>
    </row>
    <row r="293" spans="1:3" x14ac:dyDescent="0.35">
      <c r="A293" t="s">
        <v>2612</v>
      </c>
      <c r="B293" s="4">
        <v>44765</v>
      </c>
      <c r="C293">
        <f t="shared" si="4"/>
        <v>7</v>
      </c>
    </row>
    <row r="294" spans="1:3" x14ac:dyDescent="0.35">
      <c r="A294" t="s">
        <v>1385</v>
      </c>
      <c r="B294" s="4">
        <v>44758</v>
      </c>
      <c r="C294">
        <f t="shared" si="4"/>
        <v>7</v>
      </c>
    </row>
    <row r="295" spans="1:3" x14ac:dyDescent="0.35">
      <c r="A295" t="s">
        <v>2128</v>
      </c>
      <c r="B295" s="4">
        <v>44778</v>
      </c>
      <c r="C295">
        <f t="shared" si="4"/>
        <v>8</v>
      </c>
    </row>
    <row r="296" spans="1:3" x14ac:dyDescent="0.35">
      <c r="A296" t="s">
        <v>1589</v>
      </c>
      <c r="B296" s="4">
        <v>44830</v>
      </c>
      <c r="C296">
        <f t="shared" si="4"/>
        <v>9</v>
      </c>
    </row>
    <row r="297" spans="1:3" x14ac:dyDescent="0.35">
      <c r="A297" t="s">
        <v>2547</v>
      </c>
      <c r="B297" s="4">
        <v>44764</v>
      </c>
      <c r="C297">
        <f t="shared" si="4"/>
        <v>7</v>
      </c>
    </row>
    <row r="298" spans="1:3" x14ac:dyDescent="0.35">
      <c r="A298" t="s">
        <v>2442</v>
      </c>
      <c r="B298" s="4">
        <v>44802</v>
      </c>
      <c r="C298">
        <f t="shared" si="4"/>
        <v>8</v>
      </c>
    </row>
    <row r="299" spans="1:3" x14ac:dyDescent="0.35">
      <c r="A299" t="s">
        <v>2688</v>
      </c>
      <c r="B299" s="4">
        <v>44817</v>
      </c>
      <c r="C299">
        <f t="shared" si="4"/>
        <v>9</v>
      </c>
    </row>
    <row r="300" spans="1:3" x14ac:dyDescent="0.35">
      <c r="A300" t="s">
        <v>1150</v>
      </c>
      <c r="B300" s="4">
        <v>44823</v>
      </c>
      <c r="C300">
        <f t="shared" si="4"/>
        <v>9</v>
      </c>
    </row>
    <row r="301" spans="1:3" x14ac:dyDescent="0.35">
      <c r="A301" t="s">
        <v>2562</v>
      </c>
      <c r="B301" s="4">
        <v>44809</v>
      </c>
      <c r="C301">
        <f t="shared" si="4"/>
        <v>9</v>
      </c>
    </row>
    <row r="302" spans="1:3" x14ac:dyDescent="0.35">
      <c r="A302" t="s">
        <v>2660</v>
      </c>
      <c r="B302" s="4">
        <v>44802</v>
      </c>
      <c r="C302">
        <f t="shared" si="4"/>
        <v>8</v>
      </c>
    </row>
    <row r="303" spans="1:3" x14ac:dyDescent="0.35">
      <c r="A303" t="s">
        <v>1872</v>
      </c>
      <c r="B303" s="4">
        <v>44837</v>
      </c>
      <c r="C303">
        <f t="shared" si="4"/>
        <v>10</v>
      </c>
    </row>
    <row r="304" spans="1:3" x14ac:dyDescent="0.35">
      <c r="A304" t="s">
        <v>2334</v>
      </c>
      <c r="B304" s="4">
        <v>44827</v>
      </c>
      <c r="C304">
        <f t="shared" si="4"/>
        <v>9</v>
      </c>
    </row>
    <row r="305" spans="1:3" x14ac:dyDescent="0.35">
      <c r="A305" t="s">
        <v>1418</v>
      </c>
      <c r="B305" s="4">
        <v>44749</v>
      </c>
      <c r="C305">
        <f t="shared" si="4"/>
        <v>7</v>
      </c>
    </row>
    <row r="306" spans="1:3" x14ac:dyDescent="0.35">
      <c r="A306" t="s">
        <v>1072</v>
      </c>
      <c r="B306" s="4">
        <v>44840</v>
      </c>
      <c r="C306">
        <f t="shared" si="4"/>
        <v>10</v>
      </c>
    </row>
    <row r="307" spans="1:3" x14ac:dyDescent="0.35">
      <c r="A307" t="s">
        <v>2588</v>
      </c>
      <c r="B307" s="4">
        <v>44916</v>
      </c>
      <c r="C307">
        <f t="shared" si="4"/>
        <v>12</v>
      </c>
    </row>
    <row r="308" spans="1:3" x14ac:dyDescent="0.35">
      <c r="A308" t="s">
        <v>2450</v>
      </c>
      <c r="B308" s="4">
        <v>44748</v>
      </c>
      <c r="C308">
        <f t="shared" si="4"/>
        <v>7</v>
      </c>
    </row>
    <row r="309" spans="1:3" x14ac:dyDescent="0.35">
      <c r="A309" t="s">
        <v>2322</v>
      </c>
      <c r="B309" s="4">
        <v>44780</v>
      </c>
      <c r="C309">
        <f t="shared" si="4"/>
        <v>8</v>
      </c>
    </row>
    <row r="310" spans="1:3" x14ac:dyDescent="0.35">
      <c r="A310" t="s">
        <v>2168</v>
      </c>
      <c r="B310" s="4">
        <v>44818</v>
      </c>
      <c r="C310">
        <f t="shared" si="4"/>
        <v>9</v>
      </c>
    </row>
    <row r="311" spans="1:3" x14ac:dyDescent="0.35">
      <c r="A311" t="s">
        <v>2554</v>
      </c>
      <c r="B311" s="4">
        <v>44767</v>
      </c>
      <c r="C311">
        <f t="shared" si="4"/>
        <v>7</v>
      </c>
    </row>
    <row r="312" spans="1:3" x14ac:dyDescent="0.35">
      <c r="A312" t="s">
        <v>2328</v>
      </c>
      <c r="B312" s="4">
        <v>44861</v>
      </c>
      <c r="C312">
        <f t="shared" si="4"/>
        <v>10</v>
      </c>
    </row>
    <row r="313" spans="1:3" x14ac:dyDescent="0.35">
      <c r="A313" t="s">
        <v>2132</v>
      </c>
      <c r="B313" s="4">
        <v>44824</v>
      </c>
      <c r="C313">
        <f t="shared" si="4"/>
        <v>9</v>
      </c>
    </row>
    <row r="314" spans="1:3" x14ac:dyDescent="0.35">
      <c r="A314" t="s">
        <v>2543</v>
      </c>
      <c r="B314" s="4">
        <v>44900</v>
      </c>
      <c r="C314">
        <f t="shared" si="4"/>
        <v>12</v>
      </c>
    </row>
    <row r="315" spans="1:3" x14ac:dyDescent="0.35">
      <c r="A315" t="s">
        <v>2558</v>
      </c>
      <c r="B315" s="4">
        <v>44828</v>
      </c>
      <c r="C315">
        <f t="shared" si="4"/>
        <v>9</v>
      </c>
    </row>
    <row r="316" spans="1:3" x14ac:dyDescent="0.35">
      <c r="A316" t="s">
        <v>3038</v>
      </c>
      <c r="B316" s="4">
        <v>44821</v>
      </c>
      <c r="C316">
        <f t="shared" si="4"/>
        <v>9</v>
      </c>
    </row>
    <row r="317" spans="1:3" x14ac:dyDescent="0.35">
      <c r="A317" t="s">
        <v>2500</v>
      </c>
      <c r="B317" s="4">
        <v>44850</v>
      </c>
      <c r="C317">
        <f t="shared" si="4"/>
        <v>10</v>
      </c>
    </row>
    <row r="318" spans="1:3" x14ac:dyDescent="0.35">
      <c r="A318" t="s">
        <v>2564</v>
      </c>
      <c r="B318" s="4">
        <v>44831</v>
      </c>
      <c r="C318">
        <f t="shared" si="4"/>
        <v>9</v>
      </c>
    </row>
    <row r="319" spans="1:3" x14ac:dyDescent="0.35">
      <c r="A319" t="s">
        <v>1202</v>
      </c>
      <c r="B319" s="4">
        <v>44890</v>
      </c>
      <c r="C319">
        <f t="shared" si="4"/>
        <v>11</v>
      </c>
    </row>
    <row r="320" spans="1:3" x14ac:dyDescent="0.35">
      <c r="A320" t="s">
        <v>2973</v>
      </c>
      <c r="B320" s="4">
        <v>44818</v>
      </c>
      <c r="C320">
        <f t="shared" si="4"/>
        <v>9</v>
      </c>
    </row>
    <row r="321" spans="1:3" x14ac:dyDescent="0.35">
      <c r="A321" t="s">
        <v>2881</v>
      </c>
      <c r="B321" s="4">
        <v>44844</v>
      </c>
      <c r="C321">
        <f t="shared" si="4"/>
        <v>10</v>
      </c>
    </row>
    <row r="322" spans="1:3" x14ac:dyDescent="0.35">
      <c r="A322" t="s">
        <v>1298</v>
      </c>
      <c r="B322" s="4">
        <v>44901</v>
      </c>
      <c r="C322">
        <f t="shared" si="4"/>
        <v>12</v>
      </c>
    </row>
    <row r="323" spans="1:3" x14ac:dyDescent="0.35">
      <c r="A323" t="s">
        <v>1882</v>
      </c>
      <c r="B323" s="4">
        <v>44881</v>
      </c>
      <c r="C323">
        <f t="shared" ref="C323:C386" si="5">MONTH(B323)</f>
        <v>11</v>
      </c>
    </row>
    <row r="324" spans="1:3" x14ac:dyDescent="0.35">
      <c r="A324" t="s">
        <v>3027</v>
      </c>
      <c r="B324" s="4">
        <v>44848</v>
      </c>
      <c r="C324">
        <f t="shared" si="5"/>
        <v>10</v>
      </c>
    </row>
    <row r="325" spans="1:3" x14ac:dyDescent="0.35">
      <c r="A325" t="s">
        <v>2889</v>
      </c>
      <c r="B325" s="4">
        <v>44830</v>
      </c>
      <c r="C325">
        <f t="shared" si="5"/>
        <v>9</v>
      </c>
    </row>
    <row r="326" spans="1:3" x14ac:dyDescent="0.35">
      <c r="A326" t="s">
        <v>2219</v>
      </c>
      <c r="B326" s="4">
        <v>44879</v>
      </c>
      <c r="C326">
        <f t="shared" si="5"/>
        <v>11</v>
      </c>
    </row>
    <row r="327" spans="1:3" x14ac:dyDescent="0.35">
      <c r="A327" t="s">
        <v>3005</v>
      </c>
      <c r="B327" s="4">
        <v>44896</v>
      </c>
      <c r="C327">
        <f t="shared" si="5"/>
        <v>12</v>
      </c>
    </row>
    <row r="328" spans="1:3" x14ac:dyDescent="0.35">
      <c r="A328" t="s">
        <v>1992</v>
      </c>
      <c r="B328" s="4">
        <v>44782</v>
      </c>
      <c r="C328">
        <f t="shared" si="5"/>
        <v>8</v>
      </c>
    </row>
    <row r="329" spans="1:3" x14ac:dyDescent="0.35">
      <c r="A329" t="s">
        <v>1485</v>
      </c>
      <c r="B329" s="4">
        <v>44820</v>
      </c>
      <c r="C329">
        <f t="shared" si="5"/>
        <v>9</v>
      </c>
    </row>
    <row r="330" spans="1:3" x14ac:dyDescent="0.35">
      <c r="A330" t="s">
        <v>1360</v>
      </c>
      <c r="B330" s="4">
        <v>44784</v>
      </c>
      <c r="C330">
        <f t="shared" si="5"/>
        <v>8</v>
      </c>
    </row>
    <row r="331" spans="1:3" x14ac:dyDescent="0.35">
      <c r="A331" t="s">
        <v>2977</v>
      </c>
      <c r="B331" s="4">
        <v>44896</v>
      </c>
      <c r="C331">
        <f t="shared" si="5"/>
        <v>12</v>
      </c>
    </row>
    <row r="332" spans="1:3" x14ac:dyDescent="0.35">
      <c r="A332" t="s">
        <v>2975</v>
      </c>
      <c r="B332" s="4">
        <v>44914</v>
      </c>
      <c r="C332">
        <f t="shared" si="5"/>
        <v>12</v>
      </c>
    </row>
    <row r="333" spans="1:3" x14ac:dyDescent="0.35">
      <c r="A333" t="s">
        <v>2537</v>
      </c>
      <c r="B333" s="4">
        <v>44853</v>
      </c>
      <c r="C333">
        <f t="shared" si="5"/>
        <v>10</v>
      </c>
    </row>
    <row r="334" spans="1:3" x14ac:dyDescent="0.35">
      <c r="A334" t="s">
        <v>1626</v>
      </c>
      <c r="B334" s="4">
        <v>44889</v>
      </c>
      <c r="C334">
        <f t="shared" si="5"/>
        <v>11</v>
      </c>
    </row>
    <row r="335" spans="1:3" x14ac:dyDescent="0.35">
      <c r="A335" t="s">
        <v>2252</v>
      </c>
      <c r="B335" s="4">
        <v>44749</v>
      </c>
      <c r="C335">
        <f t="shared" si="5"/>
        <v>7</v>
      </c>
    </row>
    <row r="336" spans="1:3" x14ac:dyDescent="0.35">
      <c r="A336" t="s">
        <v>1567</v>
      </c>
      <c r="B336" s="4">
        <v>44772</v>
      </c>
      <c r="C336">
        <f t="shared" si="5"/>
        <v>7</v>
      </c>
    </row>
    <row r="337" spans="1:3" x14ac:dyDescent="0.35">
      <c r="A337" t="s">
        <v>2662</v>
      </c>
      <c r="B337" s="4">
        <v>44763</v>
      </c>
      <c r="C337">
        <f t="shared" si="5"/>
        <v>7</v>
      </c>
    </row>
    <row r="338" spans="1:3" x14ac:dyDescent="0.35">
      <c r="A338" t="s">
        <v>1900</v>
      </c>
      <c r="B338" s="4">
        <v>44822</v>
      </c>
      <c r="C338">
        <f t="shared" si="5"/>
        <v>9</v>
      </c>
    </row>
    <row r="339" spans="1:3" x14ac:dyDescent="0.35">
      <c r="A339" t="s">
        <v>1685</v>
      </c>
      <c r="B339" s="4">
        <v>44868</v>
      </c>
      <c r="C339">
        <f t="shared" si="5"/>
        <v>11</v>
      </c>
    </row>
    <row r="340" spans="1:3" x14ac:dyDescent="0.35">
      <c r="A340" t="s">
        <v>1179</v>
      </c>
      <c r="B340" s="4">
        <v>44838</v>
      </c>
      <c r="C340">
        <f t="shared" si="5"/>
        <v>10</v>
      </c>
    </row>
    <row r="341" spans="1:3" x14ac:dyDescent="0.35">
      <c r="A341" t="s">
        <v>2045</v>
      </c>
      <c r="B341" s="4">
        <v>44826</v>
      </c>
      <c r="C341">
        <f t="shared" si="5"/>
        <v>9</v>
      </c>
    </row>
    <row r="342" spans="1:3" x14ac:dyDescent="0.35">
      <c r="A342" t="s">
        <v>2422</v>
      </c>
      <c r="B342" s="4">
        <v>44798</v>
      </c>
      <c r="C342">
        <f t="shared" si="5"/>
        <v>8</v>
      </c>
    </row>
    <row r="343" spans="1:3" x14ac:dyDescent="0.35">
      <c r="A343" t="s">
        <v>2406</v>
      </c>
      <c r="B343" s="4">
        <v>44879</v>
      </c>
      <c r="C343">
        <f t="shared" si="5"/>
        <v>11</v>
      </c>
    </row>
    <row r="344" spans="1:3" x14ac:dyDescent="0.35">
      <c r="A344" t="s">
        <v>1240</v>
      </c>
      <c r="B344" s="4">
        <v>44863</v>
      </c>
      <c r="C344">
        <f t="shared" si="5"/>
        <v>10</v>
      </c>
    </row>
    <row r="345" spans="1:3" x14ac:dyDescent="0.35">
      <c r="A345" t="s">
        <v>1293</v>
      </c>
      <c r="B345" s="4">
        <v>44895</v>
      </c>
      <c r="C345">
        <f t="shared" si="5"/>
        <v>11</v>
      </c>
    </row>
    <row r="346" spans="1:3" x14ac:dyDescent="0.35">
      <c r="A346" t="s">
        <v>2953</v>
      </c>
      <c r="B346" s="4">
        <v>44852</v>
      </c>
      <c r="C346">
        <f t="shared" si="5"/>
        <v>10</v>
      </c>
    </row>
    <row r="347" spans="1:3" x14ac:dyDescent="0.35">
      <c r="A347" t="s">
        <v>1475</v>
      </c>
      <c r="B347" s="4">
        <v>44804</v>
      </c>
      <c r="C347">
        <f t="shared" si="5"/>
        <v>8</v>
      </c>
    </row>
    <row r="348" spans="1:3" x14ac:dyDescent="0.35">
      <c r="A348" t="s">
        <v>1234</v>
      </c>
      <c r="B348" s="4">
        <v>44771</v>
      </c>
      <c r="C348">
        <f t="shared" si="5"/>
        <v>7</v>
      </c>
    </row>
    <row r="349" spans="1:3" x14ac:dyDescent="0.35">
      <c r="A349" t="s">
        <v>2138</v>
      </c>
      <c r="B349" s="4">
        <v>44801</v>
      </c>
      <c r="C349">
        <f t="shared" si="5"/>
        <v>8</v>
      </c>
    </row>
    <row r="350" spans="1:3" x14ac:dyDescent="0.35">
      <c r="A350" t="s">
        <v>2644</v>
      </c>
      <c r="B350" s="4">
        <v>44832</v>
      </c>
      <c r="C350">
        <f t="shared" si="5"/>
        <v>9</v>
      </c>
    </row>
    <row r="351" spans="1:3" x14ac:dyDescent="0.35">
      <c r="A351" t="s">
        <v>1737</v>
      </c>
      <c r="B351" s="4">
        <v>44787</v>
      </c>
      <c r="C351">
        <f t="shared" si="5"/>
        <v>8</v>
      </c>
    </row>
    <row r="352" spans="1:3" x14ac:dyDescent="0.35">
      <c r="A352" t="s">
        <v>1828</v>
      </c>
      <c r="B352" s="4">
        <v>44789</v>
      </c>
      <c r="C352">
        <f t="shared" si="5"/>
        <v>8</v>
      </c>
    </row>
    <row r="353" spans="1:3" x14ac:dyDescent="0.35">
      <c r="A353" t="s">
        <v>2802</v>
      </c>
      <c r="B353" s="4">
        <v>44906</v>
      </c>
      <c r="C353">
        <f t="shared" si="5"/>
        <v>12</v>
      </c>
    </row>
    <row r="354" spans="1:3" x14ac:dyDescent="0.35">
      <c r="A354" t="s">
        <v>1986</v>
      </c>
      <c r="B354" s="4">
        <v>44830</v>
      </c>
      <c r="C354">
        <f t="shared" si="5"/>
        <v>9</v>
      </c>
    </row>
    <row r="355" spans="1:3" x14ac:dyDescent="0.35">
      <c r="A355" t="s">
        <v>2082</v>
      </c>
      <c r="B355" s="4">
        <v>44843</v>
      </c>
      <c r="C355">
        <f t="shared" si="5"/>
        <v>10</v>
      </c>
    </row>
    <row r="356" spans="1:3" x14ac:dyDescent="0.35">
      <c r="A356" t="s">
        <v>1959</v>
      </c>
      <c r="B356" s="4">
        <v>44857</v>
      </c>
      <c r="C356">
        <f t="shared" si="5"/>
        <v>10</v>
      </c>
    </row>
    <row r="357" spans="1:3" x14ac:dyDescent="0.35">
      <c r="A357" t="s">
        <v>1890</v>
      </c>
      <c r="B357" s="4">
        <v>44796</v>
      </c>
      <c r="C357">
        <f t="shared" si="5"/>
        <v>8</v>
      </c>
    </row>
    <row r="358" spans="1:3" x14ac:dyDescent="0.35">
      <c r="A358" t="s">
        <v>2464</v>
      </c>
      <c r="B358" s="4">
        <v>44848</v>
      </c>
      <c r="C358">
        <f t="shared" si="5"/>
        <v>10</v>
      </c>
    </row>
    <row r="359" spans="1:3" x14ac:dyDescent="0.35">
      <c r="A359" t="s">
        <v>2265</v>
      </c>
      <c r="B359" s="4">
        <v>44827</v>
      </c>
      <c r="C359">
        <f t="shared" si="5"/>
        <v>9</v>
      </c>
    </row>
    <row r="360" spans="1:3" x14ac:dyDescent="0.35">
      <c r="A360" t="s">
        <v>1922</v>
      </c>
      <c r="B360" s="4">
        <v>44821</v>
      </c>
      <c r="C360">
        <f t="shared" si="5"/>
        <v>9</v>
      </c>
    </row>
    <row r="361" spans="1:3" x14ac:dyDescent="0.35">
      <c r="A361" t="s">
        <v>1784</v>
      </c>
      <c r="B361" s="4">
        <v>44853</v>
      </c>
      <c r="C361">
        <f t="shared" si="5"/>
        <v>10</v>
      </c>
    </row>
    <row r="362" spans="1:3" x14ac:dyDescent="0.35">
      <c r="A362" t="s">
        <v>1514</v>
      </c>
      <c r="B362" s="4">
        <v>44881</v>
      </c>
      <c r="C362">
        <f t="shared" si="5"/>
        <v>11</v>
      </c>
    </row>
    <row r="363" spans="1:3" x14ac:dyDescent="0.35">
      <c r="A363" t="s">
        <v>2871</v>
      </c>
      <c r="B363" s="4">
        <v>44814</v>
      </c>
      <c r="C363">
        <f t="shared" si="5"/>
        <v>9</v>
      </c>
    </row>
    <row r="364" spans="1:3" x14ac:dyDescent="0.35">
      <c r="A364" t="s">
        <v>1532</v>
      </c>
      <c r="B364" s="4">
        <v>44791</v>
      </c>
      <c r="C364">
        <f t="shared" si="5"/>
        <v>8</v>
      </c>
    </row>
    <row r="365" spans="1:3" x14ac:dyDescent="0.35">
      <c r="A365" t="s">
        <v>2782</v>
      </c>
      <c r="B365" s="4">
        <v>44831</v>
      </c>
      <c r="C365">
        <f t="shared" si="5"/>
        <v>9</v>
      </c>
    </row>
    <row r="366" spans="1:3" x14ac:dyDescent="0.35">
      <c r="A366" t="s">
        <v>1108</v>
      </c>
      <c r="B366" s="4">
        <v>44872</v>
      </c>
      <c r="C366">
        <f t="shared" si="5"/>
        <v>11</v>
      </c>
    </row>
    <row r="367" spans="1:3" x14ac:dyDescent="0.35">
      <c r="A367" t="s">
        <v>1857</v>
      </c>
      <c r="B367" s="4">
        <v>44858</v>
      </c>
      <c r="C367">
        <f t="shared" si="5"/>
        <v>10</v>
      </c>
    </row>
    <row r="368" spans="1:3" x14ac:dyDescent="0.35">
      <c r="A368" t="s">
        <v>2925</v>
      </c>
      <c r="B368" s="4">
        <v>44799</v>
      </c>
      <c r="C368">
        <f t="shared" si="5"/>
        <v>8</v>
      </c>
    </row>
    <row r="369" spans="1:3" x14ac:dyDescent="0.35">
      <c r="A369" t="s">
        <v>1662</v>
      </c>
      <c r="B369" s="4">
        <v>44801</v>
      </c>
      <c r="C369">
        <f t="shared" si="5"/>
        <v>8</v>
      </c>
    </row>
    <row r="370" spans="1:3" x14ac:dyDescent="0.35">
      <c r="A370" t="s">
        <v>2590</v>
      </c>
      <c r="B370" s="4">
        <v>44907</v>
      </c>
      <c r="C370">
        <f t="shared" si="5"/>
        <v>12</v>
      </c>
    </row>
    <row r="371" spans="1:3" x14ac:dyDescent="0.35">
      <c r="A371" t="s">
        <v>1194</v>
      </c>
      <c r="B371" s="4">
        <v>44915</v>
      </c>
      <c r="C371">
        <f t="shared" si="5"/>
        <v>12</v>
      </c>
    </row>
    <row r="372" spans="1:3" x14ac:dyDescent="0.35">
      <c r="A372" t="s">
        <v>2810</v>
      </c>
      <c r="B372" s="4">
        <v>44833</v>
      </c>
      <c r="C372">
        <f t="shared" si="5"/>
        <v>9</v>
      </c>
    </row>
    <row r="373" spans="1:3" x14ac:dyDescent="0.35">
      <c r="A373" t="s">
        <v>1429</v>
      </c>
      <c r="B373" s="4">
        <v>44868</v>
      </c>
      <c r="C373">
        <f t="shared" si="5"/>
        <v>11</v>
      </c>
    </row>
    <row r="374" spans="1:3" x14ac:dyDescent="0.35">
      <c r="A374" t="s">
        <v>2114</v>
      </c>
      <c r="B374" s="4">
        <v>44854</v>
      </c>
      <c r="C374">
        <f t="shared" si="5"/>
        <v>10</v>
      </c>
    </row>
    <row r="375" spans="1:3" x14ac:dyDescent="0.35">
      <c r="A375" t="s">
        <v>1351</v>
      </c>
      <c r="B375" s="4">
        <v>44803</v>
      </c>
      <c r="C375">
        <f t="shared" si="5"/>
        <v>8</v>
      </c>
    </row>
    <row r="376" spans="1:3" x14ac:dyDescent="0.35">
      <c r="A376" t="s">
        <v>2823</v>
      </c>
      <c r="B376" s="4">
        <v>44781</v>
      </c>
      <c r="C376">
        <f t="shared" si="5"/>
        <v>8</v>
      </c>
    </row>
    <row r="377" spans="1:3" x14ac:dyDescent="0.35">
      <c r="A377" t="s">
        <v>2841</v>
      </c>
      <c r="B377" s="4">
        <v>44917</v>
      </c>
      <c r="C377">
        <f t="shared" si="5"/>
        <v>12</v>
      </c>
    </row>
    <row r="378" spans="1:3" x14ac:dyDescent="0.35">
      <c r="A378" t="s">
        <v>2170</v>
      </c>
      <c r="B378" s="4">
        <v>44753</v>
      </c>
      <c r="C378">
        <f t="shared" si="5"/>
        <v>7</v>
      </c>
    </row>
    <row r="379" spans="1:3" x14ac:dyDescent="0.35">
      <c r="A379" t="s">
        <v>1569</v>
      </c>
      <c r="B379" s="4">
        <v>44881</v>
      </c>
      <c r="C379">
        <f t="shared" si="5"/>
        <v>11</v>
      </c>
    </row>
    <row r="380" spans="1:3" x14ac:dyDescent="0.35">
      <c r="A380" t="s">
        <v>2502</v>
      </c>
      <c r="B380" s="4">
        <v>44781</v>
      </c>
      <c r="C380">
        <f t="shared" si="5"/>
        <v>8</v>
      </c>
    </row>
    <row r="381" spans="1:3" x14ac:dyDescent="0.35">
      <c r="A381" t="s">
        <v>2158</v>
      </c>
      <c r="B381" s="4">
        <v>44789</v>
      </c>
      <c r="C381">
        <f t="shared" si="5"/>
        <v>8</v>
      </c>
    </row>
    <row r="382" spans="1:3" x14ac:dyDescent="0.35">
      <c r="A382" t="s">
        <v>2112</v>
      </c>
      <c r="B382" s="4">
        <v>44777</v>
      </c>
      <c r="C382">
        <f t="shared" si="5"/>
        <v>8</v>
      </c>
    </row>
    <row r="383" spans="1:3" x14ac:dyDescent="0.35">
      <c r="A383" t="s">
        <v>1888</v>
      </c>
      <c r="B383" s="4">
        <v>44812</v>
      </c>
      <c r="C383">
        <f t="shared" si="5"/>
        <v>9</v>
      </c>
    </row>
    <row r="384" spans="1:3" x14ac:dyDescent="0.35">
      <c r="A384" t="s">
        <v>1396</v>
      </c>
      <c r="B384" s="4">
        <v>44889</v>
      </c>
      <c r="C384">
        <f t="shared" si="5"/>
        <v>11</v>
      </c>
    </row>
    <row r="385" spans="1:3" x14ac:dyDescent="0.35">
      <c r="A385" t="s">
        <v>2831</v>
      </c>
      <c r="B385" s="4">
        <v>44770</v>
      </c>
      <c r="C385">
        <f t="shared" si="5"/>
        <v>7</v>
      </c>
    </row>
    <row r="386" spans="1:3" x14ac:dyDescent="0.35">
      <c r="A386" t="s">
        <v>2798</v>
      </c>
      <c r="B386" s="4">
        <v>44841</v>
      </c>
      <c r="C386">
        <f t="shared" si="5"/>
        <v>10</v>
      </c>
    </row>
    <row r="387" spans="1:3" x14ac:dyDescent="0.35">
      <c r="A387" t="s">
        <v>2581</v>
      </c>
      <c r="B387" s="4">
        <v>44878</v>
      </c>
      <c r="C387">
        <f t="shared" ref="C387:C450" si="6">MONTH(B387)</f>
        <v>11</v>
      </c>
    </row>
    <row r="388" spans="1:3" x14ac:dyDescent="0.35">
      <c r="A388" t="s">
        <v>2366</v>
      </c>
      <c r="B388" s="4">
        <v>44763</v>
      </c>
      <c r="C388">
        <f t="shared" si="6"/>
        <v>7</v>
      </c>
    </row>
    <row r="389" spans="1:3" x14ac:dyDescent="0.35">
      <c r="A389" t="s">
        <v>3013</v>
      </c>
      <c r="B389" s="4">
        <v>44760</v>
      </c>
      <c r="C389">
        <f t="shared" si="6"/>
        <v>7</v>
      </c>
    </row>
    <row r="390" spans="1:3" x14ac:dyDescent="0.35">
      <c r="A390" t="s">
        <v>2548</v>
      </c>
      <c r="B390" s="4">
        <v>44861</v>
      </c>
      <c r="C390">
        <f t="shared" si="6"/>
        <v>10</v>
      </c>
    </row>
    <row r="391" spans="1:3" x14ac:dyDescent="0.35">
      <c r="A391" t="s">
        <v>2729</v>
      </c>
      <c r="B391" s="4">
        <v>44767</v>
      </c>
      <c r="C391">
        <f t="shared" si="6"/>
        <v>7</v>
      </c>
    </row>
    <row r="392" spans="1:3" x14ac:dyDescent="0.35">
      <c r="A392" t="s">
        <v>2054</v>
      </c>
      <c r="B392" s="4">
        <v>44748</v>
      </c>
      <c r="C392">
        <f t="shared" si="6"/>
        <v>7</v>
      </c>
    </row>
    <row r="393" spans="1:3" x14ac:dyDescent="0.35">
      <c r="A393" t="s">
        <v>1157</v>
      </c>
      <c r="B393" s="4">
        <v>44758</v>
      </c>
      <c r="C393">
        <f t="shared" si="6"/>
        <v>7</v>
      </c>
    </row>
    <row r="394" spans="1:3" x14ac:dyDescent="0.35">
      <c r="A394" t="s">
        <v>2855</v>
      </c>
      <c r="B394" s="4">
        <v>44856</v>
      </c>
      <c r="C394">
        <f t="shared" si="6"/>
        <v>10</v>
      </c>
    </row>
    <row r="395" spans="1:3" x14ac:dyDescent="0.35">
      <c r="A395" t="s">
        <v>1768</v>
      </c>
      <c r="B395" s="4">
        <v>44857</v>
      </c>
      <c r="C395">
        <f t="shared" si="6"/>
        <v>10</v>
      </c>
    </row>
    <row r="396" spans="1:3" x14ac:dyDescent="0.35">
      <c r="A396" t="s">
        <v>2060</v>
      </c>
      <c r="B396" s="4">
        <v>44838</v>
      </c>
      <c r="C396">
        <f t="shared" si="6"/>
        <v>10</v>
      </c>
    </row>
    <row r="397" spans="1:3" x14ac:dyDescent="0.35">
      <c r="A397" t="s">
        <v>2786</v>
      </c>
      <c r="B397" s="4">
        <v>44808</v>
      </c>
      <c r="C397">
        <f t="shared" si="6"/>
        <v>9</v>
      </c>
    </row>
    <row r="398" spans="1:3" x14ac:dyDescent="0.35">
      <c r="A398" t="s">
        <v>1332</v>
      </c>
      <c r="B398" s="4">
        <v>44815</v>
      </c>
      <c r="C398">
        <f t="shared" si="6"/>
        <v>9</v>
      </c>
    </row>
    <row r="399" spans="1:3" x14ac:dyDescent="0.35">
      <c r="A399" t="s">
        <v>1799</v>
      </c>
      <c r="B399" s="4">
        <v>44886</v>
      </c>
      <c r="C399">
        <f t="shared" si="6"/>
        <v>11</v>
      </c>
    </row>
    <row r="400" spans="1:3" x14ac:dyDescent="0.35">
      <c r="A400" t="s">
        <v>2959</v>
      </c>
      <c r="B400" s="4">
        <v>44850</v>
      </c>
      <c r="C400">
        <f t="shared" si="6"/>
        <v>10</v>
      </c>
    </row>
    <row r="401" spans="1:3" x14ac:dyDescent="0.35">
      <c r="A401" t="s">
        <v>2818</v>
      </c>
      <c r="B401" s="4">
        <v>44808</v>
      </c>
      <c r="C401">
        <f t="shared" si="6"/>
        <v>9</v>
      </c>
    </row>
    <row r="402" spans="1:3" x14ac:dyDescent="0.35">
      <c r="A402" t="s">
        <v>2187</v>
      </c>
      <c r="B402" s="4">
        <v>44813</v>
      </c>
      <c r="C402">
        <f t="shared" si="6"/>
        <v>9</v>
      </c>
    </row>
    <row r="403" spans="1:3" x14ac:dyDescent="0.35">
      <c r="A403" t="s">
        <v>1473</v>
      </c>
      <c r="B403" s="4">
        <v>44832</v>
      </c>
      <c r="C403">
        <f t="shared" si="6"/>
        <v>9</v>
      </c>
    </row>
    <row r="404" spans="1:3" x14ac:dyDescent="0.35">
      <c r="A404" t="s">
        <v>1102</v>
      </c>
      <c r="B404" s="4">
        <v>44780</v>
      </c>
      <c r="C404">
        <f t="shared" si="6"/>
        <v>8</v>
      </c>
    </row>
    <row r="405" spans="1:3" x14ac:dyDescent="0.35">
      <c r="A405" t="s">
        <v>2518</v>
      </c>
      <c r="B405" s="4">
        <v>44860</v>
      </c>
      <c r="C405">
        <f t="shared" si="6"/>
        <v>10</v>
      </c>
    </row>
    <row r="406" spans="1:3" x14ac:dyDescent="0.35">
      <c r="A406" t="s">
        <v>3076</v>
      </c>
      <c r="B406" s="4">
        <v>44883</v>
      </c>
      <c r="C406">
        <f t="shared" si="6"/>
        <v>11</v>
      </c>
    </row>
    <row r="407" spans="1:3" x14ac:dyDescent="0.35">
      <c r="A407" t="s">
        <v>2474</v>
      </c>
      <c r="B407" s="4">
        <v>44796</v>
      </c>
      <c r="C407">
        <f t="shared" si="6"/>
        <v>8</v>
      </c>
    </row>
    <row r="408" spans="1:3" x14ac:dyDescent="0.35">
      <c r="A408" t="s">
        <v>2512</v>
      </c>
      <c r="B408" s="4">
        <v>44845</v>
      </c>
      <c r="C408">
        <f t="shared" si="6"/>
        <v>10</v>
      </c>
    </row>
    <row r="409" spans="1:3" x14ac:dyDescent="0.35">
      <c r="A409" t="s">
        <v>2374</v>
      </c>
      <c r="B409" s="4">
        <v>44889</v>
      </c>
      <c r="C409">
        <f t="shared" si="6"/>
        <v>11</v>
      </c>
    </row>
    <row r="410" spans="1:3" x14ac:dyDescent="0.35">
      <c r="A410" t="s">
        <v>1455</v>
      </c>
      <c r="B410" s="4">
        <v>44801</v>
      </c>
      <c r="C410">
        <f t="shared" si="6"/>
        <v>8</v>
      </c>
    </row>
    <row r="411" spans="1:3" x14ac:dyDescent="0.35">
      <c r="A411" t="s">
        <v>2672</v>
      </c>
      <c r="B411" s="4">
        <v>44915</v>
      </c>
      <c r="C411">
        <f t="shared" si="6"/>
        <v>12</v>
      </c>
    </row>
    <row r="412" spans="1:3" x14ac:dyDescent="0.35">
      <c r="A412" t="s">
        <v>2160</v>
      </c>
      <c r="B412" s="4">
        <v>44890</v>
      </c>
      <c r="C412">
        <f t="shared" si="6"/>
        <v>11</v>
      </c>
    </row>
    <row r="413" spans="1:3" x14ac:dyDescent="0.35">
      <c r="A413" t="s">
        <v>2873</v>
      </c>
      <c r="B413" s="4">
        <v>44811</v>
      </c>
      <c r="C413">
        <f t="shared" si="6"/>
        <v>9</v>
      </c>
    </row>
    <row r="414" spans="1:3" x14ac:dyDescent="0.35">
      <c r="A414" t="s">
        <v>1349</v>
      </c>
      <c r="B414" s="4">
        <v>44811</v>
      </c>
      <c r="C414">
        <f t="shared" si="6"/>
        <v>9</v>
      </c>
    </row>
    <row r="415" spans="1:3" x14ac:dyDescent="0.35">
      <c r="A415" t="s">
        <v>2221</v>
      </c>
      <c r="B415" s="4">
        <v>44857</v>
      </c>
      <c r="C415">
        <f t="shared" si="6"/>
        <v>10</v>
      </c>
    </row>
    <row r="416" spans="1:3" x14ac:dyDescent="0.35">
      <c r="A416" t="s">
        <v>2005</v>
      </c>
      <c r="B416" s="4">
        <v>44823</v>
      </c>
      <c r="C416">
        <f t="shared" si="6"/>
        <v>9</v>
      </c>
    </row>
    <row r="417" spans="1:3" x14ac:dyDescent="0.35">
      <c r="A417" t="s">
        <v>1896</v>
      </c>
      <c r="B417" s="4">
        <v>44840</v>
      </c>
      <c r="C417">
        <f t="shared" si="6"/>
        <v>10</v>
      </c>
    </row>
    <row r="418" spans="1:3" x14ac:dyDescent="0.35">
      <c r="A418" t="s">
        <v>2606</v>
      </c>
      <c r="B418" s="4">
        <v>44867</v>
      </c>
      <c r="C418">
        <f t="shared" si="6"/>
        <v>11</v>
      </c>
    </row>
    <row r="419" spans="1:3" x14ac:dyDescent="0.35">
      <c r="A419" t="s">
        <v>1100</v>
      </c>
      <c r="B419" s="4">
        <v>44756</v>
      </c>
      <c r="C419">
        <f t="shared" si="6"/>
        <v>7</v>
      </c>
    </row>
    <row r="420" spans="1:3" x14ac:dyDescent="0.35">
      <c r="A420" t="s">
        <v>2686</v>
      </c>
      <c r="B420" s="4">
        <v>44784</v>
      </c>
      <c r="C420">
        <f t="shared" si="6"/>
        <v>8</v>
      </c>
    </row>
    <row r="421" spans="1:3" x14ac:dyDescent="0.35">
      <c r="A421" t="s">
        <v>2745</v>
      </c>
      <c r="B421" s="4">
        <v>44801</v>
      </c>
      <c r="C421">
        <f t="shared" si="6"/>
        <v>8</v>
      </c>
    </row>
    <row r="422" spans="1:3" x14ac:dyDescent="0.35">
      <c r="A422" t="s">
        <v>1984</v>
      </c>
      <c r="B422" s="4">
        <v>44856</v>
      </c>
      <c r="C422">
        <f t="shared" si="6"/>
        <v>10</v>
      </c>
    </row>
    <row r="423" spans="1:3" x14ac:dyDescent="0.35">
      <c r="A423" t="s">
        <v>1506</v>
      </c>
      <c r="B423" s="4">
        <v>44784</v>
      </c>
      <c r="C423">
        <f t="shared" si="6"/>
        <v>8</v>
      </c>
    </row>
    <row r="424" spans="1:3" x14ac:dyDescent="0.35">
      <c r="A424" t="s">
        <v>2386</v>
      </c>
      <c r="B424" s="4">
        <v>44897</v>
      </c>
      <c r="C424">
        <f t="shared" si="6"/>
        <v>12</v>
      </c>
    </row>
    <row r="425" spans="1:3" x14ac:dyDescent="0.35">
      <c r="A425" t="s">
        <v>1254</v>
      </c>
      <c r="B425" s="4">
        <v>44773</v>
      </c>
      <c r="C425">
        <f t="shared" si="6"/>
        <v>7</v>
      </c>
    </row>
    <row r="426" spans="1:3" x14ac:dyDescent="0.35">
      <c r="A426" t="s">
        <v>2821</v>
      </c>
      <c r="B426" s="4">
        <v>44872</v>
      </c>
      <c r="C426">
        <f t="shared" si="6"/>
        <v>11</v>
      </c>
    </row>
    <row r="427" spans="1:3" x14ac:dyDescent="0.35">
      <c r="A427" t="s">
        <v>1644</v>
      </c>
      <c r="B427" s="4">
        <v>44864</v>
      </c>
      <c r="C427">
        <f t="shared" si="6"/>
        <v>10</v>
      </c>
    </row>
    <row r="428" spans="1:3" x14ac:dyDescent="0.35">
      <c r="A428" t="s">
        <v>2572</v>
      </c>
      <c r="B428" s="4">
        <v>44859</v>
      </c>
      <c r="C428">
        <f t="shared" si="6"/>
        <v>10</v>
      </c>
    </row>
    <row r="429" spans="1:3" x14ac:dyDescent="0.35">
      <c r="A429" t="s">
        <v>2656</v>
      </c>
      <c r="B429" s="4">
        <v>44775</v>
      </c>
      <c r="C429">
        <f t="shared" si="6"/>
        <v>8</v>
      </c>
    </row>
    <row r="430" spans="1:3" x14ac:dyDescent="0.35">
      <c r="A430" t="s">
        <v>1069</v>
      </c>
      <c r="B430" s="4">
        <v>44800</v>
      </c>
      <c r="C430">
        <f t="shared" si="6"/>
        <v>8</v>
      </c>
    </row>
    <row r="431" spans="1:3" x14ac:dyDescent="0.35">
      <c r="A431" t="s">
        <v>1947</v>
      </c>
      <c r="B431" s="4">
        <v>44885</v>
      </c>
      <c r="C431">
        <f t="shared" si="6"/>
        <v>11</v>
      </c>
    </row>
    <row r="432" spans="1:3" x14ac:dyDescent="0.35">
      <c r="A432" t="s">
        <v>3079</v>
      </c>
      <c r="B432" s="4">
        <v>44903</v>
      </c>
      <c r="C432">
        <f t="shared" si="6"/>
        <v>12</v>
      </c>
    </row>
    <row r="433" spans="1:3" x14ac:dyDescent="0.35">
      <c r="A433" t="s">
        <v>1604</v>
      </c>
      <c r="B433" s="4">
        <v>44876</v>
      </c>
      <c r="C433">
        <f t="shared" si="6"/>
        <v>11</v>
      </c>
    </row>
    <row r="434" spans="1:3" x14ac:dyDescent="0.35">
      <c r="A434" t="s">
        <v>2277</v>
      </c>
      <c r="B434" s="4">
        <v>44873</v>
      </c>
      <c r="C434">
        <f t="shared" si="6"/>
        <v>11</v>
      </c>
    </row>
    <row r="435" spans="1:3" x14ac:dyDescent="0.35">
      <c r="A435" t="s">
        <v>2869</v>
      </c>
      <c r="B435" s="4">
        <v>44791</v>
      </c>
      <c r="C435">
        <f t="shared" si="6"/>
        <v>8</v>
      </c>
    </row>
    <row r="436" spans="1:3" x14ac:dyDescent="0.35">
      <c r="A436" t="s">
        <v>2396</v>
      </c>
      <c r="B436" s="4">
        <v>44786</v>
      </c>
      <c r="C436">
        <f t="shared" si="6"/>
        <v>8</v>
      </c>
    </row>
    <row r="437" spans="1:3" x14ac:dyDescent="0.35">
      <c r="A437" t="s">
        <v>2668</v>
      </c>
      <c r="B437" s="4">
        <v>44775</v>
      </c>
      <c r="C437">
        <f t="shared" si="6"/>
        <v>8</v>
      </c>
    </row>
    <row r="438" spans="1:3" x14ac:dyDescent="0.35">
      <c r="A438" t="s">
        <v>1394</v>
      </c>
      <c r="B438" s="4">
        <v>44803</v>
      </c>
      <c r="C438">
        <f t="shared" si="6"/>
        <v>8</v>
      </c>
    </row>
    <row r="439" spans="1:3" x14ac:dyDescent="0.35">
      <c r="A439" t="s">
        <v>2448</v>
      </c>
      <c r="B439" s="4">
        <v>44782</v>
      </c>
      <c r="C439">
        <f t="shared" si="6"/>
        <v>8</v>
      </c>
    </row>
    <row r="440" spans="1:3" x14ac:dyDescent="0.35">
      <c r="A440" t="s">
        <v>1382</v>
      </c>
      <c r="B440" s="4">
        <v>44796</v>
      </c>
      <c r="C440">
        <f t="shared" si="6"/>
        <v>8</v>
      </c>
    </row>
    <row r="441" spans="1:3" x14ac:dyDescent="0.35">
      <c r="A441" t="s">
        <v>2757</v>
      </c>
      <c r="B441" s="4">
        <v>44902</v>
      </c>
      <c r="C441">
        <f t="shared" si="6"/>
        <v>12</v>
      </c>
    </row>
    <row r="442" spans="1:3" x14ac:dyDescent="0.35">
      <c r="A442" t="s">
        <v>1306</v>
      </c>
      <c r="B442" s="4">
        <v>44858</v>
      </c>
      <c r="C442">
        <f t="shared" si="6"/>
        <v>10</v>
      </c>
    </row>
    <row r="443" spans="1:3" x14ac:dyDescent="0.35">
      <c r="A443" t="s">
        <v>2494</v>
      </c>
      <c r="B443" s="4">
        <v>44819</v>
      </c>
      <c r="C443">
        <f t="shared" si="6"/>
        <v>9</v>
      </c>
    </row>
    <row r="444" spans="1:3" x14ac:dyDescent="0.35">
      <c r="A444" t="s">
        <v>2816</v>
      </c>
      <c r="B444" s="4">
        <v>44807</v>
      </c>
      <c r="C444">
        <f t="shared" si="6"/>
        <v>9</v>
      </c>
    </row>
    <row r="445" spans="1:3" x14ac:dyDescent="0.35">
      <c r="A445" t="s">
        <v>2458</v>
      </c>
      <c r="B445" s="4">
        <v>44861</v>
      </c>
      <c r="C445">
        <f t="shared" si="6"/>
        <v>10</v>
      </c>
    </row>
    <row r="446" spans="1:3" x14ac:dyDescent="0.35">
      <c r="A446" t="s">
        <v>3015</v>
      </c>
      <c r="B446" s="4">
        <v>44853</v>
      </c>
      <c r="C446">
        <f t="shared" si="6"/>
        <v>10</v>
      </c>
    </row>
    <row r="447" spans="1:3" x14ac:dyDescent="0.35">
      <c r="A447" t="s">
        <v>2080</v>
      </c>
      <c r="B447" s="4">
        <v>44883</v>
      </c>
      <c r="C447">
        <f t="shared" si="6"/>
        <v>11</v>
      </c>
    </row>
    <row r="448" spans="1:3" x14ac:dyDescent="0.35">
      <c r="A448" t="s">
        <v>1811</v>
      </c>
      <c r="B448" s="4">
        <v>44776</v>
      </c>
      <c r="C448">
        <f t="shared" si="6"/>
        <v>8</v>
      </c>
    </row>
    <row r="449" spans="1:3" x14ac:dyDescent="0.35">
      <c r="A449" t="s">
        <v>2636</v>
      </c>
      <c r="B449" s="4">
        <v>44809</v>
      </c>
      <c r="C449">
        <f t="shared" si="6"/>
        <v>9</v>
      </c>
    </row>
    <row r="450" spans="1:3" x14ac:dyDescent="0.35">
      <c r="A450" t="s">
        <v>1324</v>
      </c>
      <c r="B450" s="4">
        <v>44803</v>
      </c>
      <c r="C450">
        <f t="shared" si="6"/>
        <v>8</v>
      </c>
    </row>
    <row r="451" spans="1:3" x14ac:dyDescent="0.35">
      <c r="A451" t="s">
        <v>2096</v>
      </c>
      <c r="B451" s="4">
        <v>44856</v>
      </c>
      <c r="C451">
        <f t="shared" ref="C451:C501" si="7">MONTH(B451)</f>
        <v>10</v>
      </c>
    </row>
    <row r="452" spans="1:3" x14ac:dyDescent="0.35">
      <c r="A452" t="s">
        <v>1453</v>
      </c>
      <c r="B452" s="4">
        <v>44907</v>
      </c>
      <c r="C452">
        <f t="shared" si="7"/>
        <v>12</v>
      </c>
    </row>
    <row r="453" spans="1:3" x14ac:dyDescent="0.35">
      <c r="A453" t="s">
        <v>1924</v>
      </c>
      <c r="B453" s="4">
        <v>44806</v>
      </c>
      <c r="C453">
        <f t="shared" si="7"/>
        <v>9</v>
      </c>
    </row>
    <row r="454" spans="1:3" x14ac:dyDescent="0.35">
      <c r="A454" t="s">
        <v>2302</v>
      </c>
      <c r="B454" s="4">
        <v>44869</v>
      </c>
      <c r="C454">
        <f t="shared" si="7"/>
        <v>11</v>
      </c>
    </row>
    <row r="455" spans="1:3" x14ac:dyDescent="0.35">
      <c r="A455" t="s">
        <v>2749</v>
      </c>
      <c r="B455" s="4">
        <v>44887</v>
      </c>
      <c r="C455">
        <f t="shared" si="7"/>
        <v>11</v>
      </c>
    </row>
    <row r="456" spans="1:3" x14ac:dyDescent="0.35">
      <c r="A456" t="s">
        <v>1678</v>
      </c>
      <c r="B456" s="4">
        <v>44878</v>
      </c>
      <c r="C456">
        <f t="shared" si="7"/>
        <v>11</v>
      </c>
    </row>
    <row r="457" spans="1:3" x14ac:dyDescent="0.35">
      <c r="A457" t="s">
        <v>3116</v>
      </c>
      <c r="B457" s="4">
        <v>44777</v>
      </c>
      <c r="C457">
        <f t="shared" si="7"/>
        <v>8</v>
      </c>
    </row>
    <row r="458" spans="1:3" x14ac:dyDescent="0.35">
      <c r="A458" t="s">
        <v>1189</v>
      </c>
      <c r="B458" s="4">
        <v>44893</v>
      </c>
      <c r="C458">
        <f t="shared" si="7"/>
        <v>11</v>
      </c>
    </row>
    <row r="459" spans="1:3" x14ac:dyDescent="0.35">
      <c r="A459" t="s">
        <v>2430</v>
      </c>
      <c r="B459" s="4">
        <v>44788</v>
      </c>
      <c r="C459">
        <f t="shared" si="7"/>
        <v>8</v>
      </c>
    </row>
    <row r="460" spans="1:3" x14ac:dyDescent="0.35">
      <c r="A460" t="s">
        <v>2820</v>
      </c>
      <c r="B460" s="4">
        <v>44752</v>
      </c>
      <c r="C460">
        <f t="shared" si="7"/>
        <v>7</v>
      </c>
    </row>
    <row r="461" spans="1:3" x14ac:dyDescent="0.35">
      <c r="A461" t="s">
        <v>2162</v>
      </c>
      <c r="B461" s="4">
        <v>44765</v>
      </c>
      <c r="C461">
        <f t="shared" si="7"/>
        <v>7</v>
      </c>
    </row>
    <row r="462" spans="1:3" x14ac:dyDescent="0.35">
      <c r="A462" t="s">
        <v>2682</v>
      </c>
      <c r="B462" s="4">
        <v>44912</v>
      </c>
      <c r="C462">
        <f t="shared" si="7"/>
        <v>12</v>
      </c>
    </row>
    <row r="463" spans="1:3" x14ac:dyDescent="0.35">
      <c r="A463" t="s">
        <v>1555</v>
      </c>
      <c r="B463" s="4">
        <v>44871</v>
      </c>
      <c r="C463">
        <f t="shared" si="7"/>
        <v>11</v>
      </c>
    </row>
    <row r="464" spans="1:3" x14ac:dyDescent="0.35">
      <c r="A464" t="s">
        <v>1302</v>
      </c>
      <c r="B464" s="4">
        <v>44907</v>
      </c>
      <c r="C464">
        <f t="shared" si="7"/>
        <v>12</v>
      </c>
    </row>
    <row r="465" spans="1:3" x14ac:dyDescent="0.35">
      <c r="A465" t="s">
        <v>2250</v>
      </c>
      <c r="B465" s="4">
        <v>44810</v>
      </c>
      <c r="C465">
        <f t="shared" si="7"/>
        <v>9</v>
      </c>
    </row>
    <row r="466" spans="1:3" x14ac:dyDescent="0.35">
      <c r="A466" t="s">
        <v>2072</v>
      </c>
      <c r="B466" s="4">
        <v>44773</v>
      </c>
      <c r="C466">
        <f t="shared" si="7"/>
        <v>7</v>
      </c>
    </row>
    <row r="467" spans="1:3" x14ac:dyDescent="0.35">
      <c r="A467" t="s">
        <v>3025</v>
      </c>
      <c r="B467" s="4">
        <v>44770</v>
      </c>
      <c r="C467">
        <f t="shared" si="7"/>
        <v>7</v>
      </c>
    </row>
    <row r="468" spans="1:3" x14ac:dyDescent="0.35">
      <c r="A468" t="s">
        <v>3007</v>
      </c>
      <c r="B468" s="4">
        <v>44874</v>
      </c>
      <c r="C468">
        <f t="shared" si="7"/>
        <v>11</v>
      </c>
    </row>
    <row r="469" spans="1:3" x14ac:dyDescent="0.35">
      <c r="A469" t="s">
        <v>2658</v>
      </c>
      <c r="B469" s="4">
        <v>44807</v>
      </c>
      <c r="C469">
        <f t="shared" si="7"/>
        <v>9</v>
      </c>
    </row>
    <row r="470" spans="1:3" x14ac:dyDescent="0.35">
      <c r="A470" t="s">
        <v>1252</v>
      </c>
      <c r="B470" s="4">
        <v>44915</v>
      </c>
      <c r="C470">
        <f t="shared" si="7"/>
        <v>12</v>
      </c>
    </row>
    <row r="471" spans="1:3" x14ac:dyDescent="0.35">
      <c r="A471" t="s">
        <v>2037</v>
      </c>
      <c r="B471" s="4">
        <v>44835</v>
      </c>
      <c r="C471">
        <f t="shared" si="7"/>
        <v>10</v>
      </c>
    </row>
    <row r="472" spans="1:3" x14ac:dyDescent="0.35">
      <c r="A472" t="s">
        <v>2759</v>
      </c>
      <c r="B472" s="4">
        <v>44780</v>
      </c>
      <c r="C472">
        <f t="shared" si="7"/>
        <v>8</v>
      </c>
    </row>
    <row r="473" spans="1:3" x14ac:dyDescent="0.35">
      <c r="A473" t="s">
        <v>1499</v>
      </c>
      <c r="B473" s="4">
        <v>44822</v>
      </c>
      <c r="C473">
        <f t="shared" si="7"/>
        <v>9</v>
      </c>
    </row>
    <row r="474" spans="1:3" x14ac:dyDescent="0.35">
      <c r="A474" t="s">
        <v>1063</v>
      </c>
      <c r="B474" s="4">
        <v>44782</v>
      </c>
      <c r="C474">
        <f t="shared" si="7"/>
        <v>8</v>
      </c>
    </row>
    <row r="475" spans="1:3" x14ac:dyDescent="0.35">
      <c r="A475" t="s">
        <v>1721</v>
      </c>
      <c r="B475" s="4">
        <v>44873</v>
      </c>
      <c r="C475">
        <f t="shared" si="7"/>
        <v>11</v>
      </c>
    </row>
    <row r="476" spans="1:3" x14ac:dyDescent="0.35">
      <c r="A476" t="s">
        <v>3050</v>
      </c>
      <c r="B476" s="4">
        <v>44842</v>
      </c>
      <c r="C476">
        <f t="shared" si="7"/>
        <v>10</v>
      </c>
    </row>
    <row r="477" spans="1:3" x14ac:dyDescent="0.35">
      <c r="A477" t="s">
        <v>1197</v>
      </c>
      <c r="B477" s="4">
        <v>44832</v>
      </c>
      <c r="C477">
        <f t="shared" si="7"/>
        <v>9</v>
      </c>
    </row>
    <row r="478" spans="1:3" x14ac:dyDescent="0.35">
      <c r="A478" t="s">
        <v>2731</v>
      </c>
      <c r="B478" s="4">
        <v>44750</v>
      </c>
      <c r="C478">
        <f t="shared" si="7"/>
        <v>7</v>
      </c>
    </row>
    <row r="479" spans="1:3" x14ac:dyDescent="0.35">
      <c r="A479" t="s">
        <v>2468</v>
      </c>
      <c r="B479" s="4">
        <v>44897</v>
      </c>
      <c r="C479">
        <f t="shared" si="7"/>
        <v>12</v>
      </c>
    </row>
    <row r="480" spans="1:3" x14ac:dyDescent="0.35">
      <c r="A480" t="s">
        <v>2835</v>
      </c>
      <c r="B480" s="4">
        <v>44902</v>
      </c>
      <c r="C480">
        <f t="shared" si="7"/>
        <v>12</v>
      </c>
    </row>
    <row r="481" spans="1:3" x14ac:dyDescent="0.35">
      <c r="A481" t="s">
        <v>2650</v>
      </c>
      <c r="B481" s="4">
        <v>44789</v>
      </c>
      <c r="C481">
        <f t="shared" si="7"/>
        <v>8</v>
      </c>
    </row>
    <row r="482" spans="1:3" x14ac:dyDescent="0.35">
      <c r="A482" t="s">
        <v>2812</v>
      </c>
      <c r="B482" s="4">
        <v>44871</v>
      </c>
      <c r="C482">
        <f t="shared" si="7"/>
        <v>11</v>
      </c>
    </row>
    <row r="483" spans="1:3" x14ac:dyDescent="0.35">
      <c r="A483" t="s">
        <v>1994</v>
      </c>
      <c r="B483" s="4">
        <v>44905</v>
      </c>
      <c r="C483">
        <f t="shared" si="7"/>
        <v>12</v>
      </c>
    </row>
    <row r="484" spans="1:3" x14ac:dyDescent="0.35">
      <c r="A484" t="s">
        <v>2939</v>
      </c>
      <c r="B484" s="4">
        <v>44804</v>
      </c>
      <c r="C484">
        <f t="shared" si="7"/>
        <v>8</v>
      </c>
    </row>
    <row r="485" spans="1:3" x14ac:dyDescent="0.35">
      <c r="A485" t="s">
        <v>2723</v>
      </c>
      <c r="B485" s="4">
        <v>44863</v>
      </c>
      <c r="C485">
        <f t="shared" si="7"/>
        <v>10</v>
      </c>
    </row>
    <row r="486" spans="1:3" x14ac:dyDescent="0.35">
      <c r="A486" t="s">
        <v>2011</v>
      </c>
      <c r="B486" s="4">
        <v>44847</v>
      </c>
      <c r="C486">
        <f t="shared" si="7"/>
        <v>10</v>
      </c>
    </row>
    <row r="487" spans="1:3" x14ac:dyDescent="0.35">
      <c r="A487" t="s">
        <v>2370</v>
      </c>
      <c r="B487" s="4">
        <v>44783</v>
      </c>
      <c r="C487">
        <f t="shared" si="7"/>
        <v>8</v>
      </c>
    </row>
    <row r="488" spans="1:3" x14ac:dyDescent="0.35">
      <c r="A488" t="s">
        <v>2480</v>
      </c>
      <c r="B488" s="4">
        <v>44832</v>
      </c>
      <c r="C488">
        <f t="shared" si="7"/>
        <v>9</v>
      </c>
    </row>
    <row r="489" spans="1:3" x14ac:dyDescent="0.35">
      <c r="A489" t="s">
        <v>1961</v>
      </c>
      <c r="B489" s="4">
        <v>44754</v>
      </c>
      <c r="C489">
        <f t="shared" si="7"/>
        <v>7</v>
      </c>
    </row>
    <row r="490" spans="1:3" x14ac:dyDescent="0.35">
      <c r="A490" t="s">
        <v>2833</v>
      </c>
      <c r="B490" s="4">
        <v>44791</v>
      </c>
      <c r="C490">
        <f t="shared" si="7"/>
        <v>8</v>
      </c>
    </row>
    <row r="491" spans="1:3" x14ac:dyDescent="0.35">
      <c r="A491" t="s">
        <v>1971</v>
      </c>
      <c r="B491" s="4">
        <v>44842</v>
      </c>
      <c r="C491">
        <f t="shared" si="7"/>
        <v>10</v>
      </c>
    </row>
    <row r="492" spans="1:3" x14ac:dyDescent="0.35">
      <c r="A492" t="s">
        <v>2261</v>
      </c>
      <c r="B492" s="4">
        <v>44816</v>
      </c>
      <c r="C492">
        <f t="shared" si="7"/>
        <v>9</v>
      </c>
    </row>
    <row r="493" spans="1:3" x14ac:dyDescent="0.35">
      <c r="A493" t="s">
        <v>2126</v>
      </c>
      <c r="B493" s="4">
        <v>44761</v>
      </c>
      <c r="C493">
        <f t="shared" si="7"/>
        <v>7</v>
      </c>
    </row>
    <row r="494" spans="1:3" x14ac:dyDescent="0.35">
      <c r="A494" t="s">
        <v>1670</v>
      </c>
      <c r="B494" s="4">
        <v>44788</v>
      </c>
      <c r="C494">
        <f t="shared" si="7"/>
        <v>8</v>
      </c>
    </row>
    <row r="495" spans="1:3" x14ac:dyDescent="0.35">
      <c r="A495" t="s">
        <v>2446</v>
      </c>
      <c r="B495" s="4">
        <v>44879</v>
      </c>
      <c r="C495">
        <f t="shared" si="7"/>
        <v>11</v>
      </c>
    </row>
    <row r="496" spans="1:3" x14ac:dyDescent="0.35">
      <c r="A496" t="s">
        <v>3008</v>
      </c>
      <c r="B496" s="4">
        <v>44814</v>
      </c>
      <c r="C496">
        <f t="shared" si="7"/>
        <v>9</v>
      </c>
    </row>
    <row r="497" spans="1:3" x14ac:dyDescent="0.35">
      <c r="A497" t="s">
        <v>2915</v>
      </c>
      <c r="B497" s="4">
        <v>44864</v>
      </c>
      <c r="C497">
        <f t="shared" si="7"/>
        <v>10</v>
      </c>
    </row>
    <row r="498" spans="1:3" x14ac:dyDescent="0.35">
      <c r="A498" t="s">
        <v>3054</v>
      </c>
      <c r="B498" s="4">
        <v>44839</v>
      </c>
      <c r="C498">
        <f t="shared" si="7"/>
        <v>10</v>
      </c>
    </row>
    <row r="499" spans="1:3" x14ac:dyDescent="0.35">
      <c r="A499" t="s">
        <v>2156</v>
      </c>
      <c r="B499" s="4">
        <v>44912</v>
      </c>
      <c r="C499">
        <f t="shared" si="7"/>
        <v>12</v>
      </c>
    </row>
    <row r="500" spans="1:3" x14ac:dyDescent="0.35">
      <c r="A500" t="s">
        <v>1949</v>
      </c>
      <c r="B500" s="4">
        <v>44781</v>
      </c>
      <c r="C500">
        <f t="shared" si="7"/>
        <v>8</v>
      </c>
    </row>
    <row r="501" spans="1:3" x14ac:dyDescent="0.35">
      <c r="A501" t="s">
        <v>2492</v>
      </c>
      <c r="B501" s="4">
        <v>44746</v>
      </c>
      <c r="C501">
        <f t="shared" si="7"/>
        <v>7</v>
      </c>
    </row>
  </sheetData>
  <autoFilter ref="A1:B2" xr:uid="{AFB670B2-54DD-4EAE-A87B-849FDFBD6112}">
    <sortState xmlns:xlrd2="http://schemas.microsoft.com/office/spreadsheetml/2017/richdata2" ref="A2:B501">
      <sortCondition ref="A1:A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4E59-6C74-4AE9-9A80-E3BD85229D85}">
  <dimension ref="A1:E16"/>
  <sheetViews>
    <sheetView tabSelected="1" topLeftCell="B1" zoomScale="96" zoomScaleNormal="200" workbookViewId="0">
      <selection activeCell="C16" sqref="C16"/>
    </sheetView>
  </sheetViews>
  <sheetFormatPr defaultColWidth="8.81640625" defaultRowHeight="14.5" x14ac:dyDescent="0.35"/>
  <cols>
    <col min="1" max="1" width="4.453125" style="13" customWidth="1"/>
    <col min="2" max="2" width="69.1796875" style="12" customWidth="1"/>
    <col min="3" max="3" width="21.453125" customWidth="1"/>
    <col min="4" max="4" width="9.1796875" style="26"/>
  </cols>
  <sheetData>
    <row r="1" spans="1:5" x14ac:dyDescent="0.35">
      <c r="B1" s="24" t="s">
        <v>1016</v>
      </c>
      <c r="C1" s="31" t="s">
        <v>3147</v>
      </c>
      <c r="D1" s="25" t="s">
        <v>3148</v>
      </c>
      <c r="E1" t="s">
        <v>3185</v>
      </c>
    </row>
    <row r="2" spans="1:5" x14ac:dyDescent="0.35">
      <c r="A2" s="14">
        <v>1</v>
      </c>
      <c r="B2" s="15" t="s">
        <v>1017</v>
      </c>
      <c r="C2" s="32">
        <v>58</v>
      </c>
      <c r="D2" s="26">
        <f>IF(C2=58,2,IF(C2="",1,0))</f>
        <v>2</v>
      </c>
      <c r="E2" t="s">
        <v>3186</v>
      </c>
    </row>
    <row r="3" spans="1:5" x14ac:dyDescent="0.35">
      <c r="A3" s="14">
        <v>2</v>
      </c>
      <c r="B3" s="15" t="s">
        <v>3150</v>
      </c>
      <c r="C3" s="32">
        <v>10</v>
      </c>
      <c r="D3" s="26">
        <f>IF(C3=10,2,IF(C3="",1,0))</f>
        <v>2</v>
      </c>
    </row>
    <row r="4" spans="1:5" x14ac:dyDescent="0.35">
      <c r="A4" s="14">
        <v>3</v>
      </c>
      <c r="B4" s="15" t="s">
        <v>1018</v>
      </c>
      <c r="C4" s="32" t="s">
        <v>1013</v>
      </c>
      <c r="D4" s="26">
        <f>IF(C4="Biologi",2,IF(C4="",1,0))</f>
        <v>2</v>
      </c>
    </row>
    <row r="5" spans="1:5" x14ac:dyDescent="0.35">
      <c r="A5" s="16">
        <v>4</v>
      </c>
      <c r="B5" s="17" t="s">
        <v>3162</v>
      </c>
      <c r="C5" s="32">
        <v>62.1</v>
      </c>
      <c r="D5" s="26">
        <f>IF(AND(C5&gt;=62.1,C5&lt;=62.2),2,IF(C5="",1,0))</f>
        <v>2</v>
      </c>
    </row>
    <row r="6" spans="1:5" x14ac:dyDescent="0.35">
      <c r="A6" s="16">
        <v>5</v>
      </c>
      <c r="B6" s="17" t="s">
        <v>3163</v>
      </c>
      <c r="C6" s="32">
        <f>Helper!C5</f>
        <v>9022</v>
      </c>
      <c r="D6" s="26">
        <f>IF(C6=9022,2,IF(C6="",1,0))</f>
        <v>2</v>
      </c>
    </row>
    <row r="7" spans="1:5" ht="29" x14ac:dyDescent="0.35">
      <c r="A7" s="16">
        <v>6</v>
      </c>
      <c r="B7" s="17" t="s">
        <v>3151</v>
      </c>
      <c r="C7" s="49">
        <f>Helper!G2-Helper!F2</f>
        <v>11.392638036809814</v>
      </c>
      <c r="D7" s="26">
        <f>IF(AND(C7&gt;=11.39,C7&lt;=11.4),2,IF(C7="",1,0))</f>
        <v>2</v>
      </c>
    </row>
    <row r="8" spans="1:5" x14ac:dyDescent="0.35">
      <c r="A8" s="18">
        <v>7</v>
      </c>
      <c r="B8" s="19" t="s">
        <v>3154</v>
      </c>
      <c r="C8" s="32">
        <f>GETPIVOTDATA("Absen",Helper!$T$7,"Jurusan","Statistika","Kehadiran","Tidak Hadir")</f>
        <v>76</v>
      </c>
      <c r="D8" s="26">
        <f>IF(C8=76,2,IF(C8="",1,0))</f>
        <v>2</v>
      </c>
    </row>
    <row r="9" spans="1:5" x14ac:dyDescent="0.35">
      <c r="A9" s="18">
        <v>8</v>
      </c>
      <c r="B9" s="19" t="s">
        <v>3155</v>
      </c>
      <c r="C9" s="36">
        <f>GETPIVOTDATA("Absen",Helper!$T$7,"Jurusan","Biologi","Kehadiran","Hadir")/GETPIVOTDATA("Absen",Helper!$T$7,"Jurusan","Biologi")</f>
        <v>0.5268817204301075</v>
      </c>
      <c r="D9" s="26">
        <f>IF(AND(C9&gt;=52%,C9&lt;=53%),2,IF(C9="",1,0))</f>
        <v>2</v>
      </c>
    </row>
    <row r="10" spans="1:5" x14ac:dyDescent="0.35">
      <c r="A10" s="18">
        <v>9</v>
      </c>
      <c r="B10" s="19" t="s">
        <v>3164</v>
      </c>
      <c r="C10" s="32">
        <v>104</v>
      </c>
      <c r="D10" s="26">
        <f>IF(C10=104,2,IF(C10="",1,0))</f>
        <v>2</v>
      </c>
    </row>
    <row r="11" spans="1:5" x14ac:dyDescent="0.35">
      <c r="A11" s="20">
        <v>10</v>
      </c>
      <c r="B11" s="21" t="s">
        <v>3157</v>
      </c>
      <c r="C11" s="32">
        <f>Main!Q993</f>
        <v>65.099999999999994</v>
      </c>
      <c r="D11" s="26">
        <f>IF(AND(C11&gt;=65,C11&lt;=65.1),2,IF(C11="",1,0))</f>
        <v>2</v>
      </c>
    </row>
    <row r="12" spans="1:5" x14ac:dyDescent="0.35">
      <c r="A12" s="20">
        <v>11</v>
      </c>
      <c r="B12" s="21" t="s">
        <v>1042</v>
      </c>
      <c r="C12" s="32" t="s">
        <v>411</v>
      </c>
      <c r="D12" s="26">
        <f>IF(C12="Hasta Utami",2,IF(C12="",1,0))</f>
        <v>2</v>
      </c>
    </row>
    <row r="13" spans="1:5" x14ac:dyDescent="0.35">
      <c r="A13" s="20">
        <v>12</v>
      </c>
      <c r="B13" s="21" t="s">
        <v>3158</v>
      </c>
      <c r="C13" s="32" t="s">
        <v>1010</v>
      </c>
      <c r="D13" s="26">
        <f>IF(C13="Statistika",2,IF(C13="",1,0))</f>
        <v>2</v>
      </c>
    </row>
    <row r="14" spans="1:5" x14ac:dyDescent="0.35">
      <c r="A14" s="22">
        <v>13</v>
      </c>
      <c r="B14" s="23" t="s">
        <v>3159</v>
      </c>
      <c r="C14" s="32">
        <v>304</v>
      </c>
      <c r="D14" s="26">
        <f>IF(C14=304,2,IF(C14="",1,0))</f>
        <v>2</v>
      </c>
    </row>
    <row r="15" spans="1:5" x14ac:dyDescent="0.35">
      <c r="A15" s="22">
        <v>14</v>
      </c>
      <c r="B15" s="23" t="s">
        <v>3161</v>
      </c>
      <c r="C15" s="30">
        <v>2</v>
      </c>
      <c r="D15" s="26">
        <f>IF(C15=2,2,IF(C15="",1,0))</f>
        <v>2</v>
      </c>
    </row>
    <row r="16" spans="1:5" x14ac:dyDescent="0.35">
      <c r="A16" s="22">
        <v>15</v>
      </c>
      <c r="B16" s="23" t="s">
        <v>3160</v>
      </c>
      <c r="C16" s="37">
        <v>0.12</v>
      </c>
      <c r="D16" s="26">
        <f>IF(AND(C16&gt;=12%,C16&lt;=13%),2,IF(C16="",1,0))</f>
        <v>2</v>
      </c>
    </row>
  </sheetData>
  <sheetProtection algorithmName="SHA-512" hashValue="XQBWJDNpwX3hnmaYI6A0HlxOnNTXdta8efxL8hAt9F2xLk/LsGEGDDuozpeMD+NJYpBPvOlxg1w4eXGIm6WWkg==" saltValue="C9taizqUhHonRZUELdd3qw==" spinCount="100000" sheet="1" objects="1" scenarios="1" selectLockedCells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369AAF45-D03F-4E18-80DB-325ED16C0036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D2:D4</xm:sqref>
        </x14:conditionalFormatting>
        <x14:conditionalFormatting xmlns:xm="http://schemas.microsoft.com/office/excel/2006/main">
          <x14:cfRule type="iconSet" priority="9" id="{B26F4300-4F50-4A63-824C-B298AE56A33C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D5:D7</xm:sqref>
        </x14:conditionalFormatting>
        <x14:conditionalFormatting xmlns:xm="http://schemas.microsoft.com/office/excel/2006/main">
          <x14:cfRule type="iconSet" priority="8" id="{49A0D6C7-7088-4DC7-8FF2-247D4F0880CC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D8</xm:sqref>
        </x14:conditionalFormatting>
        <x14:conditionalFormatting xmlns:xm="http://schemas.microsoft.com/office/excel/2006/main">
          <x14:cfRule type="iconSet" priority="7" id="{84D1C758-3A61-4C4C-B686-2FCD862B85FF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6" id="{3A4A899E-9879-4045-B74A-128897341EE3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D10</xm:sqref>
        </x14:conditionalFormatting>
        <x14:conditionalFormatting xmlns:xm="http://schemas.microsoft.com/office/excel/2006/main">
          <x14:cfRule type="iconSet" priority="5" id="{02138C45-67A9-4D14-82DE-D63CECA4E9DF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D11</xm:sqref>
        </x14:conditionalFormatting>
        <x14:conditionalFormatting xmlns:xm="http://schemas.microsoft.com/office/excel/2006/main">
          <x14:cfRule type="iconSet" priority="4" id="{D4936D34-0C29-446C-A429-8A5D2A0974E0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D12:D13</xm:sqref>
        </x14:conditionalFormatting>
        <x14:conditionalFormatting xmlns:xm="http://schemas.microsoft.com/office/excel/2006/main">
          <x14:cfRule type="iconSet" priority="3" id="{E93DFE24-BB17-4BCF-85AD-B268AE5D61AA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D14:D15</xm:sqref>
        </x14:conditionalFormatting>
        <x14:conditionalFormatting xmlns:xm="http://schemas.microsoft.com/office/excel/2006/main">
          <x14:cfRule type="iconSet" priority="1" id="{529C5D17-2123-4EC7-981B-38C1DC937E8F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D16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A892A-6F5E-424E-9F4E-7F7032F95A88}">
  <dimension ref="A1:AO24"/>
  <sheetViews>
    <sheetView topLeftCell="Z6" zoomScale="81" zoomScaleNormal="70" workbookViewId="0">
      <selection activeCell="AL22" sqref="AL22"/>
    </sheetView>
  </sheetViews>
  <sheetFormatPr defaultColWidth="8.81640625" defaultRowHeight="14.5" x14ac:dyDescent="0.35"/>
  <cols>
    <col min="1" max="1" width="10.81640625" bestFit="1" customWidth="1"/>
    <col min="2" max="3" width="15.7265625" bestFit="1" customWidth="1"/>
    <col min="4" max="4" width="13" bestFit="1" customWidth="1"/>
    <col min="5" max="5" width="13.90625" bestFit="1" customWidth="1"/>
    <col min="6" max="6" width="15.453125" bestFit="1" customWidth="1"/>
    <col min="7" max="7" width="18.81640625" bestFit="1" customWidth="1"/>
    <col min="8" max="8" width="22" bestFit="1" customWidth="1"/>
    <col min="9" max="9" width="3.81640625" bestFit="1" customWidth="1"/>
    <col min="10" max="10" width="10.81640625" bestFit="1" customWidth="1"/>
    <col min="11" max="11" width="12.453125" bestFit="1" customWidth="1"/>
    <col min="12" max="12" width="15.26953125" bestFit="1" customWidth="1"/>
    <col min="13" max="15" width="3.81640625" bestFit="1" customWidth="1"/>
    <col min="16" max="16" width="10.81640625" bestFit="1" customWidth="1"/>
    <col min="20" max="20" width="14" bestFit="1" customWidth="1"/>
    <col min="21" max="21" width="15.453125" bestFit="1" customWidth="1"/>
    <col min="22" max="22" width="10.453125" bestFit="1" customWidth="1"/>
    <col min="23" max="23" width="10.81640625" bestFit="1" customWidth="1"/>
    <col min="25" max="25" width="15.26953125" bestFit="1" customWidth="1"/>
    <col min="26" max="26" width="15.6328125" bestFit="1" customWidth="1"/>
    <col min="27" max="27" width="6.54296875" bestFit="1" customWidth="1"/>
    <col min="28" max="29" width="5.54296875" bestFit="1" customWidth="1"/>
    <col min="30" max="30" width="11.08984375" bestFit="1" customWidth="1"/>
    <col min="31" max="31" width="15.453125" bestFit="1" customWidth="1"/>
    <col min="32" max="32" width="16.26953125" bestFit="1" customWidth="1"/>
    <col min="33" max="33" width="6.7265625" bestFit="1" customWidth="1"/>
    <col min="34" max="34" width="5.54296875" bestFit="1" customWidth="1"/>
    <col min="35" max="35" width="5.7265625" bestFit="1" customWidth="1"/>
    <col min="36" max="36" width="11.26953125" bestFit="1" customWidth="1"/>
    <col min="37" max="37" width="8.7265625" bestFit="1" customWidth="1"/>
    <col min="38" max="38" width="10.90625" bestFit="1" customWidth="1"/>
  </cols>
  <sheetData>
    <row r="1" spans="1:41" x14ac:dyDescent="0.35">
      <c r="A1" s="43" t="s">
        <v>3140</v>
      </c>
      <c r="B1" s="43" t="s">
        <v>3192</v>
      </c>
      <c r="C1" s="43" t="s">
        <v>3187</v>
      </c>
      <c r="D1" s="43" t="s">
        <v>3188</v>
      </c>
      <c r="E1" s="43" t="s">
        <v>3191</v>
      </c>
      <c r="F1" s="43" t="s">
        <v>3189</v>
      </c>
      <c r="G1" s="43" t="s">
        <v>3190</v>
      </c>
      <c r="H1" s="43" t="s">
        <v>3197</v>
      </c>
    </row>
    <row r="2" spans="1:41" x14ac:dyDescent="0.35">
      <c r="A2" t="str">
        <f>Langkah!D30</f>
        <v>Aktuaria</v>
      </c>
      <c r="B2">
        <f>AVERAGEIF(Main!D7:D1006,A2,Main!I7:I1006)</f>
        <v>65.128834355828218</v>
      </c>
      <c r="C2">
        <f>SUMIF(Main!D7:D1006,A2,Main!H7:H1006)</f>
        <v>9493</v>
      </c>
      <c r="D2">
        <f>SUMIF(Main!D7:D1006,A2,Main!G7:G1006)</f>
        <v>12042</v>
      </c>
      <c r="E2">
        <f>AVERAGEIF(Main!D7:D1006,Helper!A2,Main!H7:H1006)</f>
        <v>58.239263803680984</v>
      </c>
      <c r="F2" s="48">
        <f>AVERAGEIF(Main!D7:D1006,Helper!A2,Main!J7:J1006)</f>
        <v>62.128834355828218</v>
      </c>
      <c r="G2" s="48">
        <f>AVERAGEIF(Main!D7:D1006,Helper!A2,Main!K7:K1006)</f>
        <v>73.521472392638032</v>
      </c>
      <c r="H2">
        <f>AVERAGEIF(Main!D2:D1001,Helper!A2,Main!Q2:Q1001)</f>
        <v>67.557975460122677</v>
      </c>
    </row>
    <row r="3" spans="1:41" x14ac:dyDescent="0.35">
      <c r="A3" t="str">
        <f>Langkah!D25</f>
        <v>Matematika</v>
      </c>
      <c r="B3">
        <f>AVERAGEIF(Main!D2:D1001,A3,Main!I2:I1001)</f>
        <v>63.874213836477985</v>
      </c>
      <c r="C3">
        <f>SUMIF(Main!D8:D1007,A3,Main!H8:H1007)</f>
        <v>9075</v>
      </c>
      <c r="D3">
        <f>SUMIF(Main!D8:D1007,A3,Main!G8:G1007)</f>
        <v>11547</v>
      </c>
      <c r="E3">
        <f>AVERAGEIF(Main!D8:D1007,Helper!A3,Main!H8:H1007)</f>
        <v>57.075471698113205</v>
      </c>
      <c r="F3">
        <f>AVERAGEIF(Main!D8:D1007,Helper!A3,Main!J8:J1007)</f>
        <v>62.654088050314463</v>
      </c>
      <c r="G3">
        <f>AVERAGEIF(Main!D8:D1007,Helper!A3,Main!K8:K1007)</f>
        <v>73.440251572327043</v>
      </c>
      <c r="H3">
        <f>AVERAGEIF(Main!D3:D1002,Helper!A3,Main!Q3:Q1002)</f>
        <v>67.466194968553467</v>
      </c>
    </row>
    <row r="4" spans="1:41" x14ac:dyDescent="0.35">
      <c r="A4" t="str">
        <f>Langkah!D27</f>
        <v>Kimia</v>
      </c>
      <c r="B4">
        <f>AVERAGEIF(Main!D4:D1003,A4,Main!I4:I1003)</f>
        <v>63.645348837209305</v>
      </c>
      <c r="C4">
        <f>SUMIF(Main!D9:D1008,A4,Main!H9:H1008)</f>
        <v>10010</v>
      </c>
      <c r="D4">
        <f>SUMIF(Main!D9:D1008,A4,Main!G9:G1008)</f>
        <v>12426</v>
      </c>
      <c r="E4">
        <f>AVERAGEIF(Main!D9:D1008,Helper!A4,Main!H9:H1008)</f>
        <v>58.197674418604649</v>
      </c>
      <c r="F4">
        <f>AVERAGEIF(Main!D9:D1008,Helper!A4,Main!J9:J1008)</f>
        <v>62.087209302325583</v>
      </c>
      <c r="G4">
        <f>AVERAGEIF(Main!D9:D1008,Helper!A4,Main!K9:K1008)</f>
        <v>73.354651162790702</v>
      </c>
      <c r="H4">
        <f>AVERAGEIF(Main!D4:D1003,Helper!A4,Main!Q4:Q1003)</f>
        <v>67.420348837209275</v>
      </c>
    </row>
    <row r="5" spans="1:41" x14ac:dyDescent="0.35">
      <c r="A5" t="str">
        <f>Langkah!D26</f>
        <v>Fisika</v>
      </c>
      <c r="B5">
        <f>AVERAGEIF(Main!D3:D1002,A5,Main!I3:I1002)</f>
        <v>62.825000000000003</v>
      </c>
      <c r="C5">
        <f>SUMIF(Main!D10:D1009,A5,Main!H10:H1009)</f>
        <v>9022</v>
      </c>
      <c r="D5">
        <f>SUMIF(Main!D10:D1009,A5,Main!G10:G1009)</f>
        <v>11462</v>
      </c>
      <c r="E5">
        <f>AVERAGEIF(Main!D10:D1009,Helper!A5,Main!H10:H1009)</f>
        <v>56.387500000000003</v>
      </c>
      <c r="F5">
        <f>AVERAGEIF(Main!D10:D1009,Helper!A5,Main!J10:J1009)</f>
        <v>63.106250000000003</v>
      </c>
      <c r="G5">
        <f>AVERAGEIF(Main!D10:D1009,Helper!A5,Main!K10:K1009)</f>
        <v>71.206249999999997</v>
      </c>
      <c r="H5">
        <f>AVERAGEIF(Main!D5:D1004,Helper!A5,Main!Q5:Q1004)</f>
        <v>67.223437499999989</v>
      </c>
    </row>
    <row r="6" spans="1:41" x14ac:dyDescent="0.35">
      <c r="A6" t="str">
        <f>Langkah!D28</f>
        <v>Biologi</v>
      </c>
      <c r="B6">
        <f>AVERAGEIF(Main!D5:D1004,A6,Main!I5:I1004)</f>
        <v>62.393442622950822</v>
      </c>
      <c r="C6">
        <f>SUMIF(Main!D11:D1010,A6,Main!H11:H1010)</f>
        <v>10395</v>
      </c>
      <c r="D6">
        <f>SUMIF(Main!D11:D1010,A6,Main!G11:G1010)</f>
        <v>13073</v>
      </c>
      <c r="E6">
        <f>AVERAGEIF(Main!D11:D1010,Helper!A6,Main!H11:H1010)</f>
        <v>58.072625698324025</v>
      </c>
      <c r="F6">
        <f>AVERAGEIF(Main!D11:D1010,Helper!A6,Main!J11:J1010)</f>
        <v>62.418994413407823</v>
      </c>
      <c r="G6">
        <f>AVERAGEIF(Main!D11:D1010,Helper!A6,Main!K11:K1010)</f>
        <v>71.089385474860336</v>
      </c>
      <c r="H6">
        <f>AVERAGEIF(Main!D6:D1005,Helper!A6,Main!Q6:Q1005)</f>
        <v>66.923626373626405</v>
      </c>
    </row>
    <row r="7" spans="1:41" x14ac:dyDescent="0.35">
      <c r="A7" t="str">
        <f>Langkah!D29</f>
        <v>Statistika</v>
      </c>
      <c r="B7" s="45">
        <f>AVERAGEIF(Main!D6:D1005,A7,Main!I6:I1005)</f>
        <v>62.193750000000001</v>
      </c>
      <c r="C7">
        <f>SUMIF(Main!D12:D1011,A7,Main!H12:H1011)</f>
        <v>8886</v>
      </c>
      <c r="D7">
        <f>SUMIF(Main!D12:D1011,A7,Main!G12:G1011)</f>
        <v>11712</v>
      </c>
      <c r="E7">
        <f>AVERAGEIF(Main!D12:D1011,Helper!A7,Main!H12:H1011)</f>
        <v>55.886792452830186</v>
      </c>
      <c r="F7">
        <f>AVERAGEIF(Main!D12:D1011,Helper!A7,Main!J12:J1011)</f>
        <v>62.333333333333336</v>
      </c>
      <c r="G7">
        <f>AVERAGEIF(Main!D12:D1011,Helper!A7,Main!K12:K1011)</f>
        <v>72.056603773584911</v>
      </c>
      <c r="H7">
        <f>AVERAGEIF(Main!D7:D1006,Helper!A7,Main!Q7:Q1006)</f>
        <v>66.762812499999967</v>
      </c>
      <c r="T7" s="46" t="s">
        <v>3195</v>
      </c>
      <c r="U7" s="46" t="s">
        <v>3198</v>
      </c>
      <c r="Y7" s="46" t="s">
        <v>3199</v>
      </c>
      <c r="Z7" s="46" t="s">
        <v>3198</v>
      </c>
    </row>
    <row r="8" spans="1:41" x14ac:dyDescent="0.35">
      <c r="K8" s="46" t="s">
        <v>3193</v>
      </c>
      <c r="L8" t="s">
        <v>3199</v>
      </c>
      <c r="T8" s="46" t="s">
        <v>3193</v>
      </c>
      <c r="U8" t="s">
        <v>3200</v>
      </c>
      <c r="V8" t="s">
        <v>3201</v>
      </c>
      <c r="W8" t="s">
        <v>3194</v>
      </c>
      <c r="Y8" s="46" t="s">
        <v>3193</v>
      </c>
      <c r="Z8" t="s">
        <v>1011</v>
      </c>
      <c r="AA8" t="s">
        <v>1013</v>
      </c>
      <c r="AB8" t="s">
        <v>1014</v>
      </c>
      <c r="AC8" t="s">
        <v>1012</v>
      </c>
      <c r="AD8" t="s">
        <v>1015</v>
      </c>
      <c r="AE8" t="s">
        <v>1010</v>
      </c>
      <c r="AF8" t="s">
        <v>3194</v>
      </c>
      <c r="AH8" s="47" t="s">
        <v>3193</v>
      </c>
      <c r="AI8" s="47" t="s">
        <v>1011</v>
      </c>
      <c r="AJ8" s="47" t="s">
        <v>1013</v>
      </c>
      <c r="AK8" s="47" t="s">
        <v>1014</v>
      </c>
      <c r="AL8" s="47" t="s">
        <v>1012</v>
      </c>
      <c r="AM8" s="47" t="s">
        <v>1015</v>
      </c>
      <c r="AN8" s="47" t="s">
        <v>1010</v>
      </c>
      <c r="AO8" s="47" t="s">
        <v>3194</v>
      </c>
    </row>
    <row r="9" spans="1:41" x14ac:dyDescent="0.35">
      <c r="K9" s="1" t="s">
        <v>1044</v>
      </c>
      <c r="L9">
        <v>17</v>
      </c>
      <c r="T9" s="1" t="s">
        <v>1011</v>
      </c>
      <c r="U9">
        <v>80</v>
      </c>
      <c r="V9">
        <v>83</v>
      </c>
      <c r="W9">
        <v>163</v>
      </c>
      <c r="Y9" s="1" t="s">
        <v>3204</v>
      </c>
      <c r="Z9">
        <v>48</v>
      </c>
      <c r="AA9">
        <v>46</v>
      </c>
      <c r="AB9">
        <v>34</v>
      </c>
      <c r="AC9">
        <v>36</v>
      </c>
      <c r="AD9">
        <v>38</v>
      </c>
      <c r="AE9">
        <v>48</v>
      </c>
      <c r="AF9">
        <v>250</v>
      </c>
      <c r="AH9" s="1" t="s">
        <v>3204</v>
      </c>
      <c r="AI9">
        <v>48</v>
      </c>
      <c r="AJ9">
        <v>46</v>
      </c>
      <c r="AK9">
        <v>34</v>
      </c>
      <c r="AL9">
        <v>36</v>
      </c>
      <c r="AM9">
        <v>38</v>
      </c>
      <c r="AN9">
        <v>48</v>
      </c>
      <c r="AO9">
        <v>250</v>
      </c>
    </row>
    <row r="10" spans="1:41" x14ac:dyDescent="0.35">
      <c r="A10" s="43" t="s">
        <v>3140</v>
      </c>
      <c r="B10" s="43" t="s">
        <v>1022</v>
      </c>
      <c r="C10" s="43" t="s">
        <v>1023</v>
      </c>
      <c r="K10" s="1" t="s">
        <v>1045</v>
      </c>
      <c r="L10">
        <v>304</v>
      </c>
      <c r="T10" s="1" t="s">
        <v>1013</v>
      </c>
      <c r="U10">
        <v>98</v>
      </c>
      <c r="V10">
        <v>88</v>
      </c>
      <c r="W10">
        <v>186</v>
      </c>
      <c r="Y10" s="1" t="s">
        <v>3205</v>
      </c>
      <c r="Z10">
        <v>44</v>
      </c>
      <c r="AA10">
        <v>49</v>
      </c>
      <c r="AB10">
        <v>28</v>
      </c>
      <c r="AC10">
        <v>55</v>
      </c>
      <c r="AD10">
        <v>32</v>
      </c>
      <c r="AE10">
        <v>42</v>
      </c>
      <c r="AF10">
        <v>250</v>
      </c>
      <c r="AH10" s="1" t="s">
        <v>3205</v>
      </c>
      <c r="AI10">
        <v>44</v>
      </c>
      <c r="AJ10">
        <v>49</v>
      </c>
      <c r="AK10">
        <v>28</v>
      </c>
      <c r="AL10">
        <v>55</v>
      </c>
      <c r="AM10">
        <v>32</v>
      </c>
      <c r="AN10">
        <v>42</v>
      </c>
      <c r="AO10">
        <v>250</v>
      </c>
    </row>
    <row r="11" spans="1:41" x14ac:dyDescent="0.35">
      <c r="A11" t="s">
        <v>1013</v>
      </c>
      <c r="B11">
        <v>62.418994413407823</v>
      </c>
      <c r="C11">
        <v>71.089385474860336</v>
      </c>
      <c r="K11" s="1" t="s">
        <v>1046</v>
      </c>
      <c r="L11">
        <v>556</v>
      </c>
      <c r="T11" s="1" t="s">
        <v>1014</v>
      </c>
      <c r="U11">
        <v>85</v>
      </c>
      <c r="V11">
        <v>75</v>
      </c>
      <c r="W11">
        <v>160</v>
      </c>
      <c r="Y11" s="1" t="s">
        <v>3206</v>
      </c>
      <c r="Z11">
        <v>33</v>
      </c>
      <c r="AA11">
        <v>39</v>
      </c>
      <c r="AB11">
        <v>56</v>
      </c>
      <c r="AC11">
        <v>42</v>
      </c>
      <c r="AD11">
        <v>43</v>
      </c>
      <c r="AE11">
        <v>37</v>
      </c>
      <c r="AF11">
        <v>250</v>
      </c>
      <c r="AH11" s="1" t="s">
        <v>3206</v>
      </c>
      <c r="AI11">
        <v>33</v>
      </c>
      <c r="AJ11">
        <v>39</v>
      </c>
      <c r="AK11">
        <v>56</v>
      </c>
      <c r="AL11">
        <v>42</v>
      </c>
      <c r="AM11">
        <v>43</v>
      </c>
      <c r="AN11">
        <v>37</v>
      </c>
      <c r="AO11">
        <v>250</v>
      </c>
    </row>
    <row r="12" spans="1:41" x14ac:dyDescent="0.35">
      <c r="A12" t="s">
        <v>1011</v>
      </c>
      <c r="B12">
        <v>62.128834355828218</v>
      </c>
      <c r="C12">
        <v>73.521472392638032</v>
      </c>
      <c r="K12" s="1" t="s">
        <v>1050</v>
      </c>
      <c r="L12">
        <v>123</v>
      </c>
      <c r="T12" s="1" t="s">
        <v>1012</v>
      </c>
      <c r="U12">
        <v>77</v>
      </c>
      <c r="V12">
        <v>95</v>
      </c>
      <c r="W12">
        <v>172</v>
      </c>
      <c r="Y12" s="1" t="s">
        <v>3207</v>
      </c>
      <c r="Z12">
        <v>38</v>
      </c>
      <c r="AA12">
        <v>52</v>
      </c>
      <c r="AB12">
        <v>42</v>
      </c>
      <c r="AC12">
        <v>39</v>
      </c>
      <c r="AD12">
        <v>46</v>
      </c>
      <c r="AE12">
        <v>33</v>
      </c>
      <c r="AF12">
        <v>250</v>
      </c>
      <c r="AH12" s="1" t="s">
        <v>3207</v>
      </c>
      <c r="AI12">
        <v>38</v>
      </c>
      <c r="AJ12">
        <v>52</v>
      </c>
      <c r="AK12">
        <v>42</v>
      </c>
      <c r="AL12">
        <v>39</v>
      </c>
      <c r="AM12">
        <v>46</v>
      </c>
      <c r="AN12">
        <v>33</v>
      </c>
      <c r="AO12">
        <v>250</v>
      </c>
    </row>
    <row r="13" spans="1:41" x14ac:dyDescent="0.35">
      <c r="A13" t="s">
        <v>1014</v>
      </c>
      <c r="B13">
        <v>63.106250000000003</v>
      </c>
      <c r="C13">
        <v>71.206249999999997</v>
      </c>
      <c r="K13" s="1" t="s">
        <v>3194</v>
      </c>
      <c r="L13">
        <v>1000</v>
      </c>
      <c r="T13" s="1" t="s">
        <v>1015</v>
      </c>
      <c r="U13">
        <v>76</v>
      </c>
      <c r="V13">
        <v>83</v>
      </c>
      <c r="W13">
        <v>159</v>
      </c>
      <c r="Y13" s="1" t="s">
        <v>3194</v>
      </c>
      <c r="Z13">
        <v>163</v>
      </c>
      <c r="AA13">
        <v>186</v>
      </c>
      <c r="AB13">
        <v>160</v>
      </c>
      <c r="AC13">
        <v>172</v>
      </c>
      <c r="AD13">
        <v>159</v>
      </c>
      <c r="AE13">
        <v>160</v>
      </c>
      <c r="AF13">
        <v>1000</v>
      </c>
    </row>
    <row r="14" spans="1:41" x14ac:dyDescent="0.35">
      <c r="A14" t="s">
        <v>1010</v>
      </c>
      <c r="B14">
        <v>62.333333333333336</v>
      </c>
      <c r="C14">
        <v>72.056603773584911</v>
      </c>
      <c r="T14" s="1" t="s">
        <v>1010</v>
      </c>
      <c r="U14">
        <v>84</v>
      </c>
      <c r="V14">
        <v>76</v>
      </c>
      <c r="W14">
        <v>160</v>
      </c>
    </row>
    <row r="15" spans="1:41" x14ac:dyDescent="0.35">
      <c r="A15" t="s">
        <v>1015</v>
      </c>
      <c r="B15">
        <v>62.654088050314463</v>
      </c>
      <c r="C15">
        <v>73.440251572327043</v>
      </c>
      <c r="T15" s="1" t="s">
        <v>3194</v>
      </c>
      <c r="U15">
        <v>500</v>
      </c>
      <c r="V15">
        <v>500</v>
      </c>
      <c r="W15">
        <v>1000</v>
      </c>
      <c r="Y15" s="1" t="s">
        <v>3208</v>
      </c>
      <c r="Z15">
        <f>SUM(GETPIVOTDATA("Jurusan",$Y$7,"Nomor Urut","1-250","Jurusan","Matematika"),GETPIVOTDATA("Jurusan",$Y$7,"Nomor Urut","251-500","Jurusan","Statistika"),GETPIVOTDATA("Jurusan",$Y$7,"Nomor Urut","501-700","Jurusan","Kimia"),GETPIVOTDATA("Jurusan",$Y$7,"Nomor Urut","701-1000","Jurusan","Aktuaria"))</f>
        <v>160</v>
      </c>
    </row>
    <row r="16" spans="1:41" x14ac:dyDescent="0.35">
      <c r="A16" t="s">
        <v>1012</v>
      </c>
      <c r="B16">
        <v>62.087209302325583</v>
      </c>
      <c r="C16">
        <v>73.354651162790702</v>
      </c>
      <c r="Y16" s="1" t="s">
        <v>3209</v>
      </c>
      <c r="Z16">
        <f>SUM(GETPIVOTDATA("Jurusan",$Y$7,"Nomor Urut","1-250","Jurusan","Fisika"),GETPIVOTDATA("Jurusan",$Y$7,"Nomor Urut","251-500","Jurusan","Aktuaria"),GETPIVOTDATA("Jurusan",$Y$7,"Nomor Urut","501-700","Jurusan","Biologi"),GETPIVOTDATA("Jurusan",$Y$7,"Nomor Urut","701-1000","Jurusan","Matematika"))</f>
        <v>163</v>
      </c>
      <c r="AE16" s="46" t="s">
        <v>3199</v>
      </c>
      <c r="AF16" s="46" t="s">
        <v>3198</v>
      </c>
    </row>
    <row r="17" spans="25:38" x14ac:dyDescent="0.35">
      <c r="Y17" s="1" t="s">
        <v>3210</v>
      </c>
      <c r="Z17">
        <f>SUM(GETPIVOTDATA("Jurusan",$Y$7,"Nomor Urut","1-250","Jurusan","Kimia"),GETPIVOTDATA("Jurusan",$Y$7,"Nomor Urut","251-500","Jurusan","Matematika"),GETPIVOTDATA("Jurusan",$Y$7,"Nomor Urut","501-700","Jurusan","Statistika"),GETPIVOTDATA("Jurusan",$Y$7,"Nomor Urut","701-1000","Jurusan","Fisika"))</f>
        <v>147</v>
      </c>
      <c r="AE17" s="46" t="s">
        <v>3193</v>
      </c>
      <c r="AF17" t="s">
        <v>1011</v>
      </c>
      <c r="AG17" t="s">
        <v>1013</v>
      </c>
      <c r="AH17" t="s">
        <v>1014</v>
      </c>
      <c r="AI17" t="s">
        <v>1012</v>
      </c>
      <c r="AJ17" t="s">
        <v>1015</v>
      </c>
      <c r="AK17" t="s">
        <v>1010</v>
      </c>
      <c r="AL17" t="s">
        <v>3194</v>
      </c>
    </row>
    <row r="18" spans="25:38" x14ac:dyDescent="0.35">
      <c r="Y18" s="1" t="s">
        <v>3211</v>
      </c>
      <c r="Z18">
        <f>SUM(GETPIVOTDATA("Jurusan",$Y$7,"Nomor Urut","1-250","Jurusan","Biologi"),GETPIVOTDATA("Jurusan",$Y$7,"Nomor Urut","251-500","Jurusan","Fisika"),GETPIVOTDATA("Jurusan",$Y$7,"Nomor Urut","501-700","Jurusan","Aktuaria"),GETPIVOTDATA("Jurusan",$Y$7,"Nomor Urut","701-1000","Jurusan","Statistika"))</f>
        <v>140</v>
      </c>
      <c r="AE18" s="1" t="s">
        <v>3208</v>
      </c>
      <c r="AF18">
        <v>38</v>
      </c>
      <c r="AI18">
        <v>42</v>
      </c>
      <c r="AJ18">
        <v>38</v>
      </c>
      <c r="AK18">
        <v>42</v>
      </c>
      <c r="AL18">
        <v>160</v>
      </c>
    </row>
    <row r="19" spans="25:38" x14ac:dyDescent="0.35">
      <c r="Y19" s="1" t="s">
        <v>3212</v>
      </c>
      <c r="Z19">
        <f>SUM(GETPIVOTDATA("Jurusan",$Y$7,"Nomor Urut","1-250","Jurusan","Statistika"),GETPIVOTDATA("Jurusan",$Y$7,"Nomor Urut","251-500","Jurusan","Kimia"),GETPIVOTDATA("Jurusan",$Y$7,"Nomor Urut","501-700","Jurusan","Matematika"),GETPIVOTDATA("Jurusan",$Y$7,"Nomor Urut","701-1000","Jurusan","Biologi"))</f>
        <v>198</v>
      </c>
      <c r="AE19" s="1" t="s">
        <v>3212</v>
      </c>
      <c r="AG19">
        <v>52</v>
      </c>
      <c r="AI19">
        <v>55</v>
      </c>
      <c r="AJ19">
        <v>43</v>
      </c>
      <c r="AK19">
        <v>48</v>
      </c>
      <c r="AL19">
        <v>198</v>
      </c>
    </row>
    <row r="20" spans="25:38" x14ac:dyDescent="0.35">
      <c r="Y20" s="1" t="s">
        <v>3213</v>
      </c>
      <c r="Z20">
        <f>SUM(GETPIVOTDATA("Jurusan",$Y$7,"Nomor Urut","1-250","Jurusan","Aktuaria"),GETPIVOTDATA("Jurusan",$Y$7,"Nomor Urut","251-500","Jurusan","Biologi"),GETPIVOTDATA("Jurusan",$Y$7,"Nomor Urut","501-700","Jurusan","Fisika"),GETPIVOTDATA("Jurusan",$Y$7,"Nomor Urut","701-1000","Jurusan","Kimia"))</f>
        <v>192</v>
      </c>
      <c r="AE20" s="1" t="s">
        <v>3211</v>
      </c>
      <c r="AF20">
        <v>33</v>
      </c>
      <c r="AG20">
        <v>46</v>
      </c>
      <c r="AH20">
        <v>28</v>
      </c>
      <c r="AK20">
        <v>33</v>
      </c>
      <c r="AL20">
        <v>140</v>
      </c>
    </row>
    <row r="21" spans="25:38" x14ac:dyDescent="0.35">
      <c r="AE21" s="1" t="s">
        <v>3213</v>
      </c>
      <c r="AF21">
        <v>48</v>
      </c>
      <c r="AG21">
        <v>49</v>
      </c>
      <c r="AH21">
        <v>56</v>
      </c>
      <c r="AI21">
        <v>39</v>
      </c>
      <c r="AL21">
        <v>192</v>
      </c>
    </row>
    <row r="22" spans="25:38" x14ac:dyDescent="0.35">
      <c r="AE22" s="1" t="s">
        <v>3210</v>
      </c>
      <c r="AH22">
        <v>42</v>
      </c>
      <c r="AI22">
        <v>36</v>
      </c>
      <c r="AJ22">
        <v>32</v>
      </c>
      <c r="AK22">
        <v>37</v>
      </c>
      <c r="AL22">
        <v>147</v>
      </c>
    </row>
    <row r="23" spans="25:38" x14ac:dyDescent="0.35">
      <c r="AE23" s="1" t="s">
        <v>3209</v>
      </c>
      <c r="AF23">
        <v>44</v>
      </c>
      <c r="AG23">
        <v>39</v>
      </c>
      <c r="AH23">
        <v>34</v>
      </c>
      <c r="AJ23">
        <v>46</v>
      </c>
      <c r="AL23">
        <v>163</v>
      </c>
    </row>
    <row r="24" spans="25:38" x14ac:dyDescent="0.35">
      <c r="AE24" s="1" t="s">
        <v>3194</v>
      </c>
      <c r="AF24">
        <v>163</v>
      </c>
      <c r="AG24">
        <v>186</v>
      </c>
      <c r="AH24">
        <v>160</v>
      </c>
      <c r="AI24">
        <v>172</v>
      </c>
      <c r="AJ24">
        <v>159</v>
      </c>
      <c r="AK24">
        <v>160</v>
      </c>
      <c r="AL24">
        <v>1000</v>
      </c>
    </row>
  </sheetData>
  <autoFilter ref="AH8:AO12" xr:uid="{B80A892A-6F5E-424E-9F4E-7F7032F95A88}"/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0C52-091B-43F1-BE2C-DDC04AD215DA}">
  <dimension ref="A1:AF1001"/>
  <sheetViews>
    <sheetView topLeftCell="A145" zoomScale="65" zoomScaleNormal="130" workbookViewId="0">
      <selection activeCell="O79" sqref="O79:O992"/>
    </sheetView>
  </sheetViews>
  <sheetFormatPr defaultColWidth="8.81640625" defaultRowHeight="14.5" x14ac:dyDescent="0.35"/>
  <cols>
    <col min="1" max="1" width="7.1796875" bestFit="1" customWidth="1"/>
    <col min="2" max="2" width="13.81640625" bestFit="1" customWidth="1"/>
    <col min="3" max="3" width="13.1796875" bestFit="1" customWidth="1"/>
    <col min="4" max="4" width="11.453125" bestFit="1" customWidth="1"/>
    <col min="5" max="5" width="23.1796875" bestFit="1" customWidth="1"/>
    <col min="6" max="6" width="23.1796875" customWidth="1"/>
    <col min="14" max="14" width="11.08984375" style="27" bestFit="1" customWidth="1"/>
    <col min="15" max="15" width="11.08984375" style="27" customWidth="1"/>
    <col min="16" max="16" width="15.453125" bestFit="1" customWidth="1"/>
    <col min="17" max="17" width="12.453125" bestFit="1" customWidth="1"/>
    <col min="18" max="18" width="8.6328125" bestFit="1" customWidth="1"/>
    <col min="19" max="19" width="14.6328125" bestFit="1" customWidth="1"/>
    <col min="20" max="20" width="28.6328125" bestFit="1" customWidth="1"/>
    <col min="21" max="21" width="14.453125" bestFit="1" customWidth="1"/>
    <col min="22" max="22" width="13.81640625" bestFit="1" customWidth="1"/>
    <col min="23" max="23" width="28.7265625" bestFit="1" customWidth="1"/>
    <col min="24" max="24" width="17.453125" bestFit="1" customWidth="1"/>
    <col min="26" max="26" width="8.1796875" bestFit="1" customWidth="1"/>
  </cols>
  <sheetData>
    <row r="1" spans="1:32" x14ac:dyDescent="0.35">
      <c r="A1" s="43" t="s">
        <v>3139</v>
      </c>
      <c r="B1" s="43" t="s">
        <v>3202</v>
      </c>
      <c r="C1" s="43" t="s">
        <v>1054</v>
      </c>
      <c r="D1" s="43" t="s">
        <v>1009</v>
      </c>
      <c r="E1" s="43" t="s">
        <v>3149</v>
      </c>
      <c r="F1" s="43" t="s">
        <v>3203</v>
      </c>
      <c r="G1" s="43" t="s">
        <v>1019</v>
      </c>
      <c r="H1" s="43" t="s">
        <v>1020</v>
      </c>
      <c r="I1" s="43" t="s">
        <v>1021</v>
      </c>
      <c r="J1" s="43" t="s">
        <v>1022</v>
      </c>
      <c r="K1" s="43" t="s">
        <v>1023</v>
      </c>
      <c r="L1" s="43" t="s">
        <v>1024</v>
      </c>
      <c r="M1" s="43" t="s">
        <v>1025</v>
      </c>
      <c r="N1" s="44" t="s">
        <v>3152</v>
      </c>
      <c r="O1" s="44" t="s">
        <v>3196</v>
      </c>
      <c r="P1" s="43" t="s">
        <v>3156</v>
      </c>
      <c r="Q1" s="43" t="s">
        <v>1026</v>
      </c>
      <c r="R1" s="43" t="s">
        <v>1035</v>
      </c>
      <c r="S1" s="43" t="s">
        <v>1008</v>
      </c>
      <c r="T1" s="43" t="s">
        <v>1059</v>
      </c>
      <c r="U1" s="43" t="s">
        <v>1056</v>
      </c>
      <c r="V1" s="43" t="s">
        <v>1057</v>
      </c>
      <c r="W1" s="43" t="s">
        <v>1058</v>
      </c>
      <c r="X1" s="43" t="s">
        <v>1055</v>
      </c>
    </row>
    <row r="2" spans="1:32" x14ac:dyDescent="0.35">
      <c r="A2">
        <v>1</v>
      </c>
      <c r="B2" t="str">
        <f>IF(A2&lt;=250,"1-250",IF(A2&lt;=500,"251-500",IF(A2&lt;=750,"501-750","751-1000")))</f>
        <v>1-250</v>
      </c>
      <c r="C2" t="str">
        <f t="shared" ref="C2:C65" si="0">CONCATENATE(IF(D2="Matematika","A",IF(D2="Fisika","B",IF(D2="Kimia","C",IF(D2="Biologi","D",IF(D2="Statistika","E","F"))))),IF(A2&gt;=1000,"",IF(A2&gt;=100,"0",IF(A2&gt;=10,"00",IF(A2&lt;10,"000")))),A2)</f>
        <v>D0001</v>
      </c>
      <c r="D2" t="s">
        <v>1013</v>
      </c>
      <c r="E2" t="str">
        <f>VLOOKUP(C2,Detail!$G$1:$H$1001,2,0)</f>
        <v>Legawa Riyanti</v>
      </c>
      <c r="F2" t="str">
        <f>IF(AND(B2="1-250",D2="Matematika"),"Bu Dwi",IF(AND(B2="1-250",D2="Fisika"),"Pak Krisna",IF(AND(B2="1-250",D2="Kimia"),"Pak Budi",IF(AND(B2="1-250",D2="Biologi"),"Bu Ratna",IF(AND(B2="1-250",D2="Statistika"),"Bu Made","Pak Andi")))))</f>
        <v>Bu Ratna</v>
      </c>
      <c r="G2">
        <v>79</v>
      </c>
      <c r="H2">
        <v>49</v>
      </c>
      <c r="I2">
        <v>66</v>
      </c>
      <c r="J2">
        <v>52</v>
      </c>
      <c r="K2">
        <v>52</v>
      </c>
      <c r="L2">
        <v>98</v>
      </c>
      <c r="M2">
        <v>85</v>
      </c>
      <c r="N2" s="27">
        <f>IFERROR(VLOOKUP(Main!C2,Absen!$A$1:$B$501,2,0),"No")</f>
        <v>44855</v>
      </c>
      <c r="O2" s="27" t="str">
        <f>IF(N2="No","Hadir","Tidak Hadir")</f>
        <v>Tidak Hadir</v>
      </c>
      <c r="P2">
        <f t="shared" ref="P2:P65" si="1">IF(N2="No",M2,M2-10)</f>
        <v>75</v>
      </c>
      <c r="Q2">
        <f t="shared" ref="Q2:Q65" si="2">SUM(G2:H2,J2:K2)*12.5%+SUM(I2,L2)*20%+P2*10%</f>
        <v>69.300000000000011</v>
      </c>
      <c r="R2" t="str">
        <f>IF(Main!Q2&gt;=91,"A+",IF(Main!Q2&gt;=80,"A",IF(Q2&gt;=70,"B",IF(Q2&gt;=60,"C",IF(Q2&gt;=40,"D",IF(Q2&lt;40,"E"))))))</f>
        <v>C</v>
      </c>
      <c r="S2" s="27">
        <f>INDEX(Detail!$A$1:$A$1001,MATCH(Main!C2,Detail!$G$1:$G$1001,0))</f>
        <v>37335</v>
      </c>
      <c r="T2" t="str">
        <f>INDEX(Detail!$F$1:$F$1001,MATCH(Main!C2,Detail!$G$1:$G$1001,0))</f>
        <v>Probolinggo</v>
      </c>
      <c r="U2">
        <f>INDEX(Detail!$C$1:$C$1001,MATCH(Main!C2,Detail!$G$1:$G$1001,0))</f>
        <v>166</v>
      </c>
      <c r="V2">
        <f>INDEX(Detail!$D$1:$D$1001,MATCH(Main!C2,Detail!$G$1:$G$1001,0))</f>
        <v>95</v>
      </c>
      <c r="W2" t="str">
        <f>INDEX(Detail!$E$1:$E$1001,MATCH(Main!C2,Detail!$G$1:$G$1001,0))</f>
        <v xml:space="preserve">Jl. M.T Haryono No. 5
</v>
      </c>
      <c r="X2" t="str">
        <f>INDEX(Detail!$B$1:$B$1001,MATCH(Main!C2,Detail!$G$1:$G$1001,0))</f>
        <v>A+</v>
      </c>
      <c r="Z2" s="7"/>
      <c r="AA2" s="28"/>
      <c r="AB2" s="28"/>
      <c r="AC2" s="28"/>
      <c r="AD2" s="28"/>
      <c r="AE2" s="28"/>
      <c r="AF2" s="28"/>
    </row>
    <row r="3" spans="1:32" x14ac:dyDescent="0.35">
      <c r="A3">
        <v>2</v>
      </c>
      <c r="B3" t="str">
        <f t="shared" ref="B3:B66" si="3">IF(A3&lt;=250,"1-250",IF(A3&lt;=500,"251-500",IF(A3&lt;=750,"501-750","751-1000")))</f>
        <v>1-250</v>
      </c>
      <c r="C3" t="str">
        <f t="shared" si="0"/>
        <v>D0002</v>
      </c>
      <c r="D3" t="s">
        <v>1013</v>
      </c>
      <c r="E3" t="str">
        <f>VLOOKUP(C3,Detail!$G$1:$H$1001,2,0)</f>
        <v>Kunthara Halimah</v>
      </c>
      <c r="F3" t="str">
        <f t="shared" ref="F3:F66" si="4">IF(AND(B3="1-250",D3="Matematika"),"Bu Dwi",IF(AND(B3="1-250",D3="Fisika"),"Pak Krisna",IF(AND(B3="1-250",D3="Kimia"),"Pak Budi",IF(AND(B3="1-250",D3="Biologi"),"Bu Ratna",IF(AND(B3="1-250",D3="Statistika"),"Bu Made","Pak Andi")))))</f>
        <v>Bu Ratna</v>
      </c>
      <c r="G3">
        <v>65</v>
      </c>
      <c r="H3">
        <v>47</v>
      </c>
      <c r="I3">
        <v>72</v>
      </c>
      <c r="J3">
        <v>71</v>
      </c>
      <c r="K3">
        <v>70</v>
      </c>
      <c r="L3">
        <v>73</v>
      </c>
      <c r="M3">
        <v>82</v>
      </c>
      <c r="N3" s="27">
        <f>IFERROR(VLOOKUP(Main!C3,Absen!$A$1:$B$501,2,0),"No")</f>
        <v>44816</v>
      </c>
      <c r="O3" s="27" t="str">
        <f t="shared" ref="O3:O66" si="5">IF(N3="No","Hadir","Tidak Hadir")</f>
        <v>Tidak Hadir</v>
      </c>
      <c r="P3">
        <f t="shared" si="1"/>
        <v>72</v>
      </c>
      <c r="Q3">
        <f t="shared" si="2"/>
        <v>67.825000000000003</v>
      </c>
      <c r="R3" t="str">
        <f>IF(Main!Q3&gt;=91,"A+",IF(Main!Q3&gt;=80,"A",IF(Q3&gt;=70,"B",IF(Q3&gt;=60,"C",IF(Q3&gt;=40,"D",IF(Q3&lt;40,"E"))))))</f>
        <v>C</v>
      </c>
      <c r="S3" s="27">
        <f>INDEX(Detail!$A$1:$A$1001,MATCH(Main!C3,Detail!$G$1:$G$1001,0))</f>
        <v>38428</v>
      </c>
      <c r="T3" t="str">
        <f>INDEX(Detail!$F$1:$F$1001,MATCH(Main!C3,Detail!$G$1:$G$1001,0))</f>
        <v>Tangerang Selatan</v>
      </c>
      <c r="U3">
        <f>INDEX(Detail!$C$1:$C$1001,MATCH(Main!C3,Detail!$G$1:$G$1001,0))</f>
        <v>175</v>
      </c>
      <c r="V3">
        <f>INDEX(Detail!$D$1:$D$1001,MATCH(Main!C3,Detail!$G$1:$G$1001,0))</f>
        <v>55</v>
      </c>
      <c r="W3" t="str">
        <f>INDEX(Detail!$E$1:$E$1001,MATCH(Main!C3,Detail!$G$1:$G$1001,0))</f>
        <v>Gang Setiabudhi No. 17</v>
      </c>
      <c r="X3" t="str">
        <f>INDEX(Detail!$B$1:$B$1001,MATCH(Main!C3,Detail!$G$1:$G$1001,0))</f>
        <v>AB-</v>
      </c>
      <c r="AA3" s="28"/>
    </row>
    <row r="4" spans="1:32" x14ac:dyDescent="0.35">
      <c r="A4">
        <v>3</v>
      </c>
      <c r="B4" t="str">
        <f t="shared" si="3"/>
        <v>1-250</v>
      </c>
      <c r="C4" t="str">
        <f t="shared" si="0"/>
        <v>D0003</v>
      </c>
      <c r="D4" t="s">
        <v>1013</v>
      </c>
      <c r="E4" t="str">
        <f>VLOOKUP(C4,Detail!$G$1:$H$1001,2,0)</f>
        <v>Cakrawangsa Adriansyah</v>
      </c>
      <c r="F4" t="str">
        <f>IF(AND(B4="1-250",D4="Matematika"),"Bu Dwi",IF(AND(B4="1-250",D4="Fisika"),"Pak Krisna",IF(AND(B4="1-250",D4="Kimia"),"Pak Budi",IF(AND(B4="1-250",D4="Biologi"),"Bu Ratna",IF(AND(B4="1-250",D4="Statistika"),"Bu Made","Pak Andi")))))</f>
        <v>Bu Ratna</v>
      </c>
      <c r="G4">
        <v>89</v>
      </c>
      <c r="H4">
        <v>48</v>
      </c>
      <c r="I4">
        <v>36</v>
      </c>
      <c r="J4">
        <v>73</v>
      </c>
      <c r="K4">
        <v>82</v>
      </c>
      <c r="L4">
        <v>67</v>
      </c>
      <c r="M4">
        <v>79</v>
      </c>
      <c r="N4" s="27">
        <f>IFERROR(VLOOKUP(Main!C4,Absen!$A$1:$B$501,2,0),"No")</f>
        <v>44762</v>
      </c>
      <c r="O4" s="27" t="str">
        <f t="shared" si="5"/>
        <v>Tidak Hadir</v>
      </c>
      <c r="P4">
        <f t="shared" si="1"/>
        <v>69</v>
      </c>
      <c r="Q4">
        <f t="shared" si="2"/>
        <v>64</v>
      </c>
      <c r="R4" t="str">
        <f>IF(Main!Q4&gt;=91,"A+",IF(Main!Q4&gt;=80,"A",IF(Q4&gt;=70,"B",IF(Q4&gt;=60,"C",IF(Q4&gt;=40,"D",IF(Q4&lt;40,"E"))))))</f>
        <v>C</v>
      </c>
      <c r="S4" s="27">
        <f>INDEX(Detail!$A$1:$A$1001,MATCH(Main!C4,Detail!$G$1:$G$1001,0))</f>
        <v>37865</v>
      </c>
      <c r="T4" t="str">
        <f>INDEX(Detail!$F$1:$F$1001,MATCH(Main!C4,Detail!$G$1:$G$1001,0))</f>
        <v>Malang</v>
      </c>
      <c r="U4">
        <f>INDEX(Detail!$C$1:$C$1001,MATCH(Main!C4,Detail!$G$1:$G$1001,0))</f>
        <v>167</v>
      </c>
      <c r="V4">
        <f>INDEX(Detail!$D$1:$D$1001,MATCH(Main!C4,Detail!$G$1:$G$1001,0))</f>
        <v>56</v>
      </c>
      <c r="W4" t="str">
        <f>INDEX(Detail!$E$1:$E$1001,MATCH(Main!C4,Detail!$G$1:$G$1001,0))</f>
        <v xml:space="preserve">Jl. Jayawijaya No. 7
</v>
      </c>
      <c r="X4" t="str">
        <f>INDEX(Detail!$B$1:$B$1001,MATCH(Main!C4,Detail!$G$1:$G$1001,0))</f>
        <v>O+</v>
      </c>
      <c r="AA4" s="28"/>
    </row>
    <row r="5" spans="1:32" x14ac:dyDescent="0.35">
      <c r="A5">
        <v>4</v>
      </c>
      <c r="B5" t="str">
        <f t="shared" si="3"/>
        <v>1-250</v>
      </c>
      <c r="C5" t="str">
        <f t="shared" si="0"/>
        <v>D0004</v>
      </c>
      <c r="D5" t="s">
        <v>1013</v>
      </c>
      <c r="E5" t="str">
        <f>VLOOKUP(C5,Detail!$G$1:$H$1001,2,0)</f>
        <v>Daliono Sudiati</v>
      </c>
      <c r="F5" t="str">
        <f t="shared" si="4"/>
        <v>Bu Ratna</v>
      </c>
      <c r="G5">
        <v>78</v>
      </c>
      <c r="H5">
        <v>44</v>
      </c>
      <c r="I5">
        <v>36</v>
      </c>
      <c r="J5">
        <v>74</v>
      </c>
      <c r="K5">
        <v>59</v>
      </c>
      <c r="L5">
        <v>90</v>
      </c>
      <c r="M5">
        <v>100</v>
      </c>
      <c r="N5" s="27" t="str">
        <f>IFERROR(VLOOKUP(Main!C5,Absen!$A$1:$B$501,2,0),"No")</f>
        <v>No</v>
      </c>
      <c r="O5" s="27" t="str">
        <f t="shared" si="5"/>
        <v>Hadir</v>
      </c>
      <c r="P5">
        <f t="shared" si="1"/>
        <v>100</v>
      </c>
      <c r="Q5">
        <f t="shared" si="2"/>
        <v>67.075000000000003</v>
      </c>
      <c r="R5" t="str">
        <f>IF(Main!Q5&gt;=91,"A+",IF(Main!Q5&gt;=80,"A",IF(Q5&gt;=70,"B",IF(Q5&gt;=60,"C",IF(Q5&gt;=40,"D",IF(Q5&lt;40,"E"))))))</f>
        <v>C</v>
      </c>
      <c r="S5" s="27">
        <f>INDEX(Detail!$A$1:$A$1001,MATCH(Main!C5,Detail!$G$1:$G$1001,0))</f>
        <v>37613</v>
      </c>
      <c r="T5" t="str">
        <f>INDEX(Detail!$F$1:$F$1001,MATCH(Main!C5,Detail!$G$1:$G$1001,0))</f>
        <v>Padangpanjang</v>
      </c>
      <c r="U5">
        <f>INDEX(Detail!$C$1:$C$1001,MATCH(Main!C5,Detail!$G$1:$G$1001,0))</f>
        <v>176</v>
      </c>
      <c r="V5">
        <f>INDEX(Detail!$D$1:$D$1001,MATCH(Main!C5,Detail!$G$1:$G$1001,0))</f>
        <v>63</v>
      </c>
      <c r="W5" t="str">
        <f>INDEX(Detail!$E$1:$E$1001,MATCH(Main!C5,Detail!$G$1:$G$1001,0))</f>
        <v xml:space="preserve">Gang Ahmad Dahlan No. 7
</v>
      </c>
      <c r="X5" t="str">
        <f>INDEX(Detail!$B$1:$B$1001,MATCH(Main!C5,Detail!$G$1:$G$1001,0))</f>
        <v>B+</v>
      </c>
      <c r="AA5" s="28"/>
    </row>
    <row r="6" spans="1:32" x14ac:dyDescent="0.35">
      <c r="A6">
        <v>5</v>
      </c>
      <c r="B6" t="str">
        <f t="shared" si="3"/>
        <v>1-250</v>
      </c>
      <c r="C6" t="str">
        <f t="shared" si="0"/>
        <v>D0005</v>
      </c>
      <c r="D6" t="s">
        <v>1013</v>
      </c>
      <c r="E6" t="str">
        <f>VLOOKUP(C6,Detail!$G$1:$H$1001,2,0)</f>
        <v>Ilsa Hakim</v>
      </c>
      <c r="F6" t="str">
        <f t="shared" si="4"/>
        <v>Bu Ratna</v>
      </c>
      <c r="G6">
        <v>73</v>
      </c>
      <c r="H6">
        <v>48</v>
      </c>
      <c r="I6">
        <v>35</v>
      </c>
      <c r="J6">
        <v>62</v>
      </c>
      <c r="K6">
        <v>72</v>
      </c>
      <c r="L6">
        <v>51</v>
      </c>
      <c r="M6">
        <v>70</v>
      </c>
      <c r="N6" s="27">
        <f>IFERROR(VLOOKUP(Main!C6,Absen!$A$1:$B$501,2,0),"No")</f>
        <v>44771</v>
      </c>
      <c r="O6" s="27" t="str">
        <f t="shared" si="5"/>
        <v>Tidak Hadir</v>
      </c>
      <c r="P6">
        <f t="shared" si="1"/>
        <v>60</v>
      </c>
      <c r="Q6">
        <f t="shared" si="2"/>
        <v>55.075000000000003</v>
      </c>
      <c r="R6" t="str">
        <f>IF(Main!Q6&gt;=91,"A+",IF(Main!Q6&gt;=80,"A",IF(Q6&gt;=70,"B",IF(Q6&gt;=60,"C",IF(Q6&gt;=40,"D",IF(Q6&lt;40,"E"))))))</f>
        <v>D</v>
      </c>
      <c r="S6" s="27">
        <f>INDEX(Detail!$A$1:$A$1001,MATCH(Main!C6,Detail!$G$1:$G$1001,0))</f>
        <v>37464</v>
      </c>
      <c r="T6" t="str">
        <f>INDEX(Detail!$F$1:$F$1001,MATCH(Main!C6,Detail!$G$1:$G$1001,0))</f>
        <v>Langsa</v>
      </c>
      <c r="U6">
        <f>INDEX(Detail!$C$1:$C$1001,MATCH(Main!C6,Detail!$G$1:$G$1001,0))</f>
        <v>165</v>
      </c>
      <c r="V6">
        <f>INDEX(Detail!$D$1:$D$1001,MATCH(Main!C6,Detail!$G$1:$G$1001,0))</f>
        <v>49</v>
      </c>
      <c r="W6" t="str">
        <f>INDEX(Detail!$E$1:$E$1001,MATCH(Main!C6,Detail!$G$1:$G$1001,0))</f>
        <v>Gg. Pasteur No. 47</v>
      </c>
      <c r="X6" t="str">
        <f>INDEX(Detail!$B$1:$B$1001,MATCH(Main!C6,Detail!$G$1:$G$1001,0))</f>
        <v>A+</v>
      </c>
      <c r="AA6" s="28"/>
    </row>
    <row r="7" spans="1:32" x14ac:dyDescent="0.35">
      <c r="A7">
        <v>6</v>
      </c>
      <c r="B7" t="str">
        <f t="shared" si="3"/>
        <v>1-250</v>
      </c>
      <c r="C7" t="str">
        <f t="shared" si="0"/>
        <v>D0006</v>
      </c>
      <c r="D7" t="s">
        <v>1013</v>
      </c>
      <c r="E7" t="str">
        <f>VLOOKUP(C7,Detail!$G$1:$H$1001,2,0)</f>
        <v>Artawan Lazuardi</v>
      </c>
      <c r="F7" t="str">
        <f t="shared" si="4"/>
        <v>Bu Ratna</v>
      </c>
      <c r="G7">
        <v>77</v>
      </c>
      <c r="H7">
        <v>53</v>
      </c>
      <c r="I7">
        <v>94</v>
      </c>
      <c r="J7">
        <v>65</v>
      </c>
      <c r="K7">
        <v>70</v>
      </c>
      <c r="L7">
        <v>57</v>
      </c>
      <c r="M7">
        <v>71</v>
      </c>
      <c r="N7" s="27" t="str">
        <f>IFERROR(VLOOKUP(Main!C7,Absen!$A$1:$B$501,2,0),"No")</f>
        <v>No</v>
      </c>
      <c r="O7" s="27" t="str">
        <f t="shared" si="5"/>
        <v>Hadir</v>
      </c>
      <c r="P7">
        <f t="shared" si="1"/>
        <v>71</v>
      </c>
      <c r="Q7">
        <f t="shared" si="2"/>
        <v>70.424999999999997</v>
      </c>
      <c r="R7" t="str">
        <f>IF(Main!Q7&gt;=91,"A+",IF(Main!Q7&gt;=80,"A",IF(Q7&gt;=70,"B",IF(Q7&gt;=60,"C",IF(Q7&gt;=40,"D",IF(Q7&lt;40,"E"))))))</f>
        <v>B</v>
      </c>
      <c r="S7" s="27">
        <f>INDEX(Detail!$A$1:$A$1001,MATCH(Main!C7,Detail!$G$1:$G$1001,0))</f>
        <v>38070</v>
      </c>
      <c r="T7" t="str">
        <f>INDEX(Detail!$F$1:$F$1001,MATCH(Main!C7,Detail!$G$1:$G$1001,0))</f>
        <v>Kota Administrasi Jakarta Timur</v>
      </c>
      <c r="U7">
        <f>INDEX(Detail!$C$1:$C$1001,MATCH(Main!C7,Detail!$G$1:$G$1001,0))</f>
        <v>178</v>
      </c>
      <c r="V7">
        <f>INDEX(Detail!$D$1:$D$1001,MATCH(Main!C7,Detail!$G$1:$G$1001,0))</f>
        <v>49</v>
      </c>
      <c r="W7" t="str">
        <f>INDEX(Detail!$E$1:$E$1001,MATCH(Main!C7,Detail!$G$1:$G$1001,0))</f>
        <v xml:space="preserve">Jalan Wonoayu No. 5
</v>
      </c>
      <c r="X7" t="str">
        <f>INDEX(Detail!$B$1:$B$1001,MATCH(Main!C7,Detail!$G$1:$G$1001,0))</f>
        <v>B-</v>
      </c>
      <c r="AA7" s="28"/>
    </row>
    <row r="8" spans="1:32" x14ac:dyDescent="0.35">
      <c r="A8">
        <v>7</v>
      </c>
      <c r="B8" t="str">
        <f t="shared" si="3"/>
        <v>1-250</v>
      </c>
      <c r="C8" t="str">
        <f t="shared" si="0"/>
        <v>D0007</v>
      </c>
      <c r="D8" t="s">
        <v>1013</v>
      </c>
      <c r="E8" t="str">
        <f>VLOOKUP(C8,Detail!$G$1:$H$1001,2,0)</f>
        <v>Jatmiko Nasyidah</v>
      </c>
      <c r="F8" t="str">
        <f t="shared" si="4"/>
        <v>Bu Ratna</v>
      </c>
      <c r="G8">
        <v>58</v>
      </c>
      <c r="H8">
        <v>61</v>
      </c>
      <c r="I8">
        <v>95</v>
      </c>
      <c r="J8">
        <v>54</v>
      </c>
      <c r="K8">
        <v>77</v>
      </c>
      <c r="L8">
        <v>65</v>
      </c>
      <c r="M8">
        <v>87</v>
      </c>
      <c r="N8" s="27" t="str">
        <f>IFERROR(VLOOKUP(Main!C8,Absen!$A$1:$B$501,2,0),"No")</f>
        <v>No</v>
      </c>
      <c r="O8" s="27" t="str">
        <f t="shared" si="5"/>
        <v>Hadir</v>
      </c>
      <c r="P8">
        <f t="shared" si="1"/>
        <v>87</v>
      </c>
      <c r="Q8">
        <f t="shared" si="2"/>
        <v>71.95</v>
      </c>
      <c r="R8" t="str">
        <f>IF(Main!Q8&gt;=91,"A+",IF(Main!Q8&gt;=80,"A",IF(Q8&gt;=70,"B",IF(Q8&gt;=60,"C",IF(Q8&gt;=40,"D",IF(Q8&lt;40,"E"))))))</f>
        <v>B</v>
      </c>
      <c r="S8" s="27">
        <f>INDEX(Detail!$A$1:$A$1001,MATCH(Main!C8,Detail!$G$1:$G$1001,0))</f>
        <v>37117</v>
      </c>
      <c r="T8" t="str">
        <f>INDEX(Detail!$F$1:$F$1001,MATCH(Main!C8,Detail!$G$1:$G$1001,0))</f>
        <v>Sibolga</v>
      </c>
      <c r="U8">
        <f>INDEX(Detail!$C$1:$C$1001,MATCH(Main!C8,Detail!$G$1:$G$1001,0))</f>
        <v>170</v>
      </c>
      <c r="V8">
        <f>INDEX(Detail!$D$1:$D$1001,MATCH(Main!C8,Detail!$G$1:$G$1001,0))</f>
        <v>48</v>
      </c>
      <c r="W8" t="str">
        <f>INDEX(Detail!$E$1:$E$1001,MATCH(Main!C8,Detail!$G$1:$G$1001,0))</f>
        <v>Jl. Cikutra Timur No. 25</v>
      </c>
      <c r="X8" t="str">
        <f>INDEX(Detail!$B$1:$B$1001,MATCH(Main!C8,Detail!$G$1:$G$1001,0))</f>
        <v>O-</v>
      </c>
      <c r="Z8" s="29"/>
      <c r="AA8" s="29"/>
      <c r="AB8" s="29"/>
      <c r="AC8" s="29"/>
      <c r="AD8" s="29"/>
      <c r="AE8" s="29"/>
    </row>
    <row r="9" spans="1:32" x14ac:dyDescent="0.35">
      <c r="A9">
        <v>8</v>
      </c>
      <c r="B9" t="str">
        <f t="shared" si="3"/>
        <v>1-250</v>
      </c>
      <c r="C9" t="str">
        <f t="shared" si="0"/>
        <v>F0008</v>
      </c>
      <c r="D9" t="s">
        <v>1011</v>
      </c>
      <c r="E9" t="str">
        <f>VLOOKUP(C9,Detail!$G$1:$H$1001,2,0)</f>
        <v>Dadap Winarsih</v>
      </c>
      <c r="F9" t="str">
        <f t="shared" si="4"/>
        <v>Pak Andi</v>
      </c>
      <c r="G9">
        <v>92</v>
      </c>
      <c r="H9">
        <v>75</v>
      </c>
      <c r="I9">
        <v>70</v>
      </c>
      <c r="J9">
        <v>70</v>
      </c>
      <c r="K9">
        <v>68</v>
      </c>
      <c r="L9">
        <v>65</v>
      </c>
      <c r="M9">
        <v>84</v>
      </c>
      <c r="N9" s="27" t="str">
        <f>IFERROR(VLOOKUP(Main!C9,Absen!$A$1:$B$501,2,0),"No")</f>
        <v>No</v>
      </c>
      <c r="O9" s="27" t="str">
        <f t="shared" si="5"/>
        <v>Hadir</v>
      </c>
      <c r="P9">
        <f t="shared" si="1"/>
        <v>84</v>
      </c>
      <c r="Q9">
        <f t="shared" si="2"/>
        <v>73.525000000000006</v>
      </c>
      <c r="R9" t="str">
        <f>IF(Main!Q9&gt;=91,"A+",IF(Main!Q9&gt;=80,"A",IF(Q9&gt;=70,"B",IF(Q9&gt;=60,"C",IF(Q9&gt;=40,"D",IF(Q9&lt;40,"E"))))))</f>
        <v>B</v>
      </c>
      <c r="S9" s="27">
        <f>INDEX(Detail!$A$1:$A$1001,MATCH(Main!C9,Detail!$G$1:$G$1001,0))</f>
        <v>38387</v>
      </c>
      <c r="T9" t="str">
        <f>INDEX(Detail!$F$1:$F$1001,MATCH(Main!C9,Detail!$G$1:$G$1001,0))</f>
        <v>Pematangsiantar</v>
      </c>
      <c r="U9">
        <f>INDEX(Detail!$C$1:$C$1001,MATCH(Main!C9,Detail!$G$1:$G$1001,0))</f>
        <v>178</v>
      </c>
      <c r="V9">
        <f>INDEX(Detail!$D$1:$D$1001,MATCH(Main!C9,Detail!$G$1:$G$1001,0))</f>
        <v>54</v>
      </c>
      <c r="W9" t="str">
        <f>INDEX(Detail!$E$1:$E$1001,MATCH(Main!C9,Detail!$G$1:$G$1001,0))</f>
        <v xml:space="preserve">Gg. Suryakencana No. 0
</v>
      </c>
      <c r="X9" t="str">
        <f>INDEX(Detail!$B$1:$B$1001,MATCH(Main!C9,Detail!$G$1:$G$1001,0))</f>
        <v>AB+</v>
      </c>
    </row>
    <row r="10" spans="1:32" x14ac:dyDescent="0.35">
      <c r="A10">
        <v>9</v>
      </c>
      <c r="B10" t="str">
        <f t="shared" si="3"/>
        <v>1-250</v>
      </c>
      <c r="C10" t="str">
        <f t="shared" si="0"/>
        <v>B0009</v>
      </c>
      <c r="D10" t="s">
        <v>1014</v>
      </c>
      <c r="E10" t="str">
        <f>VLOOKUP(C10,Detail!$G$1:$H$1001,2,0)</f>
        <v>Dina Wahyudin</v>
      </c>
      <c r="F10" t="str">
        <f t="shared" si="4"/>
        <v>Pak Krisna</v>
      </c>
      <c r="G10">
        <v>77</v>
      </c>
      <c r="H10">
        <v>40</v>
      </c>
      <c r="I10">
        <v>95</v>
      </c>
      <c r="J10">
        <v>75</v>
      </c>
      <c r="K10">
        <v>60</v>
      </c>
      <c r="L10">
        <v>81</v>
      </c>
      <c r="M10">
        <v>73</v>
      </c>
      <c r="N10" s="27">
        <f>IFERROR(VLOOKUP(Main!C10,Absen!$A$1:$B$501,2,0),"No")</f>
        <v>44807</v>
      </c>
      <c r="O10" s="27" t="str">
        <f t="shared" si="5"/>
        <v>Tidak Hadir</v>
      </c>
      <c r="P10">
        <f t="shared" si="1"/>
        <v>63</v>
      </c>
      <c r="Q10">
        <f t="shared" si="2"/>
        <v>73</v>
      </c>
      <c r="R10" t="str">
        <f>IF(Main!Q10&gt;=91,"A+",IF(Main!Q10&gt;=80,"A",IF(Q10&gt;=70,"B",IF(Q10&gt;=60,"C",IF(Q10&gt;=40,"D",IF(Q10&lt;40,"E"))))))</f>
        <v>B</v>
      </c>
      <c r="S10" s="27">
        <f>INDEX(Detail!$A$1:$A$1001,MATCH(Main!C10,Detail!$G$1:$G$1001,0))</f>
        <v>37544</v>
      </c>
      <c r="T10" t="str">
        <f>INDEX(Detail!$F$1:$F$1001,MATCH(Main!C10,Detail!$G$1:$G$1001,0))</f>
        <v>Gorontalo</v>
      </c>
      <c r="U10">
        <f>INDEX(Detail!$C$1:$C$1001,MATCH(Main!C10,Detail!$G$1:$G$1001,0))</f>
        <v>158</v>
      </c>
      <c r="V10">
        <f>INDEX(Detail!$D$1:$D$1001,MATCH(Main!C10,Detail!$G$1:$G$1001,0))</f>
        <v>76</v>
      </c>
      <c r="W10" t="str">
        <f>INDEX(Detail!$E$1:$E$1001,MATCH(Main!C10,Detail!$G$1:$G$1001,0))</f>
        <v>Gg. Cempaka No. 58</v>
      </c>
      <c r="X10" t="str">
        <f>INDEX(Detail!$B$1:$B$1001,MATCH(Main!C10,Detail!$G$1:$G$1001,0))</f>
        <v>AB+</v>
      </c>
    </row>
    <row r="11" spans="1:32" x14ac:dyDescent="0.35">
      <c r="A11">
        <v>10</v>
      </c>
      <c r="B11" t="str">
        <f t="shared" si="3"/>
        <v>1-250</v>
      </c>
      <c r="C11" t="str">
        <f t="shared" si="0"/>
        <v>E0010</v>
      </c>
      <c r="D11" t="s">
        <v>1010</v>
      </c>
      <c r="E11" t="str">
        <f>VLOOKUP(C11,Detail!$G$1:$H$1001,2,0)</f>
        <v>Wardi Hasanah</v>
      </c>
      <c r="F11" t="str">
        <f t="shared" si="4"/>
        <v>Bu Made</v>
      </c>
      <c r="G11">
        <v>59</v>
      </c>
      <c r="H11">
        <v>63</v>
      </c>
      <c r="I11">
        <v>91</v>
      </c>
      <c r="J11">
        <v>67</v>
      </c>
      <c r="K11">
        <v>67</v>
      </c>
      <c r="L11">
        <v>89</v>
      </c>
      <c r="M11">
        <v>96</v>
      </c>
      <c r="N11" s="27" t="str">
        <f>IFERROR(VLOOKUP(Main!C11,Absen!$A$1:$B$501,2,0),"No")</f>
        <v>No</v>
      </c>
      <c r="O11" s="27" t="str">
        <f t="shared" si="5"/>
        <v>Hadir</v>
      </c>
      <c r="P11">
        <f t="shared" si="1"/>
        <v>96</v>
      </c>
      <c r="Q11">
        <f t="shared" si="2"/>
        <v>77.599999999999994</v>
      </c>
      <c r="R11" t="str">
        <f>IF(Main!Q11&gt;=91,"A+",IF(Main!Q11&gt;=80,"A",IF(Q11&gt;=70,"B",IF(Q11&gt;=60,"C",IF(Q11&gt;=40,"D",IF(Q11&lt;40,"E"))))))</f>
        <v>B</v>
      </c>
      <c r="S11" s="27">
        <f>INDEX(Detail!$A$1:$A$1001,MATCH(Main!C11,Detail!$G$1:$G$1001,0))</f>
        <v>37028</v>
      </c>
      <c r="T11" t="str">
        <f>INDEX(Detail!$F$1:$F$1001,MATCH(Main!C11,Detail!$G$1:$G$1001,0))</f>
        <v>Pangkalpinang</v>
      </c>
      <c r="U11">
        <f>INDEX(Detail!$C$1:$C$1001,MATCH(Main!C11,Detail!$G$1:$G$1001,0))</f>
        <v>178</v>
      </c>
      <c r="V11">
        <f>INDEX(Detail!$D$1:$D$1001,MATCH(Main!C11,Detail!$G$1:$G$1001,0))</f>
        <v>70</v>
      </c>
      <c r="W11" t="str">
        <f>INDEX(Detail!$E$1:$E$1001,MATCH(Main!C11,Detail!$G$1:$G$1001,0))</f>
        <v>Gg. KH Amin Jasuta No. 20</v>
      </c>
      <c r="X11" t="str">
        <f>INDEX(Detail!$B$1:$B$1001,MATCH(Main!C11,Detail!$G$1:$G$1001,0))</f>
        <v>O-</v>
      </c>
    </row>
    <row r="12" spans="1:32" x14ac:dyDescent="0.35">
      <c r="A12">
        <v>11</v>
      </c>
      <c r="B12" t="str">
        <f t="shared" si="3"/>
        <v>1-250</v>
      </c>
      <c r="C12" t="str">
        <f t="shared" si="0"/>
        <v>B0011</v>
      </c>
      <c r="D12" t="s">
        <v>1014</v>
      </c>
      <c r="E12" t="str">
        <f>VLOOKUP(C12,Detail!$G$1:$H$1001,2,0)</f>
        <v>Lukita Anggriawan</v>
      </c>
      <c r="F12" t="str">
        <f t="shared" si="4"/>
        <v>Pak Krisna</v>
      </c>
      <c r="G12">
        <v>80</v>
      </c>
      <c r="H12">
        <v>75</v>
      </c>
      <c r="I12">
        <v>51</v>
      </c>
      <c r="J12">
        <v>52</v>
      </c>
      <c r="K12">
        <v>54</v>
      </c>
      <c r="L12">
        <v>51</v>
      </c>
      <c r="M12">
        <v>79</v>
      </c>
      <c r="N12" s="27" t="str">
        <f>IFERROR(VLOOKUP(Main!C12,Absen!$A$1:$B$501,2,0),"No")</f>
        <v>No</v>
      </c>
      <c r="O12" s="27" t="str">
        <f t="shared" si="5"/>
        <v>Hadir</v>
      </c>
      <c r="P12">
        <f t="shared" si="1"/>
        <v>79</v>
      </c>
      <c r="Q12">
        <f t="shared" si="2"/>
        <v>60.925000000000004</v>
      </c>
      <c r="R12" t="str">
        <f>IF(Main!Q12&gt;=91,"A+",IF(Main!Q12&gt;=80,"A",IF(Q12&gt;=70,"B",IF(Q12&gt;=60,"C",IF(Q12&gt;=40,"D",IF(Q12&lt;40,"E"))))))</f>
        <v>C</v>
      </c>
      <c r="S12" s="27">
        <f>INDEX(Detail!$A$1:$A$1001,MATCH(Main!C12,Detail!$G$1:$G$1001,0))</f>
        <v>37860</v>
      </c>
      <c r="T12" t="str">
        <f>INDEX(Detail!$F$1:$F$1001,MATCH(Main!C12,Detail!$G$1:$G$1001,0))</f>
        <v>Binjai</v>
      </c>
      <c r="U12">
        <f>INDEX(Detail!$C$1:$C$1001,MATCH(Main!C12,Detail!$G$1:$G$1001,0))</f>
        <v>158</v>
      </c>
      <c r="V12">
        <f>INDEX(Detail!$D$1:$D$1001,MATCH(Main!C12,Detail!$G$1:$G$1001,0))</f>
        <v>70</v>
      </c>
      <c r="W12" t="str">
        <f>INDEX(Detail!$E$1:$E$1001,MATCH(Main!C12,Detail!$G$1:$G$1001,0))</f>
        <v xml:space="preserve">Jalan Waringin No. 1
</v>
      </c>
      <c r="X12" t="str">
        <f>INDEX(Detail!$B$1:$B$1001,MATCH(Main!C12,Detail!$G$1:$G$1001,0))</f>
        <v>A+</v>
      </c>
    </row>
    <row r="13" spans="1:32" x14ac:dyDescent="0.35">
      <c r="A13">
        <v>12</v>
      </c>
      <c r="B13" t="str">
        <f t="shared" si="3"/>
        <v>1-250</v>
      </c>
      <c r="C13" t="str">
        <f t="shared" si="0"/>
        <v>B0012</v>
      </c>
      <c r="D13" t="s">
        <v>1014</v>
      </c>
      <c r="E13" t="str">
        <f>VLOOKUP(C13,Detail!$G$1:$H$1001,2,0)</f>
        <v>Jatmiko Halimah</v>
      </c>
      <c r="F13" t="str">
        <f t="shared" si="4"/>
        <v>Pak Krisna</v>
      </c>
      <c r="G13">
        <v>89</v>
      </c>
      <c r="H13">
        <v>66</v>
      </c>
      <c r="I13">
        <v>58</v>
      </c>
      <c r="J13">
        <v>56</v>
      </c>
      <c r="K13">
        <v>72</v>
      </c>
      <c r="L13">
        <v>40</v>
      </c>
      <c r="M13">
        <v>66</v>
      </c>
      <c r="N13" s="27">
        <f>IFERROR(VLOOKUP(Main!C13,Absen!$A$1:$B$501,2,0),"No")</f>
        <v>44826</v>
      </c>
      <c r="O13" s="27" t="str">
        <f t="shared" si="5"/>
        <v>Tidak Hadir</v>
      </c>
      <c r="P13">
        <f t="shared" si="1"/>
        <v>56</v>
      </c>
      <c r="Q13">
        <f t="shared" si="2"/>
        <v>60.575000000000003</v>
      </c>
      <c r="R13" t="str">
        <f>IF(Main!Q13&gt;=91,"A+",IF(Main!Q13&gt;=80,"A",IF(Q13&gt;=70,"B",IF(Q13&gt;=60,"C",IF(Q13&gt;=40,"D",IF(Q13&lt;40,"E"))))))</f>
        <v>C</v>
      </c>
      <c r="S13" s="27">
        <f>INDEX(Detail!$A$1:$A$1001,MATCH(Main!C13,Detail!$G$1:$G$1001,0))</f>
        <v>37738</v>
      </c>
      <c r="T13" t="str">
        <f>INDEX(Detail!$F$1:$F$1001,MATCH(Main!C13,Detail!$G$1:$G$1001,0))</f>
        <v>Pekalongan</v>
      </c>
      <c r="U13">
        <f>INDEX(Detail!$C$1:$C$1001,MATCH(Main!C13,Detail!$G$1:$G$1001,0))</f>
        <v>167</v>
      </c>
      <c r="V13">
        <f>INDEX(Detail!$D$1:$D$1001,MATCH(Main!C13,Detail!$G$1:$G$1001,0))</f>
        <v>78</v>
      </c>
      <c r="W13" t="str">
        <f>INDEX(Detail!$E$1:$E$1001,MATCH(Main!C13,Detail!$G$1:$G$1001,0))</f>
        <v>Jl. Kutai No. 34</v>
      </c>
      <c r="X13" t="str">
        <f>INDEX(Detail!$B$1:$B$1001,MATCH(Main!C13,Detail!$G$1:$G$1001,0))</f>
        <v>AB-</v>
      </c>
    </row>
    <row r="14" spans="1:32" x14ac:dyDescent="0.35">
      <c r="A14">
        <v>13</v>
      </c>
      <c r="B14" t="str">
        <f t="shared" si="3"/>
        <v>1-250</v>
      </c>
      <c r="C14" t="str">
        <f t="shared" si="0"/>
        <v>E0013</v>
      </c>
      <c r="D14" t="s">
        <v>1010</v>
      </c>
      <c r="E14" t="str">
        <f>VLOOKUP(C14,Detail!$G$1:$H$1001,2,0)</f>
        <v>Zulaikha Hasanah</v>
      </c>
      <c r="F14" t="str">
        <f t="shared" si="4"/>
        <v>Bu Made</v>
      </c>
      <c r="G14">
        <v>87</v>
      </c>
      <c r="H14">
        <v>62</v>
      </c>
      <c r="I14">
        <v>79</v>
      </c>
      <c r="J14">
        <v>53</v>
      </c>
      <c r="K14">
        <v>76</v>
      </c>
      <c r="L14">
        <v>99</v>
      </c>
      <c r="M14">
        <v>67</v>
      </c>
      <c r="N14" s="27" t="str">
        <f>IFERROR(VLOOKUP(Main!C14,Absen!$A$1:$B$501,2,0),"No")</f>
        <v>No</v>
      </c>
      <c r="O14" s="27" t="str">
        <f t="shared" si="5"/>
        <v>Hadir</v>
      </c>
      <c r="P14">
        <f t="shared" si="1"/>
        <v>67</v>
      </c>
      <c r="Q14">
        <f t="shared" si="2"/>
        <v>77.05</v>
      </c>
      <c r="R14" t="str">
        <f>IF(Main!Q14&gt;=91,"A+",IF(Main!Q14&gt;=80,"A",IF(Q14&gt;=70,"B",IF(Q14&gt;=60,"C",IF(Q14&gt;=40,"D",IF(Q14&lt;40,"E"))))))</f>
        <v>B</v>
      </c>
      <c r="S14" s="27">
        <f>INDEX(Detail!$A$1:$A$1001,MATCH(Main!C14,Detail!$G$1:$G$1001,0))</f>
        <v>37641</v>
      </c>
      <c r="T14" t="str">
        <f>INDEX(Detail!$F$1:$F$1001,MATCH(Main!C14,Detail!$G$1:$G$1001,0))</f>
        <v>Cilegon</v>
      </c>
      <c r="U14">
        <f>INDEX(Detail!$C$1:$C$1001,MATCH(Main!C14,Detail!$G$1:$G$1001,0))</f>
        <v>179</v>
      </c>
      <c r="V14">
        <f>INDEX(Detail!$D$1:$D$1001,MATCH(Main!C14,Detail!$G$1:$G$1001,0))</f>
        <v>76</v>
      </c>
      <c r="W14" t="str">
        <f>INDEX(Detail!$E$1:$E$1001,MATCH(Main!C14,Detail!$G$1:$G$1001,0))</f>
        <v>Jalan S. Parman No. 85</v>
      </c>
      <c r="X14" t="str">
        <f>INDEX(Detail!$B$1:$B$1001,MATCH(Main!C14,Detail!$G$1:$G$1001,0))</f>
        <v>O+</v>
      </c>
    </row>
    <row r="15" spans="1:32" x14ac:dyDescent="0.35">
      <c r="A15">
        <v>14</v>
      </c>
      <c r="B15" t="str">
        <f t="shared" si="3"/>
        <v>1-250</v>
      </c>
      <c r="C15" t="str">
        <f t="shared" si="0"/>
        <v>E0014</v>
      </c>
      <c r="D15" t="s">
        <v>1010</v>
      </c>
      <c r="E15" t="str">
        <f>VLOOKUP(C15,Detail!$G$1:$H$1001,2,0)</f>
        <v>Mahdi Prasetyo</v>
      </c>
      <c r="F15" t="str">
        <f t="shared" si="4"/>
        <v>Bu Made</v>
      </c>
      <c r="G15">
        <v>86</v>
      </c>
      <c r="H15">
        <v>69</v>
      </c>
      <c r="I15">
        <v>85</v>
      </c>
      <c r="J15">
        <v>62</v>
      </c>
      <c r="K15">
        <v>73</v>
      </c>
      <c r="L15">
        <v>92</v>
      </c>
      <c r="M15">
        <v>66</v>
      </c>
      <c r="N15" s="27">
        <f>IFERROR(VLOOKUP(Main!C15,Absen!$A$1:$B$501,2,0),"No")</f>
        <v>44879</v>
      </c>
      <c r="O15" s="27" t="str">
        <f t="shared" si="5"/>
        <v>Tidak Hadir</v>
      </c>
      <c r="P15">
        <f t="shared" si="1"/>
        <v>56</v>
      </c>
      <c r="Q15">
        <f t="shared" si="2"/>
        <v>77.25</v>
      </c>
      <c r="R15" t="str">
        <f>IF(Main!Q15&gt;=91,"A+",IF(Main!Q15&gt;=80,"A",IF(Q15&gt;=70,"B",IF(Q15&gt;=60,"C",IF(Q15&gt;=40,"D",IF(Q15&lt;40,"E"))))))</f>
        <v>B</v>
      </c>
      <c r="S15" s="27">
        <f>INDEX(Detail!$A$1:$A$1001,MATCH(Main!C15,Detail!$G$1:$G$1001,0))</f>
        <v>37139</v>
      </c>
      <c r="T15" t="str">
        <f>INDEX(Detail!$F$1:$F$1001,MATCH(Main!C15,Detail!$G$1:$G$1001,0))</f>
        <v>Kotamobagu</v>
      </c>
      <c r="U15">
        <f>INDEX(Detail!$C$1:$C$1001,MATCH(Main!C15,Detail!$G$1:$G$1001,0))</f>
        <v>166</v>
      </c>
      <c r="V15">
        <f>INDEX(Detail!$D$1:$D$1001,MATCH(Main!C15,Detail!$G$1:$G$1001,0))</f>
        <v>60</v>
      </c>
      <c r="W15" t="str">
        <f>INDEX(Detail!$E$1:$E$1001,MATCH(Main!C15,Detail!$G$1:$G$1001,0))</f>
        <v>Jl. Jamika No. 98</v>
      </c>
      <c r="X15" t="str">
        <f>INDEX(Detail!$B$1:$B$1001,MATCH(Main!C15,Detail!$G$1:$G$1001,0))</f>
        <v>B+</v>
      </c>
    </row>
    <row r="16" spans="1:32" x14ac:dyDescent="0.35">
      <c r="A16">
        <v>15</v>
      </c>
      <c r="B16" t="str">
        <f t="shared" si="3"/>
        <v>1-250</v>
      </c>
      <c r="C16" t="str">
        <f t="shared" si="0"/>
        <v>F0015</v>
      </c>
      <c r="D16" t="s">
        <v>1011</v>
      </c>
      <c r="E16" t="str">
        <f>VLOOKUP(C16,Detail!$G$1:$H$1001,2,0)</f>
        <v>Adinata Permata</v>
      </c>
      <c r="F16" t="str">
        <f t="shared" si="4"/>
        <v>Pak Andi</v>
      </c>
      <c r="G16">
        <v>81</v>
      </c>
      <c r="H16">
        <v>48</v>
      </c>
      <c r="I16">
        <v>61</v>
      </c>
      <c r="J16">
        <v>53</v>
      </c>
      <c r="K16">
        <v>85</v>
      </c>
      <c r="L16">
        <v>70</v>
      </c>
      <c r="M16">
        <v>60</v>
      </c>
      <c r="N16" s="27">
        <f>IFERROR(VLOOKUP(Main!C16,Absen!$A$1:$B$501,2,0),"No")</f>
        <v>44756</v>
      </c>
      <c r="O16" s="27" t="str">
        <f t="shared" si="5"/>
        <v>Tidak Hadir</v>
      </c>
      <c r="P16">
        <f t="shared" si="1"/>
        <v>50</v>
      </c>
      <c r="Q16">
        <f t="shared" si="2"/>
        <v>64.575000000000003</v>
      </c>
      <c r="R16" t="str">
        <f>IF(Main!Q16&gt;=91,"A+",IF(Main!Q16&gt;=80,"A",IF(Q16&gt;=70,"B",IF(Q16&gt;=60,"C",IF(Q16&gt;=40,"D",IF(Q16&lt;40,"E"))))))</f>
        <v>C</v>
      </c>
      <c r="S16" s="27">
        <f>INDEX(Detail!$A$1:$A$1001,MATCH(Main!C16,Detail!$G$1:$G$1001,0))</f>
        <v>38005</v>
      </c>
      <c r="T16" t="str">
        <f>INDEX(Detail!$F$1:$F$1001,MATCH(Main!C16,Detail!$G$1:$G$1001,0))</f>
        <v>Pontianak</v>
      </c>
      <c r="U16">
        <f>INDEX(Detail!$C$1:$C$1001,MATCH(Main!C16,Detail!$G$1:$G$1001,0))</f>
        <v>158</v>
      </c>
      <c r="V16">
        <f>INDEX(Detail!$D$1:$D$1001,MATCH(Main!C16,Detail!$G$1:$G$1001,0))</f>
        <v>82</v>
      </c>
      <c r="W16" t="str">
        <f>INDEX(Detail!$E$1:$E$1001,MATCH(Main!C16,Detail!$G$1:$G$1001,0))</f>
        <v xml:space="preserve">Jl. Rungkut Industri No. 5
</v>
      </c>
      <c r="X16" t="str">
        <f>INDEX(Detail!$B$1:$B$1001,MATCH(Main!C16,Detail!$G$1:$G$1001,0))</f>
        <v>A-</v>
      </c>
    </row>
    <row r="17" spans="1:24" x14ac:dyDescent="0.35">
      <c r="A17">
        <v>16</v>
      </c>
      <c r="B17" t="str">
        <f t="shared" si="3"/>
        <v>1-250</v>
      </c>
      <c r="C17" t="str">
        <f t="shared" si="0"/>
        <v>A0016</v>
      </c>
      <c r="D17" t="s">
        <v>1015</v>
      </c>
      <c r="E17" t="str">
        <f>VLOOKUP(C17,Detail!$G$1:$H$1001,2,0)</f>
        <v>Baktiono Kurniawan</v>
      </c>
      <c r="F17" t="str">
        <f t="shared" si="4"/>
        <v>Bu Dwi</v>
      </c>
      <c r="G17">
        <v>72</v>
      </c>
      <c r="H17">
        <v>64</v>
      </c>
      <c r="I17">
        <v>79</v>
      </c>
      <c r="J17">
        <v>59</v>
      </c>
      <c r="K17">
        <v>82</v>
      </c>
      <c r="L17">
        <v>88</v>
      </c>
      <c r="M17">
        <v>69</v>
      </c>
      <c r="N17" s="27">
        <f>IFERROR(VLOOKUP(Main!C17,Absen!$A$1:$B$501,2,0),"No")</f>
        <v>44828</v>
      </c>
      <c r="O17" s="27" t="str">
        <f t="shared" si="5"/>
        <v>Tidak Hadir</v>
      </c>
      <c r="P17">
        <f t="shared" si="1"/>
        <v>59</v>
      </c>
      <c r="Q17">
        <f t="shared" si="2"/>
        <v>73.925000000000011</v>
      </c>
      <c r="R17" t="str">
        <f>IF(Main!Q17&gt;=91,"A+",IF(Main!Q17&gt;=80,"A",IF(Q17&gt;=70,"B",IF(Q17&gt;=60,"C",IF(Q17&gt;=40,"D",IF(Q17&lt;40,"E"))))))</f>
        <v>B</v>
      </c>
      <c r="S17" s="27">
        <f>INDEX(Detail!$A$1:$A$1001,MATCH(Main!C17,Detail!$G$1:$G$1001,0))</f>
        <v>37464</v>
      </c>
      <c r="T17" t="str">
        <f>INDEX(Detail!$F$1:$F$1001,MATCH(Main!C17,Detail!$G$1:$G$1001,0))</f>
        <v>Padangpanjang</v>
      </c>
      <c r="U17">
        <f>INDEX(Detail!$C$1:$C$1001,MATCH(Main!C17,Detail!$G$1:$G$1001,0))</f>
        <v>159</v>
      </c>
      <c r="V17">
        <f>INDEX(Detail!$D$1:$D$1001,MATCH(Main!C17,Detail!$G$1:$G$1001,0))</f>
        <v>56</v>
      </c>
      <c r="W17" t="str">
        <f>INDEX(Detail!$E$1:$E$1001,MATCH(Main!C17,Detail!$G$1:$G$1001,0))</f>
        <v>Gang Ahmad Dahlan No. 37</v>
      </c>
      <c r="X17" t="str">
        <f>INDEX(Detail!$B$1:$B$1001,MATCH(Main!C17,Detail!$G$1:$G$1001,0))</f>
        <v>O-</v>
      </c>
    </row>
    <row r="18" spans="1:24" x14ac:dyDescent="0.35">
      <c r="A18">
        <v>17</v>
      </c>
      <c r="B18" t="str">
        <f t="shared" si="3"/>
        <v>1-250</v>
      </c>
      <c r="C18" t="str">
        <f t="shared" si="0"/>
        <v>F0017</v>
      </c>
      <c r="D18" t="s">
        <v>1011</v>
      </c>
      <c r="E18" t="str">
        <f>VLOOKUP(C18,Detail!$G$1:$H$1001,2,0)</f>
        <v>Jati Suwarno</v>
      </c>
      <c r="F18" t="str">
        <f t="shared" si="4"/>
        <v>Pak Andi</v>
      </c>
      <c r="G18">
        <v>60</v>
      </c>
      <c r="H18">
        <v>46</v>
      </c>
      <c r="I18">
        <v>85</v>
      </c>
      <c r="J18">
        <v>66</v>
      </c>
      <c r="K18">
        <v>73</v>
      </c>
      <c r="L18">
        <v>47</v>
      </c>
      <c r="M18">
        <v>62</v>
      </c>
      <c r="N18" s="27" t="str">
        <f>IFERROR(VLOOKUP(Main!C18,Absen!$A$1:$B$501,2,0),"No")</f>
        <v>No</v>
      </c>
      <c r="O18" s="27" t="str">
        <f t="shared" si="5"/>
        <v>Hadir</v>
      </c>
      <c r="P18">
        <f t="shared" si="1"/>
        <v>62</v>
      </c>
      <c r="Q18">
        <f t="shared" si="2"/>
        <v>63.225000000000009</v>
      </c>
      <c r="R18" t="str">
        <f>IF(Main!Q18&gt;=91,"A+",IF(Main!Q18&gt;=80,"A",IF(Q18&gt;=70,"B",IF(Q18&gt;=60,"C",IF(Q18&gt;=40,"D",IF(Q18&lt;40,"E"))))))</f>
        <v>C</v>
      </c>
      <c r="S18" s="27">
        <f>INDEX(Detail!$A$1:$A$1001,MATCH(Main!C18,Detail!$G$1:$G$1001,0))</f>
        <v>38285</v>
      </c>
      <c r="T18" t="str">
        <f>INDEX(Detail!$F$1:$F$1001,MATCH(Main!C18,Detail!$G$1:$G$1001,0))</f>
        <v>Pekanbaru</v>
      </c>
      <c r="U18">
        <f>INDEX(Detail!$C$1:$C$1001,MATCH(Main!C18,Detail!$G$1:$G$1001,0))</f>
        <v>165</v>
      </c>
      <c r="V18">
        <f>INDEX(Detail!$D$1:$D$1001,MATCH(Main!C18,Detail!$G$1:$G$1001,0))</f>
        <v>90</v>
      </c>
      <c r="W18" t="str">
        <f>INDEX(Detail!$E$1:$E$1001,MATCH(Main!C18,Detail!$G$1:$G$1001,0))</f>
        <v>Gang Dipatiukur No. 63</v>
      </c>
      <c r="X18" t="str">
        <f>INDEX(Detail!$B$1:$B$1001,MATCH(Main!C18,Detail!$G$1:$G$1001,0))</f>
        <v>A-</v>
      </c>
    </row>
    <row r="19" spans="1:24" x14ac:dyDescent="0.35">
      <c r="A19">
        <v>18</v>
      </c>
      <c r="B19" t="str">
        <f t="shared" si="3"/>
        <v>1-250</v>
      </c>
      <c r="C19" t="str">
        <f t="shared" si="0"/>
        <v>E0018</v>
      </c>
      <c r="D19" t="s">
        <v>1010</v>
      </c>
      <c r="E19" t="str">
        <f>VLOOKUP(C19,Detail!$G$1:$H$1001,2,0)</f>
        <v>Artanto Sitorus</v>
      </c>
      <c r="F19" t="str">
        <f t="shared" si="4"/>
        <v>Bu Made</v>
      </c>
      <c r="G19">
        <v>53</v>
      </c>
      <c r="H19">
        <v>41</v>
      </c>
      <c r="I19">
        <v>64</v>
      </c>
      <c r="J19">
        <v>57</v>
      </c>
      <c r="K19">
        <v>80</v>
      </c>
      <c r="L19">
        <v>74</v>
      </c>
      <c r="M19">
        <v>95</v>
      </c>
      <c r="N19" s="27" t="str">
        <f>IFERROR(VLOOKUP(Main!C19,Absen!$A$1:$B$501,2,0),"No")</f>
        <v>No</v>
      </c>
      <c r="O19" s="27" t="str">
        <f t="shared" si="5"/>
        <v>Hadir</v>
      </c>
      <c r="P19">
        <f t="shared" si="1"/>
        <v>95</v>
      </c>
      <c r="Q19">
        <f t="shared" si="2"/>
        <v>65.974999999999994</v>
      </c>
      <c r="R19" t="str">
        <f>IF(Main!Q19&gt;=91,"A+",IF(Main!Q19&gt;=80,"A",IF(Q19&gt;=70,"B",IF(Q19&gt;=60,"C",IF(Q19&gt;=40,"D",IF(Q19&lt;40,"E"))))))</f>
        <v>C</v>
      </c>
      <c r="S19" s="27">
        <f>INDEX(Detail!$A$1:$A$1001,MATCH(Main!C19,Detail!$G$1:$G$1001,0))</f>
        <v>38096</v>
      </c>
      <c r="T19" t="str">
        <f>INDEX(Detail!$F$1:$F$1001,MATCH(Main!C19,Detail!$G$1:$G$1001,0))</f>
        <v>Kota Administrasi Jakarta Timur</v>
      </c>
      <c r="U19">
        <f>INDEX(Detail!$C$1:$C$1001,MATCH(Main!C19,Detail!$G$1:$G$1001,0))</f>
        <v>150</v>
      </c>
      <c r="V19">
        <f>INDEX(Detail!$D$1:$D$1001,MATCH(Main!C19,Detail!$G$1:$G$1001,0))</f>
        <v>83</v>
      </c>
      <c r="W19" t="str">
        <f>INDEX(Detail!$E$1:$E$1001,MATCH(Main!C19,Detail!$G$1:$G$1001,0))</f>
        <v>Jl. M.T Haryono No. 56</v>
      </c>
      <c r="X19" t="str">
        <f>INDEX(Detail!$B$1:$B$1001,MATCH(Main!C19,Detail!$G$1:$G$1001,0))</f>
        <v>O+</v>
      </c>
    </row>
    <row r="20" spans="1:24" x14ac:dyDescent="0.35">
      <c r="A20">
        <v>19</v>
      </c>
      <c r="B20" t="str">
        <f t="shared" si="3"/>
        <v>1-250</v>
      </c>
      <c r="C20" t="str">
        <f t="shared" si="0"/>
        <v>C0019</v>
      </c>
      <c r="D20" t="s">
        <v>1012</v>
      </c>
      <c r="E20" t="str">
        <f>VLOOKUP(C20,Detail!$G$1:$H$1001,2,0)</f>
        <v>Daniswara Manullang</v>
      </c>
      <c r="F20" t="str">
        <f t="shared" si="4"/>
        <v>Pak Budi</v>
      </c>
      <c r="G20">
        <v>85</v>
      </c>
      <c r="H20">
        <v>63</v>
      </c>
      <c r="I20">
        <v>93</v>
      </c>
      <c r="J20">
        <v>65</v>
      </c>
      <c r="K20">
        <v>84</v>
      </c>
      <c r="L20">
        <v>48</v>
      </c>
      <c r="M20">
        <v>89</v>
      </c>
      <c r="N20" s="27">
        <f>IFERROR(VLOOKUP(Main!C20,Absen!$A$1:$B$501,2,0),"No")</f>
        <v>44846</v>
      </c>
      <c r="O20" s="27" t="str">
        <f t="shared" si="5"/>
        <v>Tidak Hadir</v>
      </c>
      <c r="P20">
        <f t="shared" si="1"/>
        <v>79</v>
      </c>
      <c r="Q20">
        <f t="shared" si="2"/>
        <v>73.225000000000009</v>
      </c>
      <c r="R20" t="str">
        <f>IF(Main!Q20&gt;=91,"A+",IF(Main!Q20&gt;=80,"A",IF(Q20&gt;=70,"B",IF(Q20&gt;=60,"C",IF(Q20&gt;=40,"D",IF(Q20&lt;40,"E"))))))</f>
        <v>B</v>
      </c>
      <c r="S20" s="27">
        <f>INDEX(Detail!$A$1:$A$1001,MATCH(Main!C20,Detail!$G$1:$G$1001,0))</f>
        <v>38185</v>
      </c>
      <c r="T20" t="str">
        <f>INDEX(Detail!$F$1:$F$1001,MATCH(Main!C20,Detail!$G$1:$G$1001,0))</f>
        <v>Banda Aceh</v>
      </c>
      <c r="U20">
        <f>INDEX(Detail!$C$1:$C$1001,MATCH(Main!C20,Detail!$G$1:$G$1001,0))</f>
        <v>161</v>
      </c>
      <c r="V20">
        <f>INDEX(Detail!$D$1:$D$1001,MATCH(Main!C20,Detail!$G$1:$G$1001,0))</f>
        <v>89</v>
      </c>
      <c r="W20" t="str">
        <f>INDEX(Detail!$E$1:$E$1001,MATCH(Main!C20,Detail!$G$1:$G$1001,0))</f>
        <v>Jalan Dipenogoro No. 70</v>
      </c>
      <c r="X20" t="str">
        <f>INDEX(Detail!$B$1:$B$1001,MATCH(Main!C20,Detail!$G$1:$G$1001,0))</f>
        <v>AB+</v>
      </c>
    </row>
    <row r="21" spans="1:24" x14ac:dyDescent="0.35">
      <c r="A21">
        <v>20</v>
      </c>
      <c r="B21" t="str">
        <f t="shared" si="3"/>
        <v>1-250</v>
      </c>
      <c r="C21" t="str">
        <f t="shared" si="0"/>
        <v>A0020</v>
      </c>
      <c r="D21" t="s">
        <v>1015</v>
      </c>
      <c r="E21" t="str">
        <f>VLOOKUP(C21,Detail!$G$1:$H$1001,2,0)</f>
        <v>Halima Marbun</v>
      </c>
      <c r="F21" t="str">
        <f t="shared" si="4"/>
        <v>Bu Dwi</v>
      </c>
      <c r="G21">
        <v>60</v>
      </c>
      <c r="H21">
        <v>69</v>
      </c>
      <c r="I21">
        <v>93</v>
      </c>
      <c r="J21">
        <v>72</v>
      </c>
      <c r="K21">
        <v>60</v>
      </c>
      <c r="L21">
        <v>100</v>
      </c>
      <c r="M21">
        <v>70</v>
      </c>
      <c r="N21" s="27">
        <f>IFERROR(VLOOKUP(Main!C21,Absen!$A$1:$B$501,2,0),"No")</f>
        <v>44762</v>
      </c>
      <c r="O21" s="27" t="str">
        <f t="shared" si="5"/>
        <v>Tidak Hadir</v>
      </c>
      <c r="P21">
        <f t="shared" si="1"/>
        <v>60</v>
      </c>
      <c r="Q21">
        <f t="shared" si="2"/>
        <v>77.224999999999994</v>
      </c>
      <c r="R21" t="str">
        <f>IF(Main!Q21&gt;=91,"A+",IF(Main!Q21&gt;=80,"A",IF(Q21&gt;=70,"B",IF(Q21&gt;=60,"C",IF(Q21&gt;=40,"D",IF(Q21&lt;40,"E"))))))</f>
        <v>B</v>
      </c>
      <c r="S21" s="27">
        <f>INDEX(Detail!$A$1:$A$1001,MATCH(Main!C21,Detail!$G$1:$G$1001,0))</f>
        <v>37957</v>
      </c>
      <c r="T21" t="str">
        <f>INDEX(Detail!$F$1:$F$1001,MATCH(Main!C21,Detail!$G$1:$G$1001,0))</f>
        <v>Palu</v>
      </c>
      <c r="U21">
        <f>INDEX(Detail!$C$1:$C$1001,MATCH(Main!C21,Detail!$G$1:$G$1001,0))</f>
        <v>160</v>
      </c>
      <c r="V21">
        <f>INDEX(Detail!$D$1:$D$1001,MATCH(Main!C21,Detail!$G$1:$G$1001,0))</f>
        <v>73</v>
      </c>
      <c r="W21" t="str">
        <f>INDEX(Detail!$E$1:$E$1001,MATCH(Main!C21,Detail!$G$1:$G$1001,0))</f>
        <v xml:space="preserve">Jl. Gedebage Selatan No. 4
</v>
      </c>
      <c r="X21" t="str">
        <f>INDEX(Detail!$B$1:$B$1001,MATCH(Main!C21,Detail!$G$1:$G$1001,0))</f>
        <v>O+</v>
      </c>
    </row>
    <row r="22" spans="1:24" x14ac:dyDescent="0.35">
      <c r="A22">
        <v>21</v>
      </c>
      <c r="B22" t="str">
        <f t="shared" si="3"/>
        <v>1-250</v>
      </c>
      <c r="C22" t="str">
        <f t="shared" si="0"/>
        <v>E0021</v>
      </c>
      <c r="D22" t="s">
        <v>1010</v>
      </c>
      <c r="E22" t="str">
        <f>VLOOKUP(C22,Detail!$G$1:$H$1001,2,0)</f>
        <v>Asmuni Nainggolan</v>
      </c>
      <c r="F22" t="str">
        <f t="shared" si="4"/>
        <v>Bu Made</v>
      </c>
      <c r="G22">
        <v>75</v>
      </c>
      <c r="H22">
        <v>42</v>
      </c>
      <c r="I22">
        <v>35</v>
      </c>
      <c r="J22">
        <v>65</v>
      </c>
      <c r="K22">
        <v>86</v>
      </c>
      <c r="L22">
        <v>94</v>
      </c>
      <c r="M22">
        <v>96</v>
      </c>
      <c r="N22" s="27">
        <f>IFERROR(VLOOKUP(Main!C22,Absen!$A$1:$B$501,2,0),"No")</f>
        <v>44863</v>
      </c>
      <c r="O22" s="27" t="str">
        <f t="shared" si="5"/>
        <v>Tidak Hadir</v>
      </c>
      <c r="P22">
        <f t="shared" si="1"/>
        <v>86</v>
      </c>
      <c r="Q22">
        <f t="shared" si="2"/>
        <v>67.899999999999991</v>
      </c>
      <c r="R22" t="str">
        <f>IF(Main!Q22&gt;=91,"A+",IF(Main!Q22&gt;=80,"A",IF(Q22&gt;=70,"B",IF(Q22&gt;=60,"C",IF(Q22&gt;=40,"D",IF(Q22&lt;40,"E"))))))</f>
        <v>C</v>
      </c>
      <c r="S22" s="27">
        <f>INDEX(Detail!$A$1:$A$1001,MATCH(Main!C22,Detail!$G$1:$G$1001,0))</f>
        <v>37098</v>
      </c>
      <c r="T22" t="str">
        <f>INDEX(Detail!$F$1:$F$1001,MATCH(Main!C22,Detail!$G$1:$G$1001,0))</f>
        <v>Cirebon</v>
      </c>
      <c r="U22">
        <f>INDEX(Detail!$C$1:$C$1001,MATCH(Main!C22,Detail!$G$1:$G$1001,0))</f>
        <v>172</v>
      </c>
      <c r="V22">
        <f>INDEX(Detail!$D$1:$D$1001,MATCH(Main!C22,Detail!$G$1:$G$1001,0))</f>
        <v>49</v>
      </c>
      <c r="W22" t="str">
        <f>INDEX(Detail!$E$1:$E$1001,MATCH(Main!C22,Detail!$G$1:$G$1001,0))</f>
        <v xml:space="preserve">Jl. Asia Afrika No. 4
</v>
      </c>
      <c r="X22" t="str">
        <f>INDEX(Detail!$B$1:$B$1001,MATCH(Main!C22,Detail!$G$1:$G$1001,0))</f>
        <v>O-</v>
      </c>
    </row>
    <row r="23" spans="1:24" x14ac:dyDescent="0.35">
      <c r="A23">
        <v>22</v>
      </c>
      <c r="B23" t="str">
        <f t="shared" si="3"/>
        <v>1-250</v>
      </c>
      <c r="C23" t="str">
        <f t="shared" si="0"/>
        <v>A0022</v>
      </c>
      <c r="D23" t="s">
        <v>1015</v>
      </c>
      <c r="E23" t="str">
        <f>VLOOKUP(C23,Detail!$G$1:$H$1001,2,0)</f>
        <v>Ira Firgantoro</v>
      </c>
      <c r="F23" t="str">
        <f t="shared" si="4"/>
        <v>Bu Dwi</v>
      </c>
      <c r="G23">
        <v>51</v>
      </c>
      <c r="H23">
        <v>42</v>
      </c>
      <c r="I23">
        <v>38</v>
      </c>
      <c r="J23">
        <v>73</v>
      </c>
      <c r="K23">
        <v>63</v>
      </c>
      <c r="L23">
        <v>52</v>
      </c>
      <c r="M23">
        <v>71</v>
      </c>
      <c r="N23" s="27" t="str">
        <f>IFERROR(VLOOKUP(Main!C23,Absen!$A$1:$B$501,2,0),"No")</f>
        <v>No</v>
      </c>
      <c r="O23" s="27" t="str">
        <f t="shared" si="5"/>
        <v>Hadir</v>
      </c>
      <c r="P23">
        <f t="shared" si="1"/>
        <v>71</v>
      </c>
      <c r="Q23">
        <f t="shared" si="2"/>
        <v>53.725000000000001</v>
      </c>
      <c r="R23" t="str">
        <f>IF(Main!Q23&gt;=91,"A+",IF(Main!Q23&gt;=80,"A",IF(Q23&gt;=70,"B",IF(Q23&gt;=60,"C",IF(Q23&gt;=40,"D",IF(Q23&lt;40,"E"))))))</f>
        <v>D</v>
      </c>
      <c r="S23" s="27">
        <f>INDEX(Detail!$A$1:$A$1001,MATCH(Main!C23,Detail!$G$1:$G$1001,0))</f>
        <v>37815</v>
      </c>
      <c r="T23" t="str">
        <f>INDEX(Detail!$F$1:$F$1001,MATCH(Main!C23,Detail!$G$1:$G$1001,0))</f>
        <v>Banjarbaru</v>
      </c>
      <c r="U23">
        <f>INDEX(Detail!$C$1:$C$1001,MATCH(Main!C23,Detail!$G$1:$G$1001,0))</f>
        <v>173</v>
      </c>
      <c r="V23">
        <f>INDEX(Detail!$D$1:$D$1001,MATCH(Main!C23,Detail!$G$1:$G$1001,0))</f>
        <v>86</v>
      </c>
      <c r="W23" t="str">
        <f>INDEX(Detail!$E$1:$E$1001,MATCH(Main!C23,Detail!$G$1:$G$1001,0))</f>
        <v>Gg. Kutai No. 02</v>
      </c>
      <c r="X23" t="str">
        <f>INDEX(Detail!$B$1:$B$1001,MATCH(Main!C23,Detail!$G$1:$G$1001,0))</f>
        <v>AB-</v>
      </c>
    </row>
    <row r="24" spans="1:24" x14ac:dyDescent="0.35">
      <c r="A24">
        <v>23</v>
      </c>
      <c r="B24" t="str">
        <f t="shared" si="3"/>
        <v>1-250</v>
      </c>
      <c r="C24" t="str">
        <f t="shared" si="0"/>
        <v>B0023</v>
      </c>
      <c r="D24" t="s">
        <v>1014</v>
      </c>
      <c r="E24" t="str">
        <f>VLOOKUP(C24,Detail!$G$1:$H$1001,2,0)</f>
        <v>Wakiman Prastuti</v>
      </c>
      <c r="F24" t="str">
        <f t="shared" si="4"/>
        <v>Pak Krisna</v>
      </c>
      <c r="G24">
        <v>84</v>
      </c>
      <c r="H24">
        <v>49</v>
      </c>
      <c r="I24">
        <v>87</v>
      </c>
      <c r="J24">
        <v>56</v>
      </c>
      <c r="K24">
        <v>64</v>
      </c>
      <c r="L24">
        <v>60</v>
      </c>
      <c r="M24">
        <v>73</v>
      </c>
      <c r="N24" s="27" t="str">
        <f>IFERROR(VLOOKUP(Main!C24,Absen!$A$1:$B$501,2,0),"No")</f>
        <v>No</v>
      </c>
      <c r="O24" s="27" t="str">
        <f t="shared" si="5"/>
        <v>Hadir</v>
      </c>
      <c r="P24">
        <f t="shared" si="1"/>
        <v>73</v>
      </c>
      <c r="Q24">
        <f t="shared" si="2"/>
        <v>68.325000000000003</v>
      </c>
      <c r="R24" t="str">
        <f>IF(Main!Q24&gt;=91,"A+",IF(Main!Q24&gt;=80,"A",IF(Q24&gt;=70,"B",IF(Q24&gt;=60,"C",IF(Q24&gt;=40,"D",IF(Q24&lt;40,"E"))))))</f>
        <v>C</v>
      </c>
      <c r="S24" s="27">
        <f>INDEX(Detail!$A$1:$A$1001,MATCH(Main!C24,Detail!$G$1:$G$1001,0))</f>
        <v>38066</v>
      </c>
      <c r="T24" t="str">
        <f>INDEX(Detail!$F$1:$F$1001,MATCH(Main!C24,Detail!$G$1:$G$1001,0))</f>
        <v>Batu</v>
      </c>
      <c r="U24">
        <f>INDEX(Detail!$C$1:$C$1001,MATCH(Main!C24,Detail!$G$1:$G$1001,0))</f>
        <v>166</v>
      </c>
      <c r="V24">
        <f>INDEX(Detail!$D$1:$D$1001,MATCH(Main!C24,Detail!$G$1:$G$1001,0))</f>
        <v>50</v>
      </c>
      <c r="W24" t="str">
        <f>INDEX(Detail!$E$1:$E$1001,MATCH(Main!C24,Detail!$G$1:$G$1001,0))</f>
        <v xml:space="preserve">Jl. PHH. Mustofa No. 9
</v>
      </c>
      <c r="X24" t="str">
        <f>INDEX(Detail!$B$1:$B$1001,MATCH(Main!C24,Detail!$G$1:$G$1001,0))</f>
        <v>O-</v>
      </c>
    </row>
    <row r="25" spans="1:24" x14ac:dyDescent="0.35">
      <c r="A25">
        <v>24</v>
      </c>
      <c r="B25" t="str">
        <f t="shared" si="3"/>
        <v>1-250</v>
      </c>
      <c r="C25" t="str">
        <f t="shared" si="0"/>
        <v>D0024</v>
      </c>
      <c r="D25" t="s">
        <v>1013</v>
      </c>
      <c r="E25" t="str">
        <f>VLOOKUP(C25,Detail!$G$1:$H$1001,2,0)</f>
        <v>Kajen Pudjiastuti</v>
      </c>
      <c r="F25" t="str">
        <f t="shared" si="4"/>
        <v>Bu Ratna</v>
      </c>
      <c r="G25">
        <v>56</v>
      </c>
      <c r="H25">
        <v>57</v>
      </c>
      <c r="I25">
        <v>59</v>
      </c>
      <c r="J25">
        <v>56</v>
      </c>
      <c r="K25">
        <v>83</v>
      </c>
      <c r="L25">
        <v>48</v>
      </c>
      <c r="M25">
        <v>68</v>
      </c>
      <c r="N25" s="27" t="str">
        <f>IFERROR(VLOOKUP(Main!C25,Absen!$A$1:$B$501,2,0),"No")</f>
        <v>No</v>
      </c>
      <c r="O25" s="27" t="str">
        <f t="shared" si="5"/>
        <v>Hadir</v>
      </c>
      <c r="P25">
        <f t="shared" si="1"/>
        <v>68</v>
      </c>
      <c r="Q25">
        <f t="shared" si="2"/>
        <v>59.7</v>
      </c>
      <c r="R25" t="str">
        <f>IF(Main!Q25&gt;=91,"A+",IF(Main!Q25&gt;=80,"A",IF(Q25&gt;=70,"B",IF(Q25&gt;=60,"C",IF(Q25&gt;=40,"D",IF(Q25&lt;40,"E"))))))</f>
        <v>D</v>
      </c>
      <c r="S25" s="27">
        <f>INDEX(Detail!$A$1:$A$1001,MATCH(Main!C25,Detail!$G$1:$G$1001,0))</f>
        <v>37270</v>
      </c>
      <c r="T25" t="str">
        <f>INDEX(Detail!$F$1:$F$1001,MATCH(Main!C25,Detail!$G$1:$G$1001,0))</f>
        <v>Kendari</v>
      </c>
      <c r="U25">
        <f>INDEX(Detail!$C$1:$C$1001,MATCH(Main!C25,Detail!$G$1:$G$1001,0))</f>
        <v>158</v>
      </c>
      <c r="V25">
        <f>INDEX(Detail!$D$1:$D$1001,MATCH(Main!C25,Detail!$G$1:$G$1001,0))</f>
        <v>56</v>
      </c>
      <c r="W25" t="str">
        <f>INDEX(Detail!$E$1:$E$1001,MATCH(Main!C25,Detail!$G$1:$G$1001,0))</f>
        <v xml:space="preserve">Gg. Erlangga No. 6
</v>
      </c>
      <c r="X25" t="str">
        <f>INDEX(Detail!$B$1:$B$1001,MATCH(Main!C25,Detail!$G$1:$G$1001,0))</f>
        <v>AB+</v>
      </c>
    </row>
    <row r="26" spans="1:24" x14ac:dyDescent="0.35">
      <c r="A26">
        <v>25</v>
      </c>
      <c r="B26" t="str">
        <f t="shared" si="3"/>
        <v>1-250</v>
      </c>
      <c r="C26" t="str">
        <f t="shared" si="0"/>
        <v>F0025</v>
      </c>
      <c r="D26" t="s">
        <v>1011</v>
      </c>
      <c r="E26" t="str">
        <f>VLOOKUP(C26,Detail!$G$1:$H$1001,2,0)</f>
        <v>Ghaliyati Kurniawan</v>
      </c>
      <c r="F26" t="str">
        <f t="shared" si="4"/>
        <v>Pak Andi</v>
      </c>
      <c r="G26">
        <v>73</v>
      </c>
      <c r="H26">
        <v>68</v>
      </c>
      <c r="I26">
        <v>56</v>
      </c>
      <c r="J26">
        <v>53</v>
      </c>
      <c r="K26">
        <v>63</v>
      </c>
      <c r="L26">
        <v>56</v>
      </c>
      <c r="M26">
        <v>78</v>
      </c>
      <c r="N26" s="27" t="str">
        <f>IFERROR(VLOOKUP(Main!C26,Absen!$A$1:$B$501,2,0),"No")</f>
        <v>No</v>
      </c>
      <c r="O26" s="27" t="str">
        <f t="shared" si="5"/>
        <v>Hadir</v>
      </c>
      <c r="P26">
        <f t="shared" si="1"/>
        <v>78</v>
      </c>
      <c r="Q26">
        <f t="shared" si="2"/>
        <v>62.325000000000003</v>
      </c>
      <c r="R26" t="str">
        <f>IF(Main!Q26&gt;=91,"A+",IF(Main!Q26&gt;=80,"A",IF(Q26&gt;=70,"B",IF(Q26&gt;=60,"C",IF(Q26&gt;=40,"D",IF(Q26&lt;40,"E"))))))</f>
        <v>C</v>
      </c>
      <c r="S26" s="27">
        <f>INDEX(Detail!$A$1:$A$1001,MATCH(Main!C26,Detail!$G$1:$G$1001,0))</f>
        <v>37879</v>
      </c>
      <c r="T26" t="str">
        <f>INDEX(Detail!$F$1:$F$1001,MATCH(Main!C26,Detail!$G$1:$G$1001,0))</f>
        <v>Gorontalo</v>
      </c>
      <c r="U26">
        <f>INDEX(Detail!$C$1:$C$1001,MATCH(Main!C26,Detail!$G$1:$G$1001,0))</f>
        <v>180</v>
      </c>
      <c r="V26">
        <f>INDEX(Detail!$D$1:$D$1001,MATCH(Main!C26,Detail!$G$1:$G$1001,0))</f>
        <v>74</v>
      </c>
      <c r="W26" t="str">
        <f>INDEX(Detail!$E$1:$E$1001,MATCH(Main!C26,Detail!$G$1:$G$1001,0))</f>
        <v xml:space="preserve">Gg. Asia Afrika No. 3
</v>
      </c>
      <c r="X26" t="str">
        <f>INDEX(Detail!$B$1:$B$1001,MATCH(Main!C26,Detail!$G$1:$G$1001,0))</f>
        <v>A-</v>
      </c>
    </row>
    <row r="27" spans="1:24" x14ac:dyDescent="0.35">
      <c r="A27">
        <v>26</v>
      </c>
      <c r="B27" t="str">
        <f t="shared" si="3"/>
        <v>1-250</v>
      </c>
      <c r="C27" t="str">
        <f t="shared" si="0"/>
        <v>A0026</v>
      </c>
      <c r="D27" t="s">
        <v>1015</v>
      </c>
      <c r="E27" t="str">
        <f>VLOOKUP(C27,Detail!$G$1:$H$1001,2,0)</f>
        <v>Samsul Kusmawati</v>
      </c>
      <c r="F27" t="str">
        <f t="shared" si="4"/>
        <v>Bu Dwi</v>
      </c>
      <c r="G27">
        <v>74</v>
      </c>
      <c r="H27">
        <v>57</v>
      </c>
      <c r="I27">
        <v>49</v>
      </c>
      <c r="J27">
        <v>53</v>
      </c>
      <c r="K27">
        <v>70</v>
      </c>
      <c r="L27">
        <v>57</v>
      </c>
      <c r="M27">
        <v>63</v>
      </c>
      <c r="N27" s="27">
        <f>IFERROR(VLOOKUP(Main!C27,Absen!$A$1:$B$501,2,0),"No")</f>
        <v>44811</v>
      </c>
      <c r="O27" s="27" t="str">
        <f t="shared" si="5"/>
        <v>Tidak Hadir</v>
      </c>
      <c r="P27">
        <f t="shared" si="1"/>
        <v>53</v>
      </c>
      <c r="Q27">
        <f t="shared" si="2"/>
        <v>58.25</v>
      </c>
      <c r="R27" t="str">
        <f>IF(Main!Q27&gt;=91,"A+",IF(Main!Q27&gt;=80,"A",IF(Q27&gt;=70,"B",IF(Q27&gt;=60,"C",IF(Q27&gt;=40,"D",IF(Q27&lt;40,"E"))))))</f>
        <v>D</v>
      </c>
      <c r="S27" s="27">
        <f>INDEX(Detail!$A$1:$A$1001,MATCH(Main!C27,Detail!$G$1:$G$1001,0))</f>
        <v>37135</v>
      </c>
      <c r="T27" t="str">
        <f>INDEX(Detail!$F$1:$F$1001,MATCH(Main!C27,Detail!$G$1:$G$1001,0))</f>
        <v>Lubuklinggau</v>
      </c>
      <c r="U27">
        <f>INDEX(Detail!$C$1:$C$1001,MATCH(Main!C27,Detail!$G$1:$G$1001,0))</f>
        <v>156</v>
      </c>
      <c r="V27">
        <f>INDEX(Detail!$D$1:$D$1001,MATCH(Main!C27,Detail!$G$1:$G$1001,0))</f>
        <v>86</v>
      </c>
      <c r="W27" t="str">
        <f>INDEX(Detail!$E$1:$E$1001,MATCH(Main!C27,Detail!$G$1:$G$1001,0))</f>
        <v xml:space="preserve">Gang Otto Iskandardinata No. 1
</v>
      </c>
      <c r="X27" t="str">
        <f>INDEX(Detail!$B$1:$B$1001,MATCH(Main!C27,Detail!$G$1:$G$1001,0))</f>
        <v>A+</v>
      </c>
    </row>
    <row r="28" spans="1:24" x14ac:dyDescent="0.35">
      <c r="A28">
        <v>27</v>
      </c>
      <c r="B28" t="str">
        <f t="shared" si="3"/>
        <v>1-250</v>
      </c>
      <c r="C28" t="str">
        <f t="shared" si="0"/>
        <v>D0027</v>
      </c>
      <c r="D28" t="s">
        <v>1013</v>
      </c>
      <c r="E28" t="str">
        <f>VLOOKUP(C28,Detail!$G$1:$H$1001,2,0)</f>
        <v>Danang Pratiwi</v>
      </c>
      <c r="F28" t="str">
        <f t="shared" si="4"/>
        <v>Bu Ratna</v>
      </c>
      <c r="G28">
        <v>77</v>
      </c>
      <c r="H28">
        <v>54</v>
      </c>
      <c r="I28">
        <v>72</v>
      </c>
      <c r="J28">
        <v>52</v>
      </c>
      <c r="K28">
        <v>82</v>
      </c>
      <c r="L28">
        <v>73</v>
      </c>
      <c r="M28">
        <v>89</v>
      </c>
      <c r="N28" s="27">
        <f>IFERROR(VLOOKUP(Main!C28,Absen!$A$1:$B$501,2,0),"No")</f>
        <v>44824</v>
      </c>
      <c r="O28" s="27" t="str">
        <f t="shared" si="5"/>
        <v>Tidak Hadir</v>
      </c>
      <c r="P28">
        <f t="shared" si="1"/>
        <v>79</v>
      </c>
      <c r="Q28">
        <f t="shared" si="2"/>
        <v>70.025000000000006</v>
      </c>
      <c r="R28" t="str">
        <f>IF(Main!Q28&gt;=91,"A+",IF(Main!Q28&gt;=80,"A",IF(Q28&gt;=70,"B",IF(Q28&gt;=60,"C",IF(Q28&gt;=40,"D",IF(Q28&lt;40,"E"))))))</f>
        <v>B</v>
      </c>
      <c r="S28" s="27">
        <f>INDEX(Detail!$A$1:$A$1001,MATCH(Main!C28,Detail!$G$1:$G$1001,0))</f>
        <v>37067</v>
      </c>
      <c r="T28" t="str">
        <f>INDEX(Detail!$F$1:$F$1001,MATCH(Main!C28,Detail!$G$1:$G$1001,0))</f>
        <v>Tarakan</v>
      </c>
      <c r="U28">
        <f>INDEX(Detail!$C$1:$C$1001,MATCH(Main!C28,Detail!$G$1:$G$1001,0))</f>
        <v>153</v>
      </c>
      <c r="V28">
        <f>INDEX(Detail!$D$1:$D$1001,MATCH(Main!C28,Detail!$G$1:$G$1001,0))</f>
        <v>84</v>
      </c>
      <c r="W28" t="str">
        <f>INDEX(Detail!$E$1:$E$1001,MATCH(Main!C28,Detail!$G$1:$G$1001,0))</f>
        <v>Gang Pelajar Pejuang No. 49</v>
      </c>
      <c r="X28" t="str">
        <f>INDEX(Detail!$B$1:$B$1001,MATCH(Main!C28,Detail!$G$1:$G$1001,0))</f>
        <v>AB-</v>
      </c>
    </row>
    <row r="29" spans="1:24" x14ac:dyDescent="0.35">
      <c r="A29">
        <v>28</v>
      </c>
      <c r="B29" t="str">
        <f t="shared" si="3"/>
        <v>1-250</v>
      </c>
      <c r="C29" t="str">
        <f t="shared" si="0"/>
        <v>E0028</v>
      </c>
      <c r="D29" t="s">
        <v>1010</v>
      </c>
      <c r="E29" t="str">
        <f>VLOOKUP(C29,Detail!$G$1:$H$1001,2,0)</f>
        <v>Putu Manullang</v>
      </c>
      <c r="F29" t="str">
        <f t="shared" si="4"/>
        <v>Bu Made</v>
      </c>
      <c r="G29">
        <v>68</v>
      </c>
      <c r="H29">
        <v>66</v>
      </c>
      <c r="I29">
        <v>34</v>
      </c>
      <c r="J29">
        <v>66</v>
      </c>
      <c r="K29">
        <v>73</v>
      </c>
      <c r="L29">
        <v>92</v>
      </c>
      <c r="M29">
        <v>86</v>
      </c>
      <c r="N29" s="27" t="str">
        <f>IFERROR(VLOOKUP(Main!C29,Absen!$A$1:$B$501,2,0),"No")</f>
        <v>No</v>
      </c>
      <c r="O29" s="27" t="str">
        <f t="shared" si="5"/>
        <v>Hadir</v>
      </c>
      <c r="P29">
        <f t="shared" si="1"/>
        <v>86</v>
      </c>
      <c r="Q29">
        <f t="shared" si="2"/>
        <v>67.924999999999997</v>
      </c>
      <c r="R29" t="str">
        <f>IF(Main!Q29&gt;=91,"A+",IF(Main!Q29&gt;=80,"A",IF(Q29&gt;=70,"B",IF(Q29&gt;=60,"C",IF(Q29&gt;=40,"D",IF(Q29&lt;40,"E"))))))</f>
        <v>C</v>
      </c>
      <c r="S29" s="27">
        <f>INDEX(Detail!$A$1:$A$1001,MATCH(Main!C29,Detail!$G$1:$G$1001,0))</f>
        <v>37047</v>
      </c>
      <c r="T29" t="str">
        <f>INDEX(Detail!$F$1:$F$1001,MATCH(Main!C29,Detail!$G$1:$G$1001,0))</f>
        <v>Kota Administrasi Jakarta Timur</v>
      </c>
      <c r="U29">
        <f>INDEX(Detail!$C$1:$C$1001,MATCH(Main!C29,Detail!$G$1:$G$1001,0))</f>
        <v>172</v>
      </c>
      <c r="V29">
        <f>INDEX(Detail!$D$1:$D$1001,MATCH(Main!C29,Detail!$G$1:$G$1001,0))</f>
        <v>85</v>
      </c>
      <c r="W29" t="str">
        <f>INDEX(Detail!$E$1:$E$1001,MATCH(Main!C29,Detail!$G$1:$G$1001,0))</f>
        <v>Jalan Abdul Muis No. 57</v>
      </c>
      <c r="X29" t="str">
        <f>INDEX(Detail!$B$1:$B$1001,MATCH(Main!C29,Detail!$G$1:$G$1001,0))</f>
        <v>O-</v>
      </c>
    </row>
    <row r="30" spans="1:24" x14ac:dyDescent="0.35">
      <c r="A30">
        <v>29</v>
      </c>
      <c r="B30" t="str">
        <f t="shared" si="3"/>
        <v>1-250</v>
      </c>
      <c r="C30" t="str">
        <f t="shared" si="0"/>
        <v>C0029</v>
      </c>
      <c r="D30" t="s">
        <v>1012</v>
      </c>
      <c r="E30" t="str">
        <f>VLOOKUP(C30,Detail!$G$1:$H$1001,2,0)</f>
        <v>Banawi Laksita</v>
      </c>
      <c r="F30" t="str">
        <f t="shared" si="4"/>
        <v>Pak Budi</v>
      </c>
      <c r="G30">
        <v>72</v>
      </c>
      <c r="H30">
        <v>51</v>
      </c>
      <c r="I30">
        <v>43</v>
      </c>
      <c r="J30">
        <v>74</v>
      </c>
      <c r="K30">
        <v>56</v>
      </c>
      <c r="L30">
        <v>50</v>
      </c>
      <c r="M30">
        <v>79</v>
      </c>
      <c r="N30" s="27">
        <f>IFERROR(VLOOKUP(Main!C30,Absen!$A$1:$B$501,2,0),"No")</f>
        <v>44772</v>
      </c>
      <c r="O30" s="27" t="str">
        <f t="shared" si="5"/>
        <v>Tidak Hadir</v>
      </c>
      <c r="P30">
        <f t="shared" si="1"/>
        <v>69</v>
      </c>
      <c r="Q30">
        <f t="shared" si="2"/>
        <v>57.125</v>
      </c>
      <c r="R30" t="str">
        <f>IF(Main!Q30&gt;=91,"A+",IF(Main!Q30&gt;=80,"A",IF(Q30&gt;=70,"B",IF(Q30&gt;=60,"C",IF(Q30&gt;=40,"D",IF(Q30&lt;40,"E"))))))</f>
        <v>D</v>
      </c>
      <c r="S30" s="27">
        <f>INDEX(Detail!$A$1:$A$1001,MATCH(Main!C30,Detail!$G$1:$G$1001,0))</f>
        <v>37209</v>
      </c>
      <c r="T30" t="str">
        <f>INDEX(Detail!$F$1:$F$1001,MATCH(Main!C30,Detail!$G$1:$G$1001,0))</f>
        <v>Langsa</v>
      </c>
      <c r="U30">
        <f>INDEX(Detail!$C$1:$C$1001,MATCH(Main!C30,Detail!$G$1:$G$1001,0))</f>
        <v>150</v>
      </c>
      <c r="V30">
        <f>INDEX(Detail!$D$1:$D$1001,MATCH(Main!C30,Detail!$G$1:$G$1001,0))</f>
        <v>82</v>
      </c>
      <c r="W30" t="str">
        <f>INDEX(Detail!$E$1:$E$1001,MATCH(Main!C30,Detail!$G$1:$G$1001,0))</f>
        <v xml:space="preserve">Gang Rajawali Timur No. 4
</v>
      </c>
      <c r="X30" t="str">
        <f>INDEX(Detail!$B$1:$B$1001,MATCH(Main!C30,Detail!$G$1:$G$1001,0))</f>
        <v>A-</v>
      </c>
    </row>
    <row r="31" spans="1:24" x14ac:dyDescent="0.35">
      <c r="A31">
        <v>30</v>
      </c>
      <c r="B31" t="str">
        <f t="shared" si="3"/>
        <v>1-250</v>
      </c>
      <c r="C31" t="str">
        <f t="shared" si="0"/>
        <v>C0030</v>
      </c>
      <c r="D31" t="s">
        <v>1012</v>
      </c>
      <c r="E31" t="str">
        <f>VLOOKUP(C31,Detail!$G$1:$H$1001,2,0)</f>
        <v>Dewi Budiman</v>
      </c>
      <c r="F31" t="str">
        <f t="shared" si="4"/>
        <v>Pak Budi</v>
      </c>
      <c r="G31">
        <v>59</v>
      </c>
      <c r="H31">
        <v>46</v>
      </c>
      <c r="I31">
        <v>87</v>
      </c>
      <c r="J31">
        <v>71</v>
      </c>
      <c r="K31">
        <v>57</v>
      </c>
      <c r="L31">
        <v>48</v>
      </c>
      <c r="M31">
        <v>71</v>
      </c>
      <c r="N31" s="27">
        <f>IFERROR(VLOOKUP(Main!C31,Absen!$A$1:$B$501,2,0),"No")</f>
        <v>44883</v>
      </c>
      <c r="O31" s="27" t="str">
        <f t="shared" si="5"/>
        <v>Tidak Hadir</v>
      </c>
      <c r="P31">
        <f t="shared" si="1"/>
        <v>61</v>
      </c>
      <c r="Q31">
        <f t="shared" si="2"/>
        <v>62.225000000000001</v>
      </c>
      <c r="R31" t="str">
        <f>IF(Main!Q31&gt;=91,"A+",IF(Main!Q31&gt;=80,"A",IF(Q31&gt;=70,"B",IF(Q31&gt;=60,"C",IF(Q31&gt;=40,"D",IF(Q31&lt;40,"E"))))))</f>
        <v>C</v>
      </c>
      <c r="S31" s="27">
        <f>INDEX(Detail!$A$1:$A$1001,MATCH(Main!C31,Detail!$G$1:$G$1001,0))</f>
        <v>38444</v>
      </c>
      <c r="T31" t="str">
        <f>INDEX(Detail!$F$1:$F$1001,MATCH(Main!C31,Detail!$G$1:$G$1001,0))</f>
        <v>Samarinda</v>
      </c>
      <c r="U31">
        <f>INDEX(Detail!$C$1:$C$1001,MATCH(Main!C31,Detail!$G$1:$G$1001,0))</f>
        <v>180</v>
      </c>
      <c r="V31">
        <f>INDEX(Detail!$D$1:$D$1001,MATCH(Main!C31,Detail!$G$1:$G$1001,0))</f>
        <v>86</v>
      </c>
      <c r="W31" t="str">
        <f>INDEX(Detail!$E$1:$E$1001,MATCH(Main!C31,Detail!$G$1:$G$1001,0))</f>
        <v>Jl. Medokan Ayu No. 73</v>
      </c>
      <c r="X31" t="str">
        <f>INDEX(Detail!$B$1:$B$1001,MATCH(Main!C31,Detail!$G$1:$G$1001,0))</f>
        <v>A-</v>
      </c>
    </row>
    <row r="32" spans="1:24" x14ac:dyDescent="0.35">
      <c r="A32">
        <v>31</v>
      </c>
      <c r="B32" t="str">
        <f t="shared" si="3"/>
        <v>1-250</v>
      </c>
      <c r="C32" t="str">
        <f t="shared" si="0"/>
        <v>A0031</v>
      </c>
      <c r="D32" t="s">
        <v>1015</v>
      </c>
      <c r="E32" t="str">
        <f>VLOOKUP(C32,Detail!$G$1:$H$1001,2,0)</f>
        <v>Koko Suartini</v>
      </c>
      <c r="F32" t="str">
        <f t="shared" si="4"/>
        <v>Bu Dwi</v>
      </c>
      <c r="G32">
        <v>75</v>
      </c>
      <c r="H32">
        <v>60</v>
      </c>
      <c r="I32">
        <v>55</v>
      </c>
      <c r="J32">
        <v>74</v>
      </c>
      <c r="K32">
        <v>91</v>
      </c>
      <c r="L32">
        <v>65</v>
      </c>
      <c r="M32">
        <v>81</v>
      </c>
      <c r="N32" s="27" t="str">
        <f>IFERROR(VLOOKUP(Main!C32,Absen!$A$1:$B$501,2,0),"No")</f>
        <v>No</v>
      </c>
      <c r="O32" s="27" t="str">
        <f t="shared" si="5"/>
        <v>Hadir</v>
      </c>
      <c r="P32">
        <f t="shared" si="1"/>
        <v>81</v>
      </c>
      <c r="Q32">
        <f t="shared" si="2"/>
        <v>69.599999999999994</v>
      </c>
      <c r="R32" t="str">
        <f>IF(Main!Q32&gt;=91,"A+",IF(Main!Q32&gt;=80,"A",IF(Q32&gt;=70,"B",IF(Q32&gt;=60,"C",IF(Q32&gt;=40,"D",IF(Q32&lt;40,"E"))))))</f>
        <v>C</v>
      </c>
      <c r="S32" s="27">
        <f>INDEX(Detail!$A$1:$A$1001,MATCH(Main!C32,Detail!$G$1:$G$1001,0))</f>
        <v>38316</v>
      </c>
      <c r="T32" t="str">
        <f>INDEX(Detail!$F$1:$F$1001,MATCH(Main!C32,Detail!$G$1:$G$1001,0))</f>
        <v>Lubuklinggau</v>
      </c>
      <c r="U32">
        <f>INDEX(Detail!$C$1:$C$1001,MATCH(Main!C32,Detail!$G$1:$G$1001,0))</f>
        <v>175</v>
      </c>
      <c r="V32">
        <f>INDEX(Detail!$D$1:$D$1001,MATCH(Main!C32,Detail!$G$1:$G$1001,0))</f>
        <v>87</v>
      </c>
      <c r="W32" t="str">
        <f>INDEX(Detail!$E$1:$E$1001,MATCH(Main!C32,Detail!$G$1:$G$1001,0))</f>
        <v>Jl. Moch. Toha No. 97</v>
      </c>
      <c r="X32" t="str">
        <f>INDEX(Detail!$B$1:$B$1001,MATCH(Main!C32,Detail!$G$1:$G$1001,0))</f>
        <v>O+</v>
      </c>
    </row>
    <row r="33" spans="1:24" x14ac:dyDescent="0.35">
      <c r="A33">
        <v>32</v>
      </c>
      <c r="B33" t="str">
        <f t="shared" si="3"/>
        <v>1-250</v>
      </c>
      <c r="C33" t="str">
        <f t="shared" si="0"/>
        <v>E0032</v>
      </c>
      <c r="D33" t="s">
        <v>1010</v>
      </c>
      <c r="E33" t="str">
        <f>VLOOKUP(C33,Detail!$G$1:$H$1001,2,0)</f>
        <v>Bakianto Tarihoran</v>
      </c>
      <c r="F33" t="str">
        <f t="shared" si="4"/>
        <v>Bu Made</v>
      </c>
      <c r="G33">
        <v>95</v>
      </c>
      <c r="H33">
        <v>48</v>
      </c>
      <c r="I33">
        <v>88</v>
      </c>
      <c r="J33">
        <v>61</v>
      </c>
      <c r="K33">
        <v>91</v>
      </c>
      <c r="L33">
        <v>88</v>
      </c>
      <c r="M33">
        <v>82</v>
      </c>
      <c r="N33" s="27">
        <f>IFERROR(VLOOKUP(Main!C33,Absen!$A$1:$B$501,2,0),"No")</f>
        <v>44895</v>
      </c>
      <c r="O33" s="27" t="str">
        <f t="shared" si="5"/>
        <v>Tidak Hadir</v>
      </c>
      <c r="P33">
        <f t="shared" si="1"/>
        <v>72</v>
      </c>
      <c r="Q33">
        <f t="shared" si="2"/>
        <v>79.275000000000006</v>
      </c>
      <c r="R33" t="str">
        <f>IF(Main!Q33&gt;=91,"A+",IF(Main!Q33&gt;=80,"A",IF(Q33&gt;=70,"B",IF(Q33&gt;=60,"C",IF(Q33&gt;=40,"D",IF(Q33&lt;40,"E"))))))</f>
        <v>B</v>
      </c>
      <c r="S33" s="27">
        <f>INDEX(Detail!$A$1:$A$1001,MATCH(Main!C33,Detail!$G$1:$G$1001,0))</f>
        <v>37962</v>
      </c>
      <c r="T33" t="str">
        <f>INDEX(Detail!$F$1:$F$1001,MATCH(Main!C33,Detail!$G$1:$G$1001,0))</f>
        <v>Palangkaraya</v>
      </c>
      <c r="U33">
        <f>INDEX(Detail!$C$1:$C$1001,MATCH(Main!C33,Detail!$G$1:$G$1001,0))</f>
        <v>151</v>
      </c>
      <c r="V33">
        <f>INDEX(Detail!$D$1:$D$1001,MATCH(Main!C33,Detail!$G$1:$G$1001,0))</f>
        <v>50</v>
      </c>
      <c r="W33" t="str">
        <f>INDEX(Detail!$E$1:$E$1001,MATCH(Main!C33,Detail!$G$1:$G$1001,0))</f>
        <v>Jl. Sadang Serang No. 60</v>
      </c>
      <c r="X33" t="str">
        <f>INDEX(Detail!$B$1:$B$1001,MATCH(Main!C33,Detail!$G$1:$G$1001,0))</f>
        <v>B+</v>
      </c>
    </row>
    <row r="34" spans="1:24" x14ac:dyDescent="0.35">
      <c r="A34">
        <v>33</v>
      </c>
      <c r="B34" t="str">
        <f t="shared" si="3"/>
        <v>1-250</v>
      </c>
      <c r="C34" t="str">
        <f t="shared" si="0"/>
        <v>A0033</v>
      </c>
      <c r="D34" t="s">
        <v>1015</v>
      </c>
      <c r="E34" t="str">
        <f>VLOOKUP(C34,Detail!$G$1:$H$1001,2,0)</f>
        <v>Dalimin Natsir</v>
      </c>
      <c r="F34" t="str">
        <f t="shared" si="4"/>
        <v>Bu Dwi</v>
      </c>
      <c r="G34">
        <v>73</v>
      </c>
      <c r="H34">
        <v>64</v>
      </c>
      <c r="I34">
        <v>40</v>
      </c>
      <c r="J34">
        <v>61</v>
      </c>
      <c r="K34">
        <v>89</v>
      </c>
      <c r="L34">
        <v>75</v>
      </c>
      <c r="M34">
        <v>65</v>
      </c>
      <c r="N34" s="27">
        <f>IFERROR(VLOOKUP(Main!C34,Absen!$A$1:$B$501,2,0),"No")</f>
        <v>44880</v>
      </c>
      <c r="O34" s="27" t="str">
        <f t="shared" si="5"/>
        <v>Tidak Hadir</v>
      </c>
      <c r="P34">
        <f t="shared" si="1"/>
        <v>55</v>
      </c>
      <c r="Q34">
        <f t="shared" si="2"/>
        <v>64.375</v>
      </c>
      <c r="R34" t="str">
        <f>IF(Main!Q34&gt;=91,"A+",IF(Main!Q34&gt;=80,"A",IF(Q34&gt;=70,"B",IF(Q34&gt;=60,"C",IF(Q34&gt;=40,"D",IF(Q34&lt;40,"E"))))))</f>
        <v>C</v>
      </c>
      <c r="S34" s="27">
        <f>INDEX(Detail!$A$1:$A$1001,MATCH(Main!C34,Detail!$G$1:$G$1001,0))</f>
        <v>37644</v>
      </c>
      <c r="T34" t="str">
        <f>INDEX(Detail!$F$1:$F$1001,MATCH(Main!C34,Detail!$G$1:$G$1001,0))</f>
        <v>Padang Sidempuan</v>
      </c>
      <c r="U34">
        <f>INDEX(Detail!$C$1:$C$1001,MATCH(Main!C34,Detail!$G$1:$G$1001,0))</f>
        <v>174</v>
      </c>
      <c r="V34">
        <f>INDEX(Detail!$D$1:$D$1001,MATCH(Main!C34,Detail!$G$1:$G$1001,0))</f>
        <v>86</v>
      </c>
      <c r="W34" t="str">
        <f>INDEX(Detail!$E$1:$E$1001,MATCH(Main!C34,Detail!$G$1:$G$1001,0))</f>
        <v>Jalan Jayawijaya No. 91</v>
      </c>
      <c r="X34" t="str">
        <f>INDEX(Detail!$B$1:$B$1001,MATCH(Main!C34,Detail!$G$1:$G$1001,0))</f>
        <v>B-</v>
      </c>
    </row>
    <row r="35" spans="1:24" x14ac:dyDescent="0.35">
      <c r="A35">
        <v>34</v>
      </c>
      <c r="B35" t="str">
        <f t="shared" si="3"/>
        <v>1-250</v>
      </c>
      <c r="C35" t="str">
        <f t="shared" si="0"/>
        <v>A0034</v>
      </c>
      <c r="D35" t="s">
        <v>1015</v>
      </c>
      <c r="E35" t="str">
        <f>VLOOKUP(C35,Detail!$G$1:$H$1001,2,0)</f>
        <v>Paulin Januar</v>
      </c>
      <c r="F35" t="str">
        <f t="shared" si="4"/>
        <v>Bu Dwi</v>
      </c>
      <c r="G35">
        <v>58</v>
      </c>
      <c r="H35">
        <v>57</v>
      </c>
      <c r="I35">
        <v>78</v>
      </c>
      <c r="J35">
        <v>55</v>
      </c>
      <c r="K35">
        <v>63</v>
      </c>
      <c r="L35">
        <v>49</v>
      </c>
      <c r="M35">
        <v>94</v>
      </c>
      <c r="N35" s="27">
        <f>IFERROR(VLOOKUP(Main!C35,Absen!$A$1:$B$501,2,0),"No")</f>
        <v>44765</v>
      </c>
      <c r="O35" s="27" t="str">
        <f t="shared" si="5"/>
        <v>Tidak Hadir</v>
      </c>
      <c r="P35">
        <f t="shared" si="1"/>
        <v>84</v>
      </c>
      <c r="Q35">
        <f t="shared" si="2"/>
        <v>62.925000000000004</v>
      </c>
      <c r="R35" t="str">
        <f>IF(Main!Q35&gt;=91,"A+",IF(Main!Q35&gt;=80,"A",IF(Q35&gt;=70,"B",IF(Q35&gt;=60,"C",IF(Q35&gt;=40,"D",IF(Q35&lt;40,"E"))))))</f>
        <v>C</v>
      </c>
      <c r="S35" s="27">
        <f>INDEX(Detail!$A$1:$A$1001,MATCH(Main!C35,Detail!$G$1:$G$1001,0))</f>
        <v>38456</v>
      </c>
      <c r="T35" t="str">
        <f>INDEX(Detail!$F$1:$F$1001,MATCH(Main!C35,Detail!$G$1:$G$1001,0))</f>
        <v>Kota Administrasi Jakarta Selatan</v>
      </c>
      <c r="U35">
        <f>INDEX(Detail!$C$1:$C$1001,MATCH(Main!C35,Detail!$G$1:$G$1001,0))</f>
        <v>151</v>
      </c>
      <c r="V35">
        <f>INDEX(Detail!$D$1:$D$1001,MATCH(Main!C35,Detail!$G$1:$G$1001,0))</f>
        <v>72</v>
      </c>
      <c r="W35" t="str">
        <f>INDEX(Detail!$E$1:$E$1001,MATCH(Main!C35,Detail!$G$1:$G$1001,0))</f>
        <v>Jalan Cikutra Timur No. 51</v>
      </c>
      <c r="X35" t="str">
        <f>INDEX(Detail!$B$1:$B$1001,MATCH(Main!C35,Detail!$G$1:$G$1001,0))</f>
        <v>AB-</v>
      </c>
    </row>
    <row r="36" spans="1:24" x14ac:dyDescent="0.35">
      <c r="A36">
        <v>35</v>
      </c>
      <c r="B36" t="str">
        <f t="shared" si="3"/>
        <v>1-250</v>
      </c>
      <c r="C36" t="str">
        <f t="shared" si="0"/>
        <v>B0035</v>
      </c>
      <c r="D36" t="s">
        <v>1014</v>
      </c>
      <c r="E36" t="str">
        <f>VLOOKUP(C36,Detail!$G$1:$H$1001,2,0)</f>
        <v>Embuh Adriansyah</v>
      </c>
      <c r="F36" t="str">
        <f t="shared" si="4"/>
        <v>Pak Krisna</v>
      </c>
      <c r="G36">
        <v>70</v>
      </c>
      <c r="H36">
        <v>53</v>
      </c>
      <c r="I36">
        <v>88</v>
      </c>
      <c r="J36">
        <v>67</v>
      </c>
      <c r="K36">
        <v>75</v>
      </c>
      <c r="L36">
        <v>60</v>
      </c>
      <c r="M36">
        <v>63</v>
      </c>
      <c r="N36" s="27">
        <f>IFERROR(VLOOKUP(Main!C36,Absen!$A$1:$B$501,2,0),"No")</f>
        <v>44789</v>
      </c>
      <c r="O36" s="27" t="str">
        <f t="shared" si="5"/>
        <v>Tidak Hadir</v>
      </c>
      <c r="P36">
        <f t="shared" si="1"/>
        <v>53</v>
      </c>
      <c r="Q36">
        <f t="shared" si="2"/>
        <v>68.025000000000006</v>
      </c>
      <c r="R36" t="str">
        <f>IF(Main!Q36&gt;=91,"A+",IF(Main!Q36&gt;=80,"A",IF(Q36&gt;=70,"B",IF(Q36&gt;=60,"C",IF(Q36&gt;=40,"D",IF(Q36&lt;40,"E"))))))</f>
        <v>C</v>
      </c>
      <c r="S36" s="27">
        <f>INDEX(Detail!$A$1:$A$1001,MATCH(Main!C36,Detail!$G$1:$G$1001,0))</f>
        <v>37906</v>
      </c>
      <c r="T36" t="str">
        <f>INDEX(Detail!$F$1:$F$1001,MATCH(Main!C36,Detail!$G$1:$G$1001,0))</f>
        <v>Bitung</v>
      </c>
      <c r="U36">
        <f>INDEX(Detail!$C$1:$C$1001,MATCH(Main!C36,Detail!$G$1:$G$1001,0))</f>
        <v>171</v>
      </c>
      <c r="V36">
        <f>INDEX(Detail!$D$1:$D$1001,MATCH(Main!C36,Detail!$G$1:$G$1001,0))</f>
        <v>67</v>
      </c>
      <c r="W36" t="str">
        <f>INDEX(Detail!$E$1:$E$1001,MATCH(Main!C36,Detail!$G$1:$G$1001,0))</f>
        <v>Gang Otto Iskandardinata No. 06</v>
      </c>
      <c r="X36" t="str">
        <f>INDEX(Detail!$B$1:$B$1001,MATCH(Main!C36,Detail!$G$1:$G$1001,0))</f>
        <v>O+</v>
      </c>
    </row>
    <row r="37" spans="1:24" x14ac:dyDescent="0.35">
      <c r="A37">
        <v>36</v>
      </c>
      <c r="B37" t="str">
        <f t="shared" si="3"/>
        <v>1-250</v>
      </c>
      <c r="C37" t="str">
        <f t="shared" si="0"/>
        <v>F0036</v>
      </c>
      <c r="D37" t="s">
        <v>1011</v>
      </c>
      <c r="E37" t="str">
        <f>VLOOKUP(C37,Detail!$G$1:$H$1001,2,0)</f>
        <v>Purwadi Sinaga</v>
      </c>
      <c r="F37" t="str">
        <f t="shared" si="4"/>
        <v>Pak Andi</v>
      </c>
      <c r="G37">
        <v>53</v>
      </c>
      <c r="H37">
        <v>45</v>
      </c>
      <c r="I37">
        <v>87</v>
      </c>
      <c r="J37">
        <v>57</v>
      </c>
      <c r="K37">
        <v>90</v>
      </c>
      <c r="L37">
        <v>43</v>
      </c>
      <c r="M37">
        <v>75</v>
      </c>
      <c r="N37" s="27">
        <f>IFERROR(VLOOKUP(Main!C37,Absen!$A$1:$B$501,2,0),"No")</f>
        <v>44784</v>
      </c>
      <c r="O37" s="27" t="str">
        <f t="shared" si="5"/>
        <v>Tidak Hadir</v>
      </c>
      <c r="P37">
        <f t="shared" si="1"/>
        <v>65</v>
      </c>
      <c r="Q37">
        <f t="shared" si="2"/>
        <v>63.125</v>
      </c>
      <c r="R37" t="str">
        <f>IF(Main!Q37&gt;=91,"A+",IF(Main!Q37&gt;=80,"A",IF(Q37&gt;=70,"B",IF(Q37&gt;=60,"C",IF(Q37&gt;=40,"D",IF(Q37&lt;40,"E"))))))</f>
        <v>C</v>
      </c>
      <c r="S37" s="27">
        <f>INDEX(Detail!$A$1:$A$1001,MATCH(Main!C37,Detail!$G$1:$G$1001,0))</f>
        <v>38171</v>
      </c>
      <c r="T37" t="str">
        <f>INDEX(Detail!$F$1:$F$1001,MATCH(Main!C37,Detail!$G$1:$G$1001,0))</f>
        <v>Pagaralam</v>
      </c>
      <c r="U37">
        <f>INDEX(Detail!$C$1:$C$1001,MATCH(Main!C37,Detail!$G$1:$G$1001,0))</f>
        <v>168</v>
      </c>
      <c r="V37">
        <f>INDEX(Detail!$D$1:$D$1001,MATCH(Main!C37,Detail!$G$1:$G$1001,0))</f>
        <v>86</v>
      </c>
      <c r="W37" t="str">
        <f>INDEX(Detail!$E$1:$E$1001,MATCH(Main!C37,Detail!$G$1:$G$1001,0))</f>
        <v xml:space="preserve">Gg. Monginsidi No. 7
</v>
      </c>
      <c r="X37" t="str">
        <f>INDEX(Detail!$B$1:$B$1001,MATCH(Main!C37,Detail!$G$1:$G$1001,0))</f>
        <v>B-</v>
      </c>
    </row>
    <row r="38" spans="1:24" x14ac:dyDescent="0.35">
      <c r="A38">
        <v>37</v>
      </c>
      <c r="B38" t="str">
        <f t="shared" si="3"/>
        <v>1-250</v>
      </c>
      <c r="C38" t="str">
        <f t="shared" si="0"/>
        <v>B0037</v>
      </c>
      <c r="D38" t="s">
        <v>1014</v>
      </c>
      <c r="E38" t="str">
        <f>VLOOKUP(C38,Detail!$G$1:$H$1001,2,0)</f>
        <v>Hendra Pratama</v>
      </c>
      <c r="F38" t="str">
        <f t="shared" si="4"/>
        <v>Pak Krisna</v>
      </c>
      <c r="G38">
        <v>72</v>
      </c>
      <c r="H38">
        <v>54</v>
      </c>
      <c r="I38">
        <v>55</v>
      </c>
      <c r="J38">
        <v>58</v>
      </c>
      <c r="K38">
        <v>72</v>
      </c>
      <c r="L38">
        <v>73</v>
      </c>
      <c r="M38">
        <v>82</v>
      </c>
      <c r="N38" s="27" t="str">
        <f>IFERROR(VLOOKUP(Main!C38,Absen!$A$1:$B$501,2,0),"No")</f>
        <v>No</v>
      </c>
      <c r="O38" s="27" t="str">
        <f t="shared" si="5"/>
        <v>Hadir</v>
      </c>
      <c r="P38">
        <f t="shared" si="1"/>
        <v>82</v>
      </c>
      <c r="Q38">
        <f t="shared" si="2"/>
        <v>65.8</v>
      </c>
      <c r="R38" t="str">
        <f>IF(Main!Q38&gt;=91,"A+",IF(Main!Q38&gt;=80,"A",IF(Q38&gt;=70,"B",IF(Q38&gt;=60,"C",IF(Q38&gt;=40,"D",IF(Q38&lt;40,"E"))))))</f>
        <v>C</v>
      </c>
      <c r="S38" s="27">
        <f>INDEX(Detail!$A$1:$A$1001,MATCH(Main!C38,Detail!$G$1:$G$1001,0))</f>
        <v>37192</v>
      </c>
      <c r="T38" t="str">
        <f>INDEX(Detail!$F$1:$F$1001,MATCH(Main!C38,Detail!$G$1:$G$1001,0))</f>
        <v>Tual</v>
      </c>
      <c r="U38">
        <f>INDEX(Detail!$C$1:$C$1001,MATCH(Main!C38,Detail!$G$1:$G$1001,0))</f>
        <v>174</v>
      </c>
      <c r="V38">
        <f>INDEX(Detail!$D$1:$D$1001,MATCH(Main!C38,Detail!$G$1:$G$1001,0))</f>
        <v>57</v>
      </c>
      <c r="W38" t="str">
        <f>INDEX(Detail!$E$1:$E$1001,MATCH(Main!C38,Detail!$G$1:$G$1001,0))</f>
        <v>Gg. Ahmad Dahlan No. 15</v>
      </c>
      <c r="X38" t="str">
        <f>INDEX(Detail!$B$1:$B$1001,MATCH(Main!C38,Detail!$G$1:$G$1001,0))</f>
        <v>A+</v>
      </c>
    </row>
    <row r="39" spans="1:24" x14ac:dyDescent="0.35">
      <c r="A39">
        <v>38</v>
      </c>
      <c r="B39" t="str">
        <f t="shared" si="3"/>
        <v>1-250</v>
      </c>
      <c r="C39" t="str">
        <f t="shared" si="0"/>
        <v>F0038</v>
      </c>
      <c r="D39" t="s">
        <v>1011</v>
      </c>
      <c r="E39" t="str">
        <f>VLOOKUP(C39,Detail!$G$1:$H$1001,2,0)</f>
        <v>Rahmi Pratiwi</v>
      </c>
      <c r="F39" t="str">
        <f t="shared" si="4"/>
        <v>Pak Andi</v>
      </c>
      <c r="G39">
        <v>95</v>
      </c>
      <c r="H39">
        <v>49</v>
      </c>
      <c r="I39">
        <v>70</v>
      </c>
      <c r="J39">
        <v>61</v>
      </c>
      <c r="K39">
        <v>53</v>
      </c>
      <c r="L39">
        <v>40</v>
      </c>
      <c r="M39">
        <v>94</v>
      </c>
      <c r="N39" s="27">
        <f>IFERROR(VLOOKUP(Main!C39,Absen!$A$1:$B$501,2,0),"No")</f>
        <v>44801</v>
      </c>
      <c r="O39" s="27" t="str">
        <f t="shared" si="5"/>
        <v>Tidak Hadir</v>
      </c>
      <c r="P39">
        <f t="shared" si="1"/>
        <v>84</v>
      </c>
      <c r="Q39">
        <f t="shared" si="2"/>
        <v>62.65</v>
      </c>
      <c r="R39" t="str">
        <f>IF(Main!Q39&gt;=91,"A+",IF(Main!Q39&gt;=80,"A",IF(Q39&gt;=70,"B",IF(Q39&gt;=60,"C",IF(Q39&gt;=40,"D",IF(Q39&lt;40,"E"))))))</f>
        <v>C</v>
      </c>
      <c r="S39" s="27">
        <f>INDEX(Detail!$A$1:$A$1001,MATCH(Main!C39,Detail!$G$1:$G$1001,0))</f>
        <v>38086</v>
      </c>
      <c r="T39" t="str">
        <f>INDEX(Detail!$F$1:$F$1001,MATCH(Main!C39,Detail!$G$1:$G$1001,0))</f>
        <v>Kota Administrasi Jakarta Barat</v>
      </c>
      <c r="U39">
        <f>INDEX(Detail!$C$1:$C$1001,MATCH(Main!C39,Detail!$G$1:$G$1001,0))</f>
        <v>151</v>
      </c>
      <c r="V39">
        <f>INDEX(Detail!$D$1:$D$1001,MATCH(Main!C39,Detail!$G$1:$G$1001,0))</f>
        <v>95</v>
      </c>
      <c r="W39" t="str">
        <f>INDEX(Detail!$E$1:$E$1001,MATCH(Main!C39,Detail!$G$1:$G$1001,0))</f>
        <v>Jl. Sukajadi No. 67</v>
      </c>
      <c r="X39" t="str">
        <f>INDEX(Detail!$B$1:$B$1001,MATCH(Main!C39,Detail!$G$1:$G$1001,0))</f>
        <v>AB-</v>
      </c>
    </row>
    <row r="40" spans="1:24" x14ac:dyDescent="0.35">
      <c r="A40">
        <v>39</v>
      </c>
      <c r="B40" t="str">
        <f t="shared" si="3"/>
        <v>1-250</v>
      </c>
      <c r="C40" t="str">
        <f t="shared" si="0"/>
        <v>D0039</v>
      </c>
      <c r="D40" t="s">
        <v>1013</v>
      </c>
      <c r="E40" t="str">
        <f>VLOOKUP(C40,Detail!$G$1:$H$1001,2,0)</f>
        <v>Dinda Pranowo</v>
      </c>
      <c r="F40" t="str">
        <f t="shared" si="4"/>
        <v>Bu Ratna</v>
      </c>
      <c r="G40">
        <v>72</v>
      </c>
      <c r="H40">
        <v>48</v>
      </c>
      <c r="I40">
        <v>71</v>
      </c>
      <c r="J40">
        <v>71</v>
      </c>
      <c r="K40">
        <v>81</v>
      </c>
      <c r="L40">
        <v>44</v>
      </c>
      <c r="M40">
        <v>68</v>
      </c>
      <c r="N40" s="27">
        <f>IFERROR(VLOOKUP(Main!C40,Absen!$A$1:$B$501,2,0),"No")</f>
        <v>44764</v>
      </c>
      <c r="O40" s="27" t="str">
        <f t="shared" si="5"/>
        <v>Tidak Hadir</v>
      </c>
      <c r="P40">
        <f t="shared" si="1"/>
        <v>58</v>
      </c>
      <c r="Q40">
        <f t="shared" si="2"/>
        <v>62.8</v>
      </c>
      <c r="R40" t="str">
        <f>IF(Main!Q40&gt;=91,"A+",IF(Main!Q40&gt;=80,"A",IF(Q40&gt;=70,"B",IF(Q40&gt;=60,"C",IF(Q40&gt;=40,"D",IF(Q40&lt;40,"E"))))))</f>
        <v>C</v>
      </c>
      <c r="S40" s="27">
        <f>INDEX(Detail!$A$1:$A$1001,MATCH(Main!C40,Detail!$G$1:$G$1001,0))</f>
        <v>38232</v>
      </c>
      <c r="T40" t="str">
        <f>INDEX(Detail!$F$1:$F$1001,MATCH(Main!C40,Detail!$G$1:$G$1001,0))</f>
        <v>Tangerang</v>
      </c>
      <c r="U40">
        <f>INDEX(Detail!$C$1:$C$1001,MATCH(Main!C40,Detail!$G$1:$G$1001,0))</f>
        <v>171</v>
      </c>
      <c r="V40">
        <f>INDEX(Detail!$D$1:$D$1001,MATCH(Main!C40,Detail!$G$1:$G$1001,0))</f>
        <v>68</v>
      </c>
      <c r="W40" t="str">
        <f>INDEX(Detail!$E$1:$E$1001,MATCH(Main!C40,Detail!$G$1:$G$1001,0))</f>
        <v>Gg. Dipatiukur No. 10</v>
      </c>
      <c r="X40" t="str">
        <f>INDEX(Detail!$B$1:$B$1001,MATCH(Main!C40,Detail!$G$1:$G$1001,0))</f>
        <v>B+</v>
      </c>
    </row>
    <row r="41" spans="1:24" x14ac:dyDescent="0.35">
      <c r="A41">
        <v>40</v>
      </c>
      <c r="B41" t="str">
        <f t="shared" si="3"/>
        <v>1-250</v>
      </c>
      <c r="C41" t="str">
        <f t="shared" si="0"/>
        <v>F0040</v>
      </c>
      <c r="D41" t="s">
        <v>1011</v>
      </c>
      <c r="E41" t="str">
        <f>VLOOKUP(C41,Detail!$G$1:$H$1001,2,0)</f>
        <v>Ibun Kusmawati</v>
      </c>
      <c r="F41" t="str">
        <f t="shared" si="4"/>
        <v>Pak Andi</v>
      </c>
      <c r="G41">
        <v>68</v>
      </c>
      <c r="H41">
        <v>54</v>
      </c>
      <c r="I41">
        <v>80</v>
      </c>
      <c r="J41">
        <v>54</v>
      </c>
      <c r="K41">
        <v>50</v>
      </c>
      <c r="L41">
        <v>54</v>
      </c>
      <c r="M41">
        <v>65</v>
      </c>
      <c r="N41" s="27">
        <f>IFERROR(VLOOKUP(Main!C41,Absen!$A$1:$B$501,2,0),"No")</f>
        <v>44856</v>
      </c>
      <c r="O41" s="27" t="str">
        <f t="shared" si="5"/>
        <v>Tidak Hadir</v>
      </c>
      <c r="P41">
        <f t="shared" si="1"/>
        <v>55</v>
      </c>
      <c r="Q41">
        <f t="shared" si="2"/>
        <v>60.55</v>
      </c>
      <c r="R41" t="str">
        <f>IF(Main!Q41&gt;=91,"A+",IF(Main!Q41&gt;=80,"A",IF(Q41&gt;=70,"B",IF(Q41&gt;=60,"C",IF(Q41&gt;=40,"D",IF(Q41&lt;40,"E"))))))</f>
        <v>C</v>
      </c>
      <c r="S41" s="27">
        <f>INDEX(Detail!$A$1:$A$1001,MATCH(Main!C41,Detail!$G$1:$G$1001,0))</f>
        <v>37266</v>
      </c>
      <c r="T41" t="str">
        <f>INDEX(Detail!$F$1:$F$1001,MATCH(Main!C41,Detail!$G$1:$G$1001,0))</f>
        <v>Medan</v>
      </c>
      <c r="U41">
        <f>INDEX(Detail!$C$1:$C$1001,MATCH(Main!C41,Detail!$G$1:$G$1001,0))</f>
        <v>165</v>
      </c>
      <c r="V41">
        <f>INDEX(Detail!$D$1:$D$1001,MATCH(Main!C41,Detail!$G$1:$G$1001,0))</f>
        <v>61</v>
      </c>
      <c r="W41" t="str">
        <f>INDEX(Detail!$E$1:$E$1001,MATCH(Main!C41,Detail!$G$1:$G$1001,0))</f>
        <v>Jl. Merdeka No. 68</v>
      </c>
      <c r="X41" t="str">
        <f>INDEX(Detail!$B$1:$B$1001,MATCH(Main!C41,Detail!$G$1:$G$1001,0))</f>
        <v>B-</v>
      </c>
    </row>
    <row r="42" spans="1:24" x14ac:dyDescent="0.35">
      <c r="A42">
        <v>41</v>
      </c>
      <c r="B42" t="str">
        <f t="shared" si="3"/>
        <v>1-250</v>
      </c>
      <c r="C42" t="str">
        <f t="shared" si="0"/>
        <v>A0041</v>
      </c>
      <c r="D42" t="s">
        <v>1015</v>
      </c>
      <c r="E42" t="str">
        <f>VLOOKUP(C42,Detail!$G$1:$H$1001,2,0)</f>
        <v>Gangsa Riyanti</v>
      </c>
      <c r="F42" t="str">
        <f t="shared" si="4"/>
        <v>Bu Dwi</v>
      </c>
      <c r="G42">
        <v>53</v>
      </c>
      <c r="H42">
        <v>48</v>
      </c>
      <c r="I42">
        <v>88</v>
      </c>
      <c r="J42">
        <v>59</v>
      </c>
      <c r="K42">
        <v>90</v>
      </c>
      <c r="L42">
        <v>49</v>
      </c>
      <c r="M42">
        <v>70</v>
      </c>
      <c r="N42" s="27" t="str">
        <f>IFERROR(VLOOKUP(Main!C42,Absen!$A$1:$B$501,2,0),"No")</f>
        <v>No</v>
      </c>
      <c r="O42" s="27" t="str">
        <f t="shared" si="5"/>
        <v>Hadir</v>
      </c>
      <c r="P42">
        <f t="shared" si="1"/>
        <v>70</v>
      </c>
      <c r="Q42">
        <f t="shared" si="2"/>
        <v>65.650000000000006</v>
      </c>
      <c r="R42" t="str">
        <f>IF(Main!Q42&gt;=91,"A+",IF(Main!Q42&gt;=80,"A",IF(Q42&gt;=70,"B",IF(Q42&gt;=60,"C",IF(Q42&gt;=40,"D",IF(Q42&lt;40,"E"))))))</f>
        <v>C</v>
      </c>
      <c r="S42" s="27">
        <f>INDEX(Detail!$A$1:$A$1001,MATCH(Main!C42,Detail!$G$1:$G$1001,0))</f>
        <v>37504</v>
      </c>
      <c r="T42" t="str">
        <f>INDEX(Detail!$F$1:$F$1001,MATCH(Main!C42,Detail!$G$1:$G$1001,0))</f>
        <v>Kota Administrasi Jakarta Timur</v>
      </c>
      <c r="U42">
        <f>INDEX(Detail!$C$1:$C$1001,MATCH(Main!C42,Detail!$G$1:$G$1001,0))</f>
        <v>156</v>
      </c>
      <c r="V42">
        <f>INDEX(Detail!$D$1:$D$1001,MATCH(Main!C42,Detail!$G$1:$G$1001,0))</f>
        <v>95</v>
      </c>
      <c r="W42" t="str">
        <f>INDEX(Detail!$E$1:$E$1001,MATCH(Main!C42,Detail!$G$1:$G$1001,0))</f>
        <v xml:space="preserve">Gg. M.H Thamrin No. 5
</v>
      </c>
      <c r="X42" t="str">
        <f>INDEX(Detail!$B$1:$B$1001,MATCH(Main!C42,Detail!$G$1:$G$1001,0))</f>
        <v>B+</v>
      </c>
    </row>
    <row r="43" spans="1:24" x14ac:dyDescent="0.35">
      <c r="A43">
        <v>42</v>
      </c>
      <c r="B43" t="str">
        <f t="shared" si="3"/>
        <v>1-250</v>
      </c>
      <c r="C43" t="str">
        <f t="shared" si="0"/>
        <v>B0042</v>
      </c>
      <c r="D43" t="s">
        <v>1014</v>
      </c>
      <c r="E43" t="str">
        <f>VLOOKUP(C43,Detail!$G$1:$H$1001,2,0)</f>
        <v>Darijan Zulkarnain</v>
      </c>
      <c r="F43" t="str">
        <f t="shared" si="4"/>
        <v>Pak Krisna</v>
      </c>
      <c r="G43">
        <v>78</v>
      </c>
      <c r="H43">
        <v>52</v>
      </c>
      <c r="I43">
        <v>94</v>
      </c>
      <c r="J43">
        <v>69</v>
      </c>
      <c r="K43">
        <v>86</v>
      </c>
      <c r="L43">
        <v>68</v>
      </c>
      <c r="M43">
        <v>89</v>
      </c>
      <c r="N43" s="27" t="str">
        <f>IFERROR(VLOOKUP(Main!C43,Absen!$A$1:$B$501,2,0),"No")</f>
        <v>No</v>
      </c>
      <c r="O43" s="27" t="str">
        <f t="shared" si="5"/>
        <v>Hadir</v>
      </c>
      <c r="P43">
        <f t="shared" si="1"/>
        <v>89</v>
      </c>
      <c r="Q43">
        <f t="shared" si="2"/>
        <v>76.925000000000011</v>
      </c>
      <c r="R43" t="str">
        <f>IF(Main!Q43&gt;=91,"A+",IF(Main!Q43&gt;=80,"A",IF(Q43&gt;=70,"B",IF(Q43&gt;=60,"C",IF(Q43&gt;=40,"D",IF(Q43&lt;40,"E"))))))</f>
        <v>B</v>
      </c>
      <c r="S43" s="27">
        <f>INDEX(Detail!$A$1:$A$1001,MATCH(Main!C43,Detail!$G$1:$G$1001,0))</f>
        <v>38412</v>
      </c>
      <c r="T43" t="str">
        <f>INDEX(Detail!$F$1:$F$1001,MATCH(Main!C43,Detail!$G$1:$G$1001,0))</f>
        <v>Balikpapan</v>
      </c>
      <c r="U43">
        <f>INDEX(Detail!$C$1:$C$1001,MATCH(Main!C43,Detail!$G$1:$G$1001,0))</f>
        <v>150</v>
      </c>
      <c r="V43">
        <f>INDEX(Detail!$D$1:$D$1001,MATCH(Main!C43,Detail!$G$1:$G$1001,0))</f>
        <v>85</v>
      </c>
      <c r="W43" t="str">
        <f>INDEX(Detail!$E$1:$E$1001,MATCH(Main!C43,Detail!$G$1:$G$1001,0))</f>
        <v>Gang Surapati No. 95</v>
      </c>
      <c r="X43" t="str">
        <f>INDEX(Detail!$B$1:$B$1001,MATCH(Main!C43,Detail!$G$1:$G$1001,0))</f>
        <v>A+</v>
      </c>
    </row>
    <row r="44" spans="1:24" x14ac:dyDescent="0.35">
      <c r="A44">
        <v>43</v>
      </c>
      <c r="B44" t="str">
        <f t="shared" si="3"/>
        <v>1-250</v>
      </c>
      <c r="C44" t="str">
        <f t="shared" si="0"/>
        <v>E0043</v>
      </c>
      <c r="D44" t="s">
        <v>1010</v>
      </c>
      <c r="E44" t="str">
        <f>VLOOKUP(C44,Detail!$G$1:$H$1001,2,0)</f>
        <v>Capa Usada</v>
      </c>
      <c r="F44" t="str">
        <f t="shared" si="4"/>
        <v>Bu Made</v>
      </c>
      <c r="G44">
        <v>50</v>
      </c>
      <c r="H44">
        <v>41</v>
      </c>
      <c r="I44">
        <v>81</v>
      </c>
      <c r="J44">
        <v>57</v>
      </c>
      <c r="K44">
        <v>75</v>
      </c>
      <c r="L44">
        <v>43</v>
      </c>
      <c r="M44">
        <v>98</v>
      </c>
      <c r="N44" s="27" t="str">
        <f>IFERROR(VLOOKUP(Main!C44,Absen!$A$1:$B$501,2,0),"No")</f>
        <v>No</v>
      </c>
      <c r="O44" s="27" t="str">
        <f t="shared" si="5"/>
        <v>Hadir</v>
      </c>
      <c r="P44">
        <f t="shared" si="1"/>
        <v>98</v>
      </c>
      <c r="Q44">
        <f t="shared" si="2"/>
        <v>62.474999999999994</v>
      </c>
      <c r="R44" t="str">
        <f>IF(Main!Q44&gt;=91,"A+",IF(Main!Q44&gt;=80,"A",IF(Q44&gt;=70,"B",IF(Q44&gt;=60,"C",IF(Q44&gt;=40,"D",IF(Q44&lt;40,"E"))))))</f>
        <v>C</v>
      </c>
      <c r="S44" s="27">
        <f>INDEX(Detail!$A$1:$A$1001,MATCH(Main!C44,Detail!$G$1:$G$1001,0))</f>
        <v>37919</v>
      </c>
      <c r="T44" t="str">
        <f>INDEX(Detail!$F$1:$F$1001,MATCH(Main!C44,Detail!$G$1:$G$1001,0))</f>
        <v>Parepare</v>
      </c>
      <c r="U44">
        <f>INDEX(Detail!$C$1:$C$1001,MATCH(Main!C44,Detail!$G$1:$G$1001,0))</f>
        <v>172</v>
      </c>
      <c r="V44">
        <f>INDEX(Detail!$D$1:$D$1001,MATCH(Main!C44,Detail!$G$1:$G$1001,0))</f>
        <v>56</v>
      </c>
      <c r="W44" t="str">
        <f>INDEX(Detail!$E$1:$E$1001,MATCH(Main!C44,Detail!$G$1:$G$1001,0))</f>
        <v>Jalan Waringin No. 50</v>
      </c>
      <c r="X44" t="str">
        <f>INDEX(Detail!$B$1:$B$1001,MATCH(Main!C44,Detail!$G$1:$G$1001,0))</f>
        <v>B-</v>
      </c>
    </row>
    <row r="45" spans="1:24" x14ac:dyDescent="0.35">
      <c r="A45">
        <v>44</v>
      </c>
      <c r="B45" t="str">
        <f t="shared" si="3"/>
        <v>1-250</v>
      </c>
      <c r="C45" t="str">
        <f t="shared" si="0"/>
        <v>D0044</v>
      </c>
      <c r="D45" t="s">
        <v>1013</v>
      </c>
      <c r="E45" t="str">
        <f>VLOOKUP(C45,Detail!$G$1:$H$1001,2,0)</f>
        <v>Restu Wibisono</v>
      </c>
      <c r="F45" t="str">
        <f t="shared" si="4"/>
        <v>Bu Ratna</v>
      </c>
      <c r="G45">
        <v>90</v>
      </c>
      <c r="H45">
        <v>43</v>
      </c>
      <c r="I45">
        <v>52</v>
      </c>
      <c r="J45">
        <v>71</v>
      </c>
      <c r="K45">
        <v>63</v>
      </c>
      <c r="L45">
        <v>83</v>
      </c>
      <c r="M45">
        <v>100</v>
      </c>
      <c r="N45" s="27">
        <f>IFERROR(VLOOKUP(Main!C45,Absen!$A$1:$B$501,2,0),"No")</f>
        <v>44888</v>
      </c>
      <c r="O45" s="27" t="str">
        <f t="shared" si="5"/>
        <v>Tidak Hadir</v>
      </c>
      <c r="P45">
        <f t="shared" si="1"/>
        <v>90</v>
      </c>
      <c r="Q45">
        <f t="shared" si="2"/>
        <v>69.375</v>
      </c>
      <c r="R45" t="str">
        <f>IF(Main!Q45&gt;=91,"A+",IF(Main!Q45&gt;=80,"A",IF(Q45&gt;=70,"B",IF(Q45&gt;=60,"C",IF(Q45&gt;=40,"D",IF(Q45&lt;40,"E"))))))</f>
        <v>C</v>
      </c>
      <c r="S45" s="27">
        <f>INDEX(Detail!$A$1:$A$1001,MATCH(Main!C45,Detail!$G$1:$G$1001,0))</f>
        <v>37202</v>
      </c>
      <c r="T45" t="str">
        <f>INDEX(Detail!$F$1:$F$1001,MATCH(Main!C45,Detail!$G$1:$G$1001,0))</f>
        <v>Bengkulu</v>
      </c>
      <c r="U45">
        <f>INDEX(Detail!$C$1:$C$1001,MATCH(Main!C45,Detail!$G$1:$G$1001,0))</f>
        <v>163</v>
      </c>
      <c r="V45">
        <f>INDEX(Detail!$D$1:$D$1001,MATCH(Main!C45,Detail!$G$1:$G$1001,0))</f>
        <v>51</v>
      </c>
      <c r="W45" t="str">
        <f>INDEX(Detail!$E$1:$E$1001,MATCH(Main!C45,Detail!$G$1:$G$1001,0))</f>
        <v>Gang BKR No. 08</v>
      </c>
      <c r="X45" t="str">
        <f>INDEX(Detail!$B$1:$B$1001,MATCH(Main!C45,Detail!$G$1:$G$1001,0))</f>
        <v>A+</v>
      </c>
    </row>
    <row r="46" spans="1:24" x14ac:dyDescent="0.35">
      <c r="A46">
        <v>45</v>
      </c>
      <c r="B46" t="str">
        <f t="shared" si="3"/>
        <v>1-250</v>
      </c>
      <c r="C46" t="str">
        <f t="shared" si="0"/>
        <v>E0045</v>
      </c>
      <c r="D46" t="s">
        <v>1010</v>
      </c>
      <c r="E46" t="str">
        <f>VLOOKUP(C46,Detail!$G$1:$H$1001,2,0)</f>
        <v>Tina Rahimah</v>
      </c>
      <c r="F46" t="str">
        <f t="shared" si="4"/>
        <v>Bu Made</v>
      </c>
      <c r="G46">
        <v>89</v>
      </c>
      <c r="H46">
        <v>42</v>
      </c>
      <c r="I46">
        <v>56</v>
      </c>
      <c r="J46">
        <v>66</v>
      </c>
      <c r="K46">
        <v>56</v>
      </c>
      <c r="L46">
        <v>91</v>
      </c>
      <c r="M46">
        <v>72</v>
      </c>
      <c r="N46" s="27">
        <f>IFERROR(VLOOKUP(Main!C46,Absen!$A$1:$B$501,2,0),"No")</f>
        <v>44852</v>
      </c>
      <c r="O46" s="27" t="str">
        <f t="shared" si="5"/>
        <v>Tidak Hadir</v>
      </c>
      <c r="P46">
        <f t="shared" si="1"/>
        <v>62</v>
      </c>
      <c r="Q46">
        <f t="shared" si="2"/>
        <v>67.225000000000009</v>
      </c>
      <c r="R46" t="str">
        <f>IF(Main!Q46&gt;=91,"A+",IF(Main!Q46&gt;=80,"A",IF(Q46&gt;=70,"B",IF(Q46&gt;=60,"C",IF(Q46&gt;=40,"D",IF(Q46&lt;40,"E"))))))</f>
        <v>C</v>
      </c>
      <c r="S46" s="27">
        <f>INDEX(Detail!$A$1:$A$1001,MATCH(Main!C46,Detail!$G$1:$G$1001,0))</f>
        <v>37198</v>
      </c>
      <c r="T46" t="str">
        <f>INDEX(Detail!$F$1:$F$1001,MATCH(Main!C46,Detail!$G$1:$G$1001,0))</f>
        <v>Tual</v>
      </c>
      <c r="U46">
        <f>INDEX(Detail!$C$1:$C$1001,MATCH(Main!C46,Detail!$G$1:$G$1001,0))</f>
        <v>174</v>
      </c>
      <c r="V46">
        <f>INDEX(Detail!$D$1:$D$1001,MATCH(Main!C46,Detail!$G$1:$G$1001,0))</f>
        <v>78</v>
      </c>
      <c r="W46" t="str">
        <f>INDEX(Detail!$E$1:$E$1001,MATCH(Main!C46,Detail!$G$1:$G$1001,0))</f>
        <v>Gg. Suryakencana No. 91</v>
      </c>
      <c r="X46" t="str">
        <f>INDEX(Detail!$B$1:$B$1001,MATCH(Main!C46,Detail!$G$1:$G$1001,0))</f>
        <v>B-</v>
      </c>
    </row>
    <row r="47" spans="1:24" x14ac:dyDescent="0.35">
      <c r="A47">
        <v>46</v>
      </c>
      <c r="B47" t="str">
        <f t="shared" si="3"/>
        <v>1-250</v>
      </c>
      <c r="C47" t="str">
        <f t="shared" si="0"/>
        <v>E0046</v>
      </c>
      <c r="D47" t="s">
        <v>1010</v>
      </c>
      <c r="E47" t="str">
        <f>VLOOKUP(C47,Detail!$G$1:$H$1001,2,0)</f>
        <v>Raihan Lailasari</v>
      </c>
      <c r="F47" t="str">
        <f t="shared" si="4"/>
        <v>Bu Made</v>
      </c>
      <c r="G47">
        <v>66</v>
      </c>
      <c r="H47">
        <v>59</v>
      </c>
      <c r="I47">
        <v>30</v>
      </c>
      <c r="J47">
        <v>67</v>
      </c>
      <c r="K47">
        <v>57</v>
      </c>
      <c r="L47">
        <v>69</v>
      </c>
      <c r="M47">
        <v>62</v>
      </c>
      <c r="N47" s="27" t="str">
        <f>IFERROR(VLOOKUP(Main!C47,Absen!$A$1:$B$501,2,0),"No")</f>
        <v>No</v>
      </c>
      <c r="O47" s="27" t="str">
        <f t="shared" si="5"/>
        <v>Hadir</v>
      </c>
      <c r="P47">
        <f t="shared" si="1"/>
        <v>62</v>
      </c>
      <c r="Q47">
        <f t="shared" si="2"/>
        <v>57.125</v>
      </c>
      <c r="R47" t="str">
        <f>IF(Main!Q47&gt;=91,"A+",IF(Main!Q47&gt;=80,"A",IF(Q47&gt;=70,"B",IF(Q47&gt;=60,"C",IF(Q47&gt;=40,"D",IF(Q47&lt;40,"E"))))))</f>
        <v>D</v>
      </c>
      <c r="S47" s="27">
        <f>INDEX(Detail!$A$1:$A$1001,MATCH(Main!C47,Detail!$G$1:$G$1001,0))</f>
        <v>37923</v>
      </c>
      <c r="T47" t="str">
        <f>INDEX(Detail!$F$1:$F$1001,MATCH(Main!C47,Detail!$G$1:$G$1001,0))</f>
        <v>Banjarbaru</v>
      </c>
      <c r="U47">
        <f>INDEX(Detail!$C$1:$C$1001,MATCH(Main!C47,Detail!$G$1:$G$1001,0))</f>
        <v>151</v>
      </c>
      <c r="V47">
        <f>INDEX(Detail!$D$1:$D$1001,MATCH(Main!C47,Detail!$G$1:$G$1001,0))</f>
        <v>94</v>
      </c>
      <c r="W47" t="str">
        <f>INDEX(Detail!$E$1:$E$1001,MATCH(Main!C47,Detail!$G$1:$G$1001,0))</f>
        <v>Gg. PHH. Mustofa No. 57</v>
      </c>
      <c r="X47" t="str">
        <f>INDEX(Detail!$B$1:$B$1001,MATCH(Main!C47,Detail!$G$1:$G$1001,0))</f>
        <v>AB+</v>
      </c>
    </row>
    <row r="48" spans="1:24" x14ac:dyDescent="0.35">
      <c r="A48">
        <v>47</v>
      </c>
      <c r="B48" t="str">
        <f t="shared" si="3"/>
        <v>1-250</v>
      </c>
      <c r="C48" t="str">
        <f t="shared" si="0"/>
        <v>F0047</v>
      </c>
      <c r="D48" t="s">
        <v>1011</v>
      </c>
      <c r="E48" t="str">
        <f>VLOOKUP(C48,Detail!$G$1:$H$1001,2,0)</f>
        <v>Daliman Thamrin</v>
      </c>
      <c r="F48" t="str">
        <f t="shared" si="4"/>
        <v>Pak Andi</v>
      </c>
      <c r="G48">
        <v>84</v>
      </c>
      <c r="H48">
        <v>44</v>
      </c>
      <c r="I48">
        <v>94</v>
      </c>
      <c r="J48">
        <v>65</v>
      </c>
      <c r="K48">
        <v>75</v>
      </c>
      <c r="L48">
        <v>44</v>
      </c>
      <c r="M48">
        <v>85</v>
      </c>
      <c r="N48" s="27">
        <f>IFERROR(VLOOKUP(Main!C48,Absen!$A$1:$B$501,2,0),"No")</f>
        <v>44784</v>
      </c>
      <c r="O48" s="27" t="str">
        <f t="shared" si="5"/>
        <v>Tidak Hadir</v>
      </c>
      <c r="P48">
        <f t="shared" si="1"/>
        <v>75</v>
      </c>
      <c r="Q48">
        <f t="shared" si="2"/>
        <v>68.599999999999994</v>
      </c>
      <c r="R48" t="str">
        <f>IF(Main!Q48&gt;=91,"A+",IF(Main!Q48&gt;=80,"A",IF(Q48&gt;=70,"B",IF(Q48&gt;=60,"C",IF(Q48&gt;=40,"D",IF(Q48&lt;40,"E"))))))</f>
        <v>C</v>
      </c>
      <c r="S48" s="27">
        <f>INDEX(Detail!$A$1:$A$1001,MATCH(Main!C48,Detail!$G$1:$G$1001,0))</f>
        <v>37964</v>
      </c>
      <c r="T48" t="str">
        <f>INDEX(Detail!$F$1:$F$1001,MATCH(Main!C48,Detail!$G$1:$G$1001,0))</f>
        <v>Probolinggo</v>
      </c>
      <c r="U48">
        <f>INDEX(Detail!$C$1:$C$1001,MATCH(Main!C48,Detail!$G$1:$G$1001,0))</f>
        <v>166</v>
      </c>
      <c r="V48">
        <f>INDEX(Detail!$D$1:$D$1001,MATCH(Main!C48,Detail!$G$1:$G$1001,0))</f>
        <v>51</v>
      </c>
      <c r="W48" t="str">
        <f>INDEX(Detail!$E$1:$E$1001,MATCH(Main!C48,Detail!$G$1:$G$1001,0))</f>
        <v xml:space="preserve">Gang Gardujati No. 1
</v>
      </c>
      <c r="X48" t="str">
        <f>INDEX(Detail!$B$1:$B$1001,MATCH(Main!C48,Detail!$G$1:$G$1001,0))</f>
        <v>AB-</v>
      </c>
    </row>
    <row r="49" spans="1:24" x14ac:dyDescent="0.35">
      <c r="A49">
        <v>48</v>
      </c>
      <c r="B49" t="str">
        <f t="shared" si="3"/>
        <v>1-250</v>
      </c>
      <c r="C49" t="str">
        <f t="shared" si="0"/>
        <v>B0048</v>
      </c>
      <c r="D49" t="s">
        <v>1014</v>
      </c>
      <c r="E49" t="str">
        <f>VLOOKUP(C49,Detail!$G$1:$H$1001,2,0)</f>
        <v>Pandu Laksmiwati</v>
      </c>
      <c r="F49" t="str">
        <f t="shared" si="4"/>
        <v>Pak Krisna</v>
      </c>
      <c r="G49">
        <v>77</v>
      </c>
      <c r="H49">
        <v>49</v>
      </c>
      <c r="I49">
        <v>40</v>
      </c>
      <c r="J49">
        <v>67</v>
      </c>
      <c r="K49">
        <v>77</v>
      </c>
      <c r="L49">
        <v>62</v>
      </c>
      <c r="M49">
        <v>89</v>
      </c>
      <c r="N49" s="27" t="str">
        <f>IFERROR(VLOOKUP(Main!C49,Absen!$A$1:$B$501,2,0),"No")</f>
        <v>No</v>
      </c>
      <c r="O49" s="27" t="str">
        <f t="shared" si="5"/>
        <v>Hadir</v>
      </c>
      <c r="P49">
        <f t="shared" si="1"/>
        <v>89</v>
      </c>
      <c r="Q49">
        <f t="shared" si="2"/>
        <v>63.050000000000004</v>
      </c>
      <c r="R49" t="str">
        <f>IF(Main!Q49&gt;=91,"A+",IF(Main!Q49&gt;=80,"A",IF(Q49&gt;=70,"B",IF(Q49&gt;=60,"C",IF(Q49&gt;=40,"D",IF(Q49&lt;40,"E"))))))</f>
        <v>C</v>
      </c>
      <c r="S49" s="27">
        <f>INDEX(Detail!$A$1:$A$1001,MATCH(Main!C49,Detail!$G$1:$G$1001,0))</f>
        <v>37255</v>
      </c>
      <c r="T49" t="str">
        <f>INDEX(Detail!$F$1:$F$1001,MATCH(Main!C49,Detail!$G$1:$G$1001,0))</f>
        <v>Bau-Bau</v>
      </c>
      <c r="U49">
        <f>INDEX(Detail!$C$1:$C$1001,MATCH(Main!C49,Detail!$G$1:$G$1001,0))</f>
        <v>159</v>
      </c>
      <c r="V49">
        <f>INDEX(Detail!$D$1:$D$1001,MATCH(Main!C49,Detail!$G$1:$G$1001,0))</f>
        <v>56</v>
      </c>
      <c r="W49" t="str">
        <f>INDEX(Detail!$E$1:$E$1001,MATCH(Main!C49,Detail!$G$1:$G$1001,0))</f>
        <v xml:space="preserve">Gg. Abdul Muis No. 9
</v>
      </c>
      <c r="X49" t="str">
        <f>INDEX(Detail!$B$1:$B$1001,MATCH(Main!C49,Detail!$G$1:$G$1001,0))</f>
        <v>O+</v>
      </c>
    </row>
    <row r="50" spans="1:24" x14ac:dyDescent="0.35">
      <c r="A50">
        <v>49</v>
      </c>
      <c r="B50" t="str">
        <f t="shared" si="3"/>
        <v>1-250</v>
      </c>
      <c r="C50" t="str">
        <f t="shared" si="0"/>
        <v>C0049</v>
      </c>
      <c r="D50" t="s">
        <v>1012</v>
      </c>
      <c r="E50" t="str">
        <f>VLOOKUP(C50,Detail!$G$1:$H$1001,2,0)</f>
        <v>Cecep Mansur</v>
      </c>
      <c r="F50" t="str">
        <f t="shared" si="4"/>
        <v>Pak Budi</v>
      </c>
      <c r="G50">
        <v>51</v>
      </c>
      <c r="H50">
        <v>62</v>
      </c>
      <c r="I50">
        <v>51</v>
      </c>
      <c r="J50">
        <v>54</v>
      </c>
      <c r="K50">
        <v>68</v>
      </c>
      <c r="L50">
        <v>100</v>
      </c>
      <c r="M50">
        <v>82</v>
      </c>
      <c r="N50" s="27" t="str">
        <f>IFERROR(VLOOKUP(Main!C50,Absen!$A$1:$B$501,2,0),"No")</f>
        <v>No</v>
      </c>
      <c r="O50" s="27" t="str">
        <f t="shared" si="5"/>
        <v>Hadir</v>
      </c>
      <c r="P50">
        <f t="shared" si="1"/>
        <v>82</v>
      </c>
      <c r="Q50">
        <f t="shared" si="2"/>
        <v>67.775000000000006</v>
      </c>
      <c r="R50" t="str">
        <f>IF(Main!Q50&gt;=91,"A+",IF(Main!Q50&gt;=80,"A",IF(Q50&gt;=70,"B",IF(Q50&gt;=60,"C",IF(Q50&gt;=40,"D",IF(Q50&lt;40,"E"))))))</f>
        <v>C</v>
      </c>
      <c r="S50" s="27">
        <f>INDEX(Detail!$A$1:$A$1001,MATCH(Main!C50,Detail!$G$1:$G$1001,0))</f>
        <v>37102</v>
      </c>
      <c r="T50" t="str">
        <f>INDEX(Detail!$F$1:$F$1001,MATCH(Main!C50,Detail!$G$1:$G$1001,0))</f>
        <v>Magelang</v>
      </c>
      <c r="U50">
        <f>INDEX(Detail!$C$1:$C$1001,MATCH(Main!C50,Detail!$G$1:$G$1001,0))</f>
        <v>180</v>
      </c>
      <c r="V50">
        <f>INDEX(Detail!$D$1:$D$1001,MATCH(Main!C50,Detail!$G$1:$G$1001,0))</f>
        <v>56</v>
      </c>
      <c r="W50" t="str">
        <f>INDEX(Detail!$E$1:$E$1001,MATCH(Main!C50,Detail!$G$1:$G$1001,0))</f>
        <v>Jl. Indragiri No. 50</v>
      </c>
      <c r="X50" t="str">
        <f>INDEX(Detail!$B$1:$B$1001,MATCH(Main!C50,Detail!$G$1:$G$1001,0))</f>
        <v>A+</v>
      </c>
    </row>
    <row r="51" spans="1:24" x14ac:dyDescent="0.35">
      <c r="A51">
        <v>50</v>
      </c>
      <c r="B51" t="str">
        <f t="shared" si="3"/>
        <v>1-250</v>
      </c>
      <c r="C51" t="str">
        <f t="shared" si="0"/>
        <v>E0050</v>
      </c>
      <c r="D51" t="s">
        <v>1010</v>
      </c>
      <c r="E51" t="str">
        <f>VLOOKUP(C51,Detail!$G$1:$H$1001,2,0)</f>
        <v>Cinthia Zulkarnain</v>
      </c>
      <c r="F51" t="str">
        <f t="shared" si="4"/>
        <v>Bu Made</v>
      </c>
      <c r="G51">
        <v>82</v>
      </c>
      <c r="H51">
        <v>61</v>
      </c>
      <c r="I51">
        <v>43</v>
      </c>
      <c r="J51">
        <v>70</v>
      </c>
      <c r="K51">
        <v>94</v>
      </c>
      <c r="L51">
        <v>100</v>
      </c>
      <c r="M51">
        <v>94</v>
      </c>
      <c r="N51" s="27">
        <f>IFERROR(VLOOKUP(Main!C51,Absen!$A$1:$B$501,2,0),"No")</f>
        <v>44804</v>
      </c>
      <c r="O51" s="27" t="str">
        <f t="shared" si="5"/>
        <v>Tidak Hadir</v>
      </c>
      <c r="P51">
        <f t="shared" si="1"/>
        <v>84</v>
      </c>
      <c r="Q51">
        <f t="shared" si="2"/>
        <v>75.375</v>
      </c>
      <c r="R51" t="str">
        <f>IF(Main!Q51&gt;=91,"A+",IF(Main!Q51&gt;=80,"A",IF(Q51&gt;=70,"B",IF(Q51&gt;=60,"C",IF(Q51&gt;=40,"D",IF(Q51&lt;40,"E"))))))</f>
        <v>B</v>
      </c>
      <c r="S51" s="27">
        <f>INDEX(Detail!$A$1:$A$1001,MATCH(Main!C51,Detail!$G$1:$G$1001,0))</f>
        <v>37523</v>
      </c>
      <c r="T51" t="str">
        <f>INDEX(Detail!$F$1:$F$1001,MATCH(Main!C51,Detail!$G$1:$G$1001,0))</f>
        <v>Tangerang</v>
      </c>
      <c r="U51">
        <f>INDEX(Detail!$C$1:$C$1001,MATCH(Main!C51,Detail!$G$1:$G$1001,0))</f>
        <v>160</v>
      </c>
      <c r="V51">
        <f>INDEX(Detail!$D$1:$D$1001,MATCH(Main!C51,Detail!$G$1:$G$1001,0))</f>
        <v>67</v>
      </c>
      <c r="W51" t="str">
        <f>INDEX(Detail!$E$1:$E$1001,MATCH(Main!C51,Detail!$G$1:$G$1001,0))</f>
        <v>Gg. Surapati No. 82</v>
      </c>
      <c r="X51" t="str">
        <f>INDEX(Detail!$B$1:$B$1001,MATCH(Main!C51,Detail!$G$1:$G$1001,0))</f>
        <v>A+</v>
      </c>
    </row>
    <row r="52" spans="1:24" x14ac:dyDescent="0.35">
      <c r="A52">
        <v>51</v>
      </c>
      <c r="B52" t="str">
        <f t="shared" si="3"/>
        <v>1-250</v>
      </c>
      <c r="C52" t="str">
        <f t="shared" si="0"/>
        <v>A0051</v>
      </c>
      <c r="D52" t="s">
        <v>1015</v>
      </c>
      <c r="E52" t="str">
        <f>VLOOKUP(C52,Detail!$G$1:$H$1001,2,0)</f>
        <v>Jamalia Zulaika</v>
      </c>
      <c r="F52" t="str">
        <f t="shared" si="4"/>
        <v>Bu Dwi</v>
      </c>
      <c r="G52">
        <v>65</v>
      </c>
      <c r="H52">
        <v>64</v>
      </c>
      <c r="I52">
        <v>62</v>
      </c>
      <c r="J52">
        <v>54</v>
      </c>
      <c r="K52">
        <v>79</v>
      </c>
      <c r="L52">
        <v>82</v>
      </c>
      <c r="M52">
        <v>76</v>
      </c>
      <c r="N52" s="27">
        <f>IFERROR(VLOOKUP(Main!C52,Absen!$A$1:$B$501,2,0),"No")</f>
        <v>44771</v>
      </c>
      <c r="O52" s="27" t="str">
        <f t="shared" si="5"/>
        <v>Tidak Hadir</v>
      </c>
      <c r="P52">
        <f t="shared" si="1"/>
        <v>66</v>
      </c>
      <c r="Q52">
        <f t="shared" si="2"/>
        <v>68.149999999999991</v>
      </c>
      <c r="R52" t="str">
        <f>IF(Main!Q52&gt;=91,"A+",IF(Main!Q52&gt;=80,"A",IF(Q52&gt;=70,"B",IF(Q52&gt;=60,"C",IF(Q52&gt;=40,"D",IF(Q52&lt;40,"E"))))))</f>
        <v>C</v>
      </c>
      <c r="S52" s="27">
        <f>INDEX(Detail!$A$1:$A$1001,MATCH(Main!C52,Detail!$G$1:$G$1001,0))</f>
        <v>37719</v>
      </c>
      <c r="T52" t="str">
        <f>INDEX(Detail!$F$1:$F$1001,MATCH(Main!C52,Detail!$G$1:$G$1001,0))</f>
        <v>Tanjungbalai</v>
      </c>
      <c r="U52">
        <f>INDEX(Detail!$C$1:$C$1001,MATCH(Main!C52,Detail!$G$1:$G$1001,0))</f>
        <v>171</v>
      </c>
      <c r="V52">
        <f>INDEX(Detail!$D$1:$D$1001,MATCH(Main!C52,Detail!$G$1:$G$1001,0))</f>
        <v>79</v>
      </c>
      <c r="W52" t="str">
        <f>INDEX(Detail!$E$1:$E$1001,MATCH(Main!C52,Detail!$G$1:$G$1001,0))</f>
        <v>Gang Surapati No. 48</v>
      </c>
      <c r="X52" t="str">
        <f>INDEX(Detail!$B$1:$B$1001,MATCH(Main!C52,Detail!$G$1:$G$1001,0))</f>
        <v>O+</v>
      </c>
    </row>
    <row r="53" spans="1:24" x14ac:dyDescent="0.35">
      <c r="A53">
        <v>52</v>
      </c>
      <c r="B53" t="str">
        <f t="shared" si="3"/>
        <v>1-250</v>
      </c>
      <c r="C53" t="str">
        <f t="shared" si="0"/>
        <v>D0052</v>
      </c>
      <c r="D53" t="s">
        <v>1013</v>
      </c>
      <c r="E53" t="str">
        <f>VLOOKUP(C53,Detail!$G$1:$H$1001,2,0)</f>
        <v>Muhammad Suryatmi</v>
      </c>
      <c r="F53" t="str">
        <f t="shared" si="4"/>
        <v>Bu Ratna</v>
      </c>
      <c r="G53">
        <v>63</v>
      </c>
      <c r="H53">
        <v>73</v>
      </c>
      <c r="I53">
        <v>37</v>
      </c>
      <c r="J53">
        <v>69</v>
      </c>
      <c r="K53">
        <v>82</v>
      </c>
      <c r="L53">
        <v>70</v>
      </c>
      <c r="M53">
        <v>94</v>
      </c>
      <c r="N53" s="27" t="str">
        <f>IFERROR(VLOOKUP(Main!C53,Absen!$A$1:$B$501,2,0),"No")</f>
        <v>No</v>
      </c>
      <c r="O53" s="27" t="str">
        <f t="shared" si="5"/>
        <v>Hadir</v>
      </c>
      <c r="P53">
        <f t="shared" si="1"/>
        <v>94</v>
      </c>
      <c r="Q53">
        <f t="shared" si="2"/>
        <v>66.675000000000011</v>
      </c>
      <c r="R53" t="str">
        <f>IF(Main!Q53&gt;=91,"A+",IF(Main!Q53&gt;=80,"A",IF(Q53&gt;=70,"B",IF(Q53&gt;=60,"C",IF(Q53&gt;=40,"D",IF(Q53&lt;40,"E"))))))</f>
        <v>C</v>
      </c>
      <c r="S53" s="27">
        <f>INDEX(Detail!$A$1:$A$1001,MATCH(Main!C53,Detail!$G$1:$G$1001,0))</f>
        <v>38077</v>
      </c>
      <c r="T53" t="str">
        <f>INDEX(Detail!$F$1:$F$1001,MATCH(Main!C53,Detail!$G$1:$G$1001,0))</f>
        <v>Pontianak</v>
      </c>
      <c r="U53">
        <f>INDEX(Detail!$C$1:$C$1001,MATCH(Main!C53,Detail!$G$1:$G$1001,0))</f>
        <v>164</v>
      </c>
      <c r="V53">
        <f>INDEX(Detail!$D$1:$D$1001,MATCH(Main!C53,Detail!$G$1:$G$1001,0))</f>
        <v>78</v>
      </c>
      <c r="W53" t="str">
        <f>INDEX(Detail!$E$1:$E$1001,MATCH(Main!C53,Detail!$G$1:$G$1001,0))</f>
        <v>Gg. Kendalsari No. 59</v>
      </c>
      <c r="X53" t="str">
        <f>INDEX(Detail!$B$1:$B$1001,MATCH(Main!C53,Detail!$G$1:$G$1001,0))</f>
        <v>O-</v>
      </c>
    </row>
    <row r="54" spans="1:24" x14ac:dyDescent="0.35">
      <c r="A54">
        <v>53</v>
      </c>
      <c r="B54" t="str">
        <f t="shared" si="3"/>
        <v>1-250</v>
      </c>
      <c r="C54" t="str">
        <f t="shared" si="0"/>
        <v>F0053</v>
      </c>
      <c r="D54" t="s">
        <v>1011</v>
      </c>
      <c r="E54" t="str">
        <f>VLOOKUP(C54,Detail!$G$1:$H$1001,2,0)</f>
        <v>Setya Suryatmi</v>
      </c>
      <c r="F54" t="str">
        <f t="shared" si="4"/>
        <v>Pak Andi</v>
      </c>
      <c r="G54">
        <v>68</v>
      </c>
      <c r="H54">
        <v>70</v>
      </c>
      <c r="I54">
        <v>31</v>
      </c>
      <c r="J54">
        <v>64</v>
      </c>
      <c r="K54">
        <v>80</v>
      </c>
      <c r="L54">
        <v>75</v>
      </c>
      <c r="M54">
        <v>96</v>
      </c>
      <c r="N54" s="27" t="str">
        <f>IFERROR(VLOOKUP(Main!C54,Absen!$A$1:$B$501,2,0),"No")</f>
        <v>No</v>
      </c>
      <c r="O54" s="27" t="str">
        <f t="shared" si="5"/>
        <v>Hadir</v>
      </c>
      <c r="P54">
        <f t="shared" si="1"/>
        <v>96</v>
      </c>
      <c r="Q54">
        <f t="shared" si="2"/>
        <v>66.050000000000011</v>
      </c>
      <c r="R54" t="str">
        <f>IF(Main!Q54&gt;=91,"A+",IF(Main!Q54&gt;=80,"A",IF(Q54&gt;=70,"B",IF(Q54&gt;=60,"C",IF(Q54&gt;=40,"D",IF(Q54&lt;40,"E"))))))</f>
        <v>C</v>
      </c>
      <c r="S54" s="27">
        <f>INDEX(Detail!$A$1:$A$1001,MATCH(Main!C54,Detail!$G$1:$G$1001,0))</f>
        <v>38124</v>
      </c>
      <c r="T54" t="str">
        <f>INDEX(Detail!$F$1:$F$1001,MATCH(Main!C54,Detail!$G$1:$G$1001,0))</f>
        <v>Kota Administrasi Jakarta Utara</v>
      </c>
      <c r="U54">
        <f>INDEX(Detail!$C$1:$C$1001,MATCH(Main!C54,Detail!$G$1:$G$1001,0))</f>
        <v>180</v>
      </c>
      <c r="V54">
        <f>INDEX(Detail!$D$1:$D$1001,MATCH(Main!C54,Detail!$G$1:$G$1001,0))</f>
        <v>94</v>
      </c>
      <c r="W54" t="str">
        <f>INDEX(Detail!$E$1:$E$1001,MATCH(Main!C54,Detail!$G$1:$G$1001,0))</f>
        <v xml:space="preserve">Gang H.J Maemunah No. 5
</v>
      </c>
      <c r="X54" t="str">
        <f>INDEX(Detail!$B$1:$B$1001,MATCH(Main!C54,Detail!$G$1:$G$1001,0))</f>
        <v>AB-</v>
      </c>
    </row>
    <row r="55" spans="1:24" x14ac:dyDescent="0.35">
      <c r="A55">
        <v>54</v>
      </c>
      <c r="B55" t="str">
        <f t="shared" si="3"/>
        <v>1-250</v>
      </c>
      <c r="C55" t="str">
        <f t="shared" si="0"/>
        <v>C0054</v>
      </c>
      <c r="D55" t="s">
        <v>1012</v>
      </c>
      <c r="E55" t="str">
        <f>VLOOKUP(C55,Detail!$G$1:$H$1001,2,0)</f>
        <v>Radika Aryani</v>
      </c>
      <c r="F55" t="str">
        <f t="shared" si="4"/>
        <v>Pak Budi</v>
      </c>
      <c r="G55">
        <v>77</v>
      </c>
      <c r="H55">
        <v>69</v>
      </c>
      <c r="I55">
        <v>61</v>
      </c>
      <c r="J55">
        <v>73</v>
      </c>
      <c r="K55">
        <v>52</v>
      </c>
      <c r="L55">
        <v>99</v>
      </c>
      <c r="M55">
        <v>91</v>
      </c>
      <c r="N55" s="27">
        <f>IFERROR(VLOOKUP(Main!C55,Absen!$A$1:$B$501,2,0),"No")</f>
        <v>44847</v>
      </c>
      <c r="O55" s="27" t="str">
        <f t="shared" si="5"/>
        <v>Tidak Hadir</v>
      </c>
      <c r="P55">
        <f t="shared" si="1"/>
        <v>81</v>
      </c>
      <c r="Q55">
        <f t="shared" si="2"/>
        <v>73.974999999999994</v>
      </c>
      <c r="R55" t="str">
        <f>IF(Main!Q55&gt;=91,"A+",IF(Main!Q55&gt;=80,"A",IF(Q55&gt;=70,"B",IF(Q55&gt;=60,"C",IF(Q55&gt;=40,"D",IF(Q55&lt;40,"E"))))))</f>
        <v>B</v>
      </c>
      <c r="S55" s="27">
        <f>INDEX(Detail!$A$1:$A$1001,MATCH(Main!C55,Detail!$G$1:$G$1001,0))</f>
        <v>37113</v>
      </c>
      <c r="T55" t="str">
        <f>INDEX(Detail!$F$1:$F$1001,MATCH(Main!C55,Detail!$G$1:$G$1001,0))</f>
        <v>Cimahi</v>
      </c>
      <c r="U55">
        <f>INDEX(Detail!$C$1:$C$1001,MATCH(Main!C55,Detail!$G$1:$G$1001,0))</f>
        <v>179</v>
      </c>
      <c r="V55">
        <f>INDEX(Detail!$D$1:$D$1001,MATCH(Main!C55,Detail!$G$1:$G$1001,0))</f>
        <v>57</v>
      </c>
      <c r="W55" t="str">
        <f>INDEX(Detail!$E$1:$E$1001,MATCH(Main!C55,Detail!$G$1:$G$1001,0))</f>
        <v xml:space="preserve">Jl. Suniaraja No. 5
</v>
      </c>
      <c r="X55" t="str">
        <f>INDEX(Detail!$B$1:$B$1001,MATCH(Main!C55,Detail!$G$1:$G$1001,0))</f>
        <v>O-</v>
      </c>
    </row>
    <row r="56" spans="1:24" x14ac:dyDescent="0.35">
      <c r="A56">
        <v>55</v>
      </c>
      <c r="B56" t="str">
        <f t="shared" si="3"/>
        <v>1-250</v>
      </c>
      <c r="C56" t="str">
        <f t="shared" si="0"/>
        <v>C0055</v>
      </c>
      <c r="D56" t="s">
        <v>1012</v>
      </c>
      <c r="E56" t="str">
        <f>VLOOKUP(C56,Detail!$G$1:$H$1001,2,0)</f>
        <v>Warji Wahyudin</v>
      </c>
      <c r="F56" t="str">
        <f t="shared" si="4"/>
        <v>Pak Budi</v>
      </c>
      <c r="G56">
        <v>68</v>
      </c>
      <c r="H56">
        <v>72</v>
      </c>
      <c r="I56">
        <v>58</v>
      </c>
      <c r="J56">
        <v>64</v>
      </c>
      <c r="K56">
        <v>56</v>
      </c>
      <c r="L56">
        <v>42</v>
      </c>
      <c r="M56">
        <v>74</v>
      </c>
      <c r="N56" s="27" t="str">
        <f>IFERROR(VLOOKUP(Main!C56,Absen!$A$1:$B$501,2,0),"No")</f>
        <v>No</v>
      </c>
      <c r="O56" s="27" t="str">
        <f t="shared" si="5"/>
        <v>Hadir</v>
      </c>
      <c r="P56">
        <f t="shared" si="1"/>
        <v>74</v>
      </c>
      <c r="Q56">
        <f t="shared" si="2"/>
        <v>59.9</v>
      </c>
      <c r="R56" t="str">
        <f>IF(Main!Q56&gt;=91,"A+",IF(Main!Q56&gt;=80,"A",IF(Q56&gt;=70,"B",IF(Q56&gt;=60,"C",IF(Q56&gt;=40,"D",IF(Q56&lt;40,"E"))))))</f>
        <v>D</v>
      </c>
      <c r="S56" s="27">
        <f>INDEX(Detail!$A$1:$A$1001,MATCH(Main!C56,Detail!$G$1:$G$1001,0))</f>
        <v>38369</v>
      </c>
      <c r="T56" t="str">
        <f>INDEX(Detail!$F$1:$F$1001,MATCH(Main!C56,Detail!$G$1:$G$1001,0))</f>
        <v>Lhokseumawe</v>
      </c>
      <c r="U56">
        <f>INDEX(Detail!$C$1:$C$1001,MATCH(Main!C56,Detail!$G$1:$G$1001,0))</f>
        <v>155</v>
      </c>
      <c r="V56">
        <f>INDEX(Detail!$D$1:$D$1001,MATCH(Main!C56,Detail!$G$1:$G$1001,0))</f>
        <v>73</v>
      </c>
      <c r="W56" t="str">
        <f>INDEX(Detail!$E$1:$E$1001,MATCH(Main!C56,Detail!$G$1:$G$1001,0))</f>
        <v>Jalan Kebonjati No. 08</v>
      </c>
      <c r="X56" t="str">
        <f>INDEX(Detail!$B$1:$B$1001,MATCH(Main!C56,Detail!$G$1:$G$1001,0))</f>
        <v>B-</v>
      </c>
    </row>
    <row r="57" spans="1:24" x14ac:dyDescent="0.35">
      <c r="A57">
        <v>56</v>
      </c>
      <c r="B57" t="str">
        <f t="shared" si="3"/>
        <v>1-250</v>
      </c>
      <c r="C57" t="str">
        <f t="shared" si="0"/>
        <v>B0056</v>
      </c>
      <c r="D57" t="s">
        <v>1014</v>
      </c>
      <c r="E57" t="str">
        <f>VLOOKUP(C57,Detail!$G$1:$H$1001,2,0)</f>
        <v>Hartana Astuti</v>
      </c>
      <c r="F57" t="str">
        <f t="shared" si="4"/>
        <v>Pak Krisna</v>
      </c>
      <c r="G57">
        <v>59</v>
      </c>
      <c r="H57">
        <v>44</v>
      </c>
      <c r="I57">
        <v>81</v>
      </c>
      <c r="J57">
        <v>69</v>
      </c>
      <c r="K57">
        <v>57</v>
      </c>
      <c r="L57">
        <v>44</v>
      </c>
      <c r="M57">
        <v>91</v>
      </c>
      <c r="N57" s="27">
        <f>IFERROR(VLOOKUP(Main!C57,Absen!$A$1:$B$501,2,0),"No")</f>
        <v>44767</v>
      </c>
      <c r="O57" s="27" t="str">
        <f t="shared" si="5"/>
        <v>Tidak Hadir</v>
      </c>
      <c r="P57">
        <f t="shared" si="1"/>
        <v>81</v>
      </c>
      <c r="Q57">
        <f t="shared" si="2"/>
        <v>61.725000000000001</v>
      </c>
      <c r="R57" t="str">
        <f>IF(Main!Q57&gt;=91,"A+",IF(Main!Q57&gt;=80,"A",IF(Q57&gt;=70,"B",IF(Q57&gt;=60,"C",IF(Q57&gt;=40,"D",IF(Q57&lt;40,"E"))))))</f>
        <v>C</v>
      </c>
      <c r="S57" s="27">
        <f>INDEX(Detail!$A$1:$A$1001,MATCH(Main!C57,Detail!$G$1:$G$1001,0))</f>
        <v>37336</v>
      </c>
      <c r="T57" t="str">
        <f>INDEX(Detail!$F$1:$F$1001,MATCH(Main!C57,Detail!$G$1:$G$1001,0))</f>
        <v>Tarakan</v>
      </c>
      <c r="U57">
        <f>INDEX(Detail!$C$1:$C$1001,MATCH(Main!C57,Detail!$G$1:$G$1001,0))</f>
        <v>168</v>
      </c>
      <c r="V57">
        <f>INDEX(Detail!$D$1:$D$1001,MATCH(Main!C57,Detail!$G$1:$G$1001,0))</f>
        <v>51</v>
      </c>
      <c r="W57" t="str">
        <f>INDEX(Detail!$E$1:$E$1001,MATCH(Main!C57,Detail!$G$1:$G$1001,0))</f>
        <v>Gang Ronggowarsito No. 37</v>
      </c>
      <c r="X57" t="str">
        <f>INDEX(Detail!$B$1:$B$1001,MATCH(Main!C57,Detail!$G$1:$G$1001,0))</f>
        <v>A-</v>
      </c>
    </row>
    <row r="58" spans="1:24" x14ac:dyDescent="0.35">
      <c r="A58">
        <v>57</v>
      </c>
      <c r="B58" t="str">
        <f t="shared" si="3"/>
        <v>1-250</v>
      </c>
      <c r="C58" t="str">
        <f t="shared" si="0"/>
        <v>D0057</v>
      </c>
      <c r="D58" t="s">
        <v>1013</v>
      </c>
      <c r="E58" t="str">
        <f>VLOOKUP(C58,Detail!$G$1:$H$1001,2,0)</f>
        <v>Hari Aryani</v>
      </c>
      <c r="F58" t="str">
        <f t="shared" si="4"/>
        <v>Bu Ratna</v>
      </c>
      <c r="G58">
        <v>86</v>
      </c>
      <c r="H58">
        <v>64</v>
      </c>
      <c r="I58">
        <v>44</v>
      </c>
      <c r="J58">
        <v>61</v>
      </c>
      <c r="K58">
        <v>55</v>
      </c>
      <c r="L58">
        <v>56</v>
      </c>
      <c r="M58">
        <v>93</v>
      </c>
      <c r="N58" s="27" t="str">
        <f>IFERROR(VLOOKUP(Main!C58,Absen!$A$1:$B$501,2,0),"No")</f>
        <v>No</v>
      </c>
      <c r="O58" s="27" t="str">
        <f t="shared" si="5"/>
        <v>Hadir</v>
      </c>
      <c r="P58">
        <f t="shared" si="1"/>
        <v>93</v>
      </c>
      <c r="Q58">
        <f t="shared" si="2"/>
        <v>62.55</v>
      </c>
      <c r="R58" t="str">
        <f>IF(Main!Q58&gt;=91,"A+",IF(Main!Q58&gt;=80,"A",IF(Q58&gt;=70,"B",IF(Q58&gt;=60,"C",IF(Q58&gt;=40,"D",IF(Q58&lt;40,"E"))))))</f>
        <v>C</v>
      </c>
      <c r="S58" s="27">
        <f>INDEX(Detail!$A$1:$A$1001,MATCH(Main!C58,Detail!$G$1:$G$1001,0))</f>
        <v>37256</v>
      </c>
      <c r="T58" t="str">
        <f>INDEX(Detail!$F$1:$F$1001,MATCH(Main!C58,Detail!$G$1:$G$1001,0))</f>
        <v>Dumai</v>
      </c>
      <c r="U58">
        <f>INDEX(Detail!$C$1:$C$1001,MATCH(Main!C58,Detail!$G$1:$G$1001,0))</f>
        <v>172</v>
      </c>
      <c r="V58">
        <f>INDEX(Detail!$D$1:$D$1001,MATCH(Main!C58,Detail!$G$1:$G$1001,0))</f>
        <v>48</v>
      </c>
      <c r="W58" t="str">
        <f>INDEX(Detail!$E$1:$E$1001,MATCH(Main!C58,Detail!$G$1:$G$1001,0))</f>
        <v xml:space="preserve">Gg. Raya Ujungberung No. 7
</v>
      </c>
      <c r="X58" t="str">
        <f>INDEX(Detail!$B$1:$B$1001,MATCH(Main!C58,Detail!$G$1:$G$1001,0))</f>
        <v>B+</v>
      </c>
    </row>
    <row r="59" spans="1:24" x14ac:dyDescent="0.35">
      <c r="A59">
        <v>58</v>
      </c>
      <c r="B59" t="str">
        <f t="shared" si="3"/>
        <v>1-250</v>
      </c>
      <c r="C59" t="str">
        <f t="shared" si="0"/>
        <v>E0058</v>
      </c>
      <c r="D59" t="s">
        <v>1010</v>
      </c>
      <c r="E59" t="str">
        <f>VLOOKUP(C59,Detail!$G$1:$H$1001,2,0)</f>
        <v>Lantar Melani</v>
      </c>
      <c r="F59" t="str">
        <f t="shared" si="4"/>
        <v>Bu Made</v>
      </c>
      <c r="G59">
        <v>79</v>
      </c>
      <c r="H59">
        <v>67</v>
      </c>
      <c r="I59">
        <v>41</v>
      </c>
      <c r="J59">
        <v>55</v>
      </c>
      <c r="K59">
        <v>54</v>
      </c>
      <c r="L59">
        <v>69</v>
      </c>
      <c r="M59">
        <v>99</v>
      </c>
      <c r="N59" s="27" t="str">
        <f>IFERROR(VLOOKUP(Main!C59,Absen!$A$1:$B$501,2,0),"No")</f>
        <v>No</v>
      </c>
      <c r="O59" s="27" t="str">
        <f t="shared" si="5"/>
        <v>Hadir</v>
      </c>
      <c r="P59">
        <f t="shared" si="1"/>
        <v>99</v>
      </c>
      <c r="Q59">
        <f t="shared" si="2"/>
        <v>63.774999999999999</v>
      </c>
      <c r="R59" t="str">
        <f>IF(Main!Q59&gt;=91,"A+",IF(Main!Q59&gt;=80,"A",IF(Q59&gt;=70,"B",IF(Q59&gt;=60,"C",IF(Q59&gt;=40,"D",IF(Q59&lt;40,"E"))))))</f>
        <v>C</v>
      </c>
      <c r="S59" s="27">
        <f>INDEX(Detail!$A$1:$A$1001,MATCH(Main!C59,Detail!$G$1:$G$1001,0))</f>
        <v>38007</v>
      </c>
      <c r="T59" t="str">
        <f>INDEX(Detail!$F$1:$F$1001,MATCH(Main!C59,Detail!$G$1:$G$1001,0))</f>
        <v>Tual</v>
      </c>
      <c r="U59">
        <f>INDEX(Detail!$C$1:$C$1001,MATCH(Main!C59,Detail!$G$1:$G$1001,0))</f>
        <v>156</v>
      </c>
      <c r="V59">
        <f>INDEX(Detail!$D$1:$D$1001,MATCH(Main!C59,Detail!$G$1:$G$1001,0))</f>
        <v>94</v>
      </c>
      <c r="W59" t="str">
        <f>INDEX(Detail!$E$1:$E$1001,MATCH(Main!C59,Detail!$G$1:$G$1001,0))</f>
        <v>Jl. Kebonjati No. 75</v>
      </c>
      <c r="X59" t="str">
        <f>INDEX(Detail!$B$1:$B$1001,MATCH(Main!C59,Detail!$G$1:$G$1001,0))</f>
        <v>AB-</v>
      </c>
    </row>
    <row r="60" spans="1:24" x14ac:dyDescent="0.35">
      <c r="A60">
        <v>59</v>
      </c>
      <c r="B60" t="str">
        <f t="shared" si="3"/>
        <v>1-250</v>
      </c>
      <c r="C60" t="str">
        <f t="shared" si="0"/>
        <v>E0059</v>
      </c>
      <c r="D60" t="s">
        <v>1010</v>
      </c>
      <c r="E60" t="str">
        <f>VLOOKUP(C60,Detail!$G$1:$H$1001,2,0)</f>
        <v>Umay Habibi</v>
      </c>
      <c r="F60" t="str">
        <f t="shared" si="4"/>
        <v>Bu Made</v>
      </c>
      <c r="G60">
        <v>88</v>
      </c>
      <c r="H60">
        <v>74</v>
      </c>
      <c r="I60">
        <v>41</v>
      </c>
      <c r="J60">
        <v>58</v>
      </c>
      <c r="K60">
        <v>57</v>
      </c>
      <c r="L60">
        <v>99</v>
      </c>
      <c r="M60">
        <v>76</v>
      </c>
      <c r="N60" s="27" t="str">
        <f>IFERROR(VLOOKUP(Main!C60,Absen!$A$1:$B$501,2,0),"No")</f>
        <v>No</v>
      </c>
      <c r="O60" s="27" t="str">
        <f t="shared" si="5"/>
        <v>Hadir</v>
      </c>
      <c r="P60">
        <f t="shared" si="1"/>
        <v>76</v>
      </c>
      <c r="Q60">
        <f t="shared" si="2"/>
        <v>70.224999999999994</v>
      </c>
      <c r="R60" t="str">
        <f>IF(Main!Q60&gt;=91,"A+",IF(Main!Q60&gt;=80,"A",IF(Q60&gt;=70,"B",IF(Q60&gt;=60,"C",IF(Q60&gt;=40,"D",IF(Q60&lt;40,"E"))))))</f>
        <v>B</v>
      </c>
      <c r="S60" s="27">
        <f>INDEX(Detail!$A$1:$A$1001,MATCH(Main!C60,Detail!$G$1:$G$1001,0))</f>
        <v>37474</v>
      </c>
      <c r="T60" t="str">
        <f>INDEX(Detail!$F$1:$F$1001,MATCH(Main!C60,Detail!$G$1:$G$1001,0))</f>
        <v>Padangpanjang</v>
      </c>
      <c r="U60">
        <f>INDEX(Detail!$C$1:$C$1001,MATCH(Main!C60,Detail!$G$1:$G$1001,0))</f>
        <v>169</v>
      </c>
      <c r="V60">
        <f>INDEX(Detail!$D$1:$D$1001,MATCH(Main!C60,Detail!$G$1:$G$1001,0))</f>
        <v>47</v>
      </c>
      <c r="W60" t="str">
        <f>INDEX(Detail!$E$1:$E$1001,MATCH(Main!C60,Detail!$G$1:$G$1001,0))</f>
        <v xml:space="preserve">Jalan Jakarta No. 1
</v>
      </c>
      <c r="X60" t="str">
        <f>INDEX(Detail!$B$1:$B$1001,MATCH(Main!C60,Detail!$G$1:$G$1001,0))</f>
        <v>AB-</v>
      </c>
    </row>
    <row r="61" spans="1:24" x14ac:dyDescent="0.35">
      <c r="A61">
        <v>60</v>
      </c>
      <c r="B61" t="str">
        <f t="shared" si="3"/>
        <v>1-250</v>
      </c>
      <c r="C61" t="str">
        <f t="shared" si="0"/>
        <v>E0060</v>
      </c>
      <c r="D61" t="s">
        <v>1010</v>
      </c>
      <c r="E61" t="str">
        <f>VLOOKUP(C61,Detail!$G$1:$H$1001,2,0)</f>
        <v>Jati Yulianti</v>
      </c>
      <c r="F61" t="str">
        <f t="shared" si="4"/>
        <v>Bu Made</v>
      </c>
      <c r="G61">
        <v>71</v>
      </c>
      <c r="H61">
        <v>75</v>
      </c>
      <c r="I61">
        <v>72</v>
      </c>
      <c r="J61">
        <v>55</v>
      </c>
      <c r="K61">
        <v>51</v>
      </c>
      <c r="L61">
        <v>55</v>
      </c>
      <c r="M61">
        <v>72</v>
      </c>
      <c r="N61" s="27" t="str">
        <f>IFERROR(VLOOKUP(Main!C61,Absen!$A$1:$B$501,2,0),"No")</f>
        <v>No</v>
      </c>
      <c r="O61" s="27" t="str">
        <f t="shared" si="5"/>
        <v>Hadir</v>
      </c>
      <c r="P61">
        <f t="shared" si="1"/>
        <v>72</v>
      </c>
      <c r="Q61">
        <f t="shared" si="2"/>
        <v>64.100000000000009</v>
      </c>
      <c r="R61" t="str">
        <f>IF(Main!Q61&gt;=91,"A+",IF(Main!Q61&gt;=80,"A",IF(Q61&gt;=70,"B",IF(Q61&gt;=60,"C",IF(Q61&gt;=40,"D",IF(Q61&lt;40,"E"))))))</f>
        <v>C</v>
      </c>
      <c r="S61" s="27">
        <f>INDEX(Detail!$A$1:$A$1001,MATCH(Main!C61,Detail!$G$1:$G$1001,0))</f>
        <v>38078</v>
      </c>
      <c r="T61" t="str">
        <f>INDEX(Detail!$F$1:$F$1001,MATCH(Main!C61,Detail!$G$1:$G$1001,0))</f>
        <v>Pematangsiantar</v>
      </c>
      <c r="U61">
        <f>INDEX(Detail!$C$1:$C$1001,MATCH(Main!C61,Detail!$G$1:$G$1001,0))</f>
        <v>154</v>
      </c>
      <c r="V61">
        <f>INDEX(Detail!$D$1:$D$1001,MATCH(Main!C61,Detail!$G$1:$G$1001,0))</f>
        <v>93</v>
      </c>
      <c r="W61" t="str">
        <f>INDEX(Detail!$E$1:$E$1001,MATCH(Main!C61,Detail!$G$1:$G$1001,0))</f>
        <v>Jl. Gedebage Selatan No. 18</v>
      </c>
      <c r="X61" t="str">
        <f>INDEX(Detail!$B$1:$B$1001,MATCH(Main!C61,Detail!$G$1:$G$1001,0))</f>
        <v>B-</v>
      </c>
    </row>
    <row r="62" spans="1:24" x14ac:dyDescent="0.35">
      <c r="A62">
        <v>61</v>
      </c>
      <c r="B62" t="str">
        <f t="shared" si="3"/>
        <v>1-250</v>
      </c>
      <c r="C62" t="str">
        <f t="shared" si="0"/>
        <v>D0061</v>
      </c>
      <c r="D62" t="s">
        <v>1013</v>
      </c>
      <c r="E62" t="str">
        <f>VLOOKUP(C62,Detail!$G$1:$H$1001,2,0)</f>
        <v>Bakti Sirait</v>
      </c>
      <c r="F62" t="str">
        <f t="shared" si="4"/>
        <v>Bu Ratna</v>
      </c>
      <c r="G62">
        <v>50</v>
      </c>
      <c r="H62">
        <v>69</v>
      </c>
      <c r="I62">
        <v>94</v>
      </c>
      <c r="J62">
        <v>53</v>
      </c>
      <c r="K62">
        <v>51</v>
      </c>
      <c r="L62">
        <v>48</v>
      </c>
      <c r="M62">
        <v>89</v>
      </c>
      <c r="N62" s="27" t="str">
        <f>IFERROR(VLOOKUP(Main!C62,Absen!$A$1:$B$501,2,0),"No")</f>
        <v>No</v>
      </c>
      <c r="O62" s="27" t="str">
        <f t="shared" si="5"/>
        <v>Hadir</v>
      </c>
      <c r="P62">
        <f t="shared" si="1"/>
        <v>89</v>
      </c>
      <c r="Q62">
        <f t="shared" si="2"/>
        <v>65.175000000000011</v>
      </c>
      <c r="R62" t="str">
        <f>IF(Main!Q62&gt;=91,"A+",IF(Main!Q62&gt;=80,"A",IF(Q62&gt;=70,"B",IF(Q62&gt;=60,"C",IF(Q62&gt;=40,"D",IF(Q62&lt;40,"E"))))))</f>
        <v>C</v>
      </c>
      <c r="S62" s="27">
        <f>INDEX(Detail!$A$1:$A$1001,MATCH(Main!C62,Detail!$G$1:$G$1001,0))</f>
        <v>37754</v>
      </c>
      <c r="T62" t="str">
        <f>INDEX(Detail!$F$1:$F$1001,MATCH(Main!C62,Detail!$G$1:$G$1001,0))</f>
        <v>Kediri</v>
      </c>
      <c r="U62">
        <f>INDEX(Detail!$C$1:$C$1001,MATCH(Main!C62,Detail!$G$1:$G$1001,0))</f>
        <v>172</v>
      </c>
      <c r="V62">
        <f>INDEX(Detail!$D$1:$D$1001,MATCH(Main!C62,Detail!$G$1:$G$1001,0))</f>
        <v>63</v>
      </c>
      <c r="W62" t="str">
        <f>INDEX(Detail!$E$1:$E$1001,MATCH(Main!C62,Detail!$G$1:$G$1001,0))</f>
        <v>Jalan Gedebage Selatan No. 07</v>
      </c>
      <c r="X62" t="str">
        <f>INDEX(Detail!$B$1:$B$1001,MATCH(Main!C62,Detail!$G$1:$G$1001,0))</f>
        <v>O-</v>
      </c>
    </row>
    <row r="63" spans="1:24" x14ac:dyDescent="0.35">
      <c r="A63">
        <v>62</v>
      </c>
      <c r="B63" t="str">
        <f t="shared" si="3"/>
        <v>1-250</v>
      </c>
      <c r="C63" t="str">
        <f t="shared" si="0"/>
        <v>D0062</v>
      </c>
      <c r="D63" t="s">
        <v>1013</v>
      </c>
      <c r="E63" t="str">
        <f>VLOOKUP(C63,Detail!$G$1:$H$1001,2,0)</f>
        <v>Mulya Waluyo</v>
      </c>
      <c r="F63" t="str">
        <f t="shared" si="4"/>
        <v>Bu Ratna</v>
      </c>
      <c r="G63">
        <v>67</v>
      </c>
      <c r="H63">
        <v>45</v>
      </c>
      <c r="I63">
        <v>83</v>
      </c>
      <c r="J63">
        <v>64</v>
      </c>
      <c r="K63">
        <v>53</v>
      </c>
      <c r="L63">
        <v>52</v>
      </c>
      <c r="M63">
        <v>100</v>
      </c>
      <c r="N63" s="27" t="str">
        <f>IFERROR(VLOOKUP(Main!C63,Absen!$A$1:$B$501,2,0),"No")</f>
        <v>No</v>
      </c>
      <c r="O63" s="27" t="str">
        <f t="shared" si="5"/>
        <v>Hadir</v>
      </c>
      <c r="P63">
        <f t="shared" si="1"/>
        <v>100</v>
      </c>
      <c r="Q63">
        <f t="shared" si="2"/>
        <v>65.625</v>
      </c>
      <c r="R63" t="str">
        <f>IF(Main!Q63&gt;=91,"A+",IF(Main!Q63&gt;=80,"A",IF(Q63&gt;=70,"B",IF(Q63&gt;=60,"C",IF(Q63&gt;=40,"D",IF(Q63&lt;40,"E"))))))</f>
        <v>C</v>
      </c>
      <c r="S63" s="27">
        <f>INDEX(Detail!$A$1:$A$1001,MATCH(Main!C63,Detail!$G$1:$G$1001,0))</f>
        <v>37235</v>
      </c>
      <c r="T63" t="str">
        <f>INDEX(Detail!$F$1:$F$1001,MATCH(Main!C63,Detail!$G$1:$G$1001,0))</f>
        <v>Kupang</v>
      </c>
      <c r="U63">
        <f>INDEX(Detail!$C$1:$C$1001,MATCH(Main!C63,Detail!$G$1:$G$1001,0))</f>
        <v>154</v>
      </c>
      <c r="V63">
        <f>INDEX(Detail!$D$1:$D$1001,MATCH(Main!C63,Detail!$G$1:$G$1001,0))</f>
        <v>71</v>
      </c>
      <c r="W63" t="str">
        <f>INDEX(Detail!$E$1:$E$1001,MATCH(Main!C63,Detail!$G$1:$G$1001,0))</f>
        <v>Jl. Sukabumi No. 61</v>
      </c>
      <c r="X63" t="str">
        <f>INDEX(Detail!$B$1:$B$1001,MATCH(Main!C63,Detail!$G$1:$G$1001,0))</f>
        <v>O-</v>
      </c>
    </row>
    <row r="64" spans="1:24" x14ac:dyDescent="0.35">
      <c r="A64">
        <v>63</v>
      </c>
      <c r="B64" t="str">
        <f t="shared" si="3"/>
        <v>1-250</v>
      </c>
      <c r="C64" t="str">
        <f t="shared" si="0"/>
        <v>A0063</v>
      </c>
      <c r="D64" t="s">
        <v>1015</v>
      </c>
      <c r="E64" t="str">
        <f>VLOOKUP(C64,Detail!$G$1:$H$1001,2,0)</f>
        <v>Salwa Wasita</v>
      </c>
      <c r="F64" t="str">
        <f t="shared" si="4"/>
        <v>Bu Dwi</v>
      </c>
      <c r="G64">
        <v>74</v>
      </c>
      <c r="H64">
        <v>52</v>
      </c>
      <c r="I64">
        <v>71</v>
      </c>
      <c r="J64">
        <v>59</v>
      </c>
      <c r="K64">
        <v>72</v>
      </c>
      <c r="L64">
        <v>54</v>
      </c>
      <c r="M64">
        <v>79</v>
      </c>
      <c r="N64" s="27">
        <f>IFERROR(VLOOKUP(Main!C64,Absen!$A$1:$B$501,2,0),"No")</f>
        <v>44836</v>
      </c>
      <c r="O64" s="27" t="str">
        <f t="shared" si="5"/>
        <v>Tidak Hadir</v>
      </c>
      <c r="P64">
        <f t="shared" si="1"/>
        <v>69</v>
      </c>
      <c r="Q64">
        <f t="shared" si="2"/>
        <v>64.025000000000006</v>
      </c>
      <c r="R64" t="str">
        <f>IF(Main!Q64&gt;=91,"A+",IF(Main!Q64&gt;=80,"A",IF(Q64&gt;=70,"B",IF(Q64&gt;=60,"C",IF(Q64&gt;=40,"D",IF(Q64&lt;40,"E"))))))</f>
        <v>C</v>
      </c>
      <c r="S64" s="27">
        <f>INDEX(Detail!$A$1:$A$1001,MATCH(Main!C64,Detail!$G$1:$G$1001,0))</f>
        <v>38293</v>
      </c>
      <c r="T64" t="str">
        <f>INDEX(Detail!$F$1:$F$1001,MATCH(Main!C64,Detail!$G$1:$G$1001,0))</f>
        <v>Salatiga</v>
      </c>
      <c r="U64">
        <f>INDEX(Detail!$C$1:$C$1001,MATCH(Main!C64,Detail!$G$1:$G$1001,0))</f>
        <v>162</v>
      </c>
      <c r="V64">
        <f>INDEX(Detail!$D$1:$D$1001,MATCH(Main!C64,Detail!$G$1:$G$1001,0))</f>
        <v>84</v>
      </c>
      <c r="W64" t="str">
        <f>INDEX(Detail!$E$1:$E$1001,MATCH(Main!C64,Detail!$G$1:$G$1001,0))</f>
        <v>Jl. Kiaracondong No. 45</v>
      </c>
      <c r="X64" t="str">
        <f>INDEX(Detail!$B$1:$B$1001,MATCH(Main!C64,Detail!$G$1:$G$1001,0))</f>
        <v>AB+</v>
      </c>
    </row>
    <row r="65" spans="1:24" x14ac:dyDescent="0.35">
      <c r="A65">
        <v>64</v>
      </c>
      <c r="B65" t="str">
        <f t="shared" si="3"/>
        <v>1-250</v>
      </c>
      <c r="C65" t="str">
        <f t="shared" si="0"/>
        <v>C0064</v>
      </c>
      <c r="D65" t="s">
        <v>1012</v>
      </c>
      <c r="E65" t="str">
        <f>VLOOKUP(C65,Detail!$G$1:$H$1001,2,0)</f>
        <v>Gantar Sihombing</v>
      </c>
      <c r="F65" t="str">
        <f t="shared" si="4"/>
        <v>Pak Budi</v>
      </c>
      <c r="G65">
        <v>68</v>
      </c>
      <c r="H65">
        <v>53</v>
      </c>
      <c r="I65">
        <v>87</v>
      </c>
      <c r="J65">
        <v>55</v>
      </c>
      <c r="K65">
        <v>91</v>
      </c>
      <c r="L65">
        <v>78</v>
      </c>
      <c r="M65">
        <v>90</v>
      </c>
      <c r="N65" s="27">
        <f>IFERROR(VLOOKUP(Main!C65,Absen!$A$1:$B$501,2,0),"No")</f>
        <v>44887</v>
      </c>
      <c r="O65" s="27" t="str">
        <f t="shared" si="5"/>
        <v>Tidak Hadir</v>
      </c>
      <c r="P65">
        <f t="shared" si="1"/>
        <v>80</v>
      </c>
      <c r="Q65">
        <f t="shared" si="2"/>
        <v>74.375</v>
      </c>
      <c r="R65" t="str">
        <f>IF(Main!Q65&gt;=91,"A+",IF(Main!Q65&gt;=80,"A",IF(Q65&gt;=70,"B",IF(Q65&gt;=60,"C",IF(Q65&gt;=40,"D",IF(Q65&lt;40,"E"))))))</f>
        <v>B</v>
      </c>
      <c r="S65" s="27">
        <f>INDEX(Detail!$A$1:$A$1001,MATCH(Main!C65,Detail!$G$1:$G$1001,0))</f>
        <v>37710</v>
      </c>
      <c r="T65" t="str">
        <f>INDEX(Detail!$F$1:$F$1001,MATCH(Main!C65,Detail!$G$1:$G$1001,0))</f>
        <v>Pasuruan</v>
      </c>
      <c r="U65">
        <f>INDEX(Detail!$C$1:$C$1001,MATCH(Main!C65,Detail!$G$1:$G$1001,0))</f>
        <v>158</v>
      </c>
      <c r="V65">
        <f>INDEX(Detail!$D$1:$D$1001,MATCH(Main!C65,Detail!$G$1:$G$1001,0))</f>
        <v>52</v>
      </c>
      <c r="W65" t="str">
        <f>INDEX(Detail!$E$1:$E$1001,MATCH(Main!C65,Detail!$G$1:$G$1001,0))</f>
        <v xml:space="preserve">Gang Waringin No. 6
</v>
      </c>
      <c r="X65" t="str">
        <f>INDEX(Detail!$B$1:$B$1001,MATCH(Main!C65,Detail!$G$1:$G$1001,0))</f>
        <v>AB+</v>
      </c>
    </row>
    <row r="66" spans="1:24" x14ac:dyDescent="0.35">
      <c r="A66">
        <v>65</v>
      </c>
      <c r="B66" t="str">
        <f t="shared" si="3"/>
        <v>1-250</v>
      </c>
      <c r="C66" t="str">
        <f t="shared" ref="C66:C129" si="6">CONCATENATE(IF(D66="Matematika","A",IF(D66="Fisika","B",IF(D66="Kimia","C",IF(D66="Biologi","D",IF(D66="Statistika","E","F"))))),IF(A66&gt;=1000,"",IF(A66&gt;=100,"0",IF(A66&gt;=10,"00",IF(A66&lt;10,"000")))),A66)</f>
        <v>A0065</v>
      </c>
      <c r="D66" t="s">
        <v>1015</v>
      </c>
      <c r="E66" t="str">
        <f>VLOOKUP(C66,Detail!$G$1:$H$1001,2,0)</f>
        <v>Ajiman Mulyani</v>
      </c>
      <c r="F66" t="str">
        <f t="shared" si="4"/>
        <v>Bu Dwi</v>
      </c>
      <c r="G66">
        <v>81</v>
      </c>
      <c r="H66">
        <v>41</v>
      </c>
      <c r="I66">
        <v>67</v>
      </c>
      <c r="J66">
        <v>54</v>
      </c>
      <c r="K66">
        <v>95</v>
      </c>
      <c r="L66">
        <v>52</v>
      </c>
      <c r="M66">
        <v>71</v>
      </c>
      <c r="N66" s="27">
        <f>IFERROR(VLOOKUP(Main!C66,Absen!$A$1:$B$501,2,0),"No")</f>
        <v>44852</v>
      </c>
      <c r="O66" s="27" t="str">
        <f t="shared" si="5"/>
        <v>Tidak Hadir</v>
      </c>
      <c r="P66">
        <f t="shared" ref="P66:P129" si="7">IF(N66="No",M66,M66-10)</f>
        <v>61</v>
      </c>
      <c r="Q66">
        <f t="shared" ref="Q66:Q129" si="8">SUM(G66:H66,J66:K66)*12.5%+SUM(I66,L66)*20%+P66*10%</f>
        <v>63.774999999999999</v>
      </c>
      <c r="R66" t="str">
        <f>IF(Main!Q66&gt;=91,"A+",IF(Main!Q66&gt;=80,"A",IF(Q66&gt;=70,"B",IF(Q66&gt;=60,"C",IF(Q66&gt;=40,"D",IF(Q66&lt;40,"E"))))))</f>
        <v>C</v>
      </c>
      <c r="S66" s="27">
        <f>INDEX(Detail!$A$1:$A$1001,MATCH(Main!C66,Detail!$G$1:$G$1001,0))</f>
        <v>38212</v>
      </c>
      <c r="T66" t="str">
        <f>INDEX(Detail!$F$1:$F$1001,MATCH(Main!C66,Detail!$G$1:$G$1001,0))</f>
        <v>Balikpapan</v>
      </c>
      <c r="U66">
        <f>INDEX(Detail!$C$1:$C$1001,MATCH(Main!C66,Detail!$G$1:$G$1001,0))</f>
        <v>166</v>
      </c>
      <c r="V66">
        <f>INDEX(Detail!$D$1:$D$1001,MATCH(Main!C66,Detail!$G$1:$G$1001,0))</f>
        <v>81</v>
      </c>
      <c r="W66" t="str">
        <f>INDEX(Detail!$E$1:$E$1001,MATCH(Main!C66,Detail!$G$1:$G$1001,0))</f>
        <v xml:space="preserve">Jalan M.T Haryono No. 8
</v>
      </c>
      <c r="X66" t="str">
        <f>INDEX(Detail!$B$1:$B$1001,MATCH(Main!C66,Detail!$G$1:$G$1001,0))</f>
        <v>O+</v>
      </c>
    </row>
    <row r="67" spans="1:24" x14ac:dyDescent="0.35">
      <c r="A67">
        <v>66</v>
      </c>
      <c r="B67" t="str">
        <f t="shared" ref="B67:B130" si="9">IF(A67&lt;=250,"1-250",IF(A67&lt;=500,"251-500",IF(A67&lt;=750,"501-750","751-1000")))</f>
        <v>1-250</v>
      </c>
      <c r="C67" t="str">
        <f t="shared" si="6"/>
        <v>B0066</v>
      </c>
      <c r="D67" t="s">
        <v>1014</v>
      </c>
      <c r="E67" t="str">
        <f>VLOOKUP(C67,Detail!$G$1:$H$1001,2,0)</f>
        <v>Arsipatra Lailasari</v>
      </c>
      <c r="F67" t="str">
        <f t="shared" ref="F67:F130" si="10">IF(AND(B67="1-250",D67="Matematika"),"Bu Dwi",IF(AND(B67="1-250",D67="Fisika"),"Pak Krisna",IF(AND(B67="1-250",D67="Kimia"),"Pak Budi",IF(AND(B67="1-250",D67="Biologi"),"Bu Ratna",IF(AND(B67="1-250",D67="Statistika"),"Bu Made","Pak Andi")))))</f>
        <v>Pak Krisna</v>
      </c>
      <c r="G67">
        <v>57</v>
      </c>
      <c r="H67">
        <v>46</v>
      </c>
      <c r="I67">
        <v>44</v>
      </c>
      <c r="J67">
        <v>70</v>
      </c>
      <c r="K67">
        <v>57</v>
      </c>
      <c r="L67">
        <v>88</v>
      </c>
      <c r="M67">
        <v>88</v>
      </c>
      <c r="N67" s="27">
        <f>IFERROR(VLOOKUP(Main!C67,Absen!$A$1:$B$501,2,0),"No")</f>
        <v>44835</v>
      </c>
      <c r="O67" s="27" t="str">
        <f t="shared" ref="O67:O78" si="11">IF(N67="No","Hadir","Tidak Hadir")</f>
        <v>Tidak Hadir</v>
      </c>
      <c r="P67">
        <f t="shared" si="7"/>
        <v>78</v>
      </c>
      <c r="Q67">
        <f t="shared" si="8"/>
        <v>62.95</v>
      </c>
      <c r="R67" t="str">
        <f>IF(Main!Q67&gt;=91,"A+",IF(Main!Q67&gt;=80,"A",IF(Q67&gt;=70,"B",IF(Q67&gt;=60,"C",IF(Q67&gt;=40,"D",IF(Q67&lt;40,"E"))))))</f>
        <v>C</v>
      </c>
      <c r="S67" s="27">
        <f>INDEX(Detail!$A$1:$A$1001,MATCH(Main!C67,Detail!$G$1:$G$1001,0))</f>
        <v>38283</v>
      </c>
      <c r="T67" t="str">
        <f>INDEX(Detail!$F$1:$F$1001,MATCH(Main!C67,Detail!$G$1:$G$1001,0))</f>
        <v>Batam</v>
      </c>
      <c r="U67">
        <f>INDEX(Detail!$C$1:$C$1001,MATCH(Main!C67,Detail!$G$1:$G$1001,0))</f>
        <v>180</v>
      </c>
      <c r="V67">
        <f>INDEX(Detail!$D$1:$D$1001,MATCH(Main!C67,Detail!$G$1:$G$1001,0))</f>
        <v>76</v>
      </c>
      <c r="W67" t="str">
        <f>INDEX(Detail!$E$1:$E$1001,MATCH(Main!C67,Detail!$G$1:$G$1001,0))</f>
        <v>Jl. Kutisari Selatan No. 43</v>
      </c>
      <c r="X67" t="str">
        <f>INDEX(Detail!$B$1:$B$1001,MATCH(Main!C67,Detail!$G$1:$G$1001,0))</f>
        <v>A-</v>
      </c>
    </row>
    <row r="68" spans="1:24" x14ac:dyDescent="0.35">
      <c r="A68">
        <v>67</v>
      </c>
      <c r="B68" t="str">
        <f t="shared" si="9"/>
        <v>1-250</v>
      </c>
      <c r="C68" t="str">
        <f t="shared" si="6"/>
        <v>C0067</v>
      </c>
      <c r="D68" t="s">
        <v>1012</v>
      </c>
      <c r="E68" t="str">
        <f>VLOOKUP(C68,Detail!$G$1:$H$1001,2,0)</f>
        <v>Siti Manullang</v>
      </c>
      <c r="F68" t="str">
        <f t="shared" si="10"/>
        <v>Pak Budi</v>
      </c>
      <c r="G68">
        <v>60</v>
      </c>
      <c r="H68">
        <v>65</v>
      </c>
      <c r="I68">
        <v>51</v>
      </c>
      <c r="J68">
        <v>58</v>
      </c>
      <c r="K68">
        <v>78</v>
      </c>
      <c r="L68">
        <v>72</v>
      </c>
      <c r="M68">
        <v>77</v>
      </c>
      <c r="N68" s="27" t="str">
        <f>IFERROR(VLOOKUP(Main!C68,Absen!$A$1:$B$501,2,0),"No")</f>
        <v>No</v>
      </c>
      <c r="O68" s="27" t="str">
        <f t="shared" si="11"/>
        <v>Hadir</v>
      </c>
      <c r="P68">
        <f t="shared" si="7"/>
        <v>77</v>
      </c>
      <c r="Q68">
        <f t="shared" si="8"/>
        <v>64.924999999999997</v>
      </c>
      <c r="R68" t="str">
        <f>IF(Main!Q68&gt;=91,"A+",IF(Main!Q68&gt;=80,"A",IF(Q68&gt;=70,"B",IF(Q68&gt;=60,"C",IF(Q68&gt;=40,"D",IF(Q68&lt;40,"E"))))))</f>
        <v>C</v>
      </c>
      <c r="S68" s="27">
        <f>INDEX(Detail!$A$1:$A$1001,MATCH(Main!C68,Detail!$G$1:$G$1001,0))</f>
        <v>37133</v>
      </c>
      <c r="T68" t="str">
        <f>INDEX(Detail!$F$1:$F$1001,MATCH(Main!C68,Detail!$G$1:$G$1001,0))</f>
        <v>Binjai</v>
      </c>
      <c r="U68">
        <f>INDEX(Detail!$C$1:$C$1001,MATCH(Main!C68,Detail!$G$1:$G$1001,0))</f>
        <v>173</v>
      </c>
      <c r="V68">
        <f>INDEX(Detail!$D$1:$D$1001,MATCH(Main!C68,Detail!$G$1:$G$1001,0))</f>
        <v>93</v>
      </c>
      <c r="W68" t="str">
        <f>INDEX(Detail!$E$1:$E$1001,MATCH(Main!C68,Detail!$G$1:$G$1001,0))</f>
        <v xml:space="preserve">Gg. Dipenogoro No. 2
</v>
      </c>
      <c r="X68" t="str">
        <f>INDEX(Detail!$B$1:$B$1001,MATCH(Main!C68,Detail!$G$1:$G$1001,0))</f>
        <v>A-</v>
      </c>
    </row>
    <row r="69" spans="1:24" x14ac:dyDescent="0.35">
      <c r="A69">
        <v>68</v>
      </c>
      <c r="B69" t="str">
        <f t="shared" si="9"/>
        <v>1-250</v>
      </c>
      <c r="C69" t="str">
        <f t="shared" si="6"/>
        <v>D0068</v>
      </c>
      <c r="D69" t="s">
        <v>1013</v>
      </c>
      <c r="E69" t="str">
        <f>VLOOKUP(C69,Detail!$G$1:$H$1001,2,0)</f>
        <v>Cengkir Dongoran</v>
      </c>
      <c r="F69" t="str">
        <f t="shared" si="10"/>
        <v>Bu Ratna</v>
      </c>
      <c r="G69">
        <v>53</v>
      </c>
      <c r="H69">
        <v>57</v>
      </c>
      <c r="I69">
        <v>48</v>
      </c>
      <c r="J69">
        <v>63</v>
      </c>
      <c r="K69">
        <v>84</v>
      </c>
      <c r="L69">
        <v>74</v>
      </c>
      <c r="M69">
        <v>78</v>
      </c>
      <c r="N69" s="27">
        <f>IFERROR(VLOOKUP(Main!C69,Absen!$A$1:$B$501,2,0),"No")</f>
        <v>44855</v>
      </c>
      <c r="O69" s="27" t="str">
        <f t="shared" si="11"/>
        <v>Tidak Hadir</v>
      </c>
      <c r="P69">
        <f t="shared" si="7"/>
        <v>68</v>
      </c>
      <c r="Q69">
        <f t="shared" si="8"/>
        <v>63.325000000000003</v>
      </c>
      <c r="R69" t="str">
        <f>IF(Main!Q69&gt;=91,"A+",IF(Main!Q69&gt;=80,"A",IF(Q69&gt;=70,"B",IF(Q69&gt;=60,"C",IF(Q69&gt;=40,"D",IF(Q69&lt;40,"E"))))))</f>
        <v>C</v>
      </c>
      <c r="S69" s="27">
        <f>INDEX(Detail!$A$1:$A$1001,MATCH(Main!C69,Detail!$G$1:$G$1001,0))</f>
        <v>37953</v>
      </c>
      <c r="T69" t="str">
        <f>INDEX(Detail!$F$1:$F$1001,MATCH(Main!C69,Detail!$G$1:$G$1001,0))</f>
        <v>Surabaya</v>
      </c>
      <c r="U69">
        <f>INDEX(Detail!$C$1:$C$1001,MATCH(Main!C69,Detail!$G$1:$G$1001,0))</f>
        <v>162</v>
      </c>
      <c r="V69">
        <f>INDEX(Detail!$D$1:$D$1001,MATCH(Main!C69,Detail!$G$1:$G$1001,0))</f>
        <v>78</v>
      </c>
      <c r="W69" t="str">
        <f>INDEX(Detail!$E$1:$E$1001,MATCH(Main!C69,Detail!$G$1:$G$1001,0))</f>
        <v>Gang Sukabumi No. 57</v>
      </c>
      <c r="X69" t="str">
        <f>INDEX(Detail!$B$1:$B$1001,MATCH(Main!C69,Detail!$G$1:$G$1001,0))</f>
        <v>B+</v>
      </c>
    </row>
    <row r="70" spans="1:24" x14ac:dyDescent="0.35">
      <c r="A70">
        <v>69</v>
      </c>
      <c r="B70" t="str">
        <f t="shared" si="9"/>
        <v>1-250</v>
      </c>
      <c r="C70" t="str">
        <f t="shared" si="6"/>
        <v>C0069</v>
      </c>
      <c r="D70" t="s">
        <v>1012</v>
      </c>
      <c r="E70" t="str">
        <f>VLOOKUP(C70,Detail!$G$1:$H$1001,2,0)</f>
        <v>Niyaga Pradipta</v>
      </c>
      <c r="F70" t="str">
        <f t="shared" si="10"/>
        <v>Pak Budi</v>
      </c>
      <c r="G70">
        <v>78</v>
      </c>
      <c r="H70">
        <v>68</v>
      </c>
      <c r="I70">
        <v>38</v>
      </c>
      <c r="J70">
        <v>59</v>
      </c>
      <c r="K70">
        <v>56</v>
      </c>
      <c r="L70">
        <v>78</v>
      </c>
      <c r="M70">
        <v>91</v>
      </c>
      <c r="N70" s="27" t="str">
        <f>IFERROR(VLOOKUP(Main!C70,Absen!$A$1:$B$501,2,0),"No")</f>
        <v>No</v>
      </c>
      <c r="O70" s="27" t="str">
        <f t="shared" si="11"/>
        <v>Hadir</v>
      </c>
      <c r="P70">
        <f t="shared" si="7"/>
        <v>91</v>
      </c>
      <c r="Q70">
        <f t="shared" si="8"/>
        <v>64.924999999999997</v>
      </c>
      <c r="R70" t="str">
        <f>IF(Main!Q70&gt;=91,"A+",IF(Main!Q70&gt;=80,"A",IF(Q70&gt;=70,"B",IF(Q70&gt;=60,"C",IF(Q70&gt;=40,"D",IF(Q70&lt;40,"E"))))))</f>
        <v>C</v>
      </c>
      <c r="S70" s="27">
        <f>INDEX(Detail!$A$1:$A$1001,MATCH(Main!C70,Detail!$G$1:$G$1001,0))</f>
        <v>38030</v>
      </c>
      <c r="T70" t="str">
        <f>INDEX(Detail!$F$1:$F$1001,MATCH(Main!C70,Detail!$G$1:$G$1001,0))</f>
        <v>Surakarta</v>
      </c>
      <c r="U70">
        <f>INDEX(Detail!$C$1:$C$1001,MATCH(Main!C70,Detail!$G$1:$G$1001,0))</f>
        <v>163</v>
      </c>
      <c r="V70">
        <f>INDEX(Detail!$D$1:$D$1001,MATCH(Main!C70,Detail!$G$1:$G$1001,0))</f>
        <v>48</v>
      </c>
      <c r="W70" t="str">
        <f>INDEX(Detail!$E$1:$E$1001,MATCH(Main!C70,Detail!$G$1:$G$1001,0))</f>
        <v>Gg. Rawamangun No. 30</v>
      </c>
      <c r="X70" t="str">
        <f>INDEX(Detail!$B$1:$B$1001,MATCH(Main!C70,Detail!$G$1:$G$1001,0))</f>
        <v>B+</v>
      </c>
    </row>
    <row r="71" spans="1:24" x14ac:dyDescent="0.35">
      <c r="A71">
        <v>70</v>
      </c>
      <c r="B71" t="str">
        <f t="shared" si="9"/>
        <v>1-250</v>
      </c>
      <c r="C71" t="str">
        <f t="shared" si="6"/>
        <v>D0070</v>
      </c>
      <c r="D71" t="s">
        <v>1013</v>
      </c>
      <c r="E71" t="str">
        <f>VLOOKUP(C71,Detail!$G$1:$H$1001,2,0)</f>
        <v>Rafid Latupono</v>
      </c>
      <c r="F71" t="str">
        <f t="shared" si="10"/>
        <v>Bu Ratna</v>
      </c>
      <c r="G71">
        <v>62</v>
      </c>
      <c r="H71">
        <v>69</v>
      </c>
      <c r="I71">
        <v>92</v>
      </c>
      <c r="J71">
        <v>63</v>
      </c>
      <c r="K71">
        <v>55</v>
      </c>
      <c r="L71">
        <v>50</v>
      </c>
      <c r="M71">
        <v>65</v>
      </c>
      <c r="N71" s="27">
        <f>IFERROR(VLOOKUP(Main!C71,Absen!$A$1:$B$501,2,0),"No")</f>
        <v>44858</v>
      </c>
      <c r="O71" s="27" t="str">
        <f t="shared" si="11"/>
        <v>Tidak Hadir</v>
      </c>
      <c r="P71">
        <f t="shared" si="7"/>
        <v>55</v>
      </c>
      <c r="Q71">
        <f t="shared" si="8"/>
        <v>65.025000000000006</v>
      </c>
      <c r="R71" t="str">
        <f>IF(Main!Q71&gt;=91,"A+",IF(Main!Q71&gt;=80,"A",IF(Q71&gt;=70,"B",IF(Q71&gt;=60,"C",IF(Q71&gt;=40,"D",IF(Q71&lt;40,"E"))))))</f>
        <v>C</v>
      </c>
      <c r="S71" s="27">
        <f>INDEX(Detail!$A$1:$A$1001,MATCH(Main!C71,Detail!$G$1:$G$1001,0))</f>
        <v>37408</v>
      </c>
      <c r="T71" t="str">
        <f>INDEX(Detail!$F$1:$F$1001,MATCH(Main!C71,Detail!$G$1:$G$1001,0))</f>
        <v>Padang</v>
      </c>
      <c r="U71">
        <f>INDEX(Detail!$C$1:$C$1001,MATCH(Main!C71,Detail!$G$1:$G$1001,0))</f>
        <v>167</v>
      </c>
      <c r="V71">
        <f>INDEX(Detail!$D$1:$D$1001,MATCH(Main!C71,Detail!$G$1:$G$1001,0))</f>
        <v>91</v>
      </c>
      <c r="W71" t="str">
        <f>INDEX(Detail!$E$1:$E$1001,MATCH(Main!C71,Detail!$G$1:$G$1001,0))</f>
        <v>Jl. Ronggowarsito No. 59</v>
      </c>
      <c r="X71" t="str">
        <f>INDEX(Detail!$B$1:$B$1001,MATCH(Main!C71,Detail!$G$1:$G$1001,0))</f>
        <v>A-</v>
      </c>
    </row>
    <row r="72" spans="1:24" x14ac:dyDescent="0.35">
      <c r="A72">
        <v>71</v>
      </c>
      <c r="B72" t="str">
        <f t="shared" si="9"/>
        <v>1-250</v>
      </c>
      <c r="C72" t="str">
        <f t="shared" si="6"/>
        <v>E0071</v>
      </c>
      <c r="D72" t="s">
        <v>1010</v>
      </c>
      <c r="E72" t="str">
        <f>VLOOKUP(C72,Detail!$G$1:$H$1001,2,0)</f>
        <v>Banara Wijayanti</v>
      </c>
      <c r="F72" t="str">
        <f t="shared" si="10"/>
        <v>Bu Made</v>
      </c>
      <c r="G72">
        <v>85</v>
      </c>
      <c r="H72">
        <v>75</v>
      </c>
      <c r="I72">
        <v>67</v>
      </c>
      <c r="J72">
        <v>65</v>
      </c>
      <c r="K72">
        <v>78</v>
      </c>
      <c r="L72">
        <v>43</v>
      </c>
      <c r="M72">
        <v>81</v>
      </c>
      <c r="N72" s="27" t="str">
        <f>IFERROR(VLOOKUP(Main!C72,Absen!$A$1:$B$501,2,0),"No")</f>
        <v>No</v>
      </c>
      <c r="O72" s="27" t="str">
        <f t="shared" si="11"/>
        <v>Hadir</v>
      </c>
      <c r="P72">
        <f t="shared" si="7"/>
        <v>81</v>
      </c>
      <c r="Q72">
        <f t="shared" si="8"/>
        <v>67.974999999999994</v>
      </c>
      <c r="R72" t="str">
        <f>IF(Main!Q72&gt;=91,"A+",IF(Main!Q72&gt;=80,"A",IF(Q72&gt;=70,"B",IF(Q72&gt;=60,"C",IF(Q72&gt;=40,"D",IF(Q72&lt;40,"E"))))))</f>
        <v>C</v>
      </c>
      <c r="S72" s="27">
        <f>INDEX(Detail!$A$1:$A$1001,MATCH(Main!C72,Detail!$G$1:$G$1001,0))</f>
        <v>37052</v>
      </c>
      <c r="T72" t="str">
        <f>INDEX(Detail!$F$1:$F$1001,MATCH(Main!C72,Detail!$G$1:$G$1001,0))</f>
        <v>Salatiga</v>
      </c>
      <c r="U72">
        <f>INDEX(Detail!$C$1:$C$1001,MATCH(Main!C72,Detail!$G$1:$G$1001,0))</f>
        <v>153</v>
      </c>
      <c r="V72">
        <f>INDEX(Detail!$D$1:$D$1001,MATCH(Main!C72,Detail!$G$1:$G$1001,0))</f>
        <v>91</v>
      </c>
      <c r="W72" t="str">
        <f>INDEX(Detail!$E$1:$E$1001,MATCH(Main!C72,Detail!$G$1:$G$1001,0))</f>
        <v xml:space="preserve">Gang Pasteur No. 4
</v>
      </c>
      <c r="X72" t="str">
        <f>INDEX(Detail!$B$1:$B$1001,MATCH(Main!C72,Detail!$G$1:$G$1001,0))</f>
        <v>O-</v>
      </c>
    </row>
    <row r="73" spans="1:24" x14ac:dyDescent="0.35">
      <c r="A73">
        <v>72</v>
      </c>
      <c r="B73" t="str">
        <f t="shared" si="9"/>
        <v>1-250</v>
      </c>
      <c r="C73" t="str">
        <f t="shared" si="6"/>
        <v>D0072</v>
      </c>
      <c r="D73" t="s">
        <v>1013</v>
      </c>
      <c r="E73" t="str">
        <f>VLOOKUP(C73,Detail!$G$1:$H$1001,2,0)</f>
        <v>Wisnu Nashiruddin</v>
      </c>
      <c r="F73" t="str">
        <f t="shared" si="10"/>
        <v>Bu Ratna</v>
      </c>
      <c r="G73">
        <v>77</v>
      </c>
      <c r="H73">
        <v>72</v>
      </c>
      <c r="I73">
        <v>93</v>
      </c>
      <c r="J73">
        <v>66</v>
      </c>
      <c r="K73">
        <v>55</v>
      </c>
      <c r="L73">
        <v>63</v>
      </c>
      <c r="M73">
        <v>97</v>
      </c>
      <c r="N73" s="27" t="str">
        <f>IFERROR(VLOOKUP(Main!C73,Absen!$A$1:$B$501,2,0),"No")</f>
        <v>No</v>
      </c>
      <c r="O73" s="27" t="str">
        <f t="shared" si="11"/>
        <v>Hadir</v>
      </c>
      <c r="P73">
        <f t="shared" si="7"/>
        <v>97</v>
      </c>
      <c r="Q73">
        <f t="shared" si="8"/>
        <v>74.650000000000006</v>
      </c>
      <c r="R73" t="str">
        <f>IF(Main!Q73&gt;=91,"A+",IF(Main!Q73&gt;=80,"A",IF(Q73&gt;=70,"B",IF(Q73&gt;=60,"C",IF(Q73&gt;=40,"D",IF(Q73&lt;40,"E"))))))</f>
        <v>B</v>
      </c>
      <c r="S73" s="27">
        <f>INDEX(Detail!$A$1:$A$1001,MATCH(Main!C73,Detail!$G$1:$G$1001,0))</f>
        <v>37543</v>
      </c>
      <c r="T73" t="str">
        <f>INDEX(Detail!$F$1:$F$1001,MATCH(Main!C73,Detail!$G$1:$G$1001,0))</f>
        <v>Kota Administrasi Jakarta Timur</v>
      </c>
      <c r="U73">
        <f>INDEX(Detail!$C$1:$C$1001,MATCH(Main!C73,Detail!$G$1:$G$1001,0))</f>
        <v>154</v>
      </c>
      <c r="V73">
        <f>INDEX(Detail!$D$1:$D$1001,MATCH(Main!C73,Detail!$G$1:$G$1001,0))</f>
        <v>60</v>
      </c>
      <c r="W73" t="str">
        <f>INDEX(Detail!$E$1:$E$1001,MATCH(Main!C73,Detail!$G$1:$G$1001,0))</f>
        <v>Jl. Raya Ujungberung No. 69</v>
      </c>
      <c r="X73" t="str">
        <f>INDEX(Detail!$B$1:$B$1001,MATCH(Main!C73,Detail!$G$1:$G$1001,0))</f>
        <v>O+</v>
      </c>
    </row>
    <row r="74" spans="1:24" x14ac:dyDescent="0.35">
      <c r="A74">
        <v>73</v>
      </c>
      <c r="B74" t="str">
        <f t="shared" si="9"/>
        <v>1-250</v>
      </c>
      <c r="C74" t="str">
        <f t="shared" si="6"/>
        <v>E0073</v>
      </c>
      <c r="D74" t="s">
        <v>1010</v>
      </c>
      <c r="E74" t="str">
        <f>VLOOKUP(C74,Detail!$G$1:$H$1001,2,0)</f>
        <v>Asmianto Winarsih</v>
      </c>
      <c r="F74" t="str">
        <f t="shared" si="10"/>
        <v>Bu Made</v>
      </c>
      <c r="G74">
        <v>51</v>
      </c>
      <c r="H74">
        <v>64</v>
      </c>
      <c r="I74">
        <v>47</v>
      </c>
      <c r="J74">
        <v>63</v>
      </c>
      <c r="K74">
        <v>91</v>
      </c>
      <c r="L74">
        <v>42</v>
      </c>
      <c r="M74">
        <v>92</v>
      </c>
      <c r="N74" s="27">
        <f>IFERROR(VLOOKUP(Main!C74,Absen!$A$1:$B$501,2,0),"No")</f>
        <v>44771</v>
      </c>
      <c r="O74" s="27" t="str">
        <f t="shared" si="11"/>
        <v>Tidak Hadir</v>
      </c>
      <c r="P74">
        <f t="shared" si="7"/>
        <v>82</v>
      </c>
      <c r="Q74">
        <f t="shared" si="8"/>
        <v>59.625</v>
      </c>
      <c r="R74" t="str">
        <f>IF(Main!Q74&gt;=91,"A+",IF(Main!Q74&gt;=80,"A",IF(Q74&gt;=70,"B",IF(Q74&gt;=60,"C",IF(Q74&gt;=40,"D",IF(Q74&lt;40,"E"))))))</f>
        <v>D</v>
      </c>
      <c r="S74" s="27">
        <f>INDEX(Detail!$A$1:$A$1001,MATCH(Main!C74,Detail!$G$1:$G$1001,0))</f>
        <v>38092</v>
      </c>
      <c r="T74" t="str">
        <f>INDEX(Detail!$F$1:$F$1001,MATCH(Main!C74,Detail!$G$1:$G$1001,0))</f>
        <v>Bengkulu</v>
      </c>
      <c r="U74">
        <f>INDEX(Detail!$C$1:$C$1001,MATCH(Main!C74,Detail!$G$1:$G$1001,0))</f>
        <v>155</v>
      </c>
      <c r="V74">
        <f>INDEX(Detail!$D$1:$D$1001,MATCH(Main!C74,Detail!$G$1:$G$1001,0))</f>
        <v>48</v>
      </c>
      <c r="W74" t="str">
        <f>INDEX(Detail!$E$1:$E$1001,MATCH(Main!C74,Detail!$G$1:$G$1001,0))</f>
        <v>Gg. Cihampelas No. 70</v>
      </c>
      <c r="X74" t="str">
        <f>INDEX(Detail!$B$1:$B$1001,MATCH(Main!C74,Detail!$G$1:$G$1001,0))</f>
        <v>B-</v>
      </c>
    </row>
    <row r="75" spans="1:24" x14ac:dyDescent="0.35">
      <c r="A75">
        <v>74</v>
      </c>
      <c r="B75" t="str">
        <f t="shared" si="9"/>
        <v>1-250</v>
      </c>
      <c r="C75" t="str">
        <f t="shared" si="6"/>
        <v>F0074</v>
      </c>
      <c r="D75" t="s">
        <v>1011</v>
      </c>
      <c r="E75" t="str">
        <f>VLOOKUP(C75,Detail!$G$1:$H$1001,2,0)</f>
        <v>Rahmat Nasyidah</v>
      </c>
      <c r="F75" t="str">
        <f t="shared" si="10"/>
        <v>Pak Andi</v>
      </c>
      <c r="G75">
        <v>85</v>
      </c>
      <c r="H75">
        <v>73</v>
      </c>
      <c r="I75">
        <v>60</v>
      </c>
      <c r="J75">
        <v>52</v>
      </c>
      <c r="K75">
        <v>55</v>
      </c>
      <c r="L75">
        <v>58</v>
      </c>
      <c r="M75">
        <v>68</v>
      </c>
      <c r="N75" s="27" t="str">
        <f>IFERROR(VLOOKUP(Main!C75,Absen!$A$1:$B$501,2,0),"No")</f>
        <v>No</v>
      </c>
      <c r="O75" s="27" t="str">
        <f t="shared" si="11"/>
        <v>Hadir</v>
      </c>
      <c r="P75">
        <f t="shared" si="7"/>
        <v>68</v>
      </c>
      <c r="Q75">
        <f t="shared" si="8"/>
        <v>63.525000000000006</v>
      </c>
      <c r="R75" t="str">
        <f>IF(Main!Q75&gt;=91,"A+",IF(Main!Q75&gt;=80,"A",IF(Q75&gt;=70,"B",IF(Q75&gt;=60,"C",IF(Q75&gt;=40,"D",IF(Q75&lt;40,"E"))))))</f>
        <v>C</v>
      </c>
      <c r="S75" s="27">
        <f>INDEX(Detail!$A$1:$A$1001,MATCH(Main!C75,Detail!$G$1:$G$1001,0))</f>
        <v>38460</v>
      </c>
      <c r="T75" t="str">
        <f>INDEX(Detail!$F$1:$F$1001,MATCH(Main!C75,Detail!$G$1:$G$1001,0))</f>
        <v>Lhokseumawe</v>
      </c>
      <c r="U75">
        <f>INDEX(Detail!$C$1:$C$1001,MATCH(Main!C75,Detail!$G$1:$G$1001,0))</f>
        <v>176</v>
      </c>
      <c r="V75">
        <f>INDEX(Detail!$D$1:$D$1001,MATCH(Main!C75,Detail!$G$1:$G$1001,0))</f>
        <v>92</v>
      </c>
      <c r="W75" t="str">
        <f>INDEX(Detail!$E$1:$E$1001,MATCH(Main!C75,Detail!$G$1:$G$1001,0))</f>
        <v>Jalan Laswi No. 49</v>
      </c>
      <c r="X75" t="str">
        <f>INDEX(Detail!$B$1:$B$1001,MATCH(Main!C75,Detail!$G$1:$G$1001,0))</f>
        <v>AB+</v>
      </c>
    </row>
    <row r="76" spans="1:24" x14ac:dyDescent="0.35">
      <c r="A76">
        <v>75</v>
      </c>
      <c r="B76" t="str">
        <f t="shared" si="9"/>
        <v>1-250</v>
      </c>
      <c r="C76" t="str">
        <f t="shared" si="6"/>
        <v>E0075</v>
      </c>
      <c r="D76" t="s">
        <v>1010</v>
      </c>
      <c r="E76" t="str">
        <f>VLOOKUP(C76,Detail!$G$1:$H$1001,2,0)</f>
        <v>Jefri Kusumo</v>
      </c>
      <c r="F76" t="str">
        <f t="shared" si="10"/>
        <v>Bu Made</v>
      </c>
      <c r="G76">
        <v>83</v>
      </c>
      <c r="H76">
        <v>50</v>
      </c>
      <c r="I76">
        <v>73</v>
      </c>
      <c r="J76">
        <v>56</v>
      </c>
      <c r="K76">
        <v>67</v>
      </c>
      <c r="L76">
        <v>46</v>
      </c>
      <c r="M76">
        <v>79</v>
      </c>
      <c r="N76" s="27">
        <f>IFERROR(VLOOKUP(Main!C76,Absen!$A$1:$B$501,2,0),"No")</f>
        <v>44801</v>
      </c>
      <c r="O76" s="27" t="str">
        <f t="shared" si="11"/>
        <v>Tidak Hadir</v>
      </c>
      <c r="P76">
        <f t="shared" si="7"/>
        <v>69</v>
      </c>
      <c r="Q76">
        <f t="shared" si="8"/>
        <v>62.699999999999996</v>
      </c>
      <c r="R76" t="str">
        <f>IF(Main!Q76&gt;=91,"A+",IF(Main!Q76&gt;=80,"A",IF(Q76&gt;=70,"B",IF(Q76&gt;=60,"C",IF(Q76&gt;=40,"D",IF(Q76&lt;40,"E"))))))</f>
        <v>C</v>
      </c>
      <c r="S76" s="27">
        <f>INDEX(Detail!$A$1:$A$1001,MATCH(Main!C76,Detail!$G$1:$G$1001,0))</f>
        <v>37691</v>
      </c>
      <c r="T76" t="str">
        <f>INDEX(Detail!$F$1:$F$1001,MATCH(Main!C76,Detail!$G$1:$G$1001,0))</f>
        <v>Kupang</v>
      </c>
      <c r="U76">
        <f>INDEX(Detail!$C$1:$C$1001,MATCH(Main!C76,Detail!$G$1:$G$1001,0))</f>
        <v>156</v>
      </c>
      <c r="V76">
        <f>INDEX(Detail!$D$1:$D$1001,MATCH(Main!C76,Detail!$G$1:$G$1001,0))</f>
        <v>65</v>
      </c>
      <c r="W76" t="str">
        <f>INDEX(Detail!$E$1:$E$1001,MATCH(Main!C76,Detail!$G$1:$G$1001,0))</f>
        <v>Jl. Jayawijaya No. 87</v>
      </c>
      <c r="X76" t="str">
        <f>INDEX(Detail!$B$1:$B$1001,MATCH(Main!C76,Detail!$G$1:$G$1001,0))</f>
        <v>O+</v>
      </c>
    </row>
    <row r="77" spans="1:24" x14ac:dyDescent="0.35">
      <c r="A77">
        <v>76</v>
      </c>
      <c r="B77" t="str">
        <f t="shared" si="9"/>
        <v>1-250</v>
      </c>
      <c r="C77" t="str">
        <f t="shared" si="6"/>
        <v>B0076</v>
      </c>
      <c r="D77" t="s">
        <v>1014</v>
      </c>
      <c r="E77" t="str">
        <f>VLOOKUP(C77,Detail!$G$1:$H$1001,2,0)</f>
        <v>Paulin Hariyah</v>
      </c>
      <c r="F77" t="str">
        <f t="shared" si="10"/>
        <v>Pak Krisna</v>
      </c>
      <c r="G77">
        <v>54</v>
      </c>
      <c r="H77">
        <v>74</v>
      </c>
      <c r="I77">
        <v>52</v>
      </c>
      <c r="J77">
        <v>60</v>
      </c>
      <c r="K77">
        <v>89</v>
      </c>
      <c r="L77">
        <v>93</v>
      </c>
      <c r="M77">
        <v>69</v>
      </c>
      <c r="N77" s="27" t="str">
        <f>IFERROR(VLOOKUP(Main!C77,Absen!$A$1:$B$501,2,0),"No")</f>
        <v>No</v>
      </c>
      <c r="O77" s="27" t="str">
        <f t="shared" si="11"/>
        <v>Hadir</v>
      </c>
      <c r="P77">
        <f t="shared" si="7"/>
        <v>69</v>
      </c>
      <c r="Q77">
        <f t="shared" si="8"/>
        <v>70.525000000000006</v>
      </c>
      <c r="R77" t="str">
        <f>IF(Main!Q77&gt;=91,"A+",IF(Main!Q77&gt;=80,"A",IF(Q77&gt;=70,"B",IF(Q77&gt;=60,"C",IF(Q77&gt;=40,"D",IF(Q77&lt;40,"E"))))))</f>
        <v>B</v>
      </c>
      <c r="S77" s="27">
        <f>INDEX(Detail!$A$1:$A$1001,MATCH(Main!C77,Detail!$G$1:$G$1001,0))</f>
        <v>38067</v>
      </c>
      <c r="T77" t="str">
        <f>INDEX(Detail!$F$1:$F$1001,MATCH(Main!C77,Detail!$G$1:$G$1001,0))</f>
        <v>Tidore Kepulauan</v>
      </c>
      <c r="U77">
        <f>INDEX(Detail!$C$1:$C$1001,MATCH(Main!C77,Detail!$G$1:$G$1001,0))</f>
        <v>151</v>
      </c>
      <c r="V77">
        <f>INDEX(Detail!$D$1:$D$1001,MATCH(Main!C77,Detail!$G$1:$G$1001,0))</f>
        <v>93</v>
      </c>
      <c r="W77" t="str">
        <f>INDEX(Detail!$E$1:$E$1001,MATCH(Main!C77,Detail!$G$1:$G$1001,0))</f>
        <v>Gg. Peta No. 50</v>
      </c>
      <c r="X77" t="str">
        <f>INDEX(Detail!$B$1:$B$1001,MATCH(Main!C77,Detail!$G$1:$G$1001,0))</f>
        <v>AB+</v>
      </c>
    </row>
    <row r="78" spans="1:24" x14ac:dyDescent="0.35">
      <c r="A78">
        <v>77</v>
      </c>
      <c r="B78" t="str">
        <f t="shared" si="9"/>
        <v>1-250</v>
      </c>
      <c r="C78" t="str">
        <f t="shared" si="6"/>
        <v>E0077</v>
      </c>
      <c r="D78" t="s">
        <v>1010</v>
      </c>
      <c r="E78" t="str">
        <f>VLOOKUP(C78,Detail!$G$1:$H$1001,2,0)</f>
        <v>Paulin Nainggolan</v>
      </c>
      <c r="F78" t="str">
        <f t="shared" si="10"/>
        <v>Bu Made</v>
      </c>
      <c r="G78">
        <v>80</v>
      </c>
      <c r="H78">
        <v>66</v>
      </c>
      <c r="I78">
        <v>89</v>
      </c>
      <c r="J78">
        <v>64</v>
      </c>
      <c r="K78">
        <v>82</v>
      </c>
      <c r="L78">
        <v>46</v>
      </c>
      <c r="M78">
        <v>99</v>
      </c>
      <c r="N78" s="27">
        <f>IFERROR(VLOOKUP(Main!C78,Absen!$A$1:$B$501,2,0),"No")</f>
        <v>44832</v>
      </c>
      <c r="O78" s="27" t="str">
        <f t="shared" si="11"/>
        <v>Tidak Hadir</v>
      </c>
      <c r="P78">
        <f t="shared" si="7"/>
        <v>89</v>
      </c>
      <c r="Q78">
        <f t="shared" si="8"/>
        <v>72.400000000000006</v>
      </c>
      <c r="R78" t="str">
        <f>IF(Main!Q78&gt;=91,"A+",IF(Main!Q78&gt;=80,"A",IF(Q78&gt;=70,"B",IF(Q78&gt;=60,"C",IF(Q78&gt;=40,"D",IF(Q78&lt;40,"E"))))))</f>
        <v>B</v>
      </c>
      <c r="S78" s="27">
        <f>INDEX(Detail!$A$1:$A$1001,MATCH(Main!C78,Detail!$G$1:$G$1001,0))</f>
        <v>37445</v>
      </c>
      <c r="T78" t="str">
        <f>INDEX(Detail!$F$1:$F$1001,MATCH(Main!C78,Detail!$G$1:$G$1001,0))</f>
        <v>Bengkulu</v>
      </c>
      <c r="U78">
        <f>INDEX(Detail!$C$1:$C$1001,MATCH(Main!C78,Detail!$G$1:$G$1001,0))</f>
        <v>155</v>
      </c>
      <c r="V78">
        <f>INDEX(Detail!$D$1:$D$1001,MATCH(Main!C78,Detail!$G$1:$G$1001,0))</f>
        <v>92</v>
      </c>
      <c r="W78" t="str">
        <f>INDEX(Detail!$E$1:$E$1001,MATCH(Main!C78,Detail!$G$1:$G$1001,0))</f>
        <v>Gg. Rawamangun No. 15</v>
      </c>
      <c r="X78" t="str">
        <f>INDEX(Detail!$B$1:$B$1001,MATCH(Main!C78,Detail!$G$1:$G$1001,0))</f>
        <v>A-</v>
      </c>
    </row>
    <row r="79" spans="1:24" x14ac:dyDescent="0.35">
      <c r="A79">
        <v>247</v>
      </c>
      <c r="B79" t="str">
        <f>IF(A79&lt;=250,"1-250",IF(A79&lt;=500,"251-500",IF(A79&lt;=750,"501-750","751-1000")))</f>
        <v>1-250</v>
      </c>
      <c r="C79" t="str">
        <f>CONCATENATE(IF(D79="Matematika","A",IF(D79="Fisika","B",IF(D79="Kimia","C",IF(D79="Biologi","D",IF(D79="Statistika","E","F"))))),IF(A79&gt;=1000,"",IF(A79&gt;=100,"0",IF(A79&gt;=10,"00",IF(A79&lt;10,"000")))),A79)</f>
        <v>C0247</v>
      </c>
      <c r="D79" t="s">
        <v>1012</v>
      </c>
      <c r="E79" t="str">
        <f>VLOOKUP(C79,Detail!$G$1:$H$1001,2,0)</f>
        <v>Hasta Utami</v>
      </c>
      <c r="F79" t="str">
        <f>IF(AND(B79="1-250",D79="Matematika"),"Bu Dwi",IF(AND(B79="1-250",D79="Fisika"),"Pak Krisna",IF(AND(B79="1-250",D79="Kimia"),"Pak Budi",IF(AND(B79="1-250",D79="Biologi"),"Bu Ratna",IF(AND(B79="1-250",D79="Statistika"),"Bu Made","Pak Andi")))))</f>
        <v>Pak Budi</v>
      </c>
      <c r="G79">
        <v>78</v>
      </c>
      <c r="H79">
        <v>62</v>
      </c>
      <c r="I79">
        <v>94</v>
      </c>
      <c r="J79">
        <v>75</v>
      </c>
      <c r="K79">
        <v>93</v>
      </c>
      <c r="L79">
        <v>100</v>
      </c>
      <c r="M79">
        <v>79</v>
      </c>
      <c r="N79" s="27" t="str">
        <f>IFERROR(VLOOKUP(Main!C248,Absen!$A$1:$B$501,2,0),"No")</f>
        <v>No</v>
      </c>
      <c r="O79" s="27" t="str">
        <f>IF(N79="No","Hadir","Tidak Hadir")</f>
        <v>Hadir</v>
      </c>
      <c r="P79">
        <f>IF(N79="No",M79,M79-10)</f>
        <v>79</v>
      </c>
      <c r="Q79">
        <f>SUM(G79:H79,J79:K79)*12.5%+SUM(I79,L79)*20%+P79*10%</f>
        <v>85.200000000000017</v>
      </c>
      <c r="R79" t="str">
        <f>IF(Main!Q248&gt;=91,"A+",IF(Main!Q248&gt;=80,"A",IF(Q79&gt;=70,"B",IF(Q79&gt;=60,"C",IF(Q79&gt;=40,"D",IF(Q79&lt;40,"E"))))))</f>
        <v>A</v>
      </c>
      <c r="S79" s="27">
        <f>INDEX(Detail!$A$1:$A$1001,MATCH(Main!C79,Detail!$G$1:$G$1001,0))</f>
        <v>38403</v>
      </c>
      <c r="T79" t="str">
        <f>INDEX(Detail!$F$1:$F$1001,MATCH(Main!C79,Detail!$G$1:$G$1001,0))</f>
        <v>Pangkalpinang</v>
      </c>
      <c r="U79">
        <f>INDEX(Detail!$C$1:$C$1001,MATCH(Main!C79,Detail!$G$1:$G$1001,0))</f>
        <v>177</v>
      </c>
      <c r="V79">
        <f>INDEX(Detail!$D$1:$D$1001,MATCH(Main!C79,Detail!$G$1:$G$1001,0))</f>
        <v>85</v>
      </c>
      <c r="W79" t="str">
        <f>INDEX(Detail!$E$1:$E$1001,MATCH(Main!C79,Detail!$G$1:$G$1001,0))</f>
        <v>Gg. Suniaraja No. 09</v>
      </c>
      <c r="X79" t="str">
        <f>INDEX(Detail!$B$1:$B$1001,MATCH(Main!C79,Detail!$G$1:$G$1001,0))</f>
        <v>AB+</v>
      </c>
    </row>
    <row r="80" spans="1:24" x14ac:dyDescent="0.35">
      <c r="A80">
        <v>79</v>
      </c>
      <c r="B80" t="str">
        <f>IF(A80&lt;=250,"1-250",IF(A80&lt;=500,"251-500",IF(A80&lt;=750,"501-750","751-1000")))</f>
        <v>1-250</v>
      </c>
      <c r="C80" t="str">
        <f>CONCATENATE(IF(D80="Matematika","A",IF(D80="Fisika","B",IF(D80="Kimia","C",IF(D80="Biologi","D",IF(D80="Statistika","E","F"))))),IF(A80&gt;=1000,"",IF(A80&gt;=100,"0",IF(A80&gt;=10,"00",IF(A80&lt;10,"000")))),A80)</f>
        <v>B0079</v>
      </c>
      <c r="D80" t="s">
        <v>1014</v>
      </c>
      <c r="E80" t="str">
        <f>VLOOKUP(C80,Detail!$G$1:$H$1001,2,0)</f>
        <v>Edi Nashiruddin</v>
      </c>
      <c r="F80" t="str">
        <f>IF(AND(B80="1-250",D80="Matematika"),"Bu Dwi",IF(AND(B80="1-250",D80="Fisika"),"Pak Krisna",IF(AND(B80="1-250",D80="Kimia"),"Pak Budi",IF(AND(B80="1-250",D80="Biologi"),"Bu Ratna",IF(AND(B80="1-250",D80="Statistika"),"Bu Made","Pak Andi")))))</f>
        <v>Pak Krisna</v>
      </c>
      <c r="G80">
        <v>63</v>
      </c>
      <c r="H80">
        <v>49</v>
      </c>
      <c r="I80">
        <v>55</v>
      </c>
      <c r="J80">
        <v>65</v>
      </c>
      <c r="K80">
        <v>67</v>
      </c>
      <c r="L80">
        <v>44</v>
      </c>
      <c r="M80">
        <v>66</v>
      </c>
      <c r="N80" s="27" t="str">
        <f>IFERROR(VLOOKUP(Main!C80,Absen!$A$1:$B$501,2,0),"No")</f>
        <v>No</v>
      </c>
      <c r="O80" s="27" t="str">
        <f>IF(N80="No","Hadir","Tidak Hadir")</f>
        <v>Hadir</v>
      </c>
      <c r="P80">
        <f>IF(N80="No",M80,M80-10)</f>
        <v>66</v>
      </c>
      <c r="Q80">
        <f>SUM(G80:H80,J80:K80)*12.5%+SUM(I80,L80)*20%+P80*10%</f>
        <v>56.9</v>
      </c>
      <c r="R80" t="str">
        <f>IF(Main!Q80&gt;=91,"A+",IF(Main!Q80&gt;=80,"A",IF(Q80&gt;=70,"B",IF(Q80&gt;=60,"C",IF(Q80&gt;=40,"D",IF(Q80&lt;40,"E"))))))</f>
        <v>D</v>
      </c>
      <c r="S80" s="27">
        <f>INDEX(Detail!$A$1:$A$1001,MATCH(Main!C80,Detail!$G$1:$G$1001,0))</f>
        <v>37433</v>
      </c>
      <c r="T80" t="str">
        <f>INDEX(Detail!$F$1:$F$1001,MATCH(Main!C80,Detail!$G$1:$G$1001,0))</f>
        <v>Denpasar</v>
      </c>
      <c r="U80">
        <f>INDEX(Detail!$C$1:$C$1001,MATCH(Main!C80,Detail!$G$1:$G$1001,0))</f>
        <v>166</v>
      </c>
      <c r="V80">
        <f>INDEX(Detail!$D$1:$D$1001,MATCH(Main!C80,Detail!$G$1:$G$1001,0))</f>
        <v>67</v>
      </c>
      <c r="W80" t="str">
        <f>INDEX(Detail!$E$1:$E$1001,MATCH(Main!C80,Detail!$G$1:$G$1001,0))</f>
        <v xml:space="preserve">Jalan Dr. Djunjunan No. 3
</v>
      </c>
      <c r="X80" t="str">
        <f>INDEX(Detail!$B$1:$B$1001,MATCH(Main!C80,Detail!$G$1:$G$1001,0))</f>
        <v>O+</v>
      </c>
    </row>
    <row r="81" spans="1:24" x14ac:dyDescent="0.35">
      <c r="A81">
        <v>80</v>
      </c>
      <c r="B81" t="str">
        <f>IF(A81&lt;=250,"1-250",IF(A81&lt;=500,"251-500",IF(A81&lt;=750,"501-750","751-1000")))</f>
        <v>1-250</v>
      </c>
      <c r="C81" t="str">
        <f>CONCATENATE(IF(D81="Matematika","A",IF(D81="Fisika","B",IF(D81="Kimia","C",IF(D81="Biologi","D",IF(D81="Statistika","E","F"))))),IF(A81&gt;=1000,"",IF(A81&gt;=100,"0",IF(A81&gt;=10,"00",IF(A81&lt;10,"000")))),A81)</f>
        <v>E0080</v>
      </c>
      <c r="D81" t="s">
        <v>1010</v>
      </c>
      <c r="E81" t="str">
        <f>VLOOKUP(C81,Detail!$G$1:$H$1001,2,0)</f>
        <v>Endah Utama</v>
      </c>
      <c r="F81" t="str">
        <f>IF(AND(B81="1-250",D81="Matematika"),"Bu Dwi",IF(AND(B81="1-250",D81="Fisika"),"Pak Krisna",IF(AND(B81="1-250",D81="Kimia"),"Pak Budi",IF(AND(B81="1-250",D81="Biologi"),"Bu Ratna",IF(AND(B81="1-250",D81="Statistika"),"Bu Made","Pak Andi")))))</f>
        <v>Bu Made</v>
      </c>
      <c r="G81">
        <v>65</v>
      </c>
      <c r="H81">
        <v>41</v>
      </c>
      <c r="I81">
        <v>92</v>
      </c>
      <c r="J81">
        <v>65</v>
      </c>
      <c r="K81">
        <v>62</v>
      </c>
      <c r="L81">
        <v>71</v>
      </c>
      <c r="M81">
        <v>80</v>
      </c>
      <c r="N81" s="27">
        <f>IFERROR(VLOOKUP(Main!C81,Absen!$A$1:$B$501,2,0),"No")</f>
        <v>44787</v>
      </c>
      <c r="O81" s="27" t="str">
        <f>IF(N81="No","Hadir","Tidak Hadir")</f>
        <v>Tidak Hadir</v>
      </c>
      <c r="P81">
        <f>IF(N81="No",M81,M81-10)</f>
        <v>70</v>
      </c>
      <c r="Q81">
        <f>SUM(G81:H81,J81:K81)*12.5%+SUM(I81,L81)*20%+P81*10%</f>
        <v>68.724999999999994</v>
      </c>
      <c r="R81" t="str">
        <f>IF(Main!Q81&gt;=91,"A+",IF(Main!Q81&gt;=80,"A",IF(Q81&gt;=70,"B",IF(Q81&gt;=60,"C",IF(Q81&gt;=40,"D",IF(Q81&lt;40,"E"))))))</f>
        <v>C</v>
      </c>
      <c r="S81" s="27">
        <f>INDEX(Detail!$A$1:$A$1001,MATCH(Main!C81,Detail!$G$1:$G$1001,0))</f>
        <v>37344</v>
      </c>
      <c r="T81" t="str">
        <f>INDEX(Detail!$F$1:$F$1001,MATCH(Main!C81,Detail!$G$1:$G$1001,0))</f>
        <v>Tomohon</v>
      </c>
      <c r="U81">
        <f>INDEX(Detail!$C$1:$C$1001,MATCH(Main!C81,Detail!$G$1:$G$1001,0))</f>
        <v>170</v>
      </c>
      <c r="V81">
        <f>INDEX(Detail!$D$1:$D$1001,MATCH(Main!C81,Detail!$G$1:$G$1001,0))</f>
        <v>74</v>
      </c>
      <c r="W81" t="str">
        <f>INDEX(Detail!$E$1:$E$1001,MATCH(Main!C81,Detail!$G$1:$G$1001,0))</f>
        <v>Jl. Soekarno Hatta No. 82</v>
      </c>
      <c r="X81" t="str">
        <f>INDEX(Detail!$B$1:$B$1001,MATCH(Main!C81,Detail!$G$1:$G$1001,0))</f>
        <v>A+</v>
      </c>
    </row>
    <row r="82" spans="1:24" x14ac:dyDescent="0.35">
      <c r="A82">
        <v>81</v>
      </c>
      <c r="B82" t="str">
        <f>IF(A82&lt;=250,"1-250",IF(A82&lt;=500,"251-500",IF(A82&lt;=750,"501-750","751-1000")))</f>
        <v>1-250</v>
      </c>
      <c r="C82" t="str">
        <f>CONCATENATE(IF(D82="Matematika","A",IF(D82="Fisika","B",IF(D82="Kimia","C",IF(D82="Biologi","D",IF(D82="Statistika","E","F"))))),IF(A82&gt;=1000,"",IF(A82&gt;=100,"0",IF(A82&gt;=10,"00",IF(A82&lt;10,"000")))),A82)</f>
        <v>E0081</v>
      </c>
      <c r="D82" t="s">
        <v>1010</v>
      </c>
      <c r="E82" t="str">
        <f>VLOOKUP(C82,Detail!$G$1:$H$1001,2,0)</f>
        <v>Hana Usamah</v>
      </c>
      <c r="F82" t="str">
        <f>IF(AND(B82="1-250",D82="Matematika"),"Bu Dwi",IF(AND(B82="1-250",D82="Fisika"),"Pak Krisna",IF(AND(B82="1-250",D82="Kimia"),"Pak Budi",IF(AND(B82="1-250",D82="Biologi"),"Bu Ratna",IF(AND(B82="1-250",D82="Statistika"),"Bu Made","Pak Andi")))))</f>
        <v>Bu Made</v>
      </c>
      <c r="G82">
        <v>66</v>
      </c>
      <c r="H82">
        <v>59</v>
      </c>
      <c r="I82">
        <v>47</v>
      </c>
      <c r="J82">
        <v>73</v>
      </c>
      <c r="K82">
        <v>67</v>
      </c>
      <c r="L82">
        <v>93</v>
      </c>
      <c r="M82">
        <v>76</v>
      </c>
      <c r="N82" s="27" t="str">
        <f>IFERROR(VLOOKUP(Main!C82,Absen!$A$1:$B$501,2,0),"No")</f>
        <v>No</v>
      </c>
      <c r="O82" s="27" t="str">
        <f>IF(N82="No","Hadir","Tidak Hadir")</f>
        <v>Hadir</v>
      </c>
      <c r="P82">
        <f>IF(N82="No",M82,M82-10)</f>
        <v>76</v>
      </c>
      <c r="Q82">
        <f>SUM(G82:H82,J82:K82)*12.5%+SUM(I82,L82)*20%+P82*10%</f>
        <v>68.724999999999994</v>
      </c>
      <c r="R82" t="str">
        <f>IF(Main!Q82&gt;=91,"A+",IF(Main!Q82&gt;=80,"A",IF(Q82&gt;=70,"B",IF(Q82&gt;=60,"C",IF(Q82&gt;=40,"D",IF(Q82&lt;40,"E"))))))</f>
        <v>C</v>
      </c>
      <c r="S82" s="27">
        <f>INDEX(Detail!$A$1:$A$1001,MATCH(Main!C82,Detail!$G$1:$G$1001,0))</f>
        <v>37963</v>
      </c>
      <c r="T82" t="str">
        <f>INDEX(Detail!$F$1:$F$1001,MATCH(Main!C82,Detail!$G$1:$G$1001,0))</f>
        <v>Tangerang Selatan</v>
      </c>
      <c r="U82">
        <f>INDEX(Detail!$C$1:$C$1001,MATCH(Main!C82,Detail!$G$1:$G$1001,0))</f>
        <v>175</v>
      </c>
      <c r="V82">
        <f>INDEX(Detail!$D$1:$D$1001,MATCH(Main!C82,Detail!$G$1:$G$1001,0))</f>
        <v>64</v>
      </c>
      <c r="W82" t="str">
        <f>INDEX(Detail!$E$1:$E$1001,MATCH(Main!C82,Detail!$G$1:$G$1001,0))</f>
        <v>Gang Soekarno Hatta No. 75</v>
      </c>
      <c r="X82" t="str">
        <f>INDEX(Detail!$B$1:$B$1001,MATCH(Main!C82,Detail!$G$1:$G$1001,0))</f>
        <v>A-</v>
      </c>
    </row>
    <row r="83" spans="1:24" x14ac:dyDescent="0.35">
      <c r="A83">
        <v>82</v>
      </c>
      <c r="B83" t="str">
        <f>IF(A83&lt;=250,"1-250",IF(A83&lt;=500,"251-500",IF(A83&lt;=750,"501-750","751-1000")))</f>
        <v>1-250</v>
      </c>
      <c r="C83" t="str">
        <f>CONCATENATE(IF(D83="Matematika","A",IF(D83="Fisika","B",IF(D83="Kimia","C",IF(D83="Biologi","D",IF(D83="Statistika","E","F"))))),IF(A83&gt;=1000,"",IF(A83&gt;=100,"0",IF(A83&gt;=10,"00",IF(A83&lt;10,"000")))),A83)</f>
        <v>B0082</v>
      </c>
      <c r="D83" t="s">
        <v>1014</v>
      </c>
      <c r="E83" t="str">
        <f>VLOOKUP(C83,Detail!$G$1:$H$1001,2,0)</f>
        <v>Cengkal Rahayu</v>
      </c>
      <c r="F83" t="str">
        <f>IF(AND(B83="1-250",D83="Matematika"),"Bu Dwi",IF(AND(B83="1-250",D83="Fisika"),"Pak Krisna",IF(AND(B83="1-250",D83="Kimia"),"Pak Budi",IF(AND(B83="1-250",D83="Biologi"),"Bu Ratna",IF(AND(B83="1-250",D83="Statistika"),"Bu Made","Pak Andi")))))</f>
        <v>Pak Krisna</v>
      </c>
      <c r="G83">
        <v>65</v>
      </c>
      <c r="H83">
        <v>71</v>
      </c>
      <c r="I83">
        <v>82</v>
      </c>
      <c r="J83">
        <v>72</v>
      </c>
      <c r="K83">
        <v>75</v>
      </c>
      <c r="L83">
        <v>84</v>
      </c>
      <c r="M83">
        <v>73</v>
      </c>
      <c r="N83" s="27">
        <f>IFERROR(VLOOKUP(Main!C83,Absen!$A$1:$B$501,2,0),"No")</f>
        <v>44867</v>
      </c>
      <c r="O83" s="27" t="str">
        <f>IF(N83="No","Hadir","Tidak Hadir")</f>
        <v>Tidak Hadir</v>
      </c>
      <c r="P83">
        <f>IF(N83="No",M83,M83-10)</f>
        <v>63</v>
      </c>
      <c r="Q83">
        <f>SUM(G83:H83,J83:K83)*12.5%+SUM(I83,L83)*20%+P83*10%</f>
        <v>74.875</v>
      </c>
      <c r="R83" t="str">
        <f>IF(Main!Q83&gt;=91,"A+",IF(Main!Q83&gt;=80,"A",IF(Q83&gt;=70,"B",IF(Q83&gt;=60,"C",IF(Q83&gt;=40,"D",IF(Q83&lt;40,"E"))))))</f>
        <v>B</v>
      </c>
      <c r="S83" s="27">
        <f>INDEX(Detail!$A$1:$A$1001,MATCH(Main!C83,Detail!$G$1:$G$1001,0))</f>
        <v>37300</v>
      </c>
      <c r="T83" t="str">
        <f>INDEX(Detail!$F$1:$F$1001,MATCH(Main!C83,Detail!$G$1:$G$1001,0))</f>
        <v>Sorong</v>
      </c>
      <c r="U83">
        <f>INDEX(Detail!$C$1:$C$1001,MATCH(Main!C83,Detail!$G$1:$G$1001,0))</f>
        <v>176</v>
      </c>
      <c r="V83">
        <f>INDEX(Detail!$D$1:$D$1001,MATCH(Main!C83,Detail!$G$1:$G$1001,0))</f>
        <v>91</v>
      </c>
      <c r="W83" t="str">
        <f>INDEX(Detail!$E$1:$E$1001,MATCH(Main!C83,Detail!$G$1:$G$1001,0))</f>
        <v>Jl. Rumah Sakit No. 08</v>
      </c>
      <c r="X83" t="str">
        <f>INDEX(Detail!$B$1:$B$1001,MATCH(Main!C83,Detail!$G$1:$G$1001,0))</f>
        <v>A+</v>
      </c>
    </row>
    <row r="84" spans="1:24" x14ac:dyDescent="0.35">
      <c r="A84">
        <v>83</v>
      </c>
      <c r="B84" t="str">
        <f>IF(A84&lt;=250,"1-250",IF(A84&lt;=500,"251-500",IF(A84&lt;=750,"501-750","751-1000")))</f>
        <v>1-250</v>
      </c>
      <c r="C84" t="str">
        <f>CONCATENATE(IF(D84="Matematika","A",IF(D84="Fisika","B",IF(D84="Kimia","C",IF(D84="Biologi","D",IF(D84="Statistika","E","F"))))),IF(A84&gt;=1000,"",IF(A84&gt;=100,"0",IF(A84&gt;=10,"00",IF(A84&lt;10,"000")))),A84)</f>
        <v>A0083</v>
      </c>
      <c r="D84" t="s">
        <v>1015</v>
      </c>
      <c r="E84" t="str">
        <f>VLOOKUP(C84,Detail!$G$1:$H$1001,2,0)</f>
        <v>Keisha Suryatmi</v>
      </c>
      <c r="F84" t="str">
        <f>IF(AND(B84="1-250",D84="Matematika"),"Bu Dwi",IF(AND(B84="1-250",D84="Fisika"),"Pak Krisna",IF(AND(B84="1-250",D84="Kimia"),"Pak Budi",IF(AND(B84="1-250",D84="Biologi"),"Bu Ratna",IF(AND(B84="1-250",D84="Statistika"),"Bu Made","Pak Andi")))))</f>
        <v>Bu Dwi</v>
      </c>
      <c r="G84">
        <v>58</v>
      </c>
      <c r="H84">
        <v>72</v>
      </c>
      <c r="I84">
        <v>75</v>
      </c>
      <c r="J84">
        <v>60</v>
      </c>
      <c r="K84">
        <v>75</v>
      </c>
      <c r="L84">
        <v>58</v>
      </c>
      <c r="M84">
        <v>93</v>
      </c>
      <c r="N84" s="27">
        <f>IFERROR(VLOOKUP(Main!C84,Absen!$A$1:$B$501,2,0),"No")</f>
        <v>44762</v>
      </c>
      <c r="O84" s="27" t="str">
        <f>IF(N84="No","Hadir","Tidak Hadir")</f>
        <v>Tidak Hadir</v>
      </c>
      <c r="P84">
        <f>IF(N84="No",M84,M84-10)</f>
        <v>83</v>
      </c>
      <c r="Q84">
        <f>SUM(G84:H84,J84:K84)*12.5%+SUM(I84,L84)*20%+P84*10%</f>
        <v>68.025000000000006</v>
      </c>
      <c r="R84" t="str">
        <f>IF(Main!Q84&gt;=91,"A+",IF(Main!Q84&gt;=80,"A",IF(Q84&gt;=70,"B",IF(Q84&gt;=60,"C",IF(Q84&gt;=40,"D",IF(Q84&lt;40,"E"))))))</f>
        <v>C</v>
      </c>
      <c r="S84" s="27">
        <f>INDEX(Detail!$A$1:$A$1001,MATCH(Main!C84,Detail!$G$1:$G$1001,0))</f>
        <v>37240</v>
      </c>
      <c r="T84" t="str">
        <f>INDEX(Detail!$F$1:$F$1001,MATCH(Main!C84,Detail!$G$1:$G$1001,0))</f>
        <v>Bau-Bau</v>
      </c>
      <c r="U84">
        <f>INDEX(Detail!$C$1:$C$1001,MATCH(Main!C84,Detail!$G$1:$G$1001,0))</f>
        <v>160</v>
      </c>
      <c r="V84">
        <f>INDEX(Detail!$D$1:$D$1001,MATCH(Main!C84,Detail!$G$1:$G$1001,0))</f>
        <v>50</v>
      </c>
      <c r="W84" t="str">
        <f>INDEX(Detail!$E$1:$E$1001,MATCH(Main!C84,Detail!$G$1:$G$1001,0))</f>
        <v>Jl. Bangka Raya No. 62</v>
      </c>
      <c r="X84" t="str">
        <f>INDEX(Detail!$B$1:$B$1001,MATCH(Main!C84,Detail!$G$1:$G$1001,0))</f>
        <v>AB-</v>
      </c>
    </row>
    <row r="85" spans="1:24" x14ac:dyDescent="0.35">
      <c r="A85">
        <v>84</v>
      </c>
      <c r="B85" t="str">
        <f>IF(A85&lt;=250,"1-250",IF(A85&lt;=500,"251-500",IF(A85&lt;=750,"501-750","751-1000")))</f>
        <v>1-250</v>
      </c>
      <c r="C85" t="str">
        <f>CONCATENATE(IF(D85="Matematika","A",IF(D85="Fisika","B",IF(D85="Kimia","C",IF(D85="Biologi","D",IF(D85="Statistika","E","F"))))),IF(A85&gt;=1000,"",IF(A85&gt;=100,"0",IF(A85&gt;=10,"00",IF(A85&lt;10,"000")))),A85)</f>
        <v>A0084</v>
      </c>
      <c r="D85" t="s">
        <v>1015</v>
      </c>
      <c r="E85" t="str">
        <f>VLOOKUP(C85,Detail!$G$1:$H$1001,2,0)</f>
        <v>Kadir Anggriawan</v>
      </c>
      <c r="F85" t="str">
        <f>IF(AND(B85="1-250",D85="Matematika"),"Bu Dwi",IF(AND(B85="1-250",D85="Fisika"),"Pak Krisna",IF(AND(B85="1-250",D85="Kimia"),"Pak Budi",IF(AND(B85="1-250",D85="Biologi"),"Bu Ratna",IF(AND(B85="1-250",D85="Statistika"),"Bu Made","Pak Andi")))))</f>
        <v>Bu Dwi</v>
      </c>
      <c r="G85">
        <v>86</v>
      </c>
      <c r="H85">
        <v>61</v>
      </c>
      <c r="I85">
        <v>71</v>
      </c>
      <c r="J85">
        <v>59</v>
      </c>
      <c r="K85">
        <v>62</v>
      </c>
      <c r="L85">
        <v>45</v>
      </c>
      <c r="M85">
        <v>84</v>
      </c>
      <c r="N85" s="27" t="str">
        <f>IFERROR(VLOOKUP(Main!C85,Absen!$A$1:$B$501,2,0),"No")</f>
        <v>No</v>
      </c>
      <c r="O85" s="27" t="str">
        <f>IF(N85="No","Hadir","Tidak Hadir")</f>
        <v>Hadir</v>
      </c>
      <c r="P85">
        <f>IF(N85="No",M85,M85-10)</f>
        <v>84</v>
      </c>
      <c r="Q85">
        <f>SUM(G85:H85,J85:K85)*12.5%+SUM(I85,L85)*20%+P85*10%</f>
        <v>65.100000000000009</v>
      </c>
      <c r="R85" t="str">
        <f>IF(Main!Q85&gt;=91,"A+",IF(Main!Q85&gt;=80,"A",IF(Q85&gt;=70,"B",IF(Q85&gt;=60,"C",IF(Q85&gt;=40,"D",IF(Q85&lt;40,"E"))))))</f>
        <v>C</v>
      </c>
      <c r="S85" s="27">
        <f>INDEX(Detail!$A$1:$A$1001,MATCH(Main!C85,Detail!$G$1:$G$1001,0))</f>
        <v>38089</v>
      </c>
      <c r="T85" t="str">
        <f>INDEX(Detail!$F$1:$F$1001,MATCH(Main!C85,Detail!$G$1:$G$1001,0))</f>
        <v>Makassar</v>
      </c>
      <c r="U85">
        <f>INDEX(Detail!$C$1:$C$1001,MATCH(Main!C85,Detail!$G$1:$G$1001,0))</f>
        <v>156</v>
      </c>
      <c r="V85">
        <f>INDEX(Detail!$D$1:$D$1001,MATCH(Main!C85,Detail!$G$1:$G$1001,0))</f>
        <v>50</v>
      </c>
      <c r="W85" t="str">
        <f>INDEX(Detail!$E$1:$E$1001,MATCH(Main!C85,Detail!$G$1:$G$1001,0))</f>
        <v xml:space="preserve">Gang Waringin No. 6
</v>
      </c>
      <c r="X85" t="str">
        <f>INDEX(Detail!$B$1:$B$1001,MATCH(Main!C85,Detail!$G$1:$G$1001,0))</f>
        <v>B-</v>
      </c>
    </row>
    <row r="86" spans="1:24" x14ac:dyDescent="0.35">
      <c r="A86">
        <v>85</v>
      </c>
      <c r="B86" t="str">
        <f>IF(A86&lt;=250,"1-250",IF(A86&lt;=500,"251-500",IF(A86&lt;=750,"501-750","751-1000")))</f>
        <v>1-250</v>
      </c>
      <c r="C86" t="str">
        <f>CONCATENATE(IF(D86="Matematika","A",IF(D86="Fisika","B",IF(D86="Kimia","C",IF(D86="Biologi","D",IF(D86="Statistika","E","F"))))),IF(A86&gt;=1000,"",IF(A86&gt;=100,"0",IF(A86&gt;=10,"00",IF(A86&lt;10,"000")))),A86)</f>
        <v>C0085</v>
      </c>
      <c r="D86" t="s">
        <v>1012</v>
      </c>
      <c r="E86" t="str">
        <f>VLOOKUP(C86,Detail!$G$1:$H$1001,2,0)</f>
        <v>Gamani Susanti</v>
      </c>
      <c r="F86" t="str">
        <f>IF(AND(B86="1-250",D86="Matematika"),"Bu Dwi",IF(AND(B86="1-250",D86="Fisika"),"Pak Krisna",IF(AND(B86="1-250",D86="Kimia"),"Pak Budi",IF(AND(B86="1-250",D86="Biologi"),"Bu Ratna",IF(AND(B86="1-250",D86="Statistika"),"Bu Made","Pak Andi")))))</f>
        <v>Pak Budi</v>
      </c>
      <c r="G86">
        <v>61</v>
      </c>
      <c r="H86">
        <v>49</v>
      </c>
      <c r="I86">
        <v>56</v>
      </c>
      <c r="J86">
        <v>56</v>
      </c>
      <c r="K86">
        <v>52</v>
      </c>
      <c r="L86">
        <v>97</v>
      </c>
      <c r="M86">
        <v>63</v>
      </c>
      <c r="N86" s="27" t="str">
        <f>IFERROR(VLOOKUP(Main!C86,Absen!$A$1:$B$501,2,0),"No")</f>
        <v>No</v>
      </c>
      <c r="O86" s="27" t="str">
        <f>IF(N86="No","Hadir","Tidak Hadir")</f>
        <v>Hadir</v>
      </c>
      <c r="P86">
        <f>IF(N86="No",M86,M86-10)</f>
        <v>63</v>
      </c>
      <c r="Q86">
        <f>SUM(G86:H86,J86:K86)*12.5%+SUM(I86,L86)*20%+P86*10%</f>
        <v>64.150000000000006</v>
      </c>
      <c r="R86" t="str">
        <f>IF(Main!Q86&gt;=91,"A+",IF(Main!Q86&gt;=80,"A",IF(Q86&gt;=70,"B",IF(Q86&gt;=60,"C",IF(Q86&gt;=40,"D",IF(Q86&lt;40,"E"))))))</f>
        <v>C</v>
      </c>
      <c r="S86" s="27">
        <f>INDEX(Detail!$A$1:$A$1001,MATCH(Main!C86,Detail!$G$1:$G$1001,0))</f>
        <v>38394</v>
      </c>
      <c r="T86" t="str">
        <f>INDEX(Detail!$F$1:$F$1001,MATCH(Main!C86,Detail!$G$1:$G$1001,0))</f>
        <v>Pekanbaru</v>
      </c>
      <c r="U86">
        <f>INDEX(Detail!$C$1:$C$1001,MATCH(Main!C86,Detail!$G$1:$G$1001,0))</f>
        <v>167</v>
      </c>
      <c r="V86">
        <f>INDEX(Detail!$D$1:$D$1001,MATCH(Main!C86,Detail!$G$1:$G$1001,0))</f>
        <v>91</v>
      </c>
      <c r="W86" t="str">
        <f>INDEX(Detail!$E$1:$E$1001,MATCH(Main!C86,Detail!$G$1:$G$1001,0))</f>
        <v>Jalan Surapati No. 19</v>
      </c>
      <c r="X86" t="str">
        <f>INDEX(Detail!$B$1:$B$1001,MATCH(Main!C86,Detail!$G$1:$G$1001,0))</f>
        <v>O+</v>
      </c>
    </row>
    <row r="87" spans="1:24" x14ac:dyDescent="0.35">
      <c r="A87">
        <v>86</v>
      </c>
      <c r="B87" t="str">
        <f>IF(A87&lt;=250,"1-250",IF(A87&lt;=500,"251-500",IF(A87&lt;=750,"501-750","751-1000")))</f>
        <v>1-250</v>
      </c>
      <c r="C87" t="str">
        <f>CONCATENATE(IF(D87="Matematika","A",IF(D87="Fisika","B",IF(D87="Kimia","C",IF(D87="Biologi","D",IF(D87="Statistika","E","F"))))),IF(A87&gt;=1000,"",IF(A87&gt;=100,"0",IF(A87&gt;=10,"00",IF(A87&lt;10,"000")))),A87)</f>
        <v>C0086</v>
      </c>
      <c r="D87" t="s">
        <v>1012</v>
      </c>
      <c r="E87" t="str">
        <f>VLOOKUP(C87,Detail!$G$1:$H$1001,2,0)</f>
        <v>Elvin Tarihoran</v>
      </c>
      <c r="F87" t="str">
        <f>IF(AND(B87="1-250",D87="Matematika"),"Bu Dwi",IF(AND(B87="1-250",D87="Fisika"),"Pak Krisna",IF(AND(B87="1-250",D87="Kimia"),"Pak Budi",IF(AND(B87="1-250",D87="Biologi"),"Bu Ratna",IF(AND(B87="1-250",D87="Statistika"),"Bu Made","Pak Andi")))))</f>
        <v>Pak Budi</v>
      </c>
      <c r="G87">
        <v>81</v>
      </c>
      <c r="H87">
        <v>52</v>
      </c>
      <c r="I87">
        <v>56</v>
      </c>
      <c r="J87">
        <v>63</v>
      </c>
      <c r="K87">
        <v>80</v>
      </c>
      <c r="L87">
        <v>94</v>
      </c>
      <c r="M87">
        <v>71</v>
      </c>
      <c r="N87" s="27" t="str">
        <f>IFERROR(VLOOKUP(Main!C87,Absen!$A$1:$B$501,2,0),"No")</f>
        <v>No</v>
      </c>
      <c r="O87" s="27" t="str">
        <f>IF(N87="No","Hadir","Tidak Hadir")</f>
        <v>Hadir</v>
      </c>
      <c r="P87">
        <f>IF(N87="No",M87,M87-10)</f>
        <v>71</v>
      </c>
      <c r="Q87">
        <f>SUM(G87:H87,J87:K87)*12.5%+SUM(I87,L87)*20%+P87*10%</f>
        <v>71.599999999999994</v>
      </c>
      <c r="R87" t="str">
        <f>IF(Main!Q87&gt;=91,"A+",IF(Main!Q87&gt;=80,"A",IF(Q87&gt;=70,"B",IF(Q87&gt;=60,"C",IF(Q87&gt;=40,"D",IF(Q87&lt;40,"E"))))))</f>
        <v>B</v>
      </c>
      <c r="S87" s="27">
        <f>INDEX(Detail!$A$1:$A$1001,MATCH(Main!C87,Detail!$G$1:$G$1001,0))</f>
        <v>37793</v>
      </c>
      <c r="T87" t="str">
        <f>INDEX(Detail!$F$1:$F$1001,MATCH(Main!C87,Detail!$G$1:$G$1001,0))</f>
        <v>Bogor</v>
      </c>
      <c r="U87">
        <f>INDEX(Detail!$C$1:$C$1001,MATCH(Main!C87,Detail!$G$1:$G$1001,0))</f>
        <v>167</v>
      </c>
      <c r="V87">
        <f>INDEX(Detail!$D$1:$D$1001,MATCH(Main!C87,Detail!$G$1:$G$1001,0))</f>
        <v>76</v>
      </c>
      <c r="W87" t="str">
        <f>INDEX(Detail!$E$1:$E$1001,MATCH(Main!C87,Detail!$G$1:$G$1001,0))</f>
        <v>Gg. Monginsidi No. 76</v>
      </c>
      <c r="X87" t="str">
        <f>INDEX(Detail!$B$1:$B$1001,MATCH(Main!C87,Detail!$G$1:$G$1001,0))</f>
        <v>O-</v>
      </c>
    </row>
    <row r="88" spans="1:24" x14ac:dyDescent="0.35">
      <c r="A88">
        <v>87</v>
      </c>
      <c r="B88" t="str">
        <f>IF(A88&lt;=250,"1-250",IF(A88&lt;=500,"251-500",IF(A88&lt;=750,"501-750","751-1000")))</f>
        <v>1-250</v>
      </c>
      <c r="C88" t="str">
        <f>CONCATENATE(IF(D88="Matematika","A",IF(D88="Fisika","B",IF(D88="Kimia","C",IF(D88="Biologi","D",IF(D88="Statistika","E","F"))))),IF(A88&gt;=1000,"",IF(A88&gt;=100,"0",IF(A88&gt;=10,"00",IF(A88&lt;10,"000")))),A88)</f>
        <v>B0087</v>
      </c>
      <c r="D88" t="s">
        <v>1014</v>
      </c>
      <c r="E88" t="str">
        <f>VLOOKUP(C88,Detail!$G$1:$H$1001,2,0)</f>
        <v>Martana Dongoran</v>
      </c>
      <c r="F88" t="str">
        <f>IF(AND(B88="1-250",D88="Matematika"),"Bu Dwi",IF(AND(B88="1-250",D88="Fisika"),"Pak Krisna",IF(AND(B88="1-250",D88="Kimia"),"Pak Budi",IF(AND(B88="1-250",D88="Biologi"),"Bu Ratna",IF(AND(B88="1-250",D88="Statistika"),"Bu Made","Pak Andi")))))</f>
        <v>Pak Krisna</v>
      </c>
      <c r="G88">
        <v>60</v>
      </c>
      <c r="H88">
        <v>47</v>
      </c>
      <c r="I88">
        <v>58</v>
      </c>
      <c r="J88">
        <v>61</v>
      </c>
      <c r="K88">
        <v>85</v>
      </c>
      <c r="L88">
        <v>54</v>
      </c>
      <c r="M88">
        <v>66</v>
      </c>
      <c r="N88" s="27" t="str">
        <f>IFERROR(VLOOKUP(Main!C88,Absen!$A$1:$B$501,2,0),"No")</f>
        <v>No</v>
      </c>
      <c r="O88" s="27" t="str">
        <f>IF(N88="No","Hadir","Tidak Hadir")</f>
        <v>Hadir</v>
      </c>
      <c r="P88">
        <f>IF(N88="No",M88,M88-10)</f>
        <v>66</v>
      </c>
      <c r="Q88">
        <f>SUM(G88:H88,J88:K88)*12.5%+SUM(I88,L88)*20%+P88*10%</f>
        <v>60.625000000000007</v>
      </c>
      <c r="R88" t="str">
        <f>IF(Main!Q88&gt;=91,"A+",IF(Main!Q88&gt;=80,"A",IF(Q88&gt;=70,"B",IF(Q88&gt;=60,"C",IF(Q88&gt;=40,"D",IF(Q88&lt;40,"E"))))))</f>
        <v>C</v>
      </c>
      <c r="S88" s="27">
        <f>INDEX(Detail!$A$1:$A$1001,MATCH(Main!C88,Detail!$G$1:$G$1001,0))</f>
        <v>37166</v>
      </c>
      <c r="T88" t="str">
        <f>INDEX(Detail!$F$1:$F$1001,MATCH(Main!C88,Detail!$G$1:$G$1001,0))</f>
        <v>Surabaya</v>
      </c>
      <c r="U88">
        <f>INDEX(Detail!$C$1:$C$1001,MATCH(Main!C88,Detail!$G$1:$G$1001,0))</f>
        <v>170</v>
      </c>
      <c r="V88">
        <f>INDEX(Detail!$D$1:$D$1001,MATCH(Main!C88,Detail!$G$1:$G$1001,0))</f>
        <v>56</v>
      </c>
      <c r="W88" t="str">
        <f>INDEX(Detail!$E$1:$E$1001,MATCH(Main!C88,Detail!$G$1:$G$1001,0))</f>
        <v>Jl. M.H Thamrin No. 55</v>
      </c>
      <c r="X88" t="str">
        <f>INDEX(Detail!$B$1:$B$1001,MATCH(Main!C88,Detail!$G$1:$G$1001,0))</f>
        <v>B-</v>
      </c>
    </row>
    <row r="89" spans="1:24" x14ac:dyDescent="0.35">
      <c r="A89">
        <v>88</v>
      </c>
      <c r="B89" t="str">
        <f>IF(A89&lt;=250,"1-250",IF(A89&lt;=500,"251-500",IF(A89&lt;=750,"501-750","751-1000")))</f>
        <v>1-250</v>
      </c>
      <c r="C89" t="str">
        <f>CONCATENATE(IF(D89="Matematika","A",IF(D89="Fisika","B",IF(D89="Kimia","C",IF(D89="Biologi","D",IF(D89="Statistika","E","F"))))),IF(A89&gt;=1000,"",IF(A89&gt;=100,"0",IF(A89&gt;=10,"00",IF(A89&lt;10,"000")))),A89)</f>
        <v>F0088</v>
      </c>
      <c r="D89" t="s">
        <v>1011</v>
      </c>
      <c r="E89" t="str">
        <f>VLOOKUP(C89,Detail!$G$1:$H$1001,2,0)</f>
        <v>Liman Pradipta</v>
      </c>
      <c r="F89" t="str">
        <f>IF(AND(B89="1-250",D89="Matematika"),"Bu Dwi",IF(AND(B89="1-250",D89="Fisika"),"Pak Krisna",IF(AND(B89="1-250",D89="Kimia"),"Pak Budi",IF(AND(B89="1-250",D89="Biologi"),"Bu Ratna",IF(AND(B89="1-250",D89="Statistika"),"Bu Made","Pak Andi")))))</f>
        <v>Pak Andi</v>
      </c>
      <c r="G89">
        <v>80</v>
      </c>
      <c r="H89">
        <v>74</v>
      </c>
      <c r="I89">
        <v>50</v>
      </c>
      <c r="J89">
        <v>58</v>
      </c>
      <c r="K89">
        <v>94</v>
      </c>
      <c r="L89">
        <v>85</v>
      </c>
      <c r="M89">
        <v>68</v>
      </c>
      <c r="N89" s="27">
        <f>IFERROR(VLOOKUP(Main!C89,Absen!$A$1:$B$501,2,0),"No")</f>
        <v>44897</v>
      </c>
      <c r="O89" s="27" t="str">
        <f>IF(N89="No","Hadir","Tidak Hadir")</f>
        <v>Tidak Hadir</v>
      </c>
      <c r="P89">
        <f>IF(N89="No",M89,M89-10)</f>
        <v>58</v>
      </c>
      <c r="Q89">
        <f>SUM(G89:H89,J89:K89)*12.5%+SUM(I89,L89)*20%+P89*10%</f>
        <v>71.05</v>
      </c>
      <c r="R89" t="str">
        <f>IF(Main!Q89&gt;=91,"A+",IF(Main!Q89&gt;=80,"A",IF(Q89&gt;=70,"B",IF(Q89&gt;=60,"C",IF(Q89&gt;=40,"D",IF(Q89&lt;40,"E"))))))</f>
        <v>B</v>
      </c>
      <c r="S89" s="27">
        <f>INDEX(Detail!$A$1:$A$1001,MATCH(Main!C89,Detail!$G$1:$G$1001,0))</f>
        <v>38125</v>
      </c>
      <c r="T89" t="str">
        <f>INDEX(Detail!$F$1:$F$1001,MATCH(Main!C89,Detail!$G$1:$G$1001,0))</f>
        <v>Surabaya</v>
      </c>
      <c r="U89">
        <f>INDEX(Detail!$C$1:$C$1001,MATCH(Main!C89,Detail!$G$1:$G$1001,0))</f>
        <v>171</v>
      </c>
      <c r="V89">
        <f>INDEX(Detail!$D$1:$D$1001,MATCH(Main!C89,Detail!$G$1:$G$1001,0))</f>
        <v>61</v>
      </c>
      <c r="W89" t="str">
        <f>INDEX(Detail!$E$1:$E$1001,MATCH(Main!C89,Detail!$G$1:$G$1001,0))</f>
        <v>Jl. Medokan Ayu No. 70</v>
      </c>
      <c r="X89" t="str">
        <f>INDEX(Detail!$B$1:$B$1001,MATCH(Main!C89,Detail!$G$1:$G$1001,0))</f>
        <v>B+</v>
      </c>
    </row>
    <row r="90" spans="1:24" x14ac:dyDescent="0.35">
      <c r="A90">
        <v>89</v>
      </c>
      <c r="B90" t="str">
        <f>IF(A90&lt;=250,"1-250",IF(A90&lt;=500,"251-500",IF(A90&lt;=750,"501-750","751-1000")))</f>
        <v>1-250</v>
      </c>
      <c r="C90" t="str">
        <f>CONCATENATE(IF(D90="Matematika","A",IF(D90="Fisika","B",IF(D90="Kimia","C",IF(D90="Biologi","D",IF(D90="Statistika","E","F"))))),IF(A90&gt;=1000,"",IF(A90&gt;=100,"0",IF(A90&gt;=10,"00",IF(A90&lt;10,"000")))),A90)</f>
        <v>E0089</v>
      </c>
      <c r="D90" t="s">
        <v>1010</v>
      </c>
      <c r="E90" t="str">
        <f>VLOOKUP(C90,Detail!$G$1:$H$1001,2,0)</f>
        <v>Ganep Puspita</v>
      </c>
      <c r="F90" t="str">
        <f>IF(AND(B90="1-250",D90="Matematika"),"Bu Dwi",IF(AND(B90="1-250",D90="Fisika"),"Pak Krisna",IF(AND(B90="1-250",D90="Kimia"),"Pak Budi",IF(AND(B90="1-250",D90="Biologi"),"Bu Ratna",IF(AND(B90="1-250",D90="Statistika"),"Bu Made","Pak Andi")))))</f>
        <v>Bu Made</v>
      </c>
      <c r="G90">
        <v>74</v>
      </c>
      <c r="H90">
        <v>50</v>
      </c>
      <c r="I90">
        <v>84</v>
      </c>
      <c r="J90">
        <v>72</v>
      </c>
      <c r="K90">
        <v>56</v>
      </c>
      <c r="L90">
        <v>59</v>
      </c>
      <c r="M90">
        <v>60</v>
      </c>
      <c r="N90" s="27">
        <f>IFERROR(VLOOKUP(Main!C90,Absen!$A$1:$B$501,2,0),"No")</f>
        <v>44789</v>
      </c>
      <c r="O90" s="27" t="str">
        <f>IF(N90="No","Hadir","Tidak Hadir")</f>
        <v>Tidak Hadir</v>
      </c>
      <c r="P90">
        <f>IF(N90="No",M90,M90-10)</f>
        <v>50</v>
      </c>
      <c r="Q90">
        <f>SUM(G90:H90,J90:K90)*12.5%+SUM(I90,L90)*20%+P90*10%</f>
        <v>65.099999999999994</v>
      </c>
      <c r="R90" t="str">
        <f>IF(Main!Q90&gt;=91,"A+",IF(Main!Q90&gt;=80,"A",IF(Q90&gt;=70,"B",IF(Q90&gt;=60,"C",IF(Q90&gt;=40,"D",IF(Q90&lt;40,"E"))))))</f>
        <v>C</v>
      </c>
      <c r="S90" s="27">
        <f>INDEX(Detail!$A$1:$A$1001,MATCH(Main!C90,Detail!$G$1:$G$1001,0))</f>
        <v>38045</v>
      </c>
      <c r="T90" t="str">
        <f>INDEX(Detail!$F$1:$F$1001,MATCH(Main!C90,Detail!$G$1:$G$1001,0))</f>
        <v>Semarang</v>
      </c>
      <c r="U90">
        <f>INDEX(Detail!$C$1:$C$1001,MATCH(Main!C90,Detail!$G$1:$G$1001,0))</f>
        <v>179</v>
      </c>
      <c r="V90">
        <f>INDEX(Detail!$D$1:$D$1001,MATCH(Main!C90,Detail!$G$1:$G$1001,0))</f>
        <v>50</v>
      </c>
      <c r="W90" t="str">
        <f>INDEX(Detail!$E$1:$E$1001,MATCH(Main!C90,Detail!$G$1:$G$1001,0))</f>
        <v xml:space="preserve">Jalan Yos Sudarso No. 5
</v>
      </c>
      <c r="X90" t="str">
        <f>INDEX(Detail!$B$1:$B$1001,MATCH(Main!C90,Detail!$G$1:$G$1001,0))</f>
        <v>A+</v>
      </c>
    </row>
    <row r="91" spans="1:24" x14ac:dyDescent="0.35">
      <c r="A91">
        <v>90</v>
      </c>
      <c r="B91" t="str">
        <f>IF(A91&lt;=250,"1-250",IF(A91&lt;=500,"251-500",IF(A91&lt;=750,"501-750","751-1000")))</f>
        <v>1-250</v>
      </c>
      <c r="C91" t="str">
        <f>CONCATENATE(IF(D91="Matematika","A",IF(D91="Fisika","B",IF(D91="Kimia","C",IF(D91="Biologi","D",IF(D91="Statistika","E","F"))))),IF(A91&gt;=1000,"",IF(A91&gt;=100,"0",IF(A91&gt;=10,"00",IF(A91&lt;10,"000")))),A91)</f>
        <v>D0090</v>
      </c>
      <c r="D91" t="s">
        <v>1013</v>
      </c>
      <c r="E91" t="str">
        <f>VLOOKUP(C91,Detail!$G$1:$H$1001,2,0)</f>
        <v>Adinata Samosir</v>
      </c>
      <c r="F91" t="str">
        <f>IF(AND(B91="1-250",D91="Matematika"),"Bu Dwi",IF(AND(B91="1-250",D91="Fisika"),"Pak Krisna",IF(AND(B91="1-250",D91="Kimia"),"Pak Budi",IF(AND(B91="1-250",D91="Biologi"),"Bu Ratna",IF(AND(B91="1-250",D91="Statistika"),"Bu Made","Pak Andi")))))</f>
        <v>Bu Ratna</v>
      </c>
      <c r="G91">
        <v>69</v>
      </c>
      <c r="H91">
        <v>44</v>
      </c>
      <c r="I91">
        <v>81</v>
      </c>
      <c r="J91">
        <v>50</v>
      </c>
      <c r="K91">
        <v>57</v>
      </c>
      <c r="L91">
        <v>54</v>
      </c>
      <c r="M91">
        <v>88</v>
      </c>
      <c r="N91" s="27" t="str">
        <f>IFERROR(VLOOKUP(Main!C91,Absen!$A$1:$B$501,2,0),"No")</f>
        <v>No</v>
      </c>
      <c r="O91" s="27" t="str">
        <f>IF(N91="No","Hadir","Tidak Hadir")</f>
        <v>Hadir</v>
      </c>
      <c r="P91">
        <f>IF(N91="No",M91,M91-10)</f>
        <v>88</v>
      </c>
      <c r="Q91">
        <f>SUM(G91:H91,J91:K91)*12.5%+SUM(I91,L91)*20%+P91*10%</f>
        <v>63.3</v>
      </c>
      <c r="R91" t="str">
        <f>IF(Main!Q91&gt;=91,"A+",IF(Main!Q91&gt;=80,"A",IF(Q91&gt;=70,"B",IF(Q91&gt;=60,"C",IF(Q91&gt;=40,"D",IF(Q91&lt;40,"E"))))))</f>
        <v>C</v>
      </c>
      <c r="S91" s="27">
        <f>INDEX(Detail!$A$1:$A$1001,MATCH(Main!C91,Detail!$G$1:$G$1001,0))</f>
        <v>38004</v>
      </c>
      <c r="T91" t="str">
        <f>INDEX(Detail!$F$1:$F$1001,MATCH(Main!C91,Detail!$G$1:$G$1001,0))</f>
        <v>Bandar Lampung</v>
      </c>
      <c r="U91">
        <f>INDEX(Detail!$C$1:$C$1001,MATCH(Main!C91,Detail!$G$1:$G$1001,0))</f>
        <v>150</v>
      </c>
      <c r="V91">
        <f>INDEX(Detail!$D$1:$D$1001,MATCH(Main!C91,Detail!$G$1:$G$1001,0))</f>
        <v>64</v>
      </c>
      <c r="W91" t="str">
        <f>INDEX(Detail!$E$1:$E$1001,MATCH(Main!C91,Detail!$G$1:$G$1001,0))</f>
        <v>Jl. Yos Sudarso No. 91</v>
      </c>
      <c r="X91" t="str">
        <f>INDEX(Detail!$B$1:$B$1001,MATCH(Main!C91,Detail!$G$1:$G$1001,0))</f>
        <v>AB+</v>
      </c>
    </row>
    <row r="92" spans="1:24" x14ac:dyDescent="0.35">
      <c r="A92">
        <v>91</v>
      </c>
      <c r="B92" t="str">
        <f>IF(A92&lt;=250,"1-250",IF(A92&lt;=500,"251-500",IF(A92&lt;=750,"501-750","751-1000")))</f>
        <v>1-250</v>
      </c>
      <c r="C92" t="str">
        <f>CONCATENATE(IF(D92="Matematika","A",IF(D92="Fisika","B",IF(D92="Kimia","C",IF(D92="Biologi","D",IF(D92="Statistika","E","F"))))),IF(A92&gt;=1000,"",IF(A92&gt;=100,"0",IF(A92&gt;=10,"00",IF(A92&lt;10,"000")))),A92)</f>
        <v>F0091</v>
      </c>
      <c r="D92" t="s">
        <v>1011</v>
      </c>
      <c r="E92" t="str">
        <f>VLOOKUP(C92,Detail!$G$1:$H$1001,2,0)</f>
        <v>Omar Wibowo</v>
      </c>
      <c r="F92" t="str">
        <f>IF(AND(B92="1-250",D92="Matematika"),"Bu Dwi",IF(AND(B92="1-250",D92="Fisika"),"Pak Krisna",IF(AND(B92="1-250",D92="Kimia"),"Pak Budi",IF(AND(B92="1-250",D92="Biologi"),"Bu Ratna",IF(AND(B92="1-250",D92="Statistika"),"Bu Made","Pak Andi")))))</f>
        <v>Pak Andi</v>
      </c>
      <c r="G92">
        <v>95</v>
      </c>
      <c r="H92">
        <v>66</v>
      </c>
      <c r="I92">
        <v>55</v>
      </c>
      <c r="J92">
        <v>70</v>
      </c>
      <c r="K92">
        <v>83</v>
      </c>
      <c r="L92">
        <v>86</v>
      </c>
      <c r="M92">
        <v>77</v>
      </c>
      <c r="N92" s="27" t="str">
        <f>IFERROR(VLOOKUP(Main!C92,Absen!$A$1:$B$501,2,0),"No")</f>
        <v>No</v>
      </c>
      <c r="O92" s="27" t="str">
        <f>IF(N92="No","Hadir","Tidak Hadir")</f>
        <v>Hadir</v>
      </c>
      <c r="P92">
        <f>IF(N92="No",M92,M92-10)</f>
        <v>77</v>
      </c>
      <c r="Q92">
        <f>SUM(G92:H92,J92:K92)*12.5%+SUM(I92,L92)*20%+P92*10%</f>
        <v>75.150000000000006</v>
      </c>
      <c r="R92" t="str">
        <f>IF(Main!Q92&gt;=91,"A+",IF(Main!Q92&gt;=80,"A",IF(Q92&gt;=70,"B",IF(Q92&gt;=60,"C",IF(Q92&gt;=40,"D",IF(Q92&lt;40,"E"))))))</f>
        <v>B</v>
      </c>
      <c r="S92" s="27">
        <f>INDEX(Detail!$A$1:$A$1001,MATCH(Main!C92,Detail!$G$1:$G$1001,0))</f>
        <v>37366</v>
      </c>
      <c r="T92" t="str">
        <f>INDEX(Detail!$F$1:$F$1001,MATCH(Main!C92,Detail!$G$1:$G$1001,0))</f>
        <v>Ambon</v>
      </c>
      <c r="U92">
        <f>INDEX(Detail!$C$1:$C$1001,MATCH(Main!C92,Detail!$G$1:$G$1001,0))</f>
        <v>170</v>
      </c>
      <c r="V92">
        <f>INDEX(Detail!$D$1:$D$1001,MATCH(Main!C92,Detail!$G$1:$G$1001,0))</f>
        <v>78</v>
      </c>
      <c r="W92" t="str">
        <f>INDEX(Detail!$E$1:$E$1001,MATCH(Main!C92,Detail!$G$1:$G$1001,0))</f>
        <v>Gg. Suniaraja No. 72</v>
      </c>
      <c r="X92" t="str">
        <f>INDEX(Detail!$B$1:$B$1001,MATCH(Main!C92,Detail!$G$1:$G$1001,0))</f>
        <v>B-</v>
      </c>
    </row>
    <row r="93" spans="1:24" x14ac:dyDescent="0.35">
      <c r="A93">
        <v>92</v>
      </c>
      <c r="B93" t="str">
        <f>IF(A93&lt;=250,"1-250",IF(A93&lt;=500,"251-500",IF(A93&lt;=750,"501-750","751-1000")))</f>
        <v>1-250</v>
      </c>
      <c r="C93" t="str">
        <f>CONCATENATE(IF(D93="Matematika","A",IF(D93="Fisika","B",IF(D93="Kimia","C",IF(D93="Biologi","D",IF(D93="Statistika","E","F"))))),IF(A93&gt;=1000,"",IF(A93&gt;=100,"0",IF(A93&gt;=10,"00",IF(A93&lt;10,"000")))),A93)</f>
        <v>B0092</v>
      </c>
      <c r="D93" t="s">
        <v>1014</v>
      </c>
      <c r="E93" t="str">
        <f>VLOOKUP(C93,Detail!$G$1:$H$1001,2,0)</f>
        <v>Warji Yuniar</v>
      </c>
      <c r="F93" t="str">
        <f>IF(AND(B93="1-250",D93="Matematika"),"Bu Dwi",IF(AND(B93="1-250",D93="Fisika"),"Pak Krisna",IF(AND(B93="1-250",D93="Kimia"),"Pak Budi",IF(AND(B93="1-250",D93="Biologi"),"Bu Ratna",IF(AND(B93="1-250",D93="Statistika"),"Bu Made","Pak Andi")))))</f>
        <v>Pak Krisna</v>
      </c>
      <c r="G93">
        <v>95</v>
      </c>
      <c r="H93">
        <v>64</v>
      </c>
      <c r="I93">
        <v>33</v>
      </c>
      <c r="J93">
        <v>60</v>
      </c>
      <c r="K93">
        <v>61</v>
      </c>
      <c r="L93">
        <v>63</v>
      </c>
      <c r="M93">
        <v>60</v>
      </c>
      <c r="N93" s="27" t="str">
        <f>IFERROR(VLOOKUP(Main!C93,Absen!$A$1:$B$501,2,0),"No")</f>
        <v>No</v>
      </c>
      <c r="O93" s="27" t="str">
        <f>IF(N93="No","Hadir","Tidak Hadir")</f>
        <v>Hadir</v>
      </c>
      <c r="P93">
        <f>IF(N93="No",M93,M93-10)</f>
        <v>60</v>
      </c>
      <c r="Q93">
        <f>SUM(G93:H93,J93:K93)*12.5%+SUM(I93,L93)*20%+P93*10%</f>
        <v>60.2</v>
      </c>
      <c r="R93" t="str">
        <f>IF(Main!Q93&gt;=91,"A+",IF(Main!Q93&gt;=80,"A",IF(Q93&gt;=70,"B",IF(Q93&gt;=60,"C",IF(Q93&gt;=40,"D",IF(Q93&lt;40,"E"))))))</f>
        <v>C</v>
      </c>
      <c r="S93" s="27">
        <f>INDEX(Detail!$A$1:$A$1001,MATCH(Main!C93,Detail!$G$1:$G$1001,0))</f>
        <v>38019</v>
      </c>
      <c r="T93" t="str">
        <f>INDEX(Detail!$F$1:$F$1001,MATCH(Main!C93,Detail!$G$1:$G$1001,0))</f>
        <v>Dumai</v>
      </c>
      <c r="U93">
        <f>INDEX(Detail!$C$1:$C$1001,MATCH(Main!C93,Detail!$G$1:$G$1001,0))</f>
        <v>180</v>
      </c>
      <c r="V93">
        <f>INDEX(Detail!$D$1:$D$1001,MATCH(Main!C93,Detail!$G$1:$G$1001,0))</f>
        <v>78</v>
      </c>
      <c r="W93" t="str">
        <f>INDEX(Detail!$E$1:$E$1001,MATCH(Main!C93,Detail!$G$1:$G$1001,0))</f>
        <v>Gg. Cihampelas No. 45</v>
      </c>
      <c r="X93" t="str">
        <f>INDEX(Detail!$B$1:$B$1001,MATCH(Main!C93,Detail!$G$1:$G$1001,0))</f>
        <v>AB-</v>
      </c>
    </row>
    <row r="94" spans="1:24" x14ac:dyDescent="0.35">
      <c r="A94">
        <v>93</v>
      </c>
      <c r="B94" t="str">
        <f>IF(A94&lt;=250,"1-250",IF(A94&lt;=500,"251-500",IF(A94&lt;=750,"501-750","751-1000")))</f>
        <v>1-250</v>
      </c>
      <c r="C94" t="str">
        <f>CONCATENATE(IF(D94="Matematika","A",IF(D94="Fisika","B",IF(D94="Kimia","C",IF(D94="Biologi","D",IF(D94="Statistika","E","F"))))),IF(A94&gt;=1000,"",IF(A94&gt;=100,"0",IF(A94&gt;=10,"00",IF(A94&lt;10,"000")))),A94)</f>
        <v>E0093</v>
      </c>
      <c r="D94" t="s">
        <v>1010</v>
      </c>
      <c r="E94" t="str">
        <f>VLOOKUP(C94,Detail!$G$1:$H$1001,2,0)</f>
        <v>Yuliana Sihombing</v>
      </c>
      <c r="F94" t="str">
        <f>IF(AND(B94="1-250",D94="Matematika"),"Bu Dwi",IF(AND(B94="1-250",D94="Fisika"),"Pak Krisna",IF(AND(B94="1-250",D94="Kimia"),"Pak Budi",IF(AND(B94="1-250",D94="Biologi"),"Bu Ratna",IF(AND(B94="1-250",D94="Statistika"),"Bu Made","Pak Andi")))))</f>
        <v>Bu Made</v>
      </c>
      <c r="G94">
        <v>93</v>
      </c>
      <c r="H94">
        <v>59</v>
      </c>
      <c r="I94">
        <v>50</v>
      </c>
      <c r="J94">
        <v>67</v>
      </c>
      <c r="K94">
        <v>81</v>
      </c>
      <c r="L94">
        <v>72</v>
      </c>
      <c r="M94">
        <v>73</v>
      </c>
      <c r="N94" s="27" t="str">
        <f>IFERROR(VLOOKUP(Main!C94,Absen!$A$1:$B$501,2,0),"No")</f>
        <v>No</v>
      </c>
      <c r="O94" s="27" t="str">
        <f>IF(N94="No","Hadir","Tidak Hadir")</f>
        <v>Hadir</v>
      </c>
      <c r="P94">
        <f>IF(N94="No",M94,M94-10)</f>
        <v>73</v>
      </c>
      <c r="Q94">
        <f>SUM(G94:H94,J94:K94)*12.5%+SUM(I94,L94)*20%+P94*10%</f>
        <v>69.2</v>
      </c>
      <c r="R94" t="str">
        <f>IF(Main!Q94&gt;=91,"A+",IF(Main!Q94&gt;=80,"A",IF(Q94&gt;=70,"B",IF(Q94&gt;=60,"C",IF(Q94&gt;=40,"D",IF(Q94&lt;40,"E"))))))</f>
        <v>C</v>
      </c>
      <c r="S94" s="27">
        <f>INDEX(Detail!$A$1:$A$1001,MATCH(Main!C94,Detail!$G$1:$G$1001,0))</f>
        <v>37968</v>
      </c>
      <c r="T94" t="str">
        <f>INDEX(Detail!$F$1:$F$1001,MATCH(Main!C94,Detail!$G$1:$G$1001,0))</f>
        <v>Pariaman</v>
      </c>
      <c r="U94">
        <f>INDEX(Detail!$C$1:$C$1001,MATCH(Main!C94,Detail!$G$1:$G$1001,0))</f>
        <v>180</v>
      </c>
      <c r="V94">
        <f>INDEX(Detail!$D$1:$D$1001,MATCH(Main!C94,Detail!$G$1:$G$1001,0))</f>
        <v>55</v>
      </c>
      <c r="W94" t="str">
        <f>INDEX(Detail!$E$1:$E$1001,MATCH(Main!C94,Detail!$G$1:$G$1001,0))</f>
        <v>Jalan Sukabumi No. 33</v>
      </c>
      <c r="X94" t="str">
        <f>INDEX(Detail!$B$1:$B$1001,MATCH(Main!C94,Detail!$G$1:$G$1001,0))</f>
        <v>B-</v>
      </c>
    </row>
    <row r="95" spans="1:24" x14ac:dyDescent="0.35">
      <c r="A95">
        <v>94</v>
      </c>
      <c r="B95" t="str">
        <f>IF(A95&lt;=250,"1-250",IF(A95&lt;=500,"251-500",IF(A95&lt;=750,"501-750","751-1000")))</f>
        <v>1-250</v>
      </c>
      <c r="C95" t="str">
        <f>CONCATENATE(IF(D95="Matematika","A",IF(D95="Fisika","B",IF(D95="Kimia","C",IF(D95="Biologi","D",IF(D95="Statistika","E","F"))))),IF(A95&gt;=1000,"",IF(A95&gt;=100,"0",IF(A95&gt;=10,"00",IF(A95&lt;10,"000")))),A95)</f>
        <v>A0094</v>
      </c>
      <c r="D95" t="s">
        <v>1015</v>
      </c>
      <c r="E95" t="str">
        <f>VLOOKUP(C95,Detail!$G$1:$H$1001,2,0)</f>
        <v>Umay Suryono</v>
      </c>
      <c r="F95" t="str">
        <f>IF(AND(B95="1-250",D95="Matematika"),"Bu Dwi",IF(AND(B95="1-250",D95="Fisika"),"Pak Krisna",IF(AND(B95="1-250",D95="Kimia"),"Pak Budi",IF(AND(B95="1-250",D95="Biologi"),"Bu Ratna",IF(AND(B95="1-250",D95="Statistika"),"Bu Made","Pak Andi")))))</f>
        <v>Bu Dwi</v>
      </c>
      <c r="G95">
        <v>60</v>
      </c>
      <c r="H95">
        <v>46</v>
      </c>
      <c r="I95">
        <v>92</v>
      </c>
      <c r="J95">
        <v>75</v>
      </c>
      <c r="K95">
        <v>72</v>
      </c>
      <c r="L95">
        <v>69</v>
      </c>
      <c r="M95">
        <v>87</v>
      </c>
      <c r="N95" s="27" t="str">
        <f>IFERROR(VLOOKUP(Main!C95,Absen!$A$1:$B$501,2,0),"No")</f>
        <v>No</v>
      </c>
      <c r="O95" s="27" t="str">
        <f>IF(N95="No","Hadir","Tidak Hadir")</f>
        <v>Hadir</v>
      </c>
      <c r="P95">
        <f>IF(N95="No",M95,M95-10)</f>
        <v>87</v>
      </c>
      <c r="Q95">
        <f>SUM(G95:H95,J95:K95)*12.5%+SUM(I95,L95)*20%+P95*10%</f>
        <v>72.525000000000006</v>
      </c>
      <c r="R95" t="str">
        <f>IF(Main!Q95&gt;=91,"A+",IF(Main!Q95&gt;=80,"A",IF(Q95&gt;=70,"B",IF(Q95&gt;=60,"C",IF(Q95&gt;=40,"D",IF(Q95&lt;40,"E"))))))</f>
        <v>B</v>
      </c>
      <c r="S95" s="27">
        <f>INDEX(Detail!$A$1:$A$1001,MATCH(Main!C95,Detail!$G$1:$G$1001,0))</f>
        <v>37701</v>
      </c>
      <c r="T95" t="str">
        <f>INDEX(Detail!$F$1:$F$1001,MATCH(Main!C95,Detail!$G$1:$G$1001,0))</f>
        <v>Lubuklinggau</v>
      </c>
      <c r="U95">
        <f>INDEX(Detail!$C$1:$C$1001,MATCH(Main!C95,Detail!$G$1:$G$1001,0))</f>
        <v>160</v>
      </c>
      <c r="V95">
        <f>INDEX(Detail!$D$1:$D$1001,MATCH(Main!C95,Detail!$G$1:$G$1001,0))</f>
        <v>69</v>
      </c>
      <c r="W95" t="str">
        <f>INDEX(Detail!$E$1:$E$1001,MATCH(Main!C95,Detail!$G$1:$G$1001,0))</f>
        <v xml:space="preserve">Jl. Gegerkalong Hilir No. 0
</v>
      </c>
      <c r="X95" t="str">
        <f>INDEX(Detail!$B$1:$B$1001,MATCH(Main!C95,Detail!$G$1:$G$1001,0))</f>
        <v>AB-</v>
      </c>
    </row>
    <row r="96" spans="1:24" x14ac:dyDescent="0.35">
      <c r="A96">
        <v>95</v>
      </c>
      <c r="B96" t="str">
        <f>IF(A96&lt;=250,"1-250",IF(A96&lt;=500,"251-500",IF(A96&lt;=750,"501-750","751-1000")))</f>
        <v>1-250</v>
      </c>
      <c r="C96" t="str">
        <f>CONCATENATE(IF(D96="Matematika","A",IF(D96="Fisika","B",IF(D96="Kimia","C",IF(D96="Biologi","D",IF(D96="Statistika","E","F"))))),IF(A96&gt;=1000,"",IF(A96&gt;=100,"0",IF(A96&gt;=10,"00",IF(A96&lt;10,"000")))),A96)</f>
        <v>F0095</v>
      </c>
      <c r="D96" t="s">
        <v>1011</v>
      </c>
      <c r="E96" t="str">
        <f>VLOOKUP(C96,Detail!$G$1:$H$1001,2,0)</f>
        <v>Bagiya Damanik</v>
      </c>
      <c r="F96" t="str">
        <f>IF(AND(B96="1-250",D96="Matematika"),"Bu Dwi",IF(AND(B96="1-250",D96="Fisika"),"Pak Krisna",IF(AND(B96="1-250",D96="Kimia"),"Pak Budi",IF(AND(B96="1-250",D96="Biologi"),"Bu Ratna",IF(AND(B96="1-250",D96="Statistika"),"Bu Made","Pak Andi")))))</f>
        <v>Pak Andi</v>
      </c>
      <c r="G96">
        <v>52</v>
      </c>
      <c r="H96">
        <v>42</v>
      </c>
      <c r="I96">
        <v>76</v>
      </c>
      <c r="J96">
        <v>68</v>
      </c>
      <c r="K96">
        <v>69</v>
      </c>
      <c r="L96">
        <v>54</v>
      </c>
      <c r="M96">
        <v>85</v>
      </c>
      <c r="N96" s="27">
        <f>IFERROR(VLOOKUP(Main!C96,Absen!$A$1:$B$501,2,0),"No")</f>
        <v>44773</v>
      </c>
      <c r="O96" s="27" t="str">
        <f>IF(N96="No","Hadir","Tidak Hadir")</f>
        <v>Tidak Hadir</v>
      </c>
      <c r="P96">
        <f>IF(N96="No",M96,M96-10)</f>
        <v>75</v>
      </c>
      <c r="Q96">
        <f>SUM(G96:H96,J96:K96)*12.5%+SUM(I96,L96)*20%+P96*10%</f>
        <v>62.375</v>
      </c>
      <c r="R96" t="str">
        <f>IF(Main!Q96&gt;=91,"A+",IF(Main!Q96&gt;=80,"A",IF(Q96&gt;=70,"B",IF(Q96&gt;=60,"C",IF(Q96&gt;=40,"D",IF(Q96&lt;40,"E"))))))</f>
        <v>C</v>
      </c>
      <c r="S96" s="27">
        <f>INDEX(Detail!$A$1:$A$1001,MATCH(Main!C96,Detail!$G$1:$G$1001,0))</f>
        <v>38292</v>
      </c>
      <c r="T96" t="str">
        <f>INDEX(Detail!$F$1:$F$1001,MATCH(Main!C96,Detail!$G$1:$G$1001,0))</f>
        <v>Salatiga</v>
      </c>
      <c r="U96">
        <f>INDEX(Detail!$C$1:$C$1001,MATCH(Main!C96,Detail!$G$1:$G$1001,0))</f>
        <v>163</v>
      </c>
      <c r="V96">
        <f>INDEX(Detail!$D$1:$D$1001,MATCH(Main!C96,Detail!$G$1:$G$1001,0))</f>
        <v>92</v>
      </c>
      <c r="W96" t="str">
        <f>INDEX(Detail!$E$1:$E$1001,MATCH(Main!C96,Detail!$G$1:$G$1001,0))</f>
        <v>Gang Medokan Ayu No. 10</v>
      </c>
      <c r="X96" t="str">
        <f>INDEX(Detail!$B$1:$B$1001,MATCH(Main!C96,Detail!$G$1:$G$1001,0))</f>
        <v>A-</v>
      </c>
    </row>
    <row r="97" spans="1:26" x14ac:dyDescent="0.35">
      <c r="A97">
        <v>96</v>
      </c>
      <c r="B97" t="str">
        <f>IF(A97&lt;=250,"1-250",IF(A97&lt;=500,"251-500",IF(A97&lt;=750,"501-750","751-1000")))</f>
        <v>1-250</v>
      </c>
      <c r="C97" t="str">
        <f>CONCATENATE(IF(D97="Matematika","A",IF(D97="Fisika","B",IF(D97="Kimia","C",IF(D97="Biologi","D",IF(D97="Statistika","E","F"))))),IF(A97&gt;=1000,"",IF(A97&gt;=100,"0",IF(A97&gt;=10,"00",IF(A97&lt;10,"000")))),A97)</f>
        <v>D0096</v>
      </c>
      <c r="D97" t="s">
        <v>1013</v>
      </c>
      <c r="E97" t="str">
        <f>VLOOKUP(C97,Detail!$G$1:$H$1001,2,0)</f>
        <v>Umi Nainggolan</v>
      </c>
      <c r="F97" t="str">
        <f>IF(AND(B97="1-250",D97="Matematika"),"Bu Dwi",IF(AND(B97="1-250",D97="Fisika"),"Pak Krisna",IF(AND(B97="1-250",D97="Kimia"),"Pak Budi",IF(AND(B97="1-250",D97="Biologi"),"Bu Ratna",IF(AND(B97="1-250",D97="Statistika"),"Bu Made","Pak Andi")))))</f>
        <v>Bu Ratna</v>
      </c>
      <c r="G97">
        <v>69</v>
      </c>
      <c r="H97">
        <v>52</v>
      </c>
      <c r="I97">
        <v>57</v>
      </c>
      <c r="J97">
        <v>57</v>
      </c>
      <c r="K97">
        <v>76</v>
      </c>
      <c r="L97">
        <v>56</v>
      </c>
      <c r="M97">
        <v>65</v>
      </c>
      <c r="N97" s="27">
        <f>IFERROR(VLOOKUP(Main!C97,Absen!$A$1:$B$501,2,0),"No")</f>
        <v>44804</v>
      </c>
      <c r="O97" s="27" t="str">
        <f>IF(N97="No","Hadir","Tidak Hadir")</f>
        <v>Tidak Hadir</v>
      </c>
      <c r="P97">
        <f>IF(N97="No",M97,M97-10)</f>
        <v>55</v>
      </c>
      <c r="Q97">
        <f>SUM(G97:H97,J97:K97)*12.5%+SUM(I97,L97)*20%+P97*10%</f>
        <v>59.85</v>
      </c>
      <c r="R97" t="str">
        <f>IF(Main!Q97&gt;=91,"A+",IF(Main!Q97&gt;=80,"A",IF(Q97&gt;=70,"B",IF(Q97&gt;=60,"C",IF(Q97&gt;=40,"D",IF(Q97&lt;40,"E"))))))</f>
        <v>D</v>
      </c>
      <c r="S97" s="27">
        <f>INDEX(Detail!$A$1:$A$1001,MATCH(Main!C97,Detail!$G$1:$G$1001,0))</f>
        <v>37891</v>
      </c>
      <c r="T97" t="str">
        <f>INDEX(Detail!$F$1:$F$1001,MATCH(Main!C97,Detail!$G$1:$G$1001,0))</f>
        <v>Binjai</v>
      </c>
      <c r="U97">
        <f>INDEX(Detail!$C$1:$C$1001,MATCH(Main!C97,Detail!$G$1:$G$1001,0))</f>
        <v>156</v>
      </c>
      <c r="V97">
        <f>INDEX(Detail!$D$1:$D$1001,MATCH(Main!C97,Detail!$G$1:$G$1001,0))</f>
        <v>63</v>
      </c>
      <c r="W97" t="str">
        <f>INDEX(Detail!$E$1:$E$1001,MATCH(Main!C97,Detail!$G$1:$G$1001,0))</f>
        <v>Jl. Sukajadi No. 95</v>
      </c>
      <c r="X97" t="str">
        <f>INDEX(Detail!$B$1:$B$1001,MATCH(Main!C97,Detail!$G$1:$G$1001,0))</f>
        <v>B-</v>
      </c>
    </row>
    <row r="98" spans="1:26" x14ac:dyDescent="0.35">
      <c r="A98">
        <v>97</v>
      </c>
      <c r="B98" t="str">
        <f>IF(A98&lt;=250,"1-250",IF(A98&lt;=500,"251-500",IF(A98&lt;=750,"501-750","751-1000")))</f>
        <v>1-250</v>
      </c>
      <c r="C98" t="str">
        <f>CONCATENATE(IF(D98="Matematika","A",IF(D98="Fisika","B",IF(D98="Kimia","C",IF(D98="Biologi","D",IF(D98="Statistika","E","F"))))),IF(A98&gt;=1000,"",IF(A98&gt;=100,"0",IF(A98&gt;=10,"00",IF(A98&lt;10,"000")))),A98)</f>
        <v>D0097</v>
      </c>
      <c r="D98" t="s">
        <v>1013</v>
      </c>
      <c r="E98" t="str">
        <f>VLOOKUP(C98,Detail!$G$1:$H$1001,2,0)</f>
        <v>Oliva Lailasari</v>
      </c>
      <c r="F98" t="str">
        <f>IF(AND(B98="1-250",D98="Matematika"),"Bu Dwi",IF(AND(B98="1-250",D98="Fisika"),"Pak Krisna",IF(AND(B98="1-250",D98="Kimia"),"Pak Budi",IF(AND(B98="1-250",D98="Biologi"),"Bu Ratna",IF(AND(B98="1-250",D98="Statistika"),"Bu Made","Pak Andi")))))</f>
        <v>Bu Ratna</v>
      </c>
      <c r="G98">
        <v>93</v>
      </c>
      <c r="H98">
        <v>52</v>
      </c>
      <c r="I98">
        <v>93</v>
      </c>
      <c r="J98">
        <v>56</v>
      </c>
      <c r="K98">
        <v>84</v>
      </c>
      <c r="L98">
        <v>97</v>
      </c>
      <c r="M98">
        <v>64</v>
      </c>
      <c r="N98" s="27">
        <f>IFERROR(VLOOKUP(Main!C98,Absen!$A$1:$B$501,2,0),"No")</f>
        <v>44800</v>
      </c>
      <c r="O98" s="27" t="str">
        <f>IF(N98="No","Hadir","Tidak Hadir")</f>
        <v>Tidak Hadir</v>
      </c>
      <c r="P98">
        <f>IF(N98="No",M98,M98-10)</f>
        <v>54</v>
      </c>
      <c r="Q98">
        <f>SUM(G98:H98,J98:K98)*12.5%+SUM(I98,L98)*20%+P98*10%</f>
        <v>79.025000000000006</v>
      </c>
      <c r="R98" t="str">
        <f>IF(Main!Q98&gt;=91,"A+",IF(Main!Q98&gt;=80,"A",IF(Q98&gt;=70,"B",IF(Q98&gt;=60,"C",IF(Q98&gt;=40,"D",IF(Q98&lt;40,"E"))))))</f>
        <v>B</v>
      </c>
      <c r="S98" s="27">
        <f>INDEX(Detail!$A$1:$A$1001,MATCH(Main!C98,Detail!$G$1:$G$1001,0))</f>
        <v>38042</v>
      </c>
      <c r="T98" t="str">
        <f>INDEX(Detail!$F$1:$F$1001,MATCH(Main!C98,Detail!$G$1:$G$1001,0))</f>
        <v>Kota Administrasi Jakarta Barat</v>
      </c>
      <c r="U98">
        <f>INDEX(Detail!$C$1:$C$1001,MATCH(Main!C98,Detail!$G$1:$G$1001,0))</f>
        <v>168</v>
      </c>
      <c r="V98">
        <f>INDEX(Detail!$D$1:$D$1001,MATCH(Main!C98,Detail!$G$1:$G$1001,0))</f>
        <v>45</v>
      </c>
      <c r="W98" t="str">
        <f>INDEX(Detail!$E$1:$E$1001,MATCH(Main!C98,Detail!$G$1:$G$1001,0))</f>
        <v>Jl. Antapani Lama No. 52</v>
      </c>
      <c r="X98" t="str">
        <f>INDEX(Detail!$B$1:$B$1001,MATCH(Main!C98,Detail!$G$1:$G$1001,0))</f>
        <v>B+</v>
      </c>
    </row>
    <row r="99" spans="1:26" x14ac:dyDescent="0.35">
      <c r="A99">
        <v>98</v>
      </c>
      <c r="B99" t="str">
        <f>IF(A99&lt;=250,"1-250",IF(A99&lt;=500,"251-500",IF(A99&lt;=750,"501-750","751-1000")))</f>
        <v>1-250</v>
      </c>
      <c r="C99" t="str">
        <f>CONCATENATE(IF(D99="Matematika","A",IF(D99="Fisika","B",IF(D99="Kimia","C",IF(D99="Biologi","D",IF(D99="Statistika","E","F"))))),IF(A99&gt;=1000,"",IF(A99&gt;=100,"0",IF(A99&gt;=10,"00",IF(A99&lt;10,"000")))),A99)</f>
        <v>B0098</v>
      </c>
      <c r="D99" t="s">
        <v>1014</v>
      </c>
      <c r="E99" t="str">
        <f>VLOOKUP(C99,Detail!$G$1:$H$1001,2,0)</f>
        <v>Kasusra Riyanti</v>
      </c>
      <c r="F99" t="str">
        <f>IF(AND(B99="1-250",D99="Matematika"),"Bu Dwi",IF(AND(B99="1-250",D99="Fisika"),"Pak Krisna",IF(AND(B99="1-250",D99="Kimia"),"Pak Budi",IF(AND(B99="1-250",D99="Biologi"),"Bu Ratna",IF(AND(B99="1-250",D99="Statistika"),"Bu Made","Pak Andi")))))</f>
        <v>Pak Krisna</v>
      </c>
      <c r="G99">
        <v>61</v>
      </c>
      <c r="H99">
        <v>40</v>
      </c>
      <c r="I99">
        <v>75</v>
      </c>
      <c r="J99">
        <v>68</v>
      </c>
      <c r="K99">
        <v>53</v>
      </c>
      <c r="L99">
        <v>65</v>
      </c>
      <c r="M99">
        <v>97</v>
      </c>
      <c r="N99" s="27">
        <f>IFERROR(VLOOKUP(Main!C99,Absen!$A$1:$B$501,2,0),"No")</f>
        <v>44913</v>
      </c>
      <c r="O99" s="27" t="str">
        <f>IF(N99="No","Hadir","Tidak Hadir")</f>
        <v>Tidak Hadir</v>
      </c>
      <c r="P99">
        <f>IF(N99="No",M99,M99-10)</f>
        <v>87</v>
      </c>
      <c r="Q99">
        <f>SUM(G99:H99,J99:K99)*12.5%+SUM(I99,L99)*20%+P99*10%</f>
        <v>64.45</v>
      </c>
      <c r="R99" t="str">
        <f>IF(Main!Q99&gt;=91,"A+",IF(Main!Q99&gt;=80,"A",IF(Q99&gt;=70,"B",IF(Q99&gt;=60,"C",IF(Q99&gt;=40,"D",IF(Q99&lt;40,"E"))))))</f>
        <v>C</v>
      </c>
      <c r="S99" s="27">
        <f>INDEX(Detail!$A$1:$A$1001,MATCH(Main!C99,Detail!$G$1:$G$1001,0))</f>
        <v>38394</v>
      </c>
      <c r="T99" t="str">
        <f>INDEX(Detail!$F$1:$F$1001,MATCH(Main!C99,Detail!$G$1:$G$1001,0))</f>
        <v>Binjai</v>
      </c>
      <c r="U99">
        <f>INDEX(Detail!$C$1:$C$1001,MATCH(Main!C99,Detail!$G$1:$G$1001,0))</f>
        <v>162</v>
      </c>
      <c r="V99">
        <f>INDEX(Detail!$D$1:$D$1001,MATCH(Main!C99,Detail!$G$1:$G$1001,0))</f>
        <v>48</v>
      </c>
      <c r="W99" t="str">
        <f>INDEX(Detail!$E$1:$E$1001,MATCH(Main!C99,Detail!$G$1:$G$1001,0))</f>
        <v xml:space="preserve">Jalan Ciwastra No. 0
</v>
      </c>
      <c r="X99" t="str">
        <f>INDEX(Detail!$B$1:$B$1001,MATCH(Main!C99,Detail!$G$1:$G$1001,0))</f>
        <v>AB-</v>
      </c>
    </row>
    <row r="100" spans="1:26" x14ac:dyDescent="0.35">
      <c r="A100">
        <v>99</v>
      </c>
      <c r="B100" t="str">
        <f>IF(A100&lt;=250,"1-250",IF(A100&lt;=500,"251-500",IF(A100&lt;=750,"501-750","751-1000")))</f>
        <v>1-250</v>
      </c>
      <c r="C100" t="str">
        <f>CONCATENATE(IF(D100="Matematika","A",IF(D100="Fisika","B",IF(D100="Kimia","C",IF(D100="Biologi","D",IF(D100="Statistika","E","F"))))),IF(A100&gt;=1000,"",IF(A100&gt;=100,"0",IF(A100&gt;=10,"00",IF(A100&lt;10,"000")))),A100)</f>
        <v>F0099</v>
      </c>
      <c r="D100" t="s">
        <v>1011</v>
      </c>
      <c r="E100" t="str">
        <f>VLOOKUP(C100,Detail!$G$1:$H$1001,2,0)</f>
        <v>Dalimin Padmasari</v>
      </c>
      <c r="F100" t="str">
        <f>IF(AND(B100="1-250",D100="Matematika"),"Bu Dwi",IF(AND(B100="1-250",D100="Fisika"),"Pak Krisna",IF(AND(B100="1-250",D100="Kimia"),"Pak Budi",IF(AND(B100="1-250",D100="Biologi"),"Bu Ratna",IF(AND(B100="1-250",D100="Statistika"),"Bu Made","Pak Andi")))))</f>
        <v>Pak Andi</v>
      </c>
      <c r="G100">
        <v>89</v>
      </c>
      <c r="H100">
        <v>43</v>
      </c>
      <c r="I100">
        <v>60</v>
      </c>
      <c r="J100">
        <v>54</v>
      </c>
      <c r="K100">
        <v>79</v>
      </c>
      <c r="L100">
        <v>61</v>
      </c>
      <c r="M100">
        <v>78</v>
      </c>
      <c r="N100" s="27" t="str">
        <f>IFERROR(VLOOKUP(Main!C100,Absen!$A$1:$B$501,2,0),"No")</f>
        <v>No</v>
      </c>
      <c r="O100" s="27" t="str">
        <f>IF(N100="No","Hadir","Tidak Hadir")</f>
        <v>Hadir</v>
      </c>
      <c r="P100">
        <f>IF(N100="No",M100,M100-10)</f>
        <v>78</v>
      </c>
      <c r="Q100">
        <f>SUM(G100:H100,J100:K100)*12.5%+SUM(I100,L100)*20%+P100*10%</f>
        <v>65.125</v>
      </c>
      <c r="R100" t="str">
        <f>IF(Main!Q100&gt;=91,"A+",IF(Main!Q100&gt;=80,"A",IF(Q100&gt;=70,"B",IF(Q100&gt;=60,"C",IF(Q100&gt;=40,"D",IF(Q100&lt;40,"E"))))))</f>
        <v>C</v>
      </c>
      <c r="S100" s="27">
        <f>INDEX(Detail!$A$1:$A$1001,MATCH(Main!C100,Detail!$G$1:$G$1001,0))</f>
        <v>37384</v>
      </c>
      <c r="T100" t="str">
        <f>INDEX(Detail!$F$1:$F$1001,MATCH(Main!C100,Detail!$G$1:$G$1001,0))</f>
        <v>Bengkulu</v>
      </c>
      <c r="U100">
        <f>INDEX(Detail!$C$1:$C$1001,MATCH(Main!C100,Detail!$G$1:$G$1001,0))</f>
        <v>165</v>
      </c>
      <c r="V100">
        <f>INDEX(Detail!$D$1:$D$1001,MATCH(Main!C100,Detail!$G$1:$G$1001,0))</f>
        <v>53</v>
      </c>
      <c r="W100" t="str">
        <f>INDEX(Detail!$E$1:$E$1001,MATCH(Main!C100,Detail!$G$1:$G$1001,0))</f>
        <v>Jl. Suniaraja No. 25</v>
      </c>
      <c r="X100" t="str">
        <f>INDEX(Detail!$B$1:$B$1001,MATCH(Main!C100,Detail!$G$1:$G$1001,0))</f>
        <v>A-</v>
      </c>
    </row>
    <row r="101" spans="1:26" x14ac:dyDescent="0.35">
      <c r="A101">
        <v>100</v>
      </c>
      <c r="B101" t="str">
        <f>IF(A101&lt;=250,"1-250",IF(A101&lt;=500,"251-500",IF(A101&lt;=750,"501-750","751-1000")))</f>
        <v>1-250</v>
      </c>
      <c r="C101" t="str">
        <f>CONCATENATE(IF(D101="Matematika","A",IF(D101="Fisika","B",IF(D101="Kimia","C",IF(D101="Biologi","D",IF(D101="Statistika","E","F"))))),IF(A101&gt;=1000,"",IF(A101&gt;=100,"0",IF(A101&gt;=10,"00",IF(A101&lt;10,"000")))),A101)</f>
        <v>A0100</v>
      </c>
      <c r="D101" t="s">
        <v>1015</v>
      </c>
      <c r="E101" t="str">
        <f>VLOOKUP(C101,Detail!$G$1:$H$1001,2,0)</f>
        <v>Jarwa Maulana</v>
      </c>
      <c r="F101" t="str">
        <f>IF(AND(B101="1-250",D101="Matematika"),"Bu Dwi",IF(AND(B101="1-250",D101="Fisika"),"Pak Krisna",IF(AND(B101="1-250",D101="Kimia"),"Pak Budi",IF(AND(B101="1-250",D101="Biologi"),"Bu Ratna",IF(AND(B101="1-250",D101="Statistika"),"Bu Made","Pak Andi")))))</f>
        <v>Bu Dwi</v>
      </c>
      <c r="G101">
        <v>50</v>
      </c>
      <c r="H101">
        <v>44</v>
      </c>
      <c r="I101">
        <v>51</v>
      </c>
      <c r="J101">
        <v>69</v>
      </c>
      <c r="K101">
        <v>54</v>
      </c>
      <c r="L101">
        <v>82</v>
      </c>
      <c r="M101">
        <v>66</v>
      </c>
      <c r="N101" s="27">
        <f>IFERROR(VLOOKUP(Main!C101,Absen!$A$1:$B$501,2,0),"No")</f>
        <v>44811</v>
      </c>
      <c r="O101" s="27" t="str">
        <f>IF(N101="No","Hadir","Tidak Hadir")</f>
        <v>Tidak Hadir</v>
      </c>
      <c r="P101">
        <f>IF(N101="No",M101,M101-10)</f>
        <v>56</v>
      </c>
      <c r="Q101">
        <f>SUM(G101:H101,J101:K101)*12.5%+SUM(I101,L101)*20%+P101*10%</f>
        <v>59.325000000000003</v>
      </c>
      <c r="R101" t="str">
        <f>IF(Main!Q101&gt;=91,"A+",IF(Main!Q101&gt;=80,"A",IF(Q101&gt;=70,"B",IF(Q101&gt;=60,"C",IF(Q101&gt;=40,"D",IF(Q101&lt;40,"E"))))))</f>
        <v>D</v>
      </c>
      <c r="S101" s="27">
        <f>INDEX(Detail!$A$1:$A$1001,MATCH(Main!C101,Detail!$G$1:$G$1001,0))</f>
        <v>37996</v>
      </c>
      <c r="T101" t="str">
        <f>INDEX(Detail!$F$1:$F$1001,MATCH(Main!C101,Detail!$G$1:$G$1001,0))</f>
        <v>Bitung</v>
      </c>
      <c r="U101">
        <f>INDEX(Detail!$C$1:$C$1001,MATCH(Main!C101,Detail!$G$1:$G$1001,0))</f>
        <v>168</v>
      </c>
      <c r="V101">
        <f>INDEX(Detail!$D$1:$D$1001,MATCH(Main!C101,Detail!$G$1:$G$1001,0))</f>
        <v>62</v>
      </c>
      <c r="W101" t="str">
        <f>INDEX(Detail!$E$1:$E$1001,MATCH(Main!C101,Detail!$G$1:$G$1001,0))</f>
        <v xml:space="preserve">Gang Sukabumi No. 7
</v>
      </c>
      <c r="X101" t="str">
        <f>INDEX(Detail!$B$1:$B$1001,MATCH(Main!C101,Detail!$G$1:$G$1001,0))</f>
        <v>O-</v>
      </c>
    </row>
    <row r="102" spans="1:26" x14ac:dyDescent="0.35">
      <c r="A102">
        <v>101</v>
      </c>
      <c r="B102" t="str">
        <f>IF(A102&lt;=250,"1-250",IF(A102&lt;=500,"251-500",IF(A102&lt;=750,"501-750","751-1000")))</f>
        <v>1-250</v>
      </c>
      <c r="C102" t="str">
        <f>CONCATENATE(IF(D102="Matematika","A",IF(D102="Fisika","B",IF(D102="Kimia","C",IF(D102="Biologi","D",IF(D102="Statistika","E","F"))))),IF(A102&gt;=1000,"",IF(A102&gt;=100,"0",IF(A102&gt;=10,"00",IF(A102&lt;10,"000")))),A102)</f>
        <v>C0101</v>
      </c>
      <c r="D102" t="s">
        <v>1012</v>
      </c>
      <c r="E102" t="str">
        <f>VLOOKUP(C102,Detail!$G$1:$H$1001,2,0)</f>
        <v>Dodo Hassanah</v>
      </c>
      <c r="F102" t="str">
        <f>IF(AND(B102="1-250",D102="Matematika"),"Bu Dwi",IF(AND(B102="1-250",D102="Fisika"),"Pak Krisna",IF(AND(B102="1-250",D102="Kimia"),"Pak Budi",IF(AND(B102="1-250",D102="Biologi"),"Bu Ratna",IF(AND(B102="1-250",D102="Statistika"),"Bu Made","Pak Andi")))))</f>
        <v>Pak Budi</v>
      </c>
      <c r="G102">
        <v>57</v>
      </c>
      <c r="H102">
        <v>43</v>
      </c>
      <c r="I102">
        <v>61</v>
      </c>
      <c r="J102">
        <v>50</v>
      </c>
      <c r="K102">
        <v>79</v>
      </c>
      <c r="L102">
        <v>82</v>
      </c>
      <c r="M102">
        <v>60</v>
      </c>
      <c r="N102" s="27" t="str">
        <f>IFERROR(VLOOKUP(Main!C102,Absen!$A$1:$B$501,2,0),"No")</f>
        <v>No</v>
      </c>
      <c r="O102" s="27" t="str">
        <f>IF(N102="No","Hadir","Tidak Hadir")</f>
        <v>Hadir</v>
      </c>
      <c r="P102">
        <f>IF(N102="No",M102,M102-10)</f>
        <v>60</v>
      </c>
      <c r="Q102">
        <f>SUM(G102:H102,J102:K102)*12.5%+SUM(I102,L102)*20%+P102*10%</f>
        <v>63.225000000000001</v>
      </c>
      <c r="R102" t="str">
        <f>IF(Main!Q102&gt;=91,"A+",IF(Main!Q102&gt;=80,"A",IF(Q102&gt;=70,"B",IF(Q102&gt;=60,"C",IF(Q102&gt;=40,"D",IF(Q102&lt;40,"E"))))))</f>
        <v>C</v>
      </c>
      <c r="S102" s="27">
        <f>INDEX(Detail!$A$1:$A$1001,MATCH(Main!C102,Detail!$G$1:$G$1001,0))</f>
        <v>37705</v>
      </c>
      <c r="T102" t="str">
        <f>INDEX(Detail!$F$1:$F$1001,MATCH(Main!C102,Detail!$G$1:$G$1001,0))</f>
        <v>Ternate</v>
      </c>
      <c r="U102">
        <f>INDEX(Detail!$C$1:$C$1001,MATCH(Main!C102,Detail!$G$1:$G$1001,0))</f>
        <v>157</v>
      </c>
      <c r="V102">
        <f>INDEX(Detail!$D$1:$D$1001,MATCH(Main!C102,Detail!$G$1:$G$1001,0))</f>
        <v>91</v>
      </c>
      <c r="W102" t="str">
        <f>INDEX(Detail!$E$1:$E$1001,MATCH(Main!C102,Detail!$G$1:$G$1001,0))</f>
        <v xml:space="preserve">Jalan Medokan Ayu No. 3
</v>
      </c>
      <c r="X102" t="str">
        <f>INDEX(Detail!$B$1:$B$1001,MATCH(Main!C102,Detail!$G$1:$G$1001,0))</f>
        <v>O+</v>
      </c>
    </row>
    <row r="103" spans="1:26" x14ac:dyDescent="0.35">
      <c r="A103">
        <v>102</v>
      </c>
      <c r="B103" t="str">
        <f>IF(A103&lt;=250,"1-250",IF(A103&lt;=500,"251-500",IF(A103&lt;=750,"501-750","751-1000")))</f>
        <v>1-250</v>
      </c>
      <c r="C103" t="str">
        <f>CONCATENATE(IF(D103="Matematika","A",IF(D103="Fisika","B",IF(D103="Kimia","C",IF(D103="Biologi","D",IF(D103="Statistika","E","F"))))),IF(A103&gt;=1000,"",IF(A103&gt;=100,"0",IF(A103&gt;=10,"00",IF(A103&lt;10,"000")))),A103)</f>
        <v>D0102</v>
      </c>
      <c r="D103" t="s">
        <v>1013</v>
      </c>
      <c r="E103" t="str">
        <f>VLOOKUP(C103,Detail!$G$1:$H$1001,2,0)</f>
        <v>Edward Wasita</v>
      </c>
      <c r="F103" t="str">
        <f>IF(AND(B103="1-250",D103="Matematika"),"Bu Dwi",IF(AND(B103="1-250",D103="Fisika"),"Pak Krisna",IF(AND(B103="1-250",D103="Kimia"),"Pak Budi",IF(AND(B103="1-250",D103="Biologi"),"Bu Ratna",IF(AND(B103="1-250",D103="Statistika"),"Bu Made","Pak Andi")))))</f>
        <v>Bu Ratna</v>
      </c>
      <c r="G103">
        <v>50</v>
      </c>
      <c r="H103">
        <v>42</v>
      </c>
      <c r="I103">
        <v>89</v>
      </c>
      <c r="J103">
        <v>59</v>
      </c>
      <c r="K103">
        <v>85</v>
      </c>
      <c r="L103">
        <v>66</v>
      </c>
      <c r="M103">
        <v>60</v>
      </c>
      <c r="N103" s="27">
        <f>IFERROR(VLOOKUP(Main!C103,Absen!$A$1:$B$501,2,0),"No")</f>
        <v>44825</v>
      </c>
      <c r="O103" s="27" t="str">
        <f>IF(N103="No","Hadir","Tidak Hadir")</f>
        <v>Tidak Hadir</v>
      </c>
      <c r="P103">
        <f>IF(N103="No",M103,M103-10)</f>
        <v>50</v>
      </c>
      <c r="Q103">
        <f>SUM(G103:H103,J103:K103)*12.5%+SUM(I103,L103)*20%+P103*10%</f>
        <v>65.5</v>
      </c>
      <c r="R103" t="str">
        <f>IF(Main!Q103&gt;=91,"A+",IF(Main!Q103&gt;=80,"A",IF(Q103&gt;=70,"B",IF(Q103&gt;=60,"C",IF(Q103&gt;=40,"D",IF(Q103&lt;40,"E"))))))</f>
        <v>C</v>
      </c>
      <c r="S103" s="27">
        <f>INDEX(Detail!$A$1:$A$1001,MATCH(Main!C103,Detail!$G$1:$G$1001,0))</f>
        <v>37757</v>
      </c>
      <c r="T103" t="str">
        <f>INDEX(Detail!$F$1:$F$1001,MATCH(Main!C103,Detail!$G$1:$G$1001,0))</f>
        <v>Surabaya</v>
      </c>
      <c r="U103">
        <f>INDEX(Detail!$C$1:$C$1001,MATCH(Main!C103,Detail!$G$1:$G$1001,0))</f>
        <v>150</v>
      </c>
      <c r="V103">
        <f>INDEX(Detail!$D$1:$D$1001,MATCH(Main!C103,Detail!$G$1:$G$1001,0))</f>
        <v>91</v>
      </c>
      <c r="W103" t="str">
        <f>INDEX(Detail!$E$1:$E$1001,MATCH(Main!C103,Detail!$G$1:$G$1001,0))</f>
        <v xml:space="preserve">Jalan Gegerkalong Hilir No. 0
</v>
      </c>
      <c r="X103" t="str">
        <f>INDEX(Detail!$B$1:$B$1001,MATCH(Main!C103,Detail!$G$1:$G$1001,0))</f>
        <v>AB-</v>
      </c>
      <c r="Z103" s="50"/>
    </row>
    <row r="104" spans="1:26" x14ac:dyDescent="0.35">
      <c r="A104">
        <v>103</v>
      </c>
      <c r="B104" t="str">
        <f>IF(A104&lt;=250,"1-250",IF(A104&lt;=500,"251-500",IF(A104&lt;=750,"501-750","751-1000")))</f>
        <v>1-250</v>
      </c>
      <c r="C104" t="str">
        <f>CONCATENATE(IF(D104="Matematika","A",IF(D104="Fisika","B",IF(D104="Kimia","C",IF(D104="Biologi","D",IF(D104="Statistika","E","F"))))),IF(A104&gt;=1000,"",IF(A104&gt;=100,"0",IF(A104&gt;=10,"00",IF(A104&lt;10,"000")))),A104)</f>
        <v>D0103</v>
      </c>
      <c r="D104" t="s">
        <v>1013</v>
      </c>
      <c r="E104" t="str">
        <f>VLOOKUP(C104,Detail!$G$1:$H$1001,2,0)</f>
        <v>Kartika Napitupulu</v>
      </c>
      <c r="F104" t="str">
        <f>IF(AND(B104="1-250",D104="Matematika"),"Bu Dwi",IF(AND(B104="1-250",D104="Fisika"),"Pak Krisna",IF(AND(B104="1-250",D104="Kimia"),"Pak Budi",IF(AND(B104="1-250",D104="Biologi"),"Bu Ratna",IF(AND(B104="1-250",D104="Statistika"),"Bu Made","Pak Andi")))))</f>
        <v>Bu Ratna</v>
      </c>
      <c r="G104">
        <v>69</v>
      </c>
      <c r="H104">
        <v>72</v>
      </c>
      <c r="I104">
        <v>42</v>
      </c>
      <c r="J104">
        <v>71</v>
      </c>
      <c r="K104">
        <v>87</v>
      </c>
      <c r="L104">
        <v>67</v>
      </c>
      <c r="M104">
        <v>69</v>
      </c>
      <c r="N104" s="27" t="str">
        <f>IFERROR(VLOOKUP(Main!C104,Absen!$A$1:$B$501,2,0),"No")</f>
        <v>No</v>
      </c>
      <c r="O104" s="27" t="str">
        <f>IF(N104="No","Hadir","Tidak Hadir")</f>
        <v>Hadir</v>
      </c>
      <c r="P104">
        <f>IF(N104="No",M104,M104-10)</f>
        <v>69</v>
      </c>
      <c r="Q104">
        <f>SUM(G104:H104,J104:K104)*12.5%+SUM(I104,L104)*20%+P104*10%</f>
        <v>66.075000000000003</v>
      </c>
      <c r="R104" t="str">
        <f>IF(Main!Q104&gt;=91,"A+",IF(Main!Q104&gt;=80,"A",IF(Q104&gt;=70,"B",IF(Q104&gt;=60,"C",IF(Q104&gt;=40,"D",IF(Q104&lt;40,"E"))))))</f>
        <v>C</v>
      </c>
      <c r="S104" s="27">
        <f>INDEX(Detail!$A$1:$A$1001,MATCH(Main!C104,Detail!$G$1:$G$1001,0))</f>
        <v>37705</v>
      </c>
      <c r="T104" t="str">
        <f>INDEX(Detail!$F$1:$F$1001,MATCH(Main!C104,Detail!$G$1:$G$1001,0))</f>
        <v>Kota Administrasi Jakarta Utara</v>
      </c>
      <c r="U104">
        <f>INDEX(Detail!$C$1:$C$1001,MATCH(Main!C104,Detail!$G$1:$G$1001,0))</f>
        <v>155</v>
      </c>
      <c r="V104">
        <f>INDEX(Detail!$D$1:$D$1001,MATCH(Main!C104,Detail!$G$1:$G$1001,0))</f>
        <v>87</v>
      </c>
      <c r="W104" t="str">
        <f>INDEX(Detail!$E$1:$E$1001,MATCH(Main!C104,Detail!$G$1:$G$1001,0))</f>
        <v>Gang Gardujati No. 63</v>
      </c>
      <c r="X104" t="str">
        <f>INDEX(Detail!$B$1:$B$1001,MATCH(Main!C104,Detail!$G$1:$G$1001,0))</f>
        <v>O-</v>
      </c>
    </row>
    <row r="105" spans="1:26" x14ac:dyDescent="0.35">
      <c r="A105">
        <v>104</v>
      </c>
      <c r="B105" t="str">
        <f>IF(A105&lt;=250,"1-250",IF(A105&lt;=500,"251-500",IF(A105&lt;=750,"501-750","751-1000")))</f>
        <v>1-250</v>
      </c>
      <c r="C105" t="str">
        <f>CONCATENATE(IF(D105="Matematika","A",IF(D105="Fisika","B",IF(D105="Kimia","C",IF(D105="Biologi","D",IF(D105="Statistika","E","F"))))),IF(A105&gt;=1000,"",IF(A105&gt;=100,"0",IF(A105&gt;=10,"00",IF(A105&lt;10,"000")))),A105)</f>
        <v>E0104</v>
      </c>
      <c r="D105" t="s">
        <v>1010</v>
      </c>
      <c r="E105" t="str">
        <f>VLOOKUP(C105,Detail!$G$1:$H$1001,2,0)</f>
        <v>Rusman Hakim</v>
      </c>
      <c r="F105" t="str">
        <f>IF(AND(B105="1-250",D105="Matematika"),"Bu Dwi",IF(AND(B105="1-250",D105="Fisika"),"Pak Krisna",IF(AND(B105="1-250",D105="Kimia"),"Pak Budi",IF(AND(B105="1-250",D105="Biologi"),"Bu Ratna",IF(AND(B105="1-250",D105="Statistika"),"Bu Made","Pak Andi")))))</f>
        <v>Bu Made</v>
      </c>
      <c r="G105">
        <v>87</v>
      </c>
      <c r="H105">
        <v>58</v>
      </c>
      <c r="I105">
        <v>60</v>
      </c>
      <c r="J105">
        <v>64</v>
      </c>
      <c r="K105">
        <v>62</v>
      </c>
      <c r="L105">
        <v>95</v>
      </c>
      <c r="M105">
        <v>77</v>
      </c>
      <c r="N105" s="27">
        <f>IFERROR(VLOOKUP(Main!C105,Absen!$A$1:$B$501,2,0),"No")</f>
        <v>44906</v>
      </c>
      <c r="O105" s="27" t="str">
        <f>IF(N105="No","Hadir","Tidak Hadir")</f>
        <v>Tidak Hadir</v>
      </c>
      <c r="P105">
        <f>IF(N105="No",M105,M105-10)</f>
        <v>67</v>
      </c>
      <c r="Q105">
        <f>SUM(G105:H105,J105:K105)*12.5%+SUM(I105,L105)*20%+P105*10%</f>
        <v>71.575000000000003</v>
      </c>
      <c r="R105" t="str">
        <f>IF(Main!Q105&gt;=91,"A+",IF(Main!Q105&gt;=80,"A",IF(Q105&gt;=70,"B",IF(Q105&gt;=60,"C",IF(Q105&gt;=40,"D",IF(Q105&lt;40,"E"))))))</f>
        <v>B</v>
      </c>
      <c r="S105" s="27">
        <f>INDEX(Detail!$A$1:$A$1001,MATCH(Main!C105,Detail!$G$1:$G$1001,0))</f>
        <v>37139</v>
      </c>
      <c r="T105" t="str">
        <f>INDEX(Detail!$F$1:$F$1001,MATCH(Main!C105,Detail!$G$1:$G$1001,0))</f>
        <v>Tanjungpinang</v>
      </c>
      <c r="U105">
        <f>INDEX(Detail!$C$1:$C$1001,MATCH(Main!C105,Detail!$G$1:$G$1001,0))</f>
        <v>166</v>
      </c>
      <c r="V105">
        <f>INDEX(Detail!$D$1:$D$1001,MATCH(Main!C105,Detail!$G$1:$G$1001,0))</f>
        <v>90</v>
      </c>
      <c r="W105" t="str">
        <f>INDEX(Detail!$E$1:$E$1001,MATCH(Main!C105,Detail!$G$1:$G$1001,0))</f>
        <v>Gg. Surapati No. 93</v>
      </c>
      <c r="X105" t="str">
        <f>INDEX(Detail!$B$1:$B$1001,MATCH(Main!C105,Detail!$G$1:$G$1001,0))</f>
        <v>O+</v>
      </c>
    </row>
    <row r="106" spans="1:26" x14ac:dyDescent="0.35">
      <c r="A106">
        <v>105</v>
      </c>
      <c r="B106" t="str">
        <f>IF(A106&lt;=250,"1-250",IF(A106&lt;=500,"251-500",IF(A106&lt;=750,"501-750","751-1000")))</f>
        <v>1-250</v>
      </c>
      <c r="C106" t="str">
        <f>CONCATENATE(IF(D106="Matematika","A",IF(D106="Fisika","B",IF(D106="Kimia","C",IF(D106="Biologi","D",IF(D106="Statistika","E","F"))))),IF(A106&gt;=1000,"",IF(A106&gt;=100,"0",IF(A106&gt;=10,"00",IF(A106&lt;10,"000")))),A106)</f>
        <v>D0105</v>
      </c>
      <c r="D106" t="s">
        <v>1013</v>
      </c>
      <c r="E106" t="str">
        <f>VLOOKUP(C106,Detail!$G$1:$H$1001,2,0)</f>
        <v>Bakiman Uwais</v>
      </c>
      <c r="F106" t="str">
        <f>IF(AND(B106="1-250",D106="Matematika"),"Bu Dwi",IF(AND(B106="1-250",D106="Fisika"),"Pak Krisna",IF(AND(B106="1-250",D106="Kimia"),"Pak Budi",IF(AND(B106="1-250",D106="Biologi"),"Bu Ratna",IF(AND(B106="1-250",D106="Statistika"),"Bu Made","Pak Andi")))))</f>
        <v>Bu Ratna</v>
      </c>
      <c r="G106">
        <v>87</v>
      </c>
      <c r="H106">
        <v>67</v>
      </c>
      <c r="I106">
        <v>85</v>
      </c>
      <c r="J106">
        <v>56</v>
      </c>
      <c r="K106">
        <v>60</v>
      </c>
      <c r="L106">
        <v>77</v>
      </c>
      <c r="M106">
        <v>83</v>
      </c>
      <c r="N106" s="27" t="str">
        <f>IFERROR(VLOOKUP(Main!C106,Absen!$A$1:$B$501,2,0),"No")</f>
        <v>No</v>
      </c>
      <c r="O106" s="27" t="str">
        <f>IF(N106="No","Hadir","Tidak Hadir")</f>
        <v>Hadir</v>
      </c>
      <c r="P106">
        <f>IF(N106="No",M106,M106-10)</f>
        <v>83</v>
      </c>
      <c r="Q106">
        <f>SUM(G106:H106,J106:K106)*12.5%+SUM(I106,L106)*20%+P106*10%</f>
        <v>74.45</v>
      </c>
      <c r="R106" t="str">
        <f>IF(Main!Q106&gt;=91,"A+",IF(Main!Q106&gt;=80,"A",IF(Q106&gt;=70,"B",IF(Q106&gt;=60,"C",IF(Q106&gt;=40,"D",IF(Q106&lt;40,"E"))))))</f>
        <v>B</v>
      </c>
      <c r="S106" s="27">
        <f>INDEX(Detail!$A$1:$A$1001,MATCH(Main!C106,Detail!$G$1:$G$1001,0))</f>
        <v>37182</v>
      </c>
      <c r="T106" t="str">
        <f>INDEX(Detail!$F$1:$F$1001,MATCH(Main!C106,Detail!$G$1:$G$1001,0))</f>
        <v>Cilegon</v>
      </c>
      <c r="U106">
        <f>INDEX(Detail!$C$1:$C$1001,MATCH(Main!C106,Detail!$G$1:$G$1001,0))</f>
        <v>171</v>
      </c>
      <c r="V106">
        <f>INDEX(Detail!$D$1:$D$1001,MATCH(Main!C106,Detail!$G$1:$G$1001,0))</f>
        <v>45</v>
      </c>
      <c r="W106" t="str">
        <f>INDEX(Detail!$E$1:$E$1001,MATCH(Main!C106,Detail!$G$1:$G$1001,0))</f>
        <v>Gang Gedebage Selatan No. 22</v>
      </c>
      <c r="X106" t="str">
        <f>INDEX(Detail!$B$1:$B$1001,MATCH(Main!C106,Detail!$G$1:$G$1001,0))</f>
        <v>O-</v>
      </c>
    </row>
    <row r="107" spans="1:26" x14ac:dyDescent="0.35">
      <c r="A107">
        <v>106</v>
      </c>
      <c r="B107" t="str">
        <f>IF(A107&lt;=250,"1-250",IF(A107&lt;=500,"251-500",IF(A107&lt;=750,"501-750","751-1000")))</f>
        <v>1-250</v>
      </c>
      <c r="C107" t="str">
        <f>CONCATENATE(IF(D107="Matematika","A",IF(D107="Fisika","B",IF(D107="Kimia","C",IF(D107="Biologi","D",IF(D107="Statistika","E","F"))))),IF(A107&gt;=1000,"",IF(A107&gt;=100,"0",IF(A107&gt;=10,"00",IF(A107&lt;10,"000")))),A107)</f>
        <v>E0106</v>
      </c>
      <c r="D107" t="s">
        <v>1010</v>
      </c>
      <c r="E107" t="str">
        <f>VLOOKUP(C107,Detail!$G$1:$H$1001,2,0)</f>
        <v>Ibrahim Wijaya</v>
      </c>
      <c r="F107" t="str">
        <f>IF(AND(B107="1-250",D107="Matematika"),"Bu Dwi",IF(AND(B107="1-250",D107="Fisika"),"Pak Krisna",IF(AND(B107="1-250",D107="Kimia"),"Pak Budi",IF(AND(B107="1-250",D107="Biologi"),"Bu Ratna",IF(AND(B107="1-250",D107="Statistika"),"Bu Made","Pak Andi")))))</f>
        <v>Bu Made</v>
      </c>
      <c r="G107">
        <v>51</v>
      </c>
      <c r="H107">
        <v>72</v>
      </c>
      <c r="I107">
        <v>55</v>
      </c>
      <c r="J107">
        <v>58</v>
      </c>
      <c r="K107">
        <v>65</v>
      </c>
      <c r="L107">
        <v>85</v>
      </c>
      <c r="M107">
        <v>89</v>
      </c>
      <c r="N107" s="27" t="str">
        <f>IFERROR(VLOOKUP(Main!C107,Absen!$A$1:$B$501,2,0),"No")</f>
        <v>No</v>
      </c>
      <c r="O107" s="27" t="str">
        <f>IF(N107="No","Hadir","Tidak Hadir")</f>
        <v>Hadir</v>
      </c>
      <c r="P107">
        <f>IF(N107="No",M107,M107-10)</f>
        <v>89</v>
      </c>
      <c r="Q107">
        <f>SUM(G107:H107,J107:K107)*12.5%+SUM(I107,L107)*20%+P107*10%</f>
        <v>67.650000000000006</v>
      </c>
      <c r="R107" t="str">
        <f>IF(Main!Q107&gt;=91,"A+",IF(Main!Q107&gt;=80,"A",IF(Q107&gt;=70,"B",IF(Q107&gt;=60,"C",IF(Q107&gt;=40,"D",IF(Q107&lt;40,"E"))))))</f>
        <v>C</v>
      </c>
      <c r="S107" s="27">
        <f>INDEX(Detail!$A$1:$A$1001,MATCH(Main!C107,Detail!$G$1:$G$1001,0))</f>
        <v>38253</v>
      </c>
      <c r="T107" t="str">
        <f>INDEX(Detail!$F$1:$F$1001,MATCH(Main!C107,Detail!$G$1:$G$1001,0))</f>
        <v>Sabang</v>
      </c>
      <c r="U107">
        <f>INDEX(Detail!$C$1:$C$1001,MATCH(Main!C107,Detail!$G$1:$G$1001,0))</f>
        <v>168</v>
      </c>
      <c r="V107">
        <f>INDEX(Detail!$D$1:$D$1001,MATCH(Main!C107,Detail!$G$1:$G$1001,0))</f>
        <v>87</v>
      </c>
      <c r="W107" t="str">
        <f>INDEX(Detail!$E$1:$E$1001,MATCH(Main!C107,Detail!$G$1:$G$1001,0))</f>
        <v>Gg. Pasteur No. 57</v>
      </c>
      <c r="X107" t="str">
        <f>INDEX(Detail!$B$1:$B$1001,MATCH(Main!C107,Detail!$G$1:$G$1001,0))</f>
        <v>AB-</v>
      </c>
    </row>
    <row r="108" spans="1:26" x14ac:dyDescent="0.35">
      <c r="A108">
        <v>107</v>
      </c>
      <c r="B108" t="str">
        <f>IF(A108&lt;=250,"1-250",IF(A108&lt;=500,"251-500",IF(A108&lt;=750,"501-750","751-1000")))</f>
        <v>1-250</v>
      </c>
      <c r="C108" t="str">
        <f>CONCATENATE(IF(D108="Matematika","A",IF(D108="Fisika","B",IF(D108="Kimia","C",IF(D108="Biologi","D",IF(D108="Statistika","E","F"))))),IF(A108&gt;=1000,"",IF(A108&gt;=100,"0",IF(A108&gt;=10,"00",IF(A108&lt;10,"000")))),A108)</f>
        <v>E0107</v>
      </c>
      <c r="D108" t="s">
        <v>1010</v>
      </c>
      <c r="E108" t="str">
        <f>VLOOKUP(C108,Detail!$G$1:$H$1001,2,0)</f>
        <v>Ibun Setiawan</v>
      </c>
      <c r="F108" t="str">
        <f>IF(AND(B108="1-250",D108="Matematika"),"Bu Dwi",IF(AND(B108="1-250",D108="Fisika"),"Pak Krisna",IF(AND(B108="1-250",D108="Kimia"),"Pak Budi",IF(AND(B108="1-250",D108="Biologi"),"Bu Ratna",IF(AND(B108="1-250",D108="Statistika"),"Bu Made","Pak Andi")))))</f>
        <v>Bu Made</v>
      </c>
      <c r="G108">
        <v>62</v>
      </c>
      <c r="H108">
        <v>47</v>
      </c>
      <c r="I108">
        <v>30</v>
      </c>
      <c r="J108">
        <v>71</v>
      </c>
      <c r="K108">
        <v>73</v>
      </c>
      <c r="L108">
        <v>76</v>
      </c>
      <c r="M108">
        <v>76</v>
      </c>
      <c r="N108" s="27">
        <f>IFERROR(VLOOKUP(Main!C108,Absen!$A$1:$B$501,2,0),"No")</f>
        <v>44830</v>
      </c>
      <c r="O108" s="27" t="str">
        <f>IF(N108="No","Hadir","Tidak Hadir")</f>
        <v>Tidak Hadir</v>
      </c>
      <c r="P108">
        <f>IF(N108="No",M108,M108-10)</f>
        <v>66</v>
      </c>
      <c r="Q108">
        <f>SUM(G108:H108,J108:K108)*12.5%+SUM(I108,L108)*20%+P108*10%</f>
        <v>59.425000000000004</v>
      </c>
      <c r="R108" t="str">
        <f>IF(Main!Q108&gt;=91,"A+",IF(Main!Q108&gt;=80,"A",IF(Q108&gt;=70,"B",IF(Q108&gt;=60,"C",IF(Q108&gt;=40,"D",IF(Q108&lt;40,"E"))))))</f>
        <v>D</v>
      </c>
      <c r="S108" s="27">
        <f>INDEX(Detail!$A$1:$A$1001,MATCH(Main!C108,Detail!$G$1:$G$1001,0))</f>
        <v>38152</v>
      </c>
      <c r="T108" t="str">
        <f>INDEX(Detail!$F$1:$F$1001,MATCH(Main!C108,Detail!$G$1:$G$1001,0))</f>
        <v>Yogyakarta</v>
      </c>
      <c r="U108">
        <f>INDEX(Detail!$C$1:$C$1001,MATCH(Main!C108,Detail!$G$1:$G$1001,0))</f>
        <v>159</v>
      </c>
      <c r="V108">
        <f>INDEX(Detail!$D$1:$D$1001,MATCH(Main!C108,Detail!$G$1:$G$1001,0))</f>
        <v>47</v>
      </c>
      <c r="W108" t="str">
        <f>INDEX(Detail!$E$1:$E$1001,MATCH(Main!C108,Detail!$G$1:$G$1001,0))</f>
        <v>Jl. Kiaracondong No. 29</v>
      </c>
      <c r="X108" t="str">
        <f>INDEX(Detail!$B$1:$B$1001,MATCH(Main!C108,Detail!$G$1:$G$1001,0))</f>
        <v>O-</v>
      </c>
    </row>
    <row r="109" spans="1:26" x14ac:dyDescent="0.35">
      <c r="A109">
        <v>108</v>
      </c>
      <c r="B109" t="str">
        <f>IF(A109&lt;=250,"1-250",IF(A109&lt;=500,"251-500",IF(A109&lt;=750,"501-750","751-1000")))</f>
        <v>1-250</v>
      </c>
      <c r="C109" t="str">
        <f>CONCATENATE(IF(D109="Matematika","A",IF(D109="Fisika","B",IF(D109="Kimia","C",IF(D109="Biologi","D",IF(D109="Statistika","E","F"))))),IF(A109&gt;=1000,"",IF(A109&gt;=100,"0",IF(A109&gt;=10,"00",IF(A109&lt;10,"000")))),A109)</f>
        <v>E0108</v>
      </c>
      <c r="D109" t="s">
        <v>1010</v>
      </c>
      <c r="E109" t="str">
        <f>VLOOKUP(C109,Detail!$G$1:$H$1001,2,0)</f>
        <v>Kemal Prabowo</v>
      </c>
      <c r="F109" t="str">
        <f>IF(AND(B109="1-250",D109="Matematika"),"Bu Dwi",IF(AND(B109="1-250",D109="Fisika"),"Pak Krisna",IF(AND(B109="1-250",D109="Kimia"),"Pak Budi",IF(AND(B109="1-250",D109="Biologi"),"Bu Ratna",IF(AND(B109="1-250",D109="Statistika"),"Bu Made","Pak Andi")))))</f>
        <v>Bu Made</v>
      </c>
      <c r="G109">
        <v>72</v>
      </c>
      <c r="H109">
        <v>47</v>
      </c>
      <c r="I109">
        <v>69</v>
      </c>
      <c r="J109">
        <v>64</v>
      </c>
      <c r="K109">
        <v>77</v>
      </c>
      <c r="L109">
        <v>42</v>
      </c>
      <c r="M109">
        <v>63</v>
      </c>
      <c r="N109" s="27" t="str">
        <f>IFERROR(VLOOKUP(Main!C109,Absen!$A$1:$B$501,2,0),"No")</f>
        <v>No</v>
      </c>
      <c r="O109" s="27" t="str">
        <f>IF(N109="No","Hadir","Tidak Hadir")</f>
        <v>Hadir</v>
      </c>
      <c r="P109">
        <f>IF(N109="No",M109,M109-10)</f>
        <v>63</v>
      </c>
      <c r="Q109">
        <f>SUM(G109:H109,J109:K109)*12.5%+SUM(I109,L109)*20%+P109*10%</f>
        <v>61</v>
      </c>
      <c r="R109" t="str">
        <f>IF(Main!Q109&gt;=91,"A+",IF(Main!Q109&gt;=80,"A",IF(Q109&gt;=70,"B",IF(Q109&gt;=60,"C",IF(Q109&gt;=40,"D",IF(Q109&lt;40,"E"))))))</f>
        <v>C</v>
      </c>
      <c r="S109" s="27">
        <f>INDEX(Detail!$A$1:$A$1001,MATCH(Main!C109,Detail!$G$1:$G$1001,0))</f>
        <v>37681</v>
      </c>
      <c r="T109" t="str">
        <f>INDEX(Detail!$F$1:$F$1001,MATCH(Main!C109,Detail!$G$1:$G$1001,0))</f>
        <v>Banda Aceh</v>
      </c>
      <c r="U109">
        <f>INDEX(Detail!$C$1:$C$1001,MATCH(Main!C109,Detail!$G$1:$G$1001,0))</f>
        <v>151</v>
      </c>
      <c r="V109">
        <f>INDEX(Detail!$D$1:$D$1001,MATCH(Main!C109,Detail!$G$1:$G$1001,0))</f>
        <v>59</v>
      </c>
      <c r="W109" t="str">
        <f>INDEX(Detail!$E$1:$E$1001,MATCH(Main!C109,Detail!$G$1:$G$1001,0))</f>
        <v>Gang Gegerkalong Hilir No. 66</v>
      </c>
      <c r="X109" t="str">
        <f>INDEX(Detail!$B$1:$B$1001,MATCH(Main!C109,Detail!$G$1:$G$1001,0))</f>
        <v>A+</v>
      </c>
    </row>
    <row r="110" spans="1:26" x14ac:dyDescent="0.35">
      <c r="A110">
        <v>109</v>
      </c>
      <c r="B110" t="str">
        <f>IF(A110&lt;=250,"1-250",IF(A110&lt;=500,"251-500",IF(A110&lt;=750,"501-750","751-1000")))</f>
        <v>1-250</v>
      </c>
      <c r="C110" t="str">
        <f>CONCATENATE(IF(D110="Matematika","A",IF(D110="Fisika","B",IF(D110="Kimia","C",IF(D110="Biologi","D",IF(D110="Statistika","E","F"))))),IF(A110&gt;=1000,"",IF(A110&gt;=100,"0",IF(A110&gt;=10,"00",IF(A110&lt;10,"000")))),A110)</f>
        <v>F0109</v>
      </c>
      <c r="D110" t="s">
        <v>1011</v>
      </c>
      <c r="E110" t="str">
        <f>VLOOKUP(C110,Detail!$G$1:$H$1001,2,0)</f>
        <v>Saiful Kusumo</v>
      </c>
      <c r="F110" t="str">
        <f>IF(AND(B110="1-250",D110="Matematika"),"Bu Dwi",IF(AND(B110="1-250",D110="Fisika"),"Pak Krisna",IF(AND(B110="1-250",D110="Kimia"),"Pak Budi",IF(AND(B110="1-250",D110="Biologi"),"Bu Ratna",IF(AND(B110="1-250",D110="Statistika"),"Bu Made","Pak Andi")))))</f>
        <v>Pak Andi</v>
      </c>
      <c r="G110">
        <v>57</v>
      </c>
      <c r="H110">
        <v>56</v>
      </c>
      <c r="I110">
        <v>90</v>
      </c>
      <c r="J110">
        <v>62</v>
      </c>
      <c r="K110">
        <v>51</v>
      </c>
      <c r="L110">
        <v>97</v>
      </c>
      <c r="M110">
        <v>78</v>
      </c>
      <c r="N110" s="27">
        <f>IFERROR(VLOOKUP(Main!C110,Absen!$A$1:$B$501,2,0),"No")</f>
        <v>44872</v>
      </c>
      <c r="O110" s="27" t="str">
        <f>IF(N110="No","Hadir","Tidak Hadir")</f>
        <v>Tidak Hadir</v>
      </c>
      <c r="P110">
        <f>IF(N110="No",M110,M110-10)</f>
        <v>68</v>
      </c>
      <c r="Q110">
        <f>SUM(G110:H110,J110:K110)*12.5%+SUM(I110,L110)*20%+P110*10%</f>
        <v>72.45</v>
      </c>
      <c r="R110" t="str">
        <f>IF(Main!Q110&gt;=91,"A+",IF(Main!Q110&gt;=80,"A",IF(Q110&gt;=70,"B",IF(Q110&gt;=60,"C",IF(Q110&gt;=40,"D",IF(Q110&lt;40,"E"))))))</f>
        <v>B</v>
      </c>
      <c r="S110" s="27">
        <f>INDEX(Detail!$A$1:$A$1001,MATCH(Main!C110,Detail!$G$1:$G$1001,0))</f>
        <v>38339</v>
      </c>
      <c r="T110" t="str">
        <f>INDEX(Detail!$F$1:$F$1001,MATCH(Main!C110,Detail!$G$1:$G$1001,0))</f>
        <v>Pekalongan</v>
      </c>
      <c r="U110">
        <f>INDEX(Detail!$C$1:$C$1001,MATCH(Main!C110,Detail!$G$1:$G$1001,0))</f>
        <v>180</v>
      </c>
      <c r="V110">
        <f>INDEX(Detail!$D$1:$D$1001,MATCH(Main!C110,Detail!$G$1:$G$1001,0))</f>
        <v>61</v>
      </c>
      <c r="W110" t="str">
        <f>INDEX(Detail!$E$1:$E$1001,MATCH(Main!C110,Detail!$G$1:$G$1001,0))</f>
        <v>Jalan Wonoayu No. 69</v>
      </c>
      <c r="X110" t="str">
        <f>INDEX(Detail!$B$1:$B$1001,MATCH(Main!C110,Detail!$G$1:$G$1001,0))</f>
        <v>O-</v>
      </c>
    </row>
    <row r="111" spans="1:26" x14ac:dyDescent="0.35">
      <c r="A111">
        <v>110</v>
      </c>
      <c r="B111" t="str">
        <f>IF(A111&lt;=250,"1-250",IF(A111&lt;=500,"251-500",IF(A111&lt;=750,"501-750","751-1000")))</f>
        <v>1-250</v>
      </c>
      <c r="C111" t="str">
        <f>CONCATENATE(IF(D111="Matematika","A",IF(D111="Fisika","B",IF(D111="Kimia","C",IF(D111="Biologi","D",IF(D111="Statistika","E","F"))))),IF(A111&gt;=1000,"",IF(A111&gt;=100,"0",IF(A111&gt;=10,"00",IF(A111&lt;10,"000")))),A111)</f>
        <v>A0110</v>
      </c>
      <c r="D111" t="s">
        <v>1015</v>
      </c>
      <c r="E111" t="str">
        <f>VLOOKUP(C111,Detail!$G$1:$H$1001,2,0)</f>
        <v>Wisnu Pangestu</v>
      </c>
      <c r="F111" t="str">
        <f>IF(AND(B111="1-250",D111="Matematika"),"Bu Dwi",IF(AND(B111="1-250",D111="Fisika"),"Pak Krisna",IF(AND(B111="1-250",D111="Kimia"),"Pak Budi",IF(AND(B111="1-250",D111="Biologi"),"Bu Ratna",IF(AND(B111="1-250",D111="Statistika"),"Bu Made","Pak Andi")))))</f>
        <v>Bu Dwi</v>
      </c>
      <c r="G111">
        <v>84</v>
      </c>
      <c r="H111">
        <v>68</v>
      </c>
      <c r="I111">
        <v>58</v>
      </c>
      <c r="J111">
        <v>51</v>
      </c>
      <c r="K111">
        <v>80</v>
      </c>
      <c r="L111">
        <v>46</v>
      </c>
      <c r="M111">
        <v>88</v>
      </c>
      <c r="N111" s="27" t="str">
        <f>IFERROR(VLOOKUP(Main!C111,Absen!$A$1:$B$501,2,0),"No")</f>
        <v>No</v>
      </c>
      <c r="O111" s="27" t="str">
        <f>IF(N111="No","Hadir","Tidak Hadir")</f>
        <v>Hadir</v>
      </c>
      <c r="P111">
        <f>IF(N111="No",M111,M111-10)</f>
        <v>88</v>
      </c>
      <c r="Q111">
        <f>SUM(G111:H111,J111:K111)*12.5%+SUM(I111,L111)*20%+P111*10%</f>
        <v>64.974999999999994</v>
      </c>
      <c r="R111" t="str">
        <f>IF(Main!Q111&gt;=91,"A+",IF(Main!Q111&gt;=80,"A",IF(Q111&gt;=70,"B",IF(Q111&gt;=60,"C",IF(Q111&gt;=40,"D",IF(Q111&lt;40,"E"))))))</f>
        <v>C</v>
      </c>
      <c r="S111" s="27">
        <f>INDEX(Detail!$A$1:$A$1001,MATCH(Main!C111,Detail!$G$1:$G$1001,0))</f>
        <v>37705</v>
      </c>
      <c r="T111" t="str">
        <f>INDEX(Detail!$F$1:$F$1001,MATCH(Main!C111,Detail!$G$1:$G$1001,0))</f>
        <v>Pematangsiantar</v>
      </c>
      <c r="U111">
        <f>INDEX(Detail!$C$1:$C$1001,MATCH(Main!C111,Detail!$G$1:$G$1001,0))</f>
        <v>172</v>
      </c>
      <c r="V111">
        <f>INDEX(Detail!$D$1:$D$1001,MATCH(Main!C111,Detail!$G$1:$G$1001,0))</f>
        <v>48</v>
      </c>
      <c r="W111" t="str">
        <f>INDEX(Detail!$E$1:$E$1001,MATCH(Main!C111,Detail!$G$1:$G$1001,0))</f>
        <v>Gg. R.E Martadinata No. 43</v>
      </c>
      <c r="X111" t="str">
        <f>INDEX(Detail!$B$1:$B$1001,MATCH(Main!C111,Detail!$G$1:$G$1001,0))</f>
        <v>AB+</v>
      </c>
    </row>
    <row r="112" spans="1:26" x14ac:dyDescent="0.35">
      <c r="A112">
        <v>111</v>
      </c>
      <c r="B112" t="str">
        <f>IF(A112&lt;=250,"1-250",IF(A112&lt;=500,"251-500",IF(A112&lt;=750,"501-750","751-1000")))</f>
        <v>1-250</v>
      </c>
      <c r="C112" t="str">
        <f>CONCATENATE(IF(D112="Matematika","A",IF(D112="Fisika","B",IF(D112="Kimia","C",IF(D112="Biologi","D",IF(D112="Statistika","E","F"))))),IF(A112&gt;=1000,"",IF(A112&gt;=100,"0",IF(A112&gt;=10,"00",IF(A112&lt;10,"000")))),A112)</f>
        <v>A0111</v>
      </c>
      <c r="D112" t="s">
        <v>1015</v>
      </c>
      <c r="E112" t="str">
        <f>VLOOKUP(C112,Detail!$G$1:$H$1001,2,0)</f>
        <v>Jumadi Wahyuni</v>
      </c>
      <c r="F112" t="str">
        <f>IF(AND(B112="1-250",D112="Matematika"),"Bu Dwi",IF(AND(B112="1-250",D112="Fisika"),"Pak Krisna",IF(AND(B112="1-250",D112="Kimia"),"Pak Budi",IF(AND(B112="1-250",D112="Biologi"),"Bu Ratna",IF(AND(B112="1-250",D112="Statistika"),"Bu Made","Pak Andi")))))</f>
        <v>Bu Dwi</v>
      </c>
      <c r="G112">
        <v>73</v>
      </c>
      <c r="H112">
        <v>74</v>
      </c>
      <c r="I112">
        <v>64</v>
      </c>
      <c r="J112">
        <v>51</v>
      </c>
      <c r="K112">
        <v>95</v>
      </c>
      <c r="L112">
        <v>85</v>
      </c>
      <c r="M112">
        <v>99</v>
      </c>
      <c r="N112" s="27" t="str">
        <f>IFERROR(VLOOKUP(Main!C112,Absen!$A$1:$B$501,2,0),"No")</f>
        <v>No</v>
      </c>
      <c r="O112" s="27" t="str">
        <f>IF(N112="No","Hadir","Tidak Hadir")</f>
        <v>Hadir</v>
      </c>
      <c r="P112">
        <f>IF(N112="No",M112,M112-10)</f>
        <v>99</v>
      </c>
      <c r="Q112">
        <f>SUM(G112:H112,J112:K112)*12.5%+SUM(I112,L112)*20%+P112*10%</f>
        <v>76.325000000000003</v>
      </c>
      <c r="R112" t="str">
        <f>IF(Main!Q112&gt;=91,"A+",IF(Main!Q112&gt;=80,"A",IF(Q112&gt;=70,"B",IF(Q112&gt;=60,"C",IF(Q112&gt;=40,"D",IF(Q112&lt;40,"E"))))))</f>
        <v>B</v>
      </c>
      <c r="S112" s="27">
        <f>INDEX(Detail!$A$1:$A$1001,MATCH(Main!C112,Detail!$G$1:$G$1001,0))</f>
        <v>37290</v>
      </c>
      <c r="T112" t="str">
        <f>INDEX(Detail!$F$1:$F$1001,MATCH(Main!C112,Detail!$G$1:$G$1001,0))</f>
        <v>Pariaman</v>
      </c>
      <c r="U112">
        <f>INDEX(Detail!$C$1:$C$1001,MATCH(Main!C112,Detail!$G$1:$G$1001,0))</f>
        <v>154</v>
      </c>
      <c r="V112">
        <f>INDEX(Detail!$D$1:$D$1001,MATCH(Main!C112,Detail!$G$1:$G$1001,0))</f>
        <v>95</v>
      </c>
      <c r="W112" t="str">
        <f>INDEX(Detail!$E$1:$E$1001,MATCH(Main!C112,Detail!$G$1:$G$1001,0))</f>
        <v>Gang Yos Sudarso No. 81</v>
      </c>
      <c r="X112" t="str">
        <f>INDEX(Detail!$B$1:$B$1001,MATCH(Main!C112,Detail!$G$1:$G$1001,0))</f>
        <v>A+</v>
      </c>
    </row>
    <row r="113" spans="1:24" x14ac:dyDescent="0.35">
      <c r="A113">
        <v>112</v>
      </c>
      <c r="B113" t="str">
        <f>IF(A113&lt;=250,"1-250",IF(A113&lt;=500,"251-500",IF(A113&lt;=750,"501-750","751-1000")))</f>
        <v>1-250</v>
      </c>
      <c r="C113" t="str">
        <f>CONCATENATE(IF(D113="Matematika","A",IF(D113="Fisika","B",IF(D113="Kimia","C",IF(D113="Biologi","D",IF(D113="Statistika","E","F"))))),IF(A113&gt;=1000,"",IF(A113&gt;=100,"0",IF(A113&gt;=10,"00",IF(A113&lt;10,"000")))),A113)</f>
        <v>C0112</v>
      </c>
      <c r="D113" t="s">
        <v>1012</v>
      </c>
      <c r="E113" t="str">
        <f>VLOOKUP(C113,Detail!$G$1:$H$1001,2,0)</f>
        <v>Kania Mandasari</v>
      </c>
      <c r="F113" t="str">
        <f>IF(AND(B113="1-250",D113="Matematika"),"Bu Dwi",IF(AND(B113="1-250",D113="Fisika"),"Pak Krisna",IF(AND(B113="1-250",D113="Kimia"),"Pak Budi",IF(AND(B113="1-250",D113="Biologi"),"Bu Ratna",IF(AND(B113="1-250",D113="Statistika"),"Bu Made","Pak Andi")))))</f>
        <v>Pak Budi</v>
      </c>
      <c r="G113">
        <v>58</v>
      </c>
      <c r="H113">
        <v>72</v>
      </c>
      <c r="I113">
        <v>74</v>
      </c>
      <c r="J113">
        <v>57</v>
      </c>
      <c r="K113">
        <v>93</v>
      </c>
      <c r="L113">
        <v>67</v>
      </c>
      <c r="M113">
        <v>65</v>
      </c>
      <c r="N113" s="27" t="str">
        <f>IFERROR(VLOOKUP(Main!C113,Absen!$A$1:$B$501,2,0),"No")</f>
        <v>No</v>
      </c>
      <c r="O113" s="27" t="str">
        <f>IF(N113="No","Hadir","Tidak Hadir")</f>
        <v>Hadir</v>
      </c>
      <c r="P113">
        <f>IF(N113="No",M113,M113-10)</f>
        <v>65</v>
      </c>
      <c r="Q113">
        <f>SUM(G113:H113,J113:K113)*12.5%+SUM(I113,L113)*20%+P113*10%</f>
        <v>69.7</v>
      </c>
      <c r="R113" t="str">
        <f>IF(Main!Q113&gt;=91,"A+",IF(Main!Q113&gt;=80,"A",IF(Q113&gt;=70,"B",IF(Q113&gt;=60,"C",IF(Q113&gt;=40,"D",IF(Q113&lt;40,"E"))))))</f>
        <v>C</v>
      </c>
      <c r="S113" s="27">
        <f>INDEX(Detail!$A$1:$A$1001,MATCH(Main!C113,Detail!$G$1:$G$1001,0))</f>
        <v>37835</v>
      </c>
      <c r="T113" t="str">
        <f>INDEX(Detail!$F$1:$F$1001,MATCH(Main!C113,Detail!$G$1:$G$1001,0))</f>
        <v>Tangerang</v>
      </c>
      <c r="U113">
        <f>INDEX(Detail!$C$1:$C$1001,MATCH(Main!C113,Detail!$G$1:$G$1001,0))</f>
        <v>173</v>
      </c>
      <c r="V113">
        <f>INDEX(Detail!$D$1:$D$1001,MATCH(Main!C113,Detail!$G$1:$G$1001,0))</f>
        <v>84</v>
      </c>
      <c r="W113" t="str">
        <f>INDEX(Detail!$E$1:$E$1001,MATCH(Main!C113,Detail!$G$1:$G$1001,0))</f>
        <v>Jl. Rajiman No. 09</v>
      </c>
      <c r="X113" t="str">
        <f>INDEX(Detail!$B$1:$B$1001,MATCH(Main!C113,Detail!$G$1:$G$1001,0))</f>
        <v>A+</v>
      </c>
    </row>
    <row r="114" spans="1:24" x14ac:dyDescent="0.35">
      <c r="A114">
        <v>113</v>
      </c>
      <c r="B114" t="str">
        <f>IF(A114&lt;=250,"1-250",IF(A114&lt;=500,"251-500",IF(A114&lt;=750,"501-750","751-1000")))</f>
        <v>1-250</v>
      </c>
      <c r="C114" t="str">
        <f>CONCATENATE(IF(D114="Matematika","A",IF(D114="Fisika","B",IF(D114="Kimia","C",IF(D114="Biologi","D",IF(D114="Statistika","E","F"))))),IF(A114&gt;=1000,"",IF(A114&gt;=100,"0",IF(A114&gt;=10,"00",IF(A114&lt;10,"000")))),A114)</f>
        <v>C0113</v>
      </c>
      <c r="D114" t="s">
        <v>1012</v>
      </c>
      <c r="E114" t="str">
        <f>VLOOKUP(C114,Detail!$G$1:$H$1001,2,0)</f>
        <v>Lantar Prakasa</v>
      </c>
      <c r="F114" t="str">
        <f>IF(AND(B114="1-250",D114="Matematika"),"Bu Dwi",IF(AND(B114="1-250",D114="Fisika"),"Pak Krisna",IF(AND(B114="1-250",D114="Kimia"),"Pak Budi",IF(AND(B114="1-250",D114="Biologi"),"Bu Ratna",IF(AND(B114="1-250",D114="Statistika"),"Bu Made","Pak Andi")))))</f>
        <v>Pak Budi</v>
      </c>
      <c r="G114">
        <v>87</v>
      </c>
      <c r="H114">
        <v>64</v>
      </c>
      <c r="I114">
        <v>50</v>
      </c>
      <c r="J114">
        <v>72</v>
      </c>
      <c r="K114">
        <v>73</v>
      </c>
      <c r="L114">
        <v>76</v>
      </c>
      <c r="M114">
        <v>68</v>
      </c>
      <c r="N114" s="27" t="str">
        <f>IFERROR(VLOOKUP(Main!C114,Absen!$A$1:$B$501,2,0),"No")</f>
        <v>No</v>
      </c>
      <c r="O114" s="27" t="str">
        <f>IF(N114="No","Hadir","Tidak Hadir")</f>
        <v>Hadir</v>
      </c>
      <c r="P114">
        <f>IF(N114="No",M114,M114-10)</f>
        <v>68</v>
      </c>
      <c r="Q114">
        <f>SUM(G114:H114,J114:K114)*12.5%+SUM(I114,L114)*20%+P114*10%</f>
        <v>69</v>
      </c>
      <c r="R114" t="str">
        <f>IF(Main!Q114&gt;=91,"A+",IF(Main!Q114&gt;=80,"A",IF(Q114&gt;=70,"B",IF(Q114&gt;=60,"C",IF(Q114&gt;=40,"D",IF(Q114&lt;40,"E"))))))</f>
        <v>C</v>
      </c>
      <c r="S114" s="27">
        <f>INDEX(Detail!$A$1:$A$1001,MATCH(Main!C114,Detail!$G$1:$G$1001,0))</f>
        <v>37112</v>
      </c>
      <c r="T114" t="str">
        <f>INDEX(Detail!$F$1:$F$1001,MATCH(Main!C114,Detail!$G$1:$G$1001,0))</f>
        <v>Tebingtinggi</v>
      </c>
      <c r="U114">
        <f>INDEX(Detail!$C$1:$C$1001,MATCH(Main!C114,Detail!$G$1:$G$1001,0))</f>
        <v>177</v>
      </c>
      <c r="V114">
        <f>INDEX(Detail!$D$1:$D$1001,MATCH(Main!C114,Detail!$G$1:$G$1001,0))</f>
        <v>47</v>
      </c>
      <c r="W114" t="str">
        <f>INDEX(Detail!$E$1:$E$1001,MATCH(Main!C114,Detail!$G$1:$G$1001,0))</f>
        <v xml:space="preserve">Jalan Ahmad Dahlan No. 4
</v>
      </c>
      <c r="X114" t="str">
        <f>INDEX(Detail!$B$1:$B$1001,MATCH(Main!C114,Detail!$G$1:$G$1001,0))</f>
        <v>AB+</v>
      </c>
    </row>
    <row r="115" spans="1:24" x14ac:dyDescent="0.35">
      <c r="A115">
        <v>114</v>
      </c>
      <c r="B115" t="str">
        <f>IF(A115&lt;=250,"1-250",IF(A115&lt;=500,"251-500",IF(A115&lt;=750,"501-750","751-1000")))</f>
        <v>1-250</v>
      </c>
      <c r="C115" t="str">
        <f>CONCATENATE(IF(D115="Matematika","A",IF(D115="Fisika","B",IF(D115="Kimia","C",IF(D115="Biologi","D",IF(D115="Statistika","E","F"))))),IF(A115&gt;=1000,"",IF(A115&gt;=100,"0",IF(A115&gt;=10,"00",IF(A115&lt;10,"000")))),A115)</f>
        <v>D0114</v>
      </c>
      <c r="D115" t="s">
        <v>1013</v>
      </c>
      <c r="E115" t="str">
        <f>VLOOKUP(C115,Detail!$G$1:$H$1001,2,0)</f>
        <v>Eluh Siregar</v>
      </c>
      <c r="F115" t="str">
        <f>IF(AND(B115="1-250",D115="Matematika"),"Bu Dwi",IF(AND(B115="1-250",D115="Fisika"),"Pak Krisna",IF(AND(B115="1-250",D115="Kimia"),"Pak Budi",IF(AND(B115="1-250",D115="Biologi"),"Bu Ratna",IF(AND(B115="1-250",D115="Statistika"),"Bu Made","Pak Andi")))))</f>
        <v>Bu Ratna</v>
      </c>
      <c r="G115">
        <v>93</v>
      </c>
      <c r="H115">
        <v>72</v>
      </c>
      <c r="I115">
        <v>48</v>
      </c>
      <c r="J115">
        <v>75</v>
      </c>
      <c r="K115">
        <v>92</v>
      </c>
      <c r="L115">
        <v>55</v>
      </c>
      <c r="M115">
        <v>66</v>
      </c>
      <c r="N115" s="27" t="str">
        <f>IFERROR(VLOOKUP(Main!C115,Absen!$A$1:$B$501,2,0),"No")</f>
        <v>No</v>
      </c>
      <c r="O115" s="27" t="str">
        <f>IF(N115="No","Hadir","Tidak Hadir")</f>
        <v>Hadir</v>
      </c>
      <c r="P115">
        <f>IF(N115="No",M115,M115-10)</f>
        <v>66</v>
      </c>
      <c r="Q115">
        <f>SUM(G115:H115,J115:K115)*12.5%+SUM(I115,L115)*20%+P115*10%</f>
        <v>68.7</v>
      </c>
      <c r="R115" t="str">
        <f>IF(Main!Q115&gt;=91,"A+",IF(Main!Q115&gt;=80,"A",IF(Q115&gt;=70,"B",IF(Q115&gt;=60,"C",IF(Q115&gt;=40,"D",IF(Q115&lt;40,"E"))))))</f>
        <v>C</v>
      </c>
      <c r="S115" s="27">
        <f>INDEX(Detail!$A$1:$A$1001,MATCH(Main!C115,Detail!$G$1:$G$1001,0))</f>
        <v>37013</v>
      </c>
      <c r="T115" t="str">
        <f>INDEX(Detail!$F$1:$F$1001,MATCH(Main!C115,Detail!$G$1:$G$1001,0))</f>
        <v>Pematangsiantar</v>
      </c>
      <c r="U115">
        <f>INDEX(Detail!$C$1:$C$1001,MATCH(Main!C115,Detail!$G$1:$G$1001,0))</f>
        <v>178</v>
      </c>
      <c r="V115">
        <f>INDEX(Detail!$D$1:$D$1001,MATCH(Main!C115,Detail!$G$1:$G$1001,0))</f>
        <v>81</v>
      </c>
      <c r="W115" t="str">
        <f>INDEX(Detail!$E$1:$E$1001,MATCH(Main!C115,Detail!$G$1:$G$1001,0))</f>
        <v>Jalan Setiabudhi No. 75</v>
      </c>
      <c r="X115" t="str">
        <f>INDEX(Detail!$B$1:$B$1001,MATCH(Main!C115,Detail!$G$1:$G$1001,0))</f>
        <v>A+</v>
      </c>
    </row>
    <row r="116" spans="1:24" x14ac:dyDescent="0.35">
      <c r="A116">
        <v>115</v>
      </c>
      <c r="B116" t="str">
        <f>IF(A116&lt;=250,"1-250",IF(A116&lt;=500,"251-500",IF(A116&lt;=750,"501-750","751-1000")))</f>
        <v>1-250</v>
      </c>
      <c r="C116" t="str">
        <f>CONCATENATE(IF(D116="Matematika","A",IF(D116="Fisika","B",IF(D116="Kimia","C",IF(D116="Biologi","D",IF(D116="Statistika","E","F"))))),IF(A116&gt;=1000,"",IF(A116&gt;=100,"0",IF(A116&gt;=10,"00",IF(A116&lt;10,"000")))),A116)</f>
        <v>E0115</v>
      </c>
      <c r="D116" t="s">
        <v>1010</v>
      </c>
      <c r="E116" t="str">
        <f>VLOOKUP(C116,Detail!$G$1:$H$1001,2,0)</f>
        <v>Janet Gunawan</v>
      </c>
      <c r="F116" t="str">
        <f>IF(AND(B116="1-250",D116="Matematika"),"Bu Dwi",IF(AND(B116="1-250",D116="Fisika"),"Pak Krisna",IF(AND(B116="1-250",D116="Kimia"),"Pak Budi",IF(AND(B116="1-250",D116="Biologi"),"Bu Ratna",IF(AND(B116="1-250",D116="Statistika"),"Bu Made","Pak Andi")))))</f>
        <v>Bu Made</v>
      </c>
      <c r="G116">
        <v>64</v>
      </c>
      <c r="H116">
        <v>42</v>
      </c>
      <c r="I116">
        <v>60</v>
      </c>
      <c r="J116">
        <v>55</v>
      </c>
      <c r="K116">
        <v>71</v>
      </c>
      <c r="L116">
        <v>63</v>
      </c>
      <c r="M116">
        <v>85</v>
      </c>
      <c r="N116" s="27">
        <f>IFERROR(VLOOKUP(Main!C116,Absen!$A$1:$B$501,2,0),"No")</f>
        <v>44843</v>
      </c>
      <c r="O116" s="27" t="str">
        <f>IF(N116="No","Hadir","Tidak Hadir")</f>
        <v>Tidak Hadir</v>
      </c>
      <c r="P116">
        <f>IF(N116="No",M116,M116-10)</f>
        <v>75</v>
      </c>
      <c r="Q116">
        <f>SUM(G116:H116,J116:K116)*12.5%+SUM(I116,L116)*20%+P116*10%</f>
        <v>61.1</v>
      </c>
      <c r="R116" t="str">
        <f>IF(Main!Q116&gt;=91,"A+",IF(Main!Q116&gt;=80,"A",IF(Q116&gt;=70,"B",IF(Q116&gt;=60,"C",IF(Q116&gt;=40,"D",IF(Q116&lt;40,"E"))))))</f>
        <v>C</v>
      </c>
      <c r="S116" s="27">
        <f>INDEX(Detail!$A$1:$A$1001,MATCH(Main!C116,Detail!$G$1:$G$1001,0))</f>
        <v>38466</v>
      </c>
      <c r="T116" t="str">
        <f>INDEX(Detail!$F$1:$F$1001,MATCH(Main!C116,Detail!$G$1:$G$1001,0))</f>
        <v>Tangerang Selatan</v>
      </c>
      <c r="U116">
        <f>INDEX(Detail!$C$1:$C$1001,MATCH(Main!C116,Detail!$G$1:$G$1001,0))</f>
        <v>159</v>
      </c>
      <c r="V116">
        <f>INDEX(Detail!$D$1:$D$1001,MATCH(Main!C116,Detail!$G$1:$G$1001,0))</f>
        <v>51</v>
      </c>
      <c r="W116" t="str">
        <f>INDEX(Detail!$E$1:$E$1001,MATCH(Main!C116,Detail!$G$1:$G$1001,0))</f>
        <v xml:space="preserve">Gang Joyoboyo No. 6
</v>
      </c>
      <c r="X116" t="str">
        <f>INDEX(Detail!$B$1:$B$1001,MATCH(Main!C116,Detail!$G$1:$G$1001,0))</f>
        <v>A-</v>
      </c>
    </row>
    <row r="117" spans="1:24" x14ac:dyDescent="0.35">
      <c r="A117">
        <v>116</v>
      </c>
      <c r="B117" t="str">
        <f>IF(A117&lt;=250,"1-250",IF(A117&lt;=500,"251-500",IF(A117&lt;=750,"501-750","751-1000")))</f>
        <v>1-250</v>
      </c>
      <c r="C117" t="str">
        <f>CONCATENATE(IF(D117="Matematika","A",IF(D117="Fisika","B",IF(D117="Kimia","C",IF(D117="Biologi","D",IF(D117="Statistika","E","F"))))),IF(A117&gt;=1000,"",IF(A117&gt;=100,"0",IF(A117&gt;=10,"00",IF(A117&lt;10,"000")))),A117)</f>
        <v>F0116</v>
      </c>
      <c r="D117" t="s">
        <v>1011</v>
      </c>
      <c r="E117" t="str">
        <f>VLOOKUP(C117,Detail!$G$1:$H$1001,2,0)</f>
        <v>Aurora Siregar</v>
      </c>
      <c r="F117" t="str">
        <f>IF(AND(B117="1-250",D117="Matematika"),"Bu Dwi",IF(AND(B117="1-250",D117="Fisika"),"Pak Krisna",IF(AND(B117="1-250",D117="Kimia"),"Pak Budi",IF(AND(B117="1-250",D117="Biologi"),"Bu Ratna",IF(AND(B117="1-250",D117="Statistika"),"Bu Made","Pak Andi")))))</f>
        <v>Pak Andi</v>
      </c>
      <c r="G117">
        <v>93</v>
      </c>
      <c r="H117">
        <v>57</v>
      </c>
      <c r="I117">
        <v>82</v>
      </c>
      <c r="J117">
        <v>65</v>
      </c>
      <c r="K117">
        <v>62</v>
      </c>
      <c r="L117">
        <v>65</v>
      </c>
      <c r="M117">
        <v>99</v>
      </c>
      <c r="N117" s="27" t="str">
        <f>IFERROR(VLOOKUP(Main!C117,Absen!$A$1:$B$501,2,0),"No")</f>
        <v>No</v>
      </c>
      <c r="O117" s="27" t="str">
        <f>IF(N117="No","Hadir","Tidak Hadir")</f>
        <v>Hadir</v>
      </c>
      <c r="P117">
        <f>IF(N117="No",M117,M117-10)</f>
        <v>99</v>
      </c>
      <c r="Q117">
        <f>SUM(G117:H117,J117:K117)*12.5%+SUM(I117,L117)*20%+P117*10%</f>
        <v>73.925000000000011</v>
      </c>
      <c r="R117" t="str">
        <f>IF(Main!Q117&gt;=91,"A+",IF(Main!Q117&gt;=80,"A",IF(Q117&gt;=70,"B",IF(Q117&gt;=60,"C",IF(Q117&gt;=40,"D",IF(Q117&lt;40,"E"))))))</f>
        <v>B</v>
      </c>
      <c r="S117" s="27">
        <f>INDEX(Detail!$A$1:$A$1001,MATCH(Main!C117,Detail!$G$1:$G$1001,0))</f>
        <v>38340</v>
      </c>
      <c r="T117" t="str">
        <f>INDEX(Detail!$F$1:$F$1001,MATCH(Main!C117,Detail!$G$1:$G$1001,0))</f>
        <v>Bandung</v>
      </c>
      <c r="U117">
        <f>INDEX(Detail!$C$1:$C$1001,MATCH(Main!C117,Detail!$G$1:$G$1001,0))</f>
        <v>168</v>
      </c>
      <c r="V117">
        <f>INDEX(Detail!$D$1:$D$1001,MATCH(Main!C117,Detail!$G$1:$G$1001,0))</f>
        <v>95</v>
      </c>
      <c r="W117" t="str">
        <f>INDEX(Detail!$E$1:$E$1001,MATCH(Main!C117,Detail!$G$1:$G$1001,0))</f>
        <v xml:space="preserve">Jl. Sukabumi No. 2
</v>
      </c>
      <c r="X117" t="str">
        <f>INDEX(Detail!$B$1:$B$1001,MATCH(Main!C117,Detail!$G$1:$G$1001,0))</f>
        <v>O+</v>
      </c>
    </row>
    <row r="118" spans="1:24" x14ac:dyDescent="0.35">
      <c r="A118">
        <v>117</v>
      </c>
      <c r="B118" t="str">
        <f>IF(A118&lt;=250,"1-250",IF(A118&lt;=500,"251-500",IF(A118&lt;=750,"501-750","751-1000")))</f>
        <v>1-250</v>
      </c>
      <c r="C118" t="str">
        <f>CONCATENATE(IF(D118="Matematika","A",IF(D118="Fisika","B",IF(D118="Kimia","C",IF(D118="Biologi","D",IF(D118="Statistika","E","F"))))),IF(A118&gt;=1000,"",IF(A118&gt;=100,"0",IF(A118&gt;=10,"00",IF(A118&lt;10,"000")))),A118)</f>
        <v>F0117</v>
      </c>
      <c r="D118" t="s">
        <v>1011</v>
      </c>
      <c r="E118" t="str">
        <f>VLOOKUP(C118,Detail!$G$1:$H$1001,2,0)</f>
        <v>Hasim Purwanti</v>
      </c>
      <c r="F118" t="str">
        <f>IF(AND(B118="1-250",D118="Matematika"),"Bu Dwi",IF(AND(B118="1-250",D118="Fisika"),"Pak Krisna",IF(AND(B118="1-250",D118="Kimia"),"Pak Budi",IF(AND(B118="1-250",D118="Biologi"),"Bu Ratna",IF(AND(B118="1-250",D118="Statistika"),"Bu Made","Pak Andi")))))</f>
        <v>Pak Andi</v>
      </c>
      <c r="G118">
        <v>90</v>
      </c>
      <c r="H118">
        <v>63</v>
      </c>
      <c r="I118">
        <v>62</v>
      </c>
      <c r="J118">
        <v>71</v>
      </c>
      <c r="K118">
        <v>78</v>
      </c>
      <c r="L118">
        <v>75</v>
      </c>
      <c r="M118">
        <v>97</v>
      </c>
      <c r="N118" s="27" t="str">
        <f>IFERROR(VLOOKUP(Main!C118,Absen!$A$1:$B$501,2,0),"No")</f>
        <v>No</v>
      </c>
      <c r="O118" s="27" t="str">
        <f>IF(N118="No","Hadir","Tidak Hadir")</f>
        <v>Hadir</v>
      </c>
      <c r="P118">
        <f>IF(N118="No",M118,M118-10)</f>
        <v>97</v>
      </c>
      <c r="Q118">
        <f>SUM(G118:H118,J118:K118)*12.5%+SUM(I118,L118)*20%+P118*10%</f>
        <v>74.850000000000009</v>
      </c>
      <c r="R118" t="str">
        <f>IF(Main!Q118&gt;=91,"A+",IF(Main!Q118&gt;=80,"A",IF(Q118&gt;=70,"B",IF(Q118&gt;=60,"C",IF(Q118&gt;=40,"D",IF(Q118&lt;40,"E"))))))</f>
        <v>B</v>
      </c>
      <c r="S118" s="27">
        <f>INDEX(Detail!$A$1:$A$1001,MATCH(Main!C118,Detail!$G$1:$G$1001,0))</f>
        <v>37357</v>
      </c>
      <c r="T118" t="str">
        <f>INDEX(Detail!$F$1:$F$1001,MATCH(Main!C118,Detail!$G$1:$G$1001,0))</f>
        <v>Gorontalo</v>
      </c>
      <c r="U118">
        <f>INDEX(Detail!$C$1:$C$1001,MATCH(Main!C118,Detail!$G$1:$G$1001,0))</f>
        <v>173</v>
      </c>
      <c r="V118">
        <f>INDEX(Detail!$D$1:$D$1001,MATCH(Main!C118,Detail!$G$1:$G$1001,0))</f>
        <v>61</v>
      </c>
      <c r="W118" t="str">
        <f>INDEX(Detail!$E$1:$E$1001,MATCH(Main!C118,Detail!$G$1:$G$1001,0))</f>
        <v>Jl. Cikapayang No. 43</v>
      </c>
      <c r="X118" t="str">
        <f>INDEX(Detail!$B$1:$B$1001,MATCH(Main!C118,Detail!$G$1:$G$1001,0))</f>
        <v>O+</v>
      </c>
    </row>
    <row r="119" spans="1:24" x14ac:dyDescent="0.35">
      <c r="A119">
        <v>118</v>
      </c>
      <c r="B119" t="str">
        <f>IF(A119&lt;=250,"1-250",IF(A119&lt;=500,"251-500",IF(A119&lt;=750,"501-750","751-1000")))</f>
        <v>1-250</v>
      </c>
      <c r="C119" t="str">
        <f>CONCATENATE(IF(D119="Matematika","A",IF(D119="Fisika","B",IF(D119="Kimia","C",IF(D119="Biologi","D",IF(D119="Statistika","E","F"))))),IF(A119&gt;=1000,"",IF(A119&gt;=100,"0",IF(A119&gt;=10,"00",IF(A119&lt;10,"000")))),A119)</f>
        <v>C0118</v>
      </c>
      <c r="D119" t="s">
        <v>1012</v>
      </c>
      <c r="E119" t="str">
        <f>VLOOKUP(C119,Detail!$G$1:$H$1001,2,0)</f>
        <v>Kiandra Megantara</v>
      </c>
      <c r="F119" t="str">
        <f>IF(AND(B119="1-250",D119="Matematika"),"Bu Dwi",IF(AND(B119="1-250",D119="Fisika"),"Pak Krisna",IF(AND(B119="1-250",D119="Kimia"),"Pak Budi",IF(AND(B119="1-250",D119="Biologi"),"Bu Ratna",IF(AND(B119="1-250",D119="Statistika"),"Bu Made","Pak Andi")))))</f>
        <v>Pak Budi</v>
      </c>
      <c r="G119">
        <v>94</v>
      </c>
      <c r="H119">
        <v>64</v>
      </c>
      <c r="I119">
        <v>31</v>
      </c>
      <c r="J119">
        <v>52</v>
      </c>
      <c r="K119">
        <v>68</v>
      </c>
      <c r="L119">
        <v>40</v>
      </c>
      <c r="M119">
        <v>69</v>
      </c>
      <c r="N119" s="27" t="str">
        <f>IFERROR(VLOOKUP(Main!C119,Absen!$A$1:$B$501,2,0),"No")</f>
        <v>No</v>
      </c>
      <c r="O119" s="27" t="str">
        <f>IF(N119="No","Hadir","Tidak Hadir")</f>
        <v>Hadir</v>
      </c>
      <c r="P119">
        <f>IF(N119="No",M119,M119-10)</f>
        <v>69</v>
      </c>
      <c r="Q119">
        <f>SUM(G119:H119,J119:K119)*12.5%+SUM(I119,L119)*20%+P119*10%</f>
        <v>55.85</v>
      </c>
      <c r="R119" t="str">
        <f>IF(Main!Q119&gt;=91,"A+",IF(Main!Q119&gt;=80,"A",IF(Q119&gt;=70,"B",IF(Q119&gt;=60,"C",IF(Q119&gt;=40,"D",IF(Q119&lt;40,"E"))))))</f>
        <v>D</v>
      </c>
      <c r="S119" s="27">
        <f>INDEX(Detail!$A$1:$A$1001,MATCH(Main!C119,Detail!$G$1:$G$1001,0))</f>
        <v>37964</v>
      </c>
      <c r="T119" t="str">
        <f>INDEX(Detail!$F$1:$F$1001,MATCH(Main!C119,Detail!$G$1:$G$1001,0))</f>
        <v>Kediri</v>
      </c>
      <c r="U119">
        <f>INDEX(Detail!$C$1:$C$1001,MATCH(Main!C119,Detail!$G$1:$G$1001,0))</f>
        <v>174</v>
      </c>
      <c r="V119">
        <f>INDEX(Detail!$D$1:$D$1001,MATCH(Main!C119,Detail!$G$1:$G$1001,0))</f>
        <v>49</v>
      </c>
      <c r="W119" t="str">
        <f>INDEX(Detail!$E$1:$E$1001,MATCH(Main!C119,Detail!$G$1:$G$1001,0))</f>
        <v xml:space="preserve">Jalan Waringin No. 6
</v>
      </c>
      <c r="X119" t="str">
        <f>INDEX(Detail!$B$1:$B$1001,MATCH(Main!C119,Detail!$G$1:$G$1001,0))</f>
        <v>O-</v>
      </c>
    </row>
    <row r="120" spans="1:24" x14ac:dyDescent="0.35">
      <c r="A120">
        <v>119</v>
      </c>
      <c r="B120" t="str">
        <f>IF(A120&lt;=250,"1-250",IF(A120&lt;=500,"251-500",IF(A120&lt;=750,"501-750","751-1000")))</f>
        <v>1-250</v>
      </c>
      <c r="C120" t="str">
        <f>CONCATENATE(IF(D120="Matematika","A",IF(D120="Fisika","B",IF(D120="Kimia","C",IF(D120="Biologi","D",IF(D120="Statistika","E","F"))))),IF(A120&gt;=1000,"",IF(A120&gt;=100,"0",IF(A120&gt;=10,"00",IF(A120&lt;10,"000")))),A120)</f>
        <v>E0119</v>
      </c>
      <c r="D120" t="s">
        <v>1010</v>
      </c>
      <c r="E120" t="str">
        <f>VLOOKUP(C120,Detail!$G$1:$H$1001,2,0)</f>
        <v>Saadat Pratiwi</v>
      </c>
      <c r="F120" t="str">
        <f>IF(AND(B120="1-250",D120="Matematika"),"Bu Dwi",IF(AND(B120="1-250",D120="Fisika"),"Pak Krisna",IF(AND(B120="1-250",D120="Kimia"),"Pak Budi",IF(AND(B120="1-250",D120="Biologi"),"Bu Ratna",IF(AND(B120="1-250",D120="Statistika"),"Bu Made","Pak Andi")))))</f>
        <v>Bu Made</v>
      </c>
      <c r="G120">
        <v>78</v>
      </c>
      <c r="H120">
        <v>50</v>
      </c>
      <c r="I120">
        <v>51</v>
      </c>
      <c r="J120">
        <v>50</v>
      </c>
      <c r="K120">
        <v>70</v>
      </c>
      <c r="L120">
        <v>67</v>
      </c>
      <c r="M120">
        <v>68</v>
      </c>
      <c r="N120" s="27" t="str">
        <f>IFERROR(VLOOKUP(Main!C120,Absen!$A$1:$B$501,2,0),"No")</f>
        <v>No</v>
      </c>
      <c r="O120" s="27" t="str">
        <f>IF(N120="No","Hadir","Tidak Hadir")</f>
        <v>Hadir</v>
      </c>
      <c r="P120">
        <f>IF(N120="No",M120,M120-10)</f>
        <v>68</v>
      </c>
      <c r="Q120">
        <f>SUM(G120:H120,J120:K120)*12.5%+SUM(I120,L120)*20%+P120*10%</f>
        <v>61.400000000000006</v>
      </c>
      <c r="R120" t="str">
        <f>IF(Main!Q120&gt;=91,"A+",IF(Main!Q120&gt;=80,"A",IF(Q120&gt;=70,"B",IF(Q120&gt;=60,"C",IF(Q120&gt;=40,"D",IF(Q120&lt;40,"E"))))))</f>
        <v>C</v>
      </c>
      <c r="S120" s="27">
        <f>INDEX(Detail!$A$1:$A$1001,MATCH(Main!C120,Detail!$G$1:$G$1001,0))</f>
        <v>37116</v>
      </c>
      <c r="T120" t="str">
        <f>INDEX(Detail!$F$1:$F$1001,MATCH(Main!C120,Detail!$G$1:$G$1001,0))</f>
        <v>Solok</v>
      </c>
      <c r="U120">
        <f>INDEX(Detail!$C$1:$C$1001,MATCH(Main!C120,Detail!$G$1:$G$1001,0))</f>
        <v>153</v>
      </c>
      <c r="V120">
        <f>INDEX(Detail!$D$1:$D$1001,MATCH(Main!C120,Detail!$G$1:$G$1001,0))</f>
        <v>95</v>
      </c>
      <c r="W120" t="str">
        <f>INDEX(Detail!$E$1:$E$1001,MATCH(Main!C120,Detail!$G$1:$G$1001,0))</f>
        <v>Gang Joyoboyo No. 21</v>
      </c>
      <c r="X120" t="str">
        <f>INDEX(Detail!$B$1:$B$1001,MATCH(Main!C120,Detail!$G$1:$G$1001,0))</f>
        <v>O+</v>
      </c>
    </row>
    <row r="121" spans="1:24" x14ac:dyDescent="0.35">
      <c r="A121">
        <v>120</v>
      </c>
      <c r="B121" t="str">
        <f>IF(A121&lt;=250,"1-250",IF(A121&lt;=500,"251-500",IF(A121&lt;=750,"501-750","751-1000")))</f>
        <v>1-250</v>
      </c>
      <c r="C121" t="str">
        <f>CONCATENATE(IF(D121="Matematika","A",IF(D121="Fisika","B",IF(D121="Kimia","C",IF(D121="Biologi","D",IF(D121="Statistika","E","F"))))),IF(A121&gt;=1000,"",IF(A121&gt;=100,"0",IF(A121&gt;=10,"00",IF(A121&lt;10,"000")))),A121)</f>
        <v>B0120</v>
      </c>
      <c r="D121" t="s">
        <v>1014</v>
      </c>
      <c r="E121" t="str">
        <f>VLOOKUP(C121,Detail!$G$1:$H$1001,2,0)</f>
        <v>Padmi Anggraini</v>
      </c>
      <c r="F121" t="str">
        <f>IF(AND(B121="1-250",D121="Matematika"),"Bu Dwi",IF(AND(B121="1-250",D121="Fisika"),"Pak Krisna",IF(AND(B121="1-250",D121="Kimia"),"Pak Budi",IF(AND(B121="1-250",D121="Biologi"),"Bu Ratna",IF(AND(B121="1-250",D121="Statistika"),"Bu Made","Pak Andi")))))</f>
        <v>Pak Krisna</v>
      </c>
      <c r="G121">
        <v>59</v>
      </c>
      <c r="H121">
        <v>65</v>
      </c>
      <c r="I121">
        <v>70</v>
      </c>
      <c r="J121">
        <v>64</v>
      </c>
      <c r="K121">
        <v>59</v>
      </c>
      <c r="L121">
        <v>62</v>
      </c>
      <c r="M121">
        <v>98</v>
      </c>
      <c r="N121" s="27" t="str">
        <f>IFERROR(VLOOKUP(Main!C121,Absen!$A$1:$B$501,2,0),"No")</f>
        <v>No</v>
      </c>
      <c r="O121" s="27" t="str">
        <f>IF(N121="No","Hadir","Tidak Hadir")</f>
        <v>Hadir</v>
      </c>
      <c r="P121">
        <f>IF(N121="No",M121,M121-10)</f>
        <v>98</v>
      </c>
      <c r="Q121">
        <f>SUM(G121:H121,J121:K121)*12.5%+SUM(I121,L121)*20%+P121*10%</f>
        <v>67.075000000000003</v>
      </c>
      <c r="R121" t="str">
        <f>IF(Main!Q121&gt;=91,"A+",IF(Main!Q121&gt;=80,"A",IF(Q121&gt;=70,"B",IF(Q121&gt;=60,"C",IF(Q121&gt;=40,"D",IF(Q121&lt;40,"E"))))))</f>
        <v>C</v>
      </c>
      <c r="S121" s="27">
        <f>INDEX(Detail!$A$1:$A$1001,MATCH(Main!C121,Detail!$G$1:$G$1001,0))</f>
        <v>37379</v>
      </c>
      <c r="T121" t="str">
        <f>INDEX(Detail!$F$1:$F$1001,MATCH(Main!C121,Detail!$G$1:$G$1001,0))</f>
        <v>Tangerang</v>
      </c>
      <c r="U121">
        <f>INDEX(Detail!$C$1:$C$1001,MATCH(Main!C121,Detail!$G$1:$G$1001,0))</f>
        <v>170</v>
      </c>
      <c r="V121">
        <f>INDEX(Detail!$D$1:$D$1001,MATCH(Main!C121,Detail!$G$1:$G$1001,0))</f>
        <v>56</v>
      </c>
      <c r="W121" t="str">
        <f>INDEX(Detail!$E$1:$E$1001,MATCH(Main!C121,Detail!$G$1:$G$1001,0))</f>
        <v>Gang Raya Setiabudhi No. 61</v>
      </c>
      <c r="X121" t="str">
        <f>INDEX(Detail!$B$1:$B$1001,MATCH(Main!C121,Detail!$G$1:$G$1001,0))</f>
        <v>A+</v>
      </c>
    </row>
    <row r="122" spans="1:24" x14ac:dyDescent="0.35">
      <c r="A122">
        <v>121</v>
      </c>
      <c r="B122" t="str">
        <f>IF(A122&lt;=250,"1-250",IF(A122&lt;=500,"251-500",IF(A122&lt;=750,"501-750","751-1000")))</f>
        <v>1-250</v>
      </c>
      <c r="C122" t="str">
        <f>CONCATENATE(IF(D122="Matematika","A",IF(D122="Fisika","B",IF(D122="Kimia","C",IF(D122="Biologi","D",IF(D122="Statistika","E","F"))))),IF(A122&gt;=1000,"",IF(A122&gt;=100,"0",IF(A122&gt;=10,"00",IF(A122&lt;10,"000")))),A122)</f>
        <v>C0121</v>
      </c>
      <c r="D122" t="s">
        <v>1012</v>
      </c>
      <c r="E122" t="str">
        <f>VLOOKUP(C122,Detail!$G$1:$H$1001,2,0)</f>
        <v>Galak Saefullah</v>
      </c>
      <c r="F122" t="str">
        <f>IF(AND(B122="1-250",D122="Matematika"),"Bu Dwi",IF(AND(B122="1-250",D122="Fisika"),"Pak Krisna",IF(AND(B122="1-250",D122="Kimia"),"Pak Budi",IF(AND(B122="1-250",D122="Biologi"),"Bu Ratna",IF(AND(B122="1-250",D122="Statistika"),"Bu Made","Pak Andi")))))</f>
        <v>Pak Budi</v>
      </c>
      <c r="G122">
        <v>65</v>
      </c>
      <c r="H122">
        <v>48</v>
      </c>
      <c r="I122">
        <v>86</v>
      </c>
      <c r="J122">
        <v>73</v>
      </c>
      <c r="K122">
        <v>77</v>
      </c>
      <c r="L122">
        <v>93</v>
      </c>
      <c r="M122">
        <v>81</v>
      </c>
      <c r="N122" s="27">
        <f>IFERROR(VLOOKUP(Main!C122,Absen!$A$1:$B$501,2,0),"No")</f>
        <v>44837</v>
      </c>
      <c r="O122" s="27" t="str">
        <f>IF(N122="No","Hadir","Tidak Hadir")</f>
        <v>Tidak Hadir</v>
      </c>
      <c r="P122">
        <f>IF(N122="No",M122,M122-10)</f>
        <v>71</v>
      </c>
      <c r="Q122">
        <f>SUM(G122:H122,J122:K122)*12.5%+SUM(I122,L122)*20%+P122*10%</f>
        <v>75.775000000000006</v>
      </c>
      <c r="R122" t="str">
        <f>IF(Main!Q122&gt;=91,"A+",IF(Main!Q122&gt;=80,"A",IF(Q122&gt;=70,"B",IF(Q122&gt;=60,"C",IF(Q122&gt;=40,"D",IF(Q122&lt;40,"E"))))))</f>
        <v>B</v>
      </c>
      <c r="S122" s="27">
        <f>INDEX(Detail!$A$1:$A$1001,MATCH(Main!C122,Detail!$G$1:$G$1001,0))</f>
        <v>38040</v>
      </c>
      <c r="T122" t="str">
        <f>INDEX(Detail!$F$1:$F$1001,MATCH(Main!C122,Detail!$G$1:$G$1001,0))</f>
        <v>Sibolga</v>
      </c>
      <c r="U122">
        <f>INDEX(Detail!$C$1:$C$1001,MATCH(Main!C122,Detail!$G$1:$G$1001,0))</f>
        <v>165</v>
      </c>
      <c r="V122">
        <f>INDEX(Detail!$D$1:$D$1001,MATCH(Main!C122,Detail!$G$1:$G$1001,0))</f>
        <v>79</v>
      </c>
      <c r="W122" t="str">
        <f>INDEX(Detail!$E$1:$E$1001,MATCH(Main!C122,Detail!$G$1:$G$1001,0))</f>
        <v>Gang Siliwangi No. 32</v>
      </c>
      <c r="X122" t="str">
        <f>INDEX(Detail!$B$1:$B$1001,MATCH(Main!C122,Detail!$G$1:$G$1001,0))</f>
        <v>A+</v>
      </c>
    </row>
    <row r="123" spans="1:24" x14ac:dyDescent="0.35">
      <c r="A123">
        <v>122</v>
      </c>
      <c r="B123" t="str">
        <f>IF(A123&lt;=250,"1-250",IF(A123&lt;=500,"251-500",IF(A123&lt;=750,"501-750","751-1000")))</f>
        <v>1-250</v>
      </c>
      <c r="C123" t="str">
        <f>CONCATENATE(IF(D123="Matematika","A",IF(D123="Fisika","B",IF(D123="Kimia","C",IF(D123="Biologi","D",IF(D123="Statistika","E","F"))))),IF(A123&gt;=1000,"",IF(A123&gt;=100,"0",IF(A123&gt;=10,"00",IF(A123&lt;10,"000")))),A123)</f>
        <v>C0122</v>
      </c>
      <c r="D123" t="s">
        <v>1012</v>
      </c>
      <c r="E123" t="str">
        <f>VLOOKUP(C123,Detail!$G$1:$H$1001,2,0)</f>
        <v>Yoga Suryono</v>
      </c>
      <c r="F123" t="str">
        <f>IF(AND(B123="1-250",D123="Matematika"),"Bu Dwi",IF(AND(B123="1-250",D123="Fisika"),"Pak Krisna",IF(AND(B123="1-250",D123="Kimia"),"Pak Budi",IF(AND(B123="1-250",D123="Biologi"),"Bu Ratna",IF(AND(B123="1-250",D123="Statistika"),"Bu Made","Pak Andi")))))</f>
        <v>Pak Budi</v>
      </c>
      <c r="G123">
        <v>85</v>
      </c>
      <c r="H123">
        <v>41</v>
      </c>
      <c r="I123">
        <v>81</v>
      </c>
      <c r="J123">
        <v>64</v>
      </c>
      <c r="K123">
        <v>55</v>
      </c>
      <c r="L123">
        <v>74</v>
      </c>
      <c r="M123">
        <v>76</v>
      </c>
      <c r="N123" s="27" t="str">
        <f>IFERROR(VLOOKUP(Main!C123,Absen!$A$1:$B$501,2,0),"No")</f>
        <v>No</v>
      </c>
      <c r="O123" s="27" t="str">
        <f>IF(N123="No","Hadir","Tidak Hadir")</f>
        <v>Hadir</v>
      </c>
      <c r="P123">
        <f>IF(N123="No",M123,M123-10)</f>
        <v>76</v>
      </c>
      <c r="Q123">
        <f>SUM(G123:H123,J123:K123)*12.5%+SUM(I123,L123)*20%+P123*10%</f>
        <v>69.224999999999994</v>
      </c>
      <c r="R123" t="str">
        <f>IF(Main!Q123&gt;=91,"A+",IF(Main!Q123&gt;=80,"A",IF(Q123&gt;=70,"B",IF(Q123&gt;=60,"C",IF(Q123&gt;=40,"D",IF(Q123&lt;40,"E"))))))</f>
        <v>C</v>
      </c>
      <c r="S123" s="27">
        <f>INDEX(Detail!$A$1:$A$1001,MATCH(Main!C123,Detail!$G$1:$G$1001,0))</f>
        <v>37139</v>
      </c>
      <c r="T123" t="str">
        <f>INDEX(Detail!$F$1:$F$1001,MATCH(Main!C123,Detail!$G$1:$G$1001,0))</f>
        <v>Serang</v>
      </c>
      <c r="U123">
        <f>INDEX(Detail!$C$1:$C$1001,MATCH(Main!C123,Detail!$G$1:$G$1001,0))</f>
        <v>157</v>
      </c>
      <c r="V123">
        <f>INDEX(Detail!$D$1:$D$1001,MATCH(Main!C123,Detail!$G$1:$G$1001,0))</f>
        <v>72</v>
      </c>
      <c r="W123" t="str">
        <f>INDEX(Detail!$E$1:$E$1001,MATCH(Main!C123,Detail!$G$1:$G$1001,0))</f>
        <v>Jl. Sukajadi No. 34</v>
      </c>
      <c r="X123" t="str">
        <f>INDEX(Detail!$B$1:$B$1001,MATCH(Main!C123,Detail!$G$1:$G$1001,0))</f>
        <v>AB-</v>
      </c>
    </row>
    <row r="124" spans="1:24" x14ac:dyDescent="0.35">
      <c r="A124">
        <v>123</v>
      </c>
      <c r="B124" t="str">
        <f>IF(A124&lt;=250,"1-250",IF(A124&lt;=500,"251-500",IF(A124&lt;=750,"501-750","751-1000")))</f>
        <v>1-250</v>
      </c>
      <c r="C124" t="str">
        <f>CONCATENATE(IF(D124="Matematika","A",IF(D124="Fisika","B",IF(D124="Kimia","C",IF(D124="Biologi","D",IF(D124="Statistika","E","F"))))),IF(A124&gt;=1000,"",IF(A124&gt;=100,"0",IF(A124&gt;=10,"00",IF(A124&lt;10,"000")))),A124)</f>
        <v>E0123</v>
      </c>
      <c r="D124" t="s">
        <v>1010</v>
      </c>
      <c r="E124" t="str">
        <f>VLOOKUP(C124,Detail!$G$1:$H$1001,2,0)</f>
        <v>Maryanto Nugroho</v>
      </c>
      <c r="F124" t="str">
        <f>IF(AND(B124="1-250",D124="Matematika"),"Bu Dwi",IF(AND(B124="1-250",D124="Fisika"),"Pak Krisna",IF(AND(B124="1-250",D124="Kimia"),"Pak Budi",IF(AND(B124="1-250",D124="Biologi"),"Bu Ratna",IF(AND(B124="1-250",D124="Statistika"),"Bu Made","Pak Andi")))))</f>
        <v>Bu Made</v>
      </c>
      <c r="G124">
        <v>85</v>
      </c>
      <c r="H124">
        <v>67</v>
      </c>
      <c r="I124">
        <v>47</v>
      </c>
      <c r="J124">
        <v>54</v>
      </c>
      <c r="K124">
        <v>71</v>
      </c>
      <c r="L124">
        <v>63</v>
      </c>
      <c r="M124">
        <v>75</v>
      </c>
      <c r="N124" s="27" t="str">
        <f>IFERROR(VLOOKUP(Main!C124,Absen!$A$1:$B$501,2,0),"No")</f>
        <v>No</v>
      </c>
      <c r="O124" s="27" t="str">
        <f>IF(N124="No","Hadir","Tidak Hadir")</f>
        <v>Hadir</v>
      </c>
      <c r="P124">
        <f>IF(N124="No",M124,M124-10)</f>
        <v>75</v>
      </c>
      <c r="Q124">
        <f>SUM(G124:H124,J124:K124)*12.5%+SUM(I124,L124)*20%+P124*10%</f>
        <v>64.125</v>
      </c>
      <c r="R124" t="str">
        <f>IF(Main!Q124&gt;=91,"A+",IF(Main!Q124&gt;=80,"A",IF(Q124&gt;=70,"B",IF(Q124&gt;=60,"C",IF(Q124&gt;=40,"D",IF(Q124&lt;40,"E"))))))</f>
        <v>C</v>
      </c>
      <c r="S124" s="27">
        <f>INDEX(Detail!$A$1:$A$1001,MATCH(Main!C124,Detail!$G$1:$G$1001,0))</f>
        <v>37173</v>
      </c>
      <c r="T124" t="str">
        <f>INDEX(Detail!$F$1:$F$1001,MATCH(Main!C124,Detail!$G$1:$G$1001,0))</f>
        <v>Tegal</v>
      </c>
      <c r="U124">
        <f>INDEX(Detail!$C$1:$C$1001,MATCH(Main!C124,Detail!$G$1:$G$1001,0))</f>
        <v>159</v>
      </c>
      <c r="V124">
        <f>INDEX(Detail!$D$1:$D$1001,MATCH(Main!C124,Detail!$G$1:$G$1001,0))</f>
        <v>75</v>
      </c>
      <c r="W124" t="str">
        <f>INDEX(Detail!$E$1:$E$1001,MATCH(Main!C124,Detail!$G$1:$G$1001,0))</f>
        <v xml:space="preserve">Gang PHH. Mustofa No. 8
</v>
      </c>
      <c r="X124" t="str">
        <f>INDEX(Detail!$B$1:$B$1001,MATCH(Main!C124,Detail!$G$1:$G$1001,0))</f>
        <v>O+</v>
      </c>
    </row>
    <row r="125" spans="1:24" x14ac:dyDescent="0.35">
      <c r="A125">
        <v>124</v>
      </c>
      <c r="B125" t="str">
        <f>IF(A125&lt;=250,"1-250",IF(A125&lt;=500,"251-500",IF(A125&lt;=750,"501-750","751-1000")))</f>
        <v>1-250</v>
      </c>
      <c r="C125" t="str">
        <f>CONCATENATE(IF(D125="Matematika","A",IF(D125="Fisika","B",IF(D125="Kimia","C",IF(D125="Biologi","D",IF(D125="Statistika","E","F"))))),IF(A125&gt;=1000,"",IF(A125&gt;=100,"0",IF(A125&gt;=10,"00",IF(A125&lt;10,"000")))),A125)</f>
        <v>B0124</v>
      </c>
      <c r="D125" t="s">
        <v>1014</v>
      </c>
      <c r="E125" t="str">
        <f>VLOOKUP(C125,Detail!$G$1:$H$1001,2,0)</f>
        <v>Cindy Simanjuntak</v>
      </c>
      <c r="F125" t="str">
        <f>IF(AND(B125="1-250",D125="Matematika"),"Bu Dwi",IF(AND(B125="1-250",D125="Fisika"),"Pak Krisna",IF(AND(B125="1-250",D125="Kimia"),"Pak Budi",IF(AND(B125="1-250",D125="Biologi"),"Bu Ratna",IF(AND(B125="1-250",D125="Statistika"),"Bu Made","Pak Andi")))))</f>
        <v>Pak Krisna</v>
      </c>
      <c r="G125">
        <v>68</v>
      </c>
      <c r="H125">
        <v>54</v>
      </c>
      <c r="I125">
        <v>76</v>
      </c>
      <c r="J125">
        <v>62</v>
      </c>
      <c r="K125">
        <v>73</v>
      </c>
      <c r="L125">
        <v>92</v>
      </c>
      <c r="M125">
        <v>61</v>
      </c>
      <c r="N125" s="27" t="str">
        <f>IFERROR(VLOOKUP(Main!C125,Absen!$A$1:$B$501,2,0),"No")</f>
        <v>No</v>
      </c>
      <c r="O125" s="27" t="str">
        <f>IF(N125="No","Hadir","Tidak Hadir")</f>
        <v>Hadir</v>
      </c>
      <c r="P125">
        <f>IF(N125="No",M125,M125-10)</f>
        <v>61</v>
      </c>
      <c r="Q125">
        <f>SUM(G125:H125,J125:K125)*12.5%+SUM(I125,L125)*20%+P125*10%</f>
        <v>71.824999999999989</v>
      </c>
      <c r="R125" t="str">
        <f>IF(Main!Q125&gt;=91,"A+",IF(Main!Q125&gt;=80,"A",IF(Q125&gt;=70,"B",IF(Q125&gt;=60,"C",IF(Q125&gt;=40,"D",IF(Q125&lt;40,"E"))))))</f>
        <v>B</v>
      </c>
      <c r="S125" s="27">
        <f>INDEX(Detail!$A$1:$A$1001,MATCH(Main!C125,Detail!$G$1:$G$1001,0))</f>
        <v>37300</v>
      </c>
      <c r="T125" t="str">
        <f>INDEX(Detail!$F$1:$F$1001,MATCH(Main!C125,Detail!$G$1:$G$1001,0))</f>
        <v>Bekasi</v>
      </c>
      <c r="U125">
        <f>INDEX(Detail!$C$1:$C$1001,MATCH(Main!C125,Detail!$G$1:$G$1001,0))</f>
        <v>155</v>
      </c>
      <c r="V125">
        <f>INDEX(Detail!$D$1:$D$1001,MATCH(Main!C125,Detail!$G$1:$G$1001,0))</f>
        <v>82</v>
      </c>
      <c r="W125" t="str">
        <f>INDEX(Detail!$E$1:$E$1001,MATCH(Main!C125,Detail!$G$1:$G$1001,0))</f>
        <v>Gg. Veteran No. 86</v>
      </c>
      <c r="X125" t="str">
        <f>INDEX(Detail!$B$1:$B$1001,MATCH(Main!C125,Detail!$G$1:$G$1001,0))</f>
        <v>A+</v>
      </c>
    </row>
    <row r="126" spans="1:24" x14ac:dyDescent="0.35">
      <c r="A126">
        <v>125</v>
      </c>
      <c r="B126" t="str">
        <f>IF(A126&lt;=250,"1-250",IF(A126&lt;=500,"251-500",IF(A126&lt;=750,"501-750","751-1000")))</f>
        <v>1-250</v>
      </c>
      <c r="C126" t="str">
        <f>CONCATENATE(IF(D126="Matematika","A",IF(D126="Fisika","B",IF(D126="Kimia","C",IF(D126="Biologi","D",IF(D126="Statistika","E","F"))))),IF(A126&gt;=1000,"",IF(A126&gt;=100,"0",IF(A126&gt;=10,"00",IF(A126&lt;10,"000")))),A126)</f>
        <v>B0125</v>
      </c>
      <c r="D126" t="s">
        <v>1014</v>
      </c>
      <c r="E126" t="str">
        <f>VLOOKUP(C126,Detail!$G$1:$H$1001,2,0)</f>
        <v>Harjaya Firmansyah</v>
      </c>
      <c r="F126" t="str">
        <f>IF(AND(B126="1-250",D126="Matematika"),"Bu Dwi",IF(AND(B126="1-250",D126="Fisika"),"Pak Krisna",IF(AND(B126="1-250",D126="Kimia"),"Pak Budi",IF(AND(B126="1-250",D126="Biologi"),"Bu Ratna",IF(AND(B126="1-250",D126="Statistika"),"Bu Made","Pak Andi")))))</f>
        <v>Pak Krisna</v>
      </c>
      <c r="G126">
        <v>73</v>
      </c>
      <c r="H126">
        <v>56</v>
      </c>
      <c r="I126">
        <v>61</v>
      </c>
      <c r="J126">
        <v>73</v>
      </c>
      <c r="K126">
        <v>85</v>
      </c>
      <c r="L126">
        <v>97</v>
      </c>
      <c r="M126">
        <v>73</v>
      </c>
      <c r="N126" s="27" t="str">
        <f>IFERROR(VLOOKUP(Main!C126,Absen!$A$1:$B$501,2,0),"No")</f>
        <v>No</v>
      </c>
      <c r="O126" s="27" t="str">
        <f>IF(N126="No","Hadir","Tidak Hadir")</f>
        <v>Hadir</v>
      </c>
      <c r="P126">
        <f>IF(N126="No",M126,M126-10)</f>
        <v>73</v>
      </c>
      <c r="Q126">
        <f>SUM(G126:H126,J126:K126)*12.5%+SUM(I126,L126)*20%+P126*10%</f>
        <v>74.774999999999991</v>
      </c>
      <c r="R126" t="str">
        <f>IF(Main!Q126&gt;=91,"A+",IF(Main!Q126&gt;=80,"A",IF(Q126&gt;=70,"B",IF(Q126&gt;=60,"C",IF(Q126&gt;=40,"D",IF(Q126&lt;40,"E"))))))</f>
        <v>B</v>
      </c>
      <c r="S126" s="27">
        <f>INDEX(Detail!$A$1:$A$1001,MATCH(Main!C126,Detail!$G$1:$G$1001,0))</f>
        <v>37738</v>
      </c>
      <c r="T126" t="str">
        <f>INDEX(Detail!$F$1:$F$1001,MATCH(Main!C126,Detail!$G$1:$G$1001,0))</f>
        <v>Jayapura</v>
      </c>
      <c r="U126">
        <f>INDEX(Detail!$C$1:$C$1001,MATCH(Main!C126,Detail!$G$1:$G$1001,0))</f>
        <v>177</v>
      </c>
      <c r="V126">
        <f>INDEX(Detail!$D$1:$D$1001,MATCH(Main!C126,Detail!$G$1:$G$1001,0))</f>
        <v>91</v>
      </c>
      <c r="W126" t="str">
        <f>INDEX(Detail!$E$1:$E$1001,MATCH(Main!C126,Detail!$G$1:$G$1001,0))</f>
        <v>Gang KH Amin Jasuta No. 44</v>
      </c>
      <c r="X126" t="str">
        <f>INDEX(Detail!$B$1:$B$1001,MATCH(Main!C126,Detail!$G$1:$G$1001,0))</f>
        <v>AB+</v>
      </c>
    </row>
    <row r="127" spans="1:24" x14ac:dyDescent="0.35">
      <c r="A127">
        <v>126</v>
      </c>
      <c r="B127" t="str">
        <f>IF(A127&lt;=250,"1-250",IF(A127&lt;=500,"251-500",IF(A127&lt;=750,"501-750","751-1000")))</f>
        <v>1-250</v>
      </c>
      <c r="C127" t="str">
        <f>CONCATENATE(IF(D127="Matematika","A",IF(D127="Fisika","B",IF(D127="Kimia","C",IF(D127="Biologi","D",IF(D127="Statistika","E","F"))))),IF(A127&gt;=1000,"",IF(A127&gt;=100,"0",IF(A127&gt;=10,"00",IF(A127&lt;10,"000")))),A127)</f>
        <v>F0126</v>
      </c>
      <c r="D127" t="s">
        <v>1011</v>
      </c>
      <c r="E127" t="str">
        <f>VLOOKUP(C127,Detail!$G$1:$H$1001,2,0)</f>
        <v>Drajat Suwarno</v>
      </c>
      <c r="F127" t="str">
        <f>IF(AND(B127="1-250",D127="Matematika"),"Bu Dwi",IF(AND(B127="1-250",D127="Fisika"),"Pak Krisna",IF(AND(B127="1-250",D127="Kimia"),"Pak Budi",IF(AND(B127="1-250",D127="Biologi"),"Bu Ratna",IF(AND(B127="1-250",D127="Statistika"),"Bu Made","Pak Andi")))))</f>
        <v>Pak Andi</v>
      </c>
      <c r="G127">
        <v>91</v>
      </c>
      <c r="H127">
        <v>45</v>
      </c>
      <c r="I127">
        <v>35</v>
      </c>
      <c r="J127">
        <v>74</v>
      </c>
      <c r="K127">
        <v>91</v>
      </c>
      <c r="L127">
        <v>96</v>
      </c>
      <c r="M127">
        <v>74</v>
      </c>
      <c r="N127" s="27">
        <f>IFERROR(VLOOKUP(Main!C127,Absen!$A$1:$B$501,2,0),"No")</f>
        <v>44864</v>
      </c>
      <c r="O127" s="27" t="str">
        <f>IF(N127="No","Hadir","Tidak Hadir")</f>
        <v>Tidak Hadir</v>
      </c>
      <c r="P127">
        <f>IF(N127="No",M127,M127-10)</f>
        <v>64</v>
      </c>
      <c r="Q127">
        <f>SUM(G127:H127,J127:K127)*12.5%+SUM(I127,L127)*20%+P127*10%</f>
        <v>70.225000000000009</v>
      </c>
      <c r="R127" t="str">
        <f>IF(Main!Q127&gt;=91,"A+",IF(Main!Q127&gt;=80,"A",IF(Q127&gt;=70,"B",IF(Q127&gt;=60,"C",IF(Q127&gt;=40,"D",IF(Q127&lt;40,"E"))))))</f>
        <v>B</v>
      </c>
      <c r="S127" s="27">
        <f>INDEX(Detail!$A$1:$A$1001,MATCH(Main!C127,Detail!$G$1:$G$1001,0))</f>
        <v>38072</v>
      </c>
      <c r="T127" t="str">
        <f>INDEX(Detail!$F$1:$F$1001,MATCH(Main!C127,Detail!$G$1:$G$1001,0))</f>
        <v>Manado</v>
      </c>
      <c r="U127">
        <f>INDEX(Detail!$C$1:$C$1001,MATCH(Main!C127,Detail!$G$1:$G$1001,0))</f>
        <v>152</v>
      </c>
      <c r="V127">
        <f>INDEX(Detail!$D$1:$D$1001,MATCH(Main!C127,Detail!$G$1:$G$1001,0))</f>
        <v>76</v>
      </c>
      <c r="W127" t="str">
        <f>INDEX(Detail!$E$1:$E$1001,MATCH(Main!C127,Detail!$G$1:$G$1001,0))</f>
        <v>Jalan Indragiri No. 47</v>
      </c>
      <c r="X127" t="str">
        <f>INDEX(Detail!$B$1:$B$1001,MATCH(Main!C127,Detail!$G$1:$G$1001,0))</f>
        <v>O+</v>
      </c>
    </row>
    <row r="128" spans="1:24" x14ac:dyDescent="0.35">
      <c r="A128">
        <v>127</v>
      </c>
      <c r="B128" t="str">
        <f>IF(A128&lt;=250,"1-250",IF(A128&lt;=500,"251-500",IF(A128&lt;=750,"501-750","751-1000")))</f>
        <v>1-250</v>
      </c>
      <c r="C128" t="str">
        <f>CONCATENATE(IF(D128="Matematika","A",IF(D128="Fisika","B",IF(D128="Kimia","C",IF(D128="Biologi","D",IF(D128="Statistika","E","F"))))),IF(A128&gt;=1000,"",IF(A128&gt;=100,"0",IF(A128&gt;=10,"00",IF(A128&lt;10,"000")))),A128)</f>
        <v>F0127</v>
      </c>
      <c r="D128" t="s">
        <v>1011</v>
      </c>
      <c r="E128" t="str">
        <f>VLOOKUP(C128,Detail!$G$1:$H$1001,2,0)</f>
        <v>Bajragin Pudjiastuti</v>
      </c>
      <c r="F128" t="str">
        <f>IF(AND(B128="1-250",D128="Matematika"),"Bu Dwi",IF(AND(B128="1-250",D128="Fisika"),"Pak Krisna",IF(AND(B128="1-250",D128="Kimia"),"Pak Budi",IF(AND(B128="1-250",D128="Biologi"),"Bu Ratna",IF(AND(B128="1-250",D128="Statistika"),"Bu Made","Pak Andi")))))</f>
        <v>Pak Andi</v>
      </c>
      <c r="G128">
        <v>68</v>
      </c>
      <c r="H128">
        <v>59</v>
      </c>
      <c r="I128">
        <v>95</v>
      </c>
      <c r="J128">
        <v>55</v>
      </c>
      <c r="K128">
        <v>86</v>
      </c>
      <c r="L128">
        <v>77</v>
      </c>
      <c r="M128">
        <v>69</v>
      </c>
      <c r="N128" s="27" t="str">
        <f>IFERROR(VLOOKUP(Main!C128,Absen!$A$1:$B$501,2,0),"No")</f>
        <v>No</v>
      </c>
      <c r="O128" s="27" t="str">
        <f>IF(N128="No","Hadir","Tidak Hadir")</f>
        <v>Hadir</v>
      </c>
      <c r="P128">
        <f>IF(N128="No",M128,M128-10)</f>
        <v>69</v>
      </c>
      <c r="Q128">
        <f>SUM(G128:H128,J128:K128)*12.5%+SUM(I128,L128)*20%+P128*10%</f>
        <v>74.800000000000011</v>
      </c>
      <c r="R128" t="str">
        <f>IF(Main!Q128&gt;=91,"A+",IF(Main!Q128&gt;=80,"A",IF(Q128&gt;=70,"B",IF(Q128&gt;=60,"C",IF(Q128&gt;=40,"D",IF(Q128&lt;40,"E"))))))</f>
        <v>B</v>
      </c>
      <c r="S128" s="27">
        <f>INDEX(Detail!$A$1:$A$1001,MATCH(Main!C128,Detail!$G$1:$G$1001,0))</f>
        <v>38242</v>
      </c>
      <c r="T128" t="str">
        <f>INDEX(Detail!$F$1:$F$1001,MATCH(Main!C128,Detail!$G$1:$G$1001,0))</f>
        <v>Lubuklinggau</v>
      </c>
      <c r="U128">
        <f>INDEX(Detail!$C$1:$C$1001,MATCH(Main!C128,Detail!$G$1:$G$1001,0))</f>
        <v>165</v>
      </c>
      <c r="V128">
        <f>INDEX(Detail!$D$1:$D$1001,MATCH(Main!C128,Detail!$G$1:$G$1001,0))</f>
        <v>62</v>
      </c>
      <c r="W128" t="str">
        <f>INDEX(Detail!$E$1:$E$1001,MATCH(Main!C128,Detail!$G$1:$G$1001,0))</f>
        <v xml:space="preserve">Gg. Jakarta No. 0
</v>
      </c>
      <c r="X128" t="str">
        <f>INDEX(Detail!$B$1:$B$1001,MATCH(Main!C128,Detail!$G$1:$G$1001,0))</f>
        <v>AB-</v>
      </c>
    </row>
    <row r="129" spans="1:24" x14ac:dyDescent="0.35">
      <c r="A129">
        <v>128</v>
      </c>
      <c r="B129" t="str">
        <f>IF(A129&lt;=250,"1-250",IF(A129&lt;=500,"251-500",IF(A129&lt;=750,"501-750","751-1000")))</f>
        <v>1-250</v>
      </c>
      <c r="C129" t="str">
        <f>CONCATENATE(IF(D129="Matematika","A",IF(D129="Fisika","B",IF(D129="Kimia","C",IF(D129="Biologi","D",IF(D129="Statistika","E","F"))))),IF(A129&gt;=1000,"",IF(A129&gt;=100,"0",IF(A129&gt;=10,"00",IF(A129&lt;10,"000")))),A129)</f>
        <v>C0128</v>
      </c>
      <c r="D129" t="s">
        <v>1012</v>
      </c>
      <c r="E129" t="str">
        <f>VLOOKUP(C129,Detail!$G$1:$H$1001,2,0)</f>
        <v>Nadine Salahudin</v>
      </c>
      <c r="F129" t="str">
        <f>IF(AND(B129="1-250",D129="Matematika"),"Bu Dwi",IF(AND(B129="1-250",D129="Fisika"),"Pak Krisna",IF(AND(B129="1-250",D129="Kimia"),"Pak Budi",IF(AND(B129="1-250",D129="Biologi"),"Bu Ratna",IF(AND(B129="1-250",D129="Statistika"),"Bu Made","Pak Andi")))))</f>
        <v>Pak Budi</v>
      </c>
      <c r="G129">
        <v>65</v>
      </c>
      <c r="H129">
        <v>73</v>
      </c>
      <c r="I129">
        <v>77</v>
      </c>
      <c r="J129">
        <v>75</v>
      </c>
      <c r="K129">
        <v>68</v>
      </c>
      <c r="L129">
        <v>56</v>
      </c>
      <c r="M129">
        <v>83</v>
      </c>
      <c r="N129" s="27">
        <f>IFERROR(VLOOKUP(Main!C129,Absen!$A$1:$B$501,2,0),"No")</f>
        <v>44776</v>
      </c>
      <c r="O129" s="27" t="str">
        <f>IF(N129="No","Hadir","Tidak Hadir")</f>
        <v>Tidak Hadir</v>
      </c>
      <c r="P129">
        <f>IF(N129="No",M129,M129-10)</f>
        <v>73</v>
      </c>
      <c r="Q129">
        <f>SUM(G129:H129,J129:K129)*12.5%+SUM(I129,L129)*20%+P129*10%</f>
        <v>69.025000000000006</v>
      </c>
      <c r="R129" t="str">
        <f>IF(Main!Q129&gt;=91,"A+",IF(Main!Q129&gt;=80,"A",IF(Q129&gt;=70,"B",IF(Q129&gt;=60,"C",IF(Q129&gt;=40,"D",IF(Q129&lt;40,"E"))))))</f>
        <v>C</v>
      </c>
      <c r="S129" s="27">
        <f>INDEX(Detail!$A$1:$A$1001,MATCH(Main!C129,Detail!$G$1:$G$1001,0))</f>
        <v>37593</v>
      </c>
      <c r="T129" t="str">
        <f>INDEX(Detail!$F$1:$F$1001,MATCH(Main!C129,Detail!$G$1:$G$1001,0))</f>
        <v>Bima</v>
      </c>
      <c r="U129">
        <f>INDEX(Detail!$C$1:$C$1001,MATCH(Main!C129,Detail!$G$1:$G$1001,0))</f>
        <v>165</v>
      </c>
      <c r="V129">
        <f>INDEX(Detail!$D$1:$D$1001,MATCH(Main!C129,Detail!$G$1:$G$1001,0))</f>
        <v>85</v>
      </c>
      <c r="W129" t="str">
        <f>INDEX(Detail!$E$1:$E$1001,MATCH(Main!C129,Detail!$G$1:$G$1001,0))</f>
        <v>Jalan Kutai No. 84</v>
      </c>
      <c r="X129" t="str">
        <f>INDEX(Detail!$B$1:$B$1001,MATCH(Main!C129,Detail!$G$1:$G$1001,0))</f>
        <v>O+</v>
      </c>
    </row>
    <row r="130" spans="1:24" x14ac:dyDescent="0.35">
      <c r="A130">
        <v>129</v>
      </c>
      <c r="B130" t="str">
        <f>IF(A130&lt;=250,"1-250",IF(A130&lt;=500,"251-500",IF(A130&lt;=750,"501-750","751-1000")))</f>
        <v>1-250</v>
      </c>
      <c r="C130" t="str">
        <f>CONCATENATE(IF(D130="Matematika","A",IF(D130="Fisika","B",IF(D130="Kimia","C",IF(D130="Biologi","D",IF(D130="Statistika","E","F"))))),IF(A130&gt;=1000,"",IF(A130&gt;=100,"0",IF(A130&gt;=10,"00",IF(A130&lt;10,"000")))),A130)</f>
        <v>B0129</v>
      </c>
      <c r="D130" t="s">
        <v>1014</v>
      </c>
      <c r="E130" t="str">
        <f>VLOOKUP(C130,Detail!$G$1:$H$1001,2,0)</f>
        <v>Ajimat Dabukke</v>
      </c>
      <c r="F130" t="str">
        <f>IF(AND(B130="1-250",D130="Matematika"),"Bu Dwi",IF(AND(B130="1-250",D130="Fisika"),"Pak Krisna",IF(AND(B130="1-250",D130="Kimia"),"Pak Budi",IF(AND(B130="1-250",D130="Biologi"),"Bu Ratna",IF(AND(B130="1-250",D130="Statistika"),"Bu Made","Pak Andi")))))</f>
        <v>Pak Krisna</v>
      </c>
      <c r="G130">
        <v>80</v>
      </c>
      <c r="H130">
        <v>73</v>
      </c>
      <c r="I130">
        <v>51</v>
      </c>
      <c r="J130">
        <v>50</v>
      </c>
      <c r="K130">
        <v>82</v>
      </c>
      <c r="L130">
        <v>88</v>
      </c>
      <c r="M130">
        <v>86</v>
      </c>
      <c r="N130" s="27" t="str">
        <f>IFERROR(VLOOKUP(Main!C130,Absen!$A$1:$B$501,2,0),"No")</f>
        <v>No</v>
      </c>
      <c r="O130" s="27" t="str">
        <f>IF(N130="No","Hadir","Tidak Hadir")</f>
        <v>Hadir</v>
      </c>
      <c r="P130">
        <f>IF(N130="No",M130,M130-10)</f>
        <v>86</v>
      </c>
      <c r="Q130">
        <f>SUM(G130:H130,J130:K130)*12.5%+SUM(I130,L130)*20%+P130*10%</f>
        <v>72.024999999999991</v>
      </c>
      <c r="R130" t="str">
        <f>IF(Main!Q130&gt;=91,"A+",IF(Main!Q130&gt;=80,"A",IF(Q130&gt;=70,"B",IF(Q130&gt;=60,"C",IF(Q130&gt;=40,"D",IF(Q130&lt;40,"E"))))))</f>
        <v>B</v>
      </c>
      <c r="S130" s="27">
        <f>INDEX(Detail!$A$1:$A$1001,MATCH(Main!C130,Detail!$G$1:$G$1001,0))</f>
        <v>37612</v>
      </c>
      <c r="T130" t="str">
        <f>INDEX(Detail!$F$1:$F$1001,MATCH(Main!C130,Detail!$G$1:$G$1001,0))</f>
        <v>Sibolga</v>
      </c>
      <c r="U130">
        <f>INDEX(Detail!$C$1:$C$1001,MATCH(Main!C130,Detail!$G$1:$G$1001,0))</f>
        <v>155</v>
      </c>
      <c r="V130">
        <f>INDEX(Detail!$D$1:$D$1001,MATCH(Main!C130,Detail!$G$1:$G$1001,0))</f>
        <v>84</v>
      </c>
      <c r="W130" t="str">
        <f>INDEX(Detail!$E$1:$E$1001,MATCH(Main!C130,Detail!$G$1:$G$1001,0))</f>
        <v xml:space="preserve">Gang Cikutra Timur No. 8
</v>
      </c>
      <c r="X130" t="str">
        <f>INDEX(Detail!$B$1:$B$1001,MATCH(Main!C130,Detail!$G$1:$G$1001,0))</f>
        <v>B-</v>
      </c>
    </row>
    <row r="131" spans="1:24" x14ac:dyDescent="0.35">
      <c r="A131">
        <v>130</v>
      </c>
      <c r="B131" t="str">
        <f>IF(A131&lt;=250,"1-250",IF(A131&lt;=500,"251-500",IF(A131&lt;=750,"501-750","751-1000")))</f>
        <v>1-250</v>
      </c>
      <c r="C131" t="str">
        <f>CONCATENATE(IF(D131="Matematika","A",IF(D131="Fisika","B",IF(D131="Kimia","C",IF(D131="Biologi","D",IF(D131="Statistika","E","F"))))),IF(A131&gt;=1000,"",IF(A131&gt;=100,"0",IF(A131&gt;=10,"00",IF(A131&lt;10,"000")))),A131)</f>
        <v>A0130</v>
      </c>
      <c r="D131" t="s">
        <v>1015</v>
      </c>
      <c r="E131" t="str">
        <f>VLOOKUP(C131,Detail!$G$1:$H$1001,2,0)</f>
        <v>Amalia Pratiwi</v>
      </c>
      <c r="F131" t="str">
        <f>IF(AND(B131="1-250",D131="Matematika"),"Bu Dwi",IF(AND(B131="1-250",D131="Fisika"),"Pak Krisna",IF(AND(B131="1-250",D131="Kimia"),"Pak Budi",IF(AND(B131="1-250",D131="Biologi"),"Bu Ratna",IF(AND(B131="1-250",D131="Statistika"),"Bu Made","Pak Andi")))))</f>
        <v>Bu Dwi</v>
      </c>
      <c r="G131">
        <v>62</v>
      </c>
      <c r="H131">
        <v>48</v>
      </c>
      <c r="I131">
        <v>51</v>
      </c>
      <c r="J131">
        <v>68</v>
      </c>
      <c r="K131">
        <v>83</v>
      </c>
      <c r="L131">
        <v>60</v>
      </c>
      <c r="M131">
        <v>78</v>
      </c>
      <c r="N131" s="27" t="str">
        <f>IFERROR(VLOOKUP(Main!C131,Absen!$A$1:$B$501,2,0),"No")</f>
        <v>No</v>
      </c>
      <c r="O131" s="27" t="str">
        <f>IF(N131="No","Hadir","Tidak Hadir")</f>
        <v>Hadir</v>
      </c>
      <c r="P131">
        <f>IF(N131="No",M131,M131-10)</f>
        <v>78</v>
      </c>
      <c r="Q131">
        <f>SUM(G131:H131,J131:K131)*12.5%+SUM(I131,L131)*20%+P131*10%</f>
        <v>62.625</v>
      </c>
      <c r="R131" t="str">
        <f>IF(Main!Q131&gt;=91,"A+",IF(Main!Q131&gt;=80,"A",IF(Q131&gt;=70,"B",IF(Q131&gt;=60,"C",IF(Q131&gt;=40,"D",IF(Q131&lt;40,"E"))))))</f>
        <v>C</v>
      </c>
      <c r="S131" s="27">
        <f>INDEX(Detail!$A$1:$A$1001,MATCH(Main!C131,Detail!$G$1:$G$1001,0))</f>
        <v>38454</v>
      </c>
      <c r="T131" t="str">
        <f>INDEX(Detail!$F$1:$F$1001,MATCH(Main!C131,Detail!$G$1:$G$1001,0))</f>
        <v>Tasikmalaya</v>
      </c>
      <c r="U131">
        <f>INDEX(Detail!$C$1:$C$1001,MATCH(Main!C131,Detail!$G$1:$G$1001,0))</f>
        <v>155</v>
      </c>
      <c r="V131">
        <f>INDEX(Detail!$D$1:$D$1001,MATCH(Main!C131,Detail!$G$1:$G$1001,0))</f>
        <v>82</v>
      </c>
      <c r="W131" t="str">
        <f>INDEX(Detail!$E$1:$E$1001,MATCH(Main!C131,Detail!$G$1:$G$1001,0))</f>
        <v>Jalan Kutisari Selatan No. 49</v>
      </c>
      <c r="X131" t="str">
        <f>INDEX(Detail!$B$1:$B$1001,MATCH(Main!C131,Detail!$G$1:$G$1001,0))</f>
        <v>O+</v>
      </c>
    </row>
    <row r="132" spans="1:24" x14ac:dyDescent="0.35">
      <c r="A132">
        <v>131</v>
      </c>
      <c r="B132" t="str">
        <f>IF(A132&lt;=250,"1-250",IF(A132&lt;=500,"251-500",IF(A132&lt;=750,"501-750","751-1000")))</f>
        <v>1-250</v>
      </c>
      <c r="C132" t="str">
        <f>CONCATENATE(IF(D132="Matematika","A",IF(D132="Fisika","B",IF(D132="Kimia","C",IF(D132="Biologi","D",IF(D132="Statistika","E","F"))))),IF(A132&gt;=1000,"",IF(A132&gt;=100,"0",IF(A132&gt;=10,"00",IF(A132&lt;10,"000")))),A132)</f>
        <v>D0131</v>
      </c>
      <c r="D132" t="s">
        <v>1013</v>
      </c>
      <c r="E132" t="str">
        <f>VLOOKUP(C132,Detail!$G$1:$H$1001,2,0)</f>
        <v>Tira Sihombing</v>
      </c>
      <c r="F132" t="str">
        <f>IF(AND(B132="1-250",D132="Matematika"),"Bu Dwi",IF(AND(B132="1-250",D132="Fisika"),"Pak Krisna",IF(AND(B132="1-250",D132="Kimia"),"Pak Budi",IF(AND(B132="1-250",D132="Biologi"),"Bu Ratna",IF(AND(B132="1-250",D132="Statistika"),"Bu Made","Pak Andi")))))</f>
        <v>Bu Ratna</v>
      </c>
      <c r="G132">
        <v>75</v>
      </c>
      <c r="H132">
        <v>74</v>
      </c>
      <c r="I132">
        <v>67</v>
      </c>
      <c r="J132">
        <v>68</v>
      </c>
      <c r="K132">
        <v>80</v>
      </c>
      <c r="L132">
        <v>85</v>
      </c>
      <c r="M132">
        <v>94</v>
      </c>
      <c r="N132" s="27">
        <f>IFERROR(VLOOKUP(Main!C132,Absen!$A$1:$B$501,2,0),"No")</f>
        <v>44837</v>
      </c>
      <c r="O132" s="27" t="str">
        <f>IF(N132="No","Hadir","Tidak Hadir")</f>
        <v>Tidak Hadir</v>
      </c>
      <c r="P132">
        <f>IF(N132="No",M132,M132-10)</f>
        <v>84</v>
      </c>
      <c r="Q132">
        <f>SUM(G132:H132,J132:K132)*12.5%+SUM(I132,L132)*20%+P132*10%</f>
        <v>75.925000000000011</v>
      </c>
      <c r="R132" t="str">
        <f>IF(Main!Q132&gt;=91,"A+",IF(Main!Q132&gt;=80,"A",IF(Q132&gt;=70,"B",IF(Q132&gt;=60,"C",IF(Q132&gt;=40,"D",IF(Q132&lt;40,"E"))))))</f>
        <v>B</v>
      </c>
      <c r="S132" s="27">
        <f>INDEX(Detail!$A$1:$A$1001,MATCH(Main!C132,Detail!$G$1:$G$1001,0))</f>
        <v>37952</v>
      </c>
      <c r="T132" t="str">
        <f>INDEX(Detail!$F$1:$F$1001,MATCH(Main!C132,Detail!$G$1:$G$1001,0))</f>
        <v>Banjarmasin</v>
      </c>
      <c r="U132">
        <f>INDEX(Detail!$C$1:$C$1001,MATCH(Main!C132,Detail!$G$1:$G$1001,0))</f>
        <v>170</v>
      </c>
      <c r="V132">
        <f>INDEX(Detail!$D$1:$D$1001,MATCH(Main!C132,Detail!$G$1:$G$1001,0))</f>
        <v>57</v>
      </c>
      <c r="W132" t="str">
        <f>INDEX(Detail!$E$1:$E$1001,MATCH(Main!C132,Detail!$G$1:$G$1001,0))</f>
        <v>Gg. Dipatiukur No. 31</v>
      </c>
      <c r="X132" t="str">
        <f>INDEX(Detail!$B$1:$B$1001,MATCH(Main!C132,Detail!$G$1:$G$1001,0))</f>
        <v>AB-</v>
      </c>
    </row>
    <row r="133" spans="1:24" x14ac:dyDescent="0.35">
      <c r="A133">
        <v>132</v>
      </c>
      <c r="B133" t="str">
        <f>IF(A133&lt;=250,"1-250",IF(A133&lt;=500,"251-500",IF(A133&lt;=750,"501-750","751-1000")))</f>
        <v>1-250</v>
      </c>
      <c r="C133" t="str">
        <f>CONCATENATE(IF(D133="Matematika","A",IF(D133="Fisika","B",IF(D133="Kimia","C",IF(D133="Biologi","D",IF(D133="Statistika","E","F"))))),IF(A133&gt;=1000,"",IF(A133&gt;=100,"0",IF(A133&gt;=10,"00",IF(A133&lt;10,"000")))),A133)</f>
        <v>B0132</v>
      </c>
      <c r="D133" t="s">
        <v>1014</v>
      </c>
      <c r="E133" t="str">
        <f>VLOOKUP(C133,Detail!$G$1:$H$1001,2,0)</f>
        <v>Jagaraga Aryani</v>
      </c>
      <c r="F133" t="str">
        <f>IF(AND(B133="1-250",D133="Matematika"),"Bu Dwi",IF(AND(B133="1-250",D133="Fisika"),"Pak Krisna",IF(AND(B133="1-250",D133="Kimia"),"Pak Budi",IF(AND(B133="1-250",D133="Biologi"),"Bu Ratna",IF(AND(B133="1-250",D133="Statistika"),"Bu Made","Pak Andi")))))</f>
        <v>Pak Krisna</v>
      </c>
      <c r="G133">
        <v>63</v>
      </c>
      <c r="H133">
        <v>71</v>
      </c>
      <c r="I133">
        <v>31</v>
      </c>
      <c r="J133">
        <v>53</v>
      </c>
      <c r="K133">
        <v>95</v>
      </c>
      <c r="L133">
        <v>74</v>
      </c>
      <c r="M133">
        <v>73</v>
      </c>
      <c r="N133" s="27">
        <f>IFERROR(VLOOKUP(Main!C133,Absen!$A$1:$B$501,2,0),"No")</f>
        <v>44755</v>
      </c>
      <c r="O133" s="27" t="str">
        <f>IF(N133="No","Hadir","Tidak Hadir")</f>
        <v>Tidak Hadir</v>
      </c>
      <c r="P133">
        <f>IF(N133="No",M133,M133-10)</f>
        <v>63</v>
      </c>
      <c r="Q133">
        <f>SUM(G133:H133,J133:K133)*12.5%+SUM(I133,L133)*20%+P133*10%</f>
        <v>62.55</v>
      </c>
      <c r="R133" t="str">
        <f>IF(Main!Q133&gt;=91,"A+",IF(Main!Q133&gt;=80,"A",IF(Q133&gt;=70,"B",IF(Q133&gt;=60,"C",IF(Q133&gt;=40,"D",IF(Q133&lt;40,"E"))))))</f>
        <v>C</v>
      </c>
      <c r="S133" s="27">
        <f>INDEX(Detail!$A$1:$A$1001,MATCH(Main!C133,Detail!$G$1:$G$1001,0))</f>
        <v>37053</v>
      </c>
      <c r="T133" t="str">
        <f>INDEX(Detail!$F$1:$F$1001,MATCH(Main!C133,Detail!$G$1:$G$1001,0))</f>
        <v>Metro</v>
      </c>
      <c r="U133">
        <f>INDEX(Detail!$C$1:$C$1001,MATCH(Main!C133,Detail!$G$1:$G$1001,0))</f>
        <v>168</v>
      </c>
      <c r="V133">
        <f>INDEX(Detail!$D$1:$D$1001,MATCH(Main!C133,Detail!$G$1:$G$1001,0))</f>
        <v>81</v>
      </c>
      <c r="W133" t="str">
        <f>INDEX(Detail!$E$1:$E$1001,MATCH(Main!C133,Detail!$G$1:$G$1001,0))</f>
        <v xml:space="preserve">Jalan Pacuan Kuda No. 0
</v>
      </c>
      <c r="X133" t="str">
        <f>INDEX(Detail!$B$1:$B$1001,MATCH(Main!C133,Detail!$G$1:$G$1001,0))</f>
        <v>AB-</v>
      </c>
    </row>
    <row r="134" spans="1:24" x14ac:dyDescent="0.35">
      <c r="A134">
        <v>133</v>
      </c>
      <c r="B134" t="str">
        <f>IF(A134&lt;=250,"1-250",IF(A134&lt;=500,"251-500",IF(A134&lt;=750,"501-750","751-1000")))</f>
        <v>1-250</v>
      </c>
      <c r="C134" t="str">
        <f>CONCATENATE(IF(D134="Matematika","A",IF(D134="Fisika","B",IF(D134="Kimia","C",IF(D134="Biologi","D",IF(D134="Statistika","E","F"))))),IF(A134&gt;=1000,"",IF(A134&gt;=100,"0",IF(A134&gt;=10,"00",IF(A134&lt;10,"000")))),A134)</f>
        <v>B0133</v>
      </c>
      <c r="D134" t="s">
        <v>1014</v>
      </c>
      <c r="E134" t="str">
        <f>VLOOKUP(C134,Detail!$G$1:$H$1001,2,0)</f>
        <v>Rendy Utama</v>
      </c>
      <c r="F134" t="str">
        <f>IF(AND(B134="1-250",D134="Matematika"),"Bu Dwi",IF(AND(B134="1-250",D134="Fisika"),"Pak Krisna",IF(AND(B134="1-250",D134="Kimia"),"Pak Budi",IF(AND(B134="1-250",D134="Biologi"),"Bu Ratna",IF(AND(B134="1-250",D134="Statistika"),"Bu Made","Pak Andi")))))</f>
        <v>Pak Krisna</v>
      </c>
      <c r="G134">
        <v>79</v>
      </c>
      <c r="H134">
        <v>41</v>
      </c>
      <c r="I134">
        <v>89</v>
      </c>
      <c r="J134">
        <v>75</v>
      </c>
      <c r="K134">
        <v>52</v>
      </c>
      <c r="L134">
        <v>71</v>
      </c>
      <c r="M134">
        <v>92</v>
      </c>
      <c r="N134" s="27" t="str">
        <f>IFERROR(VLOOKUP(Main!C134,Absen!$A$1:$B$501,2,0),"No")</f>
        <v>No</v>
      </c>
      <c r="O134" s="27" t="str">
        <f>IF(N134="No","Hadir","Tidak Hadir")</f>
        <v>Hadir</v>
      </c>
      <c r="P134">
        <f>IF(N134="No",M134,M134-10)</f>
        <v>92</v>
      </c>
      <c r="Q134">
        <f>SUM(G134:H134,J134:K134)*12.5%+SUM(I134,L134)*20%+P134*10%</f>
        <v>72.075000000000003</v>
      </c>
      <c r="R134" t="str">
        <f>IF(Main!Q134&gt;=91,"A+",IF(Main!Q134&gt;=80,"A",IF(Q134&gt;=70,"B",IF(Q134&gt;=60,"C",IF(Q134&gt;=40,"D",IF(Q134&lt;40,"E"))))))</f>
        <v>B</v>
      </c>
      <c r="S134" s="27">
        <f>INDEX(Detail!$A$1:$A$1001,MATCH(Main!C134,Detail!$G$1:$G$1001,0))</f>
        <v>38053</v>
      </c>
      <c r="T134" t="str">
        <f>INDEX(Detail!$F$1:$F$1001,MATCH(Main!C134,Detail!$G$1:$G$1001,0))</f>
        <v>Bekasi</v>
      </c>
      <c r="U134">
        <f>INDEX(Detail!$C$1:$C$1001,MATCH(Main!C134,Detail!$G$1:$G$1001,0))</f>
        <v>173</v>
      </c>
      <c r="V134">
        <f>INDEX(Detail!$D$1:$D$1001,MATCH(Main!C134,Detail!$G$1:$G$1001,0))</f>
        <v>65</v>
      </c>
      <c r="W134" t="str">
        <f>INDEX(Detail!$E$1:$E$1001,MATCH(Main!C134,Detail!$G$1:$G$1001,0))</f>
        <v xml:space="preserve">Jl. Rajawali Timur No. 1
</v>
      </c>
      <c r="X134" t="str">
        <f>INDEX(Detail!$B$1:$B$1001,MATCH(Main!C134,Detail!$G$1:$G$1001,0))</f>
        <v>O+</v>
      </c>
    </row>
    <row r="135" spans="1:24" x14ac:dyDescent="0.35">
      <c r="A135">
        <v>134</v>
      </c>
      <c r="B135" t="str">
        <f>IF(A135&lt;=250,"1-250",IF(A135&lt;=500,"251-500",IF(A135&lt;=750,"501-750","751-1000")))</f>
        <v>1-250</v>
      </c>
      <c r="C135" t="str">
        <f>CONCATENATE(IF(D135="Matematika","A",IF(D135="Fisika","B",IF(D135="Kimia","C",IF(D135="Biologi","D",IF(D135="Statistika","E","F"))))),IF(A135&gt;=1000,"",IF(A135&gt;=100,"0",IF(A135&gt;=10,"00",IF(A135&lt;10,"000")))),A135)</f>
        <v>F0134</v>
      </c>
      <c r="D135" t="s">
        <v>1011</v>
      </c>
      <c r="E135" t="str">
        <f>VLOOKUP(C135,Detail!$G$1:$H$1001,2,0)</f>
        <v>Edi Hariyah</v>
      </c>
      <c r="F135" t="str">
        <f>IF(AND(B135="1-250",D135="Matematika"),"Bu Dwi",IF(AND(B135="1-250",D135="Fisika"),"Pak Krisna",IF(AND(B135="1-250",D135="Kimia"),"Pak Budi",IF(AND(B135="1-250",D135="Biologi"),"Bu Ratna",IF(AND(B135="1-250",D135="Statistika"),"Bu Made","Pak Andi")))))</f>
        <v>Pak Andi</v>
      </c>
      <c r="G135">
        <v>55</v>
      </c>
      <c r="H135">
        <v>70</v>
      </c>
      <c r="I135">
        <v>77</v>
      </c>
      <c r="J135">
        <v>50</v>
      </c>
      <c r="K135">
        <v>84</v>
      </c>
      <c r="L135">
        <v>48</v>
      </c>
      <c r="M135">
        <v>76</v>
      </c>
      <c r="N135" s="27" t="str">
        <f>IFERROR(VLOOKUP(Main!C135,Absen!$A$1:$B$501,2,0),"No")</f>
        <v>No</v>
      </c>
      <c r="O135" s="27" t="str">
        <f>IF(N135="No","Hadir","Tidak Hadir")</f>
        <v>Hadir</v>
      </c>
      <c r="P135">
        <f>IF(N135="No",M135,M135-10)</f>
        <v>76</v>
      </c>
      <c r="Q135">
        <f>SUM(G135:H135,J135:K135)*12.5%+SUM(I135,L135)*20%+P135*10%</f>
        <v>64.974999999999994</v>
      </c>
      <c r="R135" t="str">
        <f>IF(Main!Q135&gt;=91,"A+",IF(Main!Q135&gt;=80,"A",IF(Q135&gt;=70,"B",IF(Q135&gt;=60,"C",IF(Q135&gt;=40,"D",IF(Q135&lt;40,"E"))))))</f>
        <v>C</v>
      </c>
      <c r="S135" s="27">
        <f>INDEX(Detail!$A$1:$A$1001,MATCH(Main!C135,Detail!$G$1:$G$1001,0))</f>
        <v>38331</v>
      </c>
      <c r="T135" t="str">
        <f>INDEX(Detail!$F$1:$F$1001,MATCH(Main!C135,Detail!$G$1:$G$1001,0))</f>
        <v>Dumai</v>
      </c>
      <c r="U135">
        <f>INDEX(Detail!$C$1:$C$1001,MATCH(Main!C135,Detail!$G$1:$G$1001,0))</f>
        <v>160</v>
      </c>
      <c r="V135">
        <f>INDEX(Detail!$D$1:$D$1001,MATCH(Main!C135,Detail!$G$1:$G$1001,0))</f>
        <v>74</v>
      </c>
      <c r="W135" t="str">
        <f>INDEX(Detail!$E$1:$E$1001,MATCH(Main!C135,Detail!$G$1:$G$1001,0))</f>
        <v>Jl. Suryakencana No. 68</v>
      </c>
      <c r="X135" t="str">
        <f>INDEX(Detail!$B$1:$B$1001,MATCH(Main!C135,Detail!$G$1:$G$1001,0))</f>
        <v>AB-</v>
      </c>
    </row>
    <row r="136" spans="1:24" x14ac:dyDescent="0.35">
      <c r="A136">
        <v>135</v>
      </c>
      <c r="B136" t="str">
        <f>IF(A136&lt;=250,"1-250",IF(A136&lt;=500,"251-500",IF(A136&lt;=750,"501-750","751-1000")))</f>
        <v>1-250</v>
      </c>
      <c r="C136" t="str">
        <f>CONCATENATE(IF(D136="Matematika","A",IF(D136="Fisika","B",IF(D136="Kimia","C",IF(D136="Biologi","D",IF(D136="Statistika","E","F"))))),IF(A136&gt;=1000,"",IF(A136&gt;=100,"0",IF(A136&gt;=10,"00",IF(A136&lt;10,"000")))),A136)</f>
        <v>D0135</v>
      </c>
      <c r="D136" t="s">
        <v>1013</v>
      </c>
      <c r="E136" t="str">
        <f>VLOOKUP(C136,Detail!$G$1:$H$1001,2,0)</f>
        <v>Yono Wastuti</v>
      </c>
      <c r="F136" t="str">
        <f>IF(AND(B136="1-250",D136="Matematika"),"Bu Dwi",IF(AND(B136="1-250",D136="Fisika"),"Pak Krisna",IF(AND(B136="1-250",D136="Kimia"),"Pak Budi",IF(AND(B136="1-250",D136="Biologi"),"Bu Ratna",IF(AND(B136="1-250",D136="Statistika"),"Bu Made","Pak Andi")))))</f>
        <v>Bu Ratna</v>
      </c>
      <c r="G136">
        <v>55</v>
      </c>
      <c r="H136">
        <v>48</v>
      </c>
      <c r="I136">
        <v>41</v>
      </c>
      <c r="J136">
        <v>66</v>
      </c>
      <c r="K136">
        <v>57</v>
      </c>
      <c r="L136">
        <v>97</v>
      </c>
      <c r="M136">
        <v>86</v>
      </c>
      <c r="N136" s="27" t="str">
        <f>IFERROR(VLOOKUP(Main!C136,Absen!$A$1:$B$501,2,0),"No")</f>
        <v>No</v>
      </c>
      <c r="O136" s="27" t="str">
        <f>IF(N136="No","Hadir","Tidak Hadir")</f>
        <v>Hadir</v>
      </c>
      <c r="P136">
        <f>IF(N136="No",M136,M136-10)</f>
        <v>86</v>
      </c>
      <c r="Q136">
        <f>SUM(G136:H136,J136:K136)*12.5%+SUM(I136,L136)*20%+P136*10%</f>
        <v>64.45</v>
      </c>
      <c r="R136" t="str">
        <f>IF(Main!Q136&gt;=91,"A+",IF(Main!Q136&gt;=80,"A",IF(Q136&gt;=70,"B",IF(Q136&gt;=60,"C",IF(Q136&gt;=40,"D",IF(Q136&lt;40,"E"))))))</f>
        <v>C</v>
      </c>
      <c r="S136" s="27">
        <f>INDEX(Detail!$A$1:$A$1001,MATCH(Main!C136,Detail!$G$1:$G$1001,0))</f>
        <v>37558</v>
      </c>
      <c r="T136" t="str">
        <f>INDEX(Detail!$F$1:$F$1001,MATCH(Main!C136,Detail!$G$1:$G$1001,0))</f>
        <v>Madiun</v>
      </c>
      <c r="U136">
        <f>INDEX(Detail!$C$1:$C$1001,MATCH(Main!C136,Detail!$G$1:$G$1001,0))</f>
        <v>179</v>
      </c>
      <c r="V136">
        <f>INDEX(Detail!$D$1:$D$1001,MATCH(Main!C136,Detail!$G$1:$G$1001,0))</f>
        <v>68</v>
      </c>
      <c r="W136" t="str">
        <f>INDEX(Detail!$E$1:$E$1001,MATCH(Main!C136,Detail!$G$1:$G$1001,0))</f>
        <v>Jl. Surapati No. 64</v>
      </c>
      <c r="X136" t="str">
        <f>INDEX(Detail!$B$1:$B$1001,MATCH(Main!C136,Detail!$G$1:$G$1001,0))</f>
        <v>O-</v>
      </c>
    </row>
    <row r="137" spans="1:24" x14ac:dyDescent="0.35">
      <c r="A137">
        <v>136</v>
      </c>
      <c r="B137" t="str">
        <f>IF(A137&lt;=250,"1-250",IF(A137&lt;=500,"251-500",IF(A137&lt;=750,"501-750","751-1000")))</f>
        <v>1-250</v>
      </c>
      <c r="C137" t="str">
        <f>CONCATENATE(IF(D137="Matematika","A",IF(D137="Fisika","B",IF(D137="Kimia","C",IF(D137="Biologi","D",IF(D137="Statistika","E","F"))))),IF(A137&gt;=1000,"",IF(A137&gt;=100,"0",IF(A137&gt;=10,"00",IF(A137&lt;10,"000")))),A137)</f>
        <v>D0136</v>
      </c>
      <c r="D137" t="s">
        <v>1013</v>
      </c>
      <c r="E137" t="str">
        <f>VLOOKUP(C137,Detail!$G$1:$H$1001,2,0)</f>
        <v>Taufan Mandala</v>
      </c>
      <c r="F137" t="str">
        <f>IF(AND(B137="1-250",D137="Matematika"),"Bu Dwi",IF(AND(B137="1-250",D137="Fisika"),"Pak Krisna",IF(AND(B137="1-250",D137="Kimia"),"Pak Budi",IF(AND(B137="1-250",D137="Biologi"),"Bu Ratna",IF(AND(B137="1-250",D137="Statistika"),"Bu Made","Pak Andi")))))</f>
        <v>Bu Ratna</v>
      </c>
      <c r="G137">
        <v>65</v>
      </c>
      <c r="H137">
        <v>61</v>
      </c>
      <c r="I137">
        <v>85</v>
      </c>
      <c r="J137">
        <v>75</v>
      </c>
      <c r="K137">
        <v>53</v>
      </c>
      <c r="L137">
        <v>44</v>
      </c>
      <c r="M137">
        <v>85</v>
      </c>
      <c r="N137" s="27">
        <f>IFERROR(VLOOKUP(Main!C137,Absen!$A$1:$B$501,2,0),"No")</f>
        <v>44830</v>
      </c>
      <c r="O137" s="27" t="str">
        <f>IF(N137="No","Hadir","Tidak Hadir")</f>
        <v>Tidak Hadir</v>
      </c>
      <c r="P137">
        <f>IF(N137="No",M137,M137-10)</f>
        <v>75</v>
      </c>
      <c r="Q137">
        <f>SUM(G137:H137,J137:K137)*12.5%+SUM(I137,L137)*20%+P137*10%</f>
        <v>65.05</v>
      </c>
      <c r="R137" t="str">
        <f>IF(Main!Q137&gt;=91,"A+",IF(Main!Q137&gt;=80,"A",IF(Q137&gt;=70,"B",IF(Q137&gt;=60,"C",IF(Q137&gt;=40,"D",IF(Q137&lt;40,"E"))))))</f>
        <v>C</v>
      </c>
      <c r="S137" s="27">
        <f>INDEX(Detail!$A$1:$A$1001,MATCH(Main!C137,Detail!$G$1:$G$1001,0))</f>
        <v>37317</v>
      </c>
      <c r="T137" t="str">
        <f>INDEX(Detail!$F$1:$F$1001,MATCH(Main!C137,Detail!$G$1:$G$1001,0))</f>
        <v>Tual</v>
      </c>
      <c r="U137">
        <f>INDEX(Detail!$C$1:$C$1001,MATCH(Main!C137,Detail!$G$1:$G$1001,0))</f>
        <v>179</v>
      </c>
      <c r="V137">
        <f>INDEX(Detail!$D$1:$D$1001,MATCH(Main!C137,Detail!$G$1:$G$1001,0))</f>
        <v>69</v>
      </c>
      <c r="W137" t="str">
        <f>INDEX(Detail!$E$1:$E$1001,MATCH(Main!C137,Detail!$G$1:$G$1001,0))</f>
        <v>Gg. Gedebage Selatan No. 46</v>
      </c>
      <c r="X137" t="str">
        <f>INDEX(Detail!$B$1:$B$1001,MATCH(Main!C137,Detail!$G$1:$G$1001,0))</f>
        <v>O-</v>
      </c>
    </row>
    <row r="138" spans="1:24" x14ac:dyDescent="0.35">
      <c r="A138">
        <v>137</v>
      </c>
      <c r="B138" t="str">
        <f>IF(A138&lt;=250,"1-250",IF(A138&lt;=500,"251-500",IF(A138&lt;=750,"501-750","751-1000")))</f>
        <v>1-250</v>
      </c>
      <c r="C138" t="str">
        <f>CONCATENATE(IF(D138="Matematika","A",IF(D138="Fisika","B",IF(D138="Kimia","C",IF(D138="Biologi","D",IF(D138="Statistika","E","F"))))),IF(A138&gt;=1000,"",IF(A138&gt;=100,"0",IF(A138&gt;=10,"00",IF(A138&lt;10,"000")))),A138)</f>
        <v>A0137</v>
      </c>
      <c r="D138" t="s">
        <v>1015</v>
      </c>
      <c r="E138" t="str">
        <f>VLOOKUP(C138,Detail!$G$1:$H$1001,2,0)</f>
        <v>Rika Firmansyah</v>
      </c>
      <c r="F138" t="str">
        <f>IF(AND(B138="1-250",D138="Matematika"),"Bu Dwi",IF(AND(B138="1-250",D138="Fisika"),"Pak Krisna",IF(AND(B138="1-250",D138="Kimia"),"Pak Budi",IF(AND(B138="1-250",D138="Biologi"),"Bu Ratna",IF(AND(B138="1-250",D138="Statistika"),"Bu Made","Pak Andi")))))</f>
        <v>Bu Dwi</v>
      </c>
      <c r="G138">
        <v>60</v>
      </c>
      <c r="H138">
        <v>61</v>
      </c>
      <c r="I138">
        <v>89</v>
      </c>
      <c r="J138">
        <v>58</v>
      </c>
      <c r="K138">
        <v>55</v>
      </c>
      <c r="L138">
        <v>76</v>
      </c>
      <c r="M138">
        <v>74</v>
      </c>
      <c r="N138" s="27">
        <f>IFERROR(VLOOKUP(Main!C138,Absen!$A$1:$B$501,2,0),"No")</f>
        <v>44854</v>
      </c>
      <c r="O138" s="27" t="str">
        <f>IF(N138="No","Hadir","Tidak Hadir")</f>
        <v>Tidak Hadir</v>
      </c>
      <c r="P138">
        <f>IF(N138="No",M138,M138-10)</f>
        <v>64</v>
      </c>
      <c r="Q138">
        <f>SUM(G138:H138,J138:K138)*12.5%+SUM(I138,L138)*20%+P138*10%</f>
        <v>68.650000000000006</v>
      </c>
      <c r="R138" t="str">
        <f>IF(Main!Q138&gt;=91,"A+",IF(Main!Q138&gt;=80,"A",IF(Q138&gt;=70,"B",IF(Q138&gt;=60,"C",IF(Q138&gt;=40,"D",IF(Q138&lt;40,"E"))))))</f>
        <v>C</v>
      </c>
      <c r="S138" s="27">
        <f>INDEX(Detail!$A$1:$A$1001,MATCH(Main!C138,Detail!$G$1:$G$1001,0))</f>
        <v>37220</v>
      </c>
      <c r="T138" t="str">
        <f>INDEX(Detail!$F$1:$F$1001,MATCH(Main!C138,Detail!$G$1:$G$1001,0))</f>
        <v>Tebingtinggi</v>
      </c>
      <c r="U138">
        <f>INDEX(Detail!$C$1:$C$1001,MATCH(Main!C138,Detail!$G$1:$G$1001,0))</f>
        <v>174</v>
      </c>
      <c r="V138">
        <f>INDEX(Detail!$D$1:$D$1001,MATCH(Main!C138,Detail!$G$1:$G$1001,0))</f>
        <v>91</v>
      </c>
      <c r="W138" t="str">
        <f>INDEX(Detail!$E$1:$E$1001,MATCH(Main!C138,Detail!$G$1:$G$1001,0))</f>
        <v xml:space="preserve">Gang Jamika No. 9
</v>
      </c>
      <c r="X138" t="str">
        <f>INDEX(Detail!$B$1:$B$1001,MATCH(Main!C138,Detail!$G$1:$G$1001,0))</f>
        <v>AB+</v>
      </c>
    </row>
    <row r="139" spans="1:24" x14ac:dyDescent="0.35">
      <c r="A139">
        <v>138</v>
      </c>
      <c r="B139" t="str">
        <f>IF(A139&lt;=250,"1-250",IF(A139&lt;=500,"251-500",IF(A139&lt;=750,"501-750","751-1000")))</f>
        <v>1-250</v>
      </c>
      <c r="C139" t="str">
        <f>CONCATENATE(IF(D139="Matematika","A",IF(D139="Fisika","B",IF(D139="Kimia","C",IF(D139="Biologi","D",IF(D139="Statistika","E","F"))))),IF(A139&gt;=1000,"",IF(A139&gt;=100,"0",IF(A139&gt;=10,"00",IF(A139&lt;10,"000")))),A139)</f>
        <v>C0138</v>
      </c>
      <c r="D139" t="s">
        <v>1012</v>
      </c>
      <c r="E139" t="str">
        <f>VLOOKUP(C139,Detail!$G$1:$H$1001,2,0)</f>
        <v>Raden Halim</v>
      </c>
      <c r="F139" t="str">
        <f>IF(AND(B139="1-250",D139="Matematika"),"Bu Dwi",IF(AND(B139="1-250",D139="Fisika"),"Pak Krisna",IF(AND(B139="1-250",D139="Kimia"),"Pak Budi",IF(AND(B139="1-250",D139="Biologi"),"Bu Ratna",IF(AND(B139="1-250",D139="Statistika"),"Bu Made","Pak Andi")))))</f>
        <v>Pak Budi</v>
      </c>
      <c r="G139">
        <v>59</v>
      </c>
      <c r="H139">
        <v>60</v>
      </c>
      <c r="I139">
        <v>61</v>
      </c>
      <c r="J139">
        <v>56</v>
      </c>
      <c r="K139">
        <v>51</v>
      </c>
      <c r="L139">
        <v>54</v>
      </c>
      <c r="M139">
        <v>69</v>
      </c>
      <c r="N139" s="27" t="str">
        <f>IFERROR(VLOOKUP(Main!C139,Absen!$A$1:$B$501,2,0),"No")</f>
        <v>No</v>
      </c>
      <c r="O139" s="27" t="str">
        <f>IF(N139="No","Hadir","Tidak Hadir")</f>
        <v>Hadir</v>
      </c>
      <c r="P139">
        <f>IF(N139="No",M139,M139-10)</f>
        <v>69</v>
      </c>
      <c r="Q139">
        <f>SUM(G139:H139,J139:K139)*12.5%+SUM(I139,L139)*20%+P139*10%</f>
        <v>58.15</v>
      </c>
      <c r="R139" t="str">
        <f>IF(Main!Q139&gt;=91,"A+",IF(Main!Q139&gt;=80,"A",IF(Q139&gt;=70,"B",IF(Q139&gt;=60,"C",IF(Q139&gt;=40,"D",IF(Q139&lt;40,"E"))))))</f>
        <v>D</v>
      </c>
      <c r="S139" s="27">
        <f>INDEX(Detail!$A$1:$A$1001,MATCH(Main!C139,Detail!$G$1:$G$1001,0))</f>
        <v>37704</v>
      </c>
      <c r="T139" t="str">
        <f>INDEX(Detail!$F$1:$F$1001,MATCH(Main!C139,Detail!$G$1:$G$1001,0))</f>
        <v>Dumai</v>
      </c>
      <c r="U139">
        <f>INDEX(Detail!$C$1:$C$1001,MATCH(Main!C139,Detail!$G$1:$G$1001,0))</f>
        <v>167</v>
      </c>
      <c r="V139">
        <f>INDEX(Detail!$D$1:$D$1001,MATCH(Main!C139,Detail!$G$1:$G$1001,0))</f>
        <v>80</v>
      </c>
      <c r="W139" t="str">
        <f>INDEX(Detail!$E$1:$E$1001,MATCH(Main!C139,Detail!$G$1:$G$1001,0))</f>
        <v xml:space="preserve">Gg. Indragiri No. 7
</v>
      </c>
      <c r="X139" t="str">
        <f>INDEX(Detail!$B$1:$B$1001,MATCH(Main!C139,Detail!$G$1:$G$1001,0))</f>
        <v>B-</v>
      </c>
    </row>
    <row r="140" spans="1:24" x14ac:dyDescent="0.35">
      <c r="A140">
        <v>139</v>
      </c>
      <c r="B140" t="str">
        <f>IF(A140&lt;=250,"1-250",IF(A140&lt;=500,"251-500",IF(A140&lt;=750,"501-750","751-1000")))</f>
        <v>1-250</v>
      </c>
      <c r="C140" t="str">
        <f>CONCATENATE(IF(D140="Matematika","A",IF(D140="Fisika","B",IF(D140="Kimia","C",IF(D140="Biologi","D",IF(D140="Statistika","E","F"))))),IF(A140&gt;=1000,"",IF(A140&gt;=100,"0",IF(A140&gt;=10,"00",IF(A140&lt;10,"000")))),A140)</f>
        <v>C0139</v>
      </c>
      <c r="D140" t="s">
        <v>1012</v>
      </c>
      <c r="E140" t="str">
        <f>VLOOKUP(C140,Detail!$G$1:$H$1001,2,0)</f>
        <v>Taufik Uwais</v>
      </c>
      <c r="F140" t="str">
        <f>IF(AND(B140="1-250",D140="Matematika"),"Bu Dwi",IF(AND(B140="1-250",D140="Fisika"),"Pak Krisna",IF(AND(B140="1-250",D140="Kimia"),"Pak Budi",IF(AND(B140="1-250",D140="Biologi"),"Bu Ratna",IF(AND(B140="1-250",D140="Statistika"),"Bu Made","Pak Andi")))))</f>
        <v>Pak Budi</v>
      </c>
      <c r="G140">
        <v>81</v>
      </c>
      <c r="H140">
        <v>70</v>
      </c>
      <c r="I140">
        <v>68</v>
      </c>
      <c r="J140">
        <v>50</v>
      </c>
      <c r="K140">
        <v>68</v>
      </c>
      <c r="L140">
        <v>55</v>
      </c>
      <c r="M140">
        <v>89</v>
      </c>
      <c r="N140" s="27">
        <f>IFERROR(VLOOKUP(Main!C140,Absen!$A$1:$B$501,2,0),"No")</f>
        <v>44896</v>
      </c>
      <c r="O140" s="27" t="str">
        <f>IF(N140="No","Hadir","Tidak Hadir")</f>
        <v>Tidak Hadir</v>
      </c>
      <c r="P140">
        <f>IF(N140="No",M140,M140-10)</f>
        <v>79</v>
      </c>
      <c r="Q140">
        <f>SUM(G140:H140,J140:K140)*12.5%+SUM(I140,L140)*20%+P140*10%</f>
        <v>66.125</v>
      </c>
      <c r="R140" t="str">
        <f>IF(Main!Q140&gt;=91,"A+",IF(Main!Q140&gt;=80,"A",IF(Q140&gt;=70,"B",IF(Q140&gt;=60,"C",IF(Q140&gt;=40,"D",IF(Q140&lt;40,"E"))))))</f>
        <v>C</v>
      </c>
      <c r="S140" s="27">
        <f>INDEX(Detail!$A$1:$A$1001,MATCH(Main!C140,Detail!$G$1:$G$1001,0))</f>
        <v>37026</v>
      </c>
      <c r="T140" t="str">
        <f>INDEX(Detail!$F$1:$F$1001,MATCH(Main!C140,Detail!$G$1:$G$1001,0))</f>
        <v>Tidore Kepulauan</v>
      </c>
      <c r="U140">
        <f>INDEX(Detail!$C$1:$C$1001,MATCH(Main!C140,Detail!$G$1:$G$1001,0))</f>
        <v>172</v>
      </c>
      <c r="V140">
        <f>INDEX(Detail!$D$1:$D$1001,MATCH(Main!C140,Detail!$G$1:$G$1001,0))</f>
        <v>68</v>
      </c>
      <c r="W140" t="str">
        <f>INDEX(Detail!$E$1:$E$1001,MATCH(Main!C140,Detail!$G$1:$G$1001,0))</f>
        <v>Jl. Kiaracondong No. 50</v>
      </c>
      <c r="X140" t="str">
        <f>INDEX(Detail!$B$1:$B$1001,MATCH(Main!C140,Detail!$G$1:$G$1001,0))</f>
        <v>A+</v>
      </c>
    </row>
    <row r="141" spans="1:24" x14ac:dyDescent="0.35">
      <c r="A141">
        <v>140</v>
      </c>
      <c r="B141" t="str">
        <f>IF(A141&lt;=250,"1-250",IF(A141&lt;=500,"251-500",IF(A141&lt;=750,"501-750","751-1000")))</f>
        <v>1-250</v>
      </c>
      <c r="C141" t="str">
        <f>CONCATENATE(IF(D141="Matematika","A",IF(D141="Fisika","B",IF(D141="Kimia","C",IF(D141="Biologi","D",IF(D141="Statistika","E","F"))))),IF(A141&gt;=1000,"",IF(A141&gt;=100,"0",IF(A141&gt;=10,"00",IF(A141&lt;10,"000")))),A141)</f>
        <v>B0140</v>
      </c>
      <c r="D141" t="s">
        <v>1014</v>
      </c>
      <c r="E141" t="str">
        <f>VLOOKUP(C141,Detail!$G$1:$H$1001,2,0)</f>
        <v>Reksa Prastuti</v>
      </c>
      <c r="F141" t="str">
        <f>IF(AND(B141="1-250",D141="Matematika"),"Bu Dwi",IF(AND(B141="1-250",D141="Fisika"),"Pak Krisna",IF(AND(B141="1-250",D141="Kimia"),"Pak Budi",IF(AND(B141="1-250",D141="Biologi"),"Bu Ratna",IF(AND(B141="1-250",D141="Statistika"),"Bu Made","Pak Andi")))))</f>
        <v>Pak Krisna</v>
      </c>
      <c r="G141">
        <v>80</v>
      </c>
      <c r="H141">
        <v>74</v>
      </c>
      <c r="I141">
        <v>36</v>
      </c>
      <c r="J141">
        <v>52</v>
      </c>
      <c r="K141">
        <v>72</v>
      </c>
      <c r="L141">
        <v>45</v>
      </c>
      <c r="M141">
        <v>78</v>
      </c>
      <c r="N141" s="27">
        <f>IFERROR(VLOOKUP(Main!C141,Absen!$A$1:$B$501,2,0),"No")</f>
        <v>44800</v>
      </c>
      <c r="O141" s="27" t="str">
        <f>IF(N141="No","Hadir","Tidak Hadir")</f>
        <v>Tidak Hadir</v>
      </c>
      <c r="P141">
        <f>IF(N141="No",M141,M141-10)</f>
        <v>68</v>
      </c>
      <c r="Q141">
        <f>SUM(G141:H141,J141:K141)*12.5%+SUM(I141,L141)*20%+P141*10%</f>
        <v>57.75</v>
      </c>
      <c r="R141" t="str">
        <f>IF(Main!Q141&gt;=91,"A+",IF(Main!Q141&gt;=80,"A",IF(Q141&gt;=70,"B",IF(Q141&gt;=60,"C",IF(Q141&gt;=40,"D",IF(Q141&lt;40,"E"))))))</f>
        <v>D</v>
      </c>
      <c r="S141" s="27">
        <f>INDEX(Detail!$A$1:$A$1001,MATCH(Main!C141,Detail!$G$1:$G$1001,0))</f>
        <v>37764</v>
      </c>
      <c r="T141" t="str">
        <f>INDEX(Detail!$F$1:$F$1001,MATCH(Main!C141,Detail!$G$1:$G$1001,0))</f>
        <v>Makassar</v>
      </c>
      <c r="U141">
        <f>INDEX(Detail!$C$1:$C$1001,MATCH(Main!C141,Detail!$G$1:$G$1001,0))</f>
        <v>164</v>
      </c>
      <c r="V141">
        <f>INDEX(Detail!$D$1:$D$1001,MATCH(Main!C141,Detail!$G$1:$G$1001,0))</f>
        <v>79</v>
      </c>
      <c r="W141" t="str">
        <f>INDEX(Detail!$E$1:$E$1001,MATCH(Main!C141,Detail!$G$1:$G$1001,0))</f>
        <v>Gang Kiaracondong No. 44</v>
      </c>
      <c r="X141" t="str">
        <f>INDEX(Detail!$B$1:$B$1001,MATCH(Main!C141,Detail!$G$1:$G$1001,0))</f>
        <v>A+</v>
      </c>
    </row>
    <row r="142" spans="1:24" x14ac:dyDescent="0.35">
      <c r="A142">
        <v>141</v>
      </c>
      <c r="B142" t="str">
        <f>IF(A142&lt;=250,"1-250",IF(A142&lt;=500,"251-500",IF(A142&lt;=750,"501-750","751-1000")))</f>
        <v>1-250</v>
      </c>
      <c r="C142" t="str">
        <f>CONCATENATE(IF(D142="Matematika","A",IF(D142="Fisika","B",IF(D142="Kimia","C",IF(D142="Biologi","D",IF(D142="Statistika","E","F"))))),IF(A142&gt;=1000,"",IF(A142&gt;=100,"0",IF(A142&gt;=10,"00",IF(A142&lt;10,"000")))),A142)</f>
        <v>D0141</v>
      </c>
      <c r="D142" t="s">
        <v>1013</v>
      </c>
      <c r="E142" t="str">
        <f>VLOOKUP(C142,Detail!$G$1:$H$1001,2,0)</f>
        <v>Virman Irawan</v>
      </c>
      <c r="F142" t="str">
        <f>IF(AND(B142="1-250",D142="Matematika"),"Bu Dwi",IF(AND(B142="1-250",D142="Fisika"),"Pak Krisna",IF(AND(B142="1-250",D142="Kimia"),"Pak Budi",IF(AND(B142="1-250",D142="Biologi"),"Bu Ratna",IF(AND(B142="1-250",D142="Statistika"),"Bu Made","Pak Andi")))))</f>
        <v>Bu Ratna</v>
      </c>
      <c r="G142">
        <v>85</v>
      </c>
      <c r="H142">
        <v>74</v>
      </c>
      <c r="I142">
        <v>54</v>
      </c>
      <c r="J142">
        <v>73</v>
      </c>
      <c r="K142">
        <v>65</v>
      </c>
      <c r="L142">
        <v>91</v>
      </c>
      <c r="M142">
        <v>91</v>
      </c>
      <c r="N142" s="27" t="str">
        <f>IFERROR(VLOOKUP(Main!C142,Absen!$A$1:$B$501,2,0),"No")</f>
        <v>No</v>
      </c>
      <c r="O142" s="27" t="str">
        <f>IF(N142="No","Hadir","Tidak Hadir")</f>
        <v>Hadir</v>
      </c>
      <c r="P142">
        <f>IF(N142="No",M142,M142-10)</f>
        <v>91</v>
      </c>
      <c r="Q142">
        <f>SUM(G142:H142,J142:K142)*12.5%+SUM(I142,L142)*20%+P142*10%</f>
        <v>75.224999999999994</v>
      </c>
      <c r="R142" t="str">
        <f>IF(Main!Q142&gt;=91,"A+",IF(Main!Q142&gt;=80,"A",IF(Q142&gt;=70,"B",IF(Q142&gt;=60,"C",IF(Q142&gt;=40,"D",IF(Q142&lt;40,"E"))))))</f>
        <v>B</v>
      </c>
      <c r="S142" s="27">
        <f>INDEX(Detail!$A$1:$A$1001,MATCH(Main!C142,Detail!$G$1:$G$1001,0))</f>
        <v>37683</v>
      </c>
      <c r="T142" t="str">
        <f>INDEX(Detail!$F$1:$F$1001,MATCH(Main!C142,Detail!$G$1:$G$1001,0))</f>
        <v>Meulaboh</v>
      </c>
      <c r="U142">
        <f>INDEX(Detail!$C$1:$C$1001,MATCH(Main!C142,Detail!$G$1:$G$1001,0))</f>
        <v>153</v>
      </c>
      <c r="V142">
        <f>INDEX(Detail!$D$1:$D$1001,MATCH(Main!C142,Detail!$G$1:$G$1001,0))</f>
        <v>69</v>
      </c>
      <c r="W142" t="str">
        <f>INDEX(Detail!$E$1:$E$1001,MATCH(Main!C142,Detail!$G$1:$G$1001,0))</f>
        <v xml:space="preserve">Jl. S. Parman No. 0
</v>
      </c>
      <c r="X142" t="str">
        <f>INDEX(Detail!$B$1:$B$1001,MATCH(Main!C142,Detail!$G$1:$G$1001,0))</f>
        <v>B-</v>
      </c>
    </row>
    <row r="143" spans="1:24" x14ac:dyDescent="0.35">
      <c r="A143">
        <v>142</v>
      </c>
      <c r="B143" t="str">
        <f>IF(A143&lt;=250,"1-250",IF(A143&lt;=500,"251-500",IF(A143&lt;=750,"501-750","751-1000")))</f>
        <v>1-250</v>
      </c>
      <c r="C143" t="str">
        <f>CONCATENATE(IF(D143="Matematika","A",IF(D143="Fisika","B",IF(D143="Kimia","C",IF(D143="Biologi","D",IF(D143="Statistika","E","F"))))),IF(A143&gt;=1000,"",IF(A143&gt;=100,"0",IF(A143&gt;=10,"00",IF(A143&lt;10,"000")))),A143)</f>
        <v>B0142</v>
      </c>
      <c r="D143" t="s">
        <v>1014</v>
      </c>
      <c r="E143" t="str">
        <f>VLOOKUP(C143,Detail!$G$1:$H$1001,2,0)</f>
        <v>Zamira Hutapea</v>
      </c>
      <c r="F143" t="str">
        <f>IF(AND(B143="1-250",D143="Matematika"),"Bu Dwi",IF(AND(B143="1-250",D143="Fisika"),"Pak Krisna",IF(AND(B143="1-250",D143="Kimia"),"Pak Budi",IF(AND(B143="1-250",D143="Biologi"),"Bu Ratna",IF(AND(B143="1-250",D143="Statistika"),"Bu Made","Pak Andi")))))</f>
        <v>Pak Krisna</v>
      </c>
      <c r="G143">
        <v>56</v>
      </c>
      <c r="H143">
        <v>41</v>
      </c>
      <c r="I143">
        <v>70</v>
      </c>
      <c r="J143">
        <v>75</v>
      </c>
      <c r="K143">
        <v>63</v>
      </c>
      <c r="L143">
        <v>58</v>
      </c>
      <c r="M143">
        <v>93</v>
      </c>
      <c r="N143" s="27" t="str">
        <f>IFERROR(VLOOKUP(Main!C143,Absen!$A$1:$B$501,2,0),"No")</f>
        <v>No</v>
      </c>
      <c r="O143" s="27" t="str">
        <f>IF(N143="No","Hadir","Tidak Hadir")</f>
        <v>Hadir</v>
      </c>
      <c r="P143">
        <f>IF(N143="No",M143,M143-10)</f>
        <v>93</v>
      </c>
      <c r="Q143">
        <f>SUM(G143:H143,J143:K143)*12.5%+SUM(I143,L143)*20%+P143*10%</f>
        <v>64.275000000000006</v>
      </c>
      <c r="R143" t="str">
        <f>IF(Main!Q143&gt;=91,"A+",IF(Main!Q143&gt;=80,"A",IF(Q143&gt;=70,"B",IF(Q143&gt;=60,"C",IF(Q143&gt;=40,"D",IF(Q143&lt;40,"E"))))))</f>
        <v>C</v>
      </c>
      <c r="S143" s="27">
        <f>INDEX(Detail!$A$1:$A$1001,MATCH(Main!C143,Detail!$G$1:$G$1001,0))</f>
        <v>38306</v>
      </c>
      <c r="T143" t="str">
        <f>INDEX(Detail!$F$1:$F$1001,MATCH(Main!C143,Detail!$G$1:$G$1001,0))</f>
        <v>Sungai Penuh</v>
      </c>
      <c r="U143">
        <f>INDEX(Detail!$C$1:$C$1001,MATCH(Main!C143,Detail!$G$1:$G$1001,0))</f>
        <v>176</v>
      </c>
      <c r="V143">
        <f>INDEX(Detail!$D$1:$D$1001,MATCH(Main!C143,Detail!$G$1:$G$1001,0))</f>
        <v>75</v>
      </c>
      <c r="W143" t="str">
        <f>INDEX(Detail!$E$1:$E$1001,MATCH(Main!C143,Detail!$G$1:$G$1001,0))</f>
        <v>Jl. Laswi No. 15</v>
      </c>
      <c r="X143" t="str">
        <f>INDEX(Detail!$B$1:$B$1001,MATCH(Main!C143,Detail!$G$1:$G$1001,0))</f>
        <v>B+</v>
      </c>
    </row>
    <row r="144" spans="1:24" x14ac:dyDescent="0.35">
      <c r="A144">
        <v>143</v>
      </c>
      <c r="B144" t="str">
        <f>IF(A144&lt;=250,"1-250",IF(A144&lt;=500,"251-500",IF(A144&lt;=750,"501-750","751-1000")))</f>
        <v>1-250</v>
      </c>
      <c r="C144" t="str">
        <f>CONCATENATE(IF(D144="Matematika","A",IF(D144="Fisika","B",IF(D144="Kimia","C",IF(D144="Biologi","D",IF(D144="Statistika","E","F"))))),IF(A144&gt;=1000,"",IF(A144&gt;=100,"0",IF(A144&gt;=10,"00",IF(A144&lt;10,"000")))),A144)</f>
        <v>E0143</v>
      </c>
      <c r="D144" t="s">
        <v>1010</v>
      </c>
      <c r="E144" t="str">
        <f>VLOOKUP(C144,Detail!$G$1:$H$1001,2,0)</f>
        <v>Tiara Wijayanti</v>
      </c>
      <c r="F144" t="str">
        <f>IF(AND(B144="1-250",D144="Matematika"),"Bu Dwi",IF(AND(B144="1-250",D144="Fisika"),"Pak Krisna",IF(AND(B144="1-250",D144="Kimia"),"Pak Budi",IF(AND(B144="1-250",D144="Biologi"),"Bu Ratna",IF(AND(B144="1-250",D144="Statistika"),"Bu Made","Pak Andi")))))</f>
        <v>Bu Made</v>
      </c>
      <c r="G144">
        <v>89</v>
      </c>
      <c r="H144">
        <v>46</v>
      </c>
      <c r="I144">
        <v>74</v>
      </c>
      <c r="J144">
        <v>74</v>
      </c>
      <c r="K144">
        <v>78</v>
      </c>
      <c r="L144">
        <v>93</v>
      </c>
      <c r="M144">
        <v>80</v>
      </c>
      <c r="N144" s="27" t="str">
        <f>IFERROR(VLOOKUP(Main!C144,Absen!$A$1:$B$501,2,0),"No")</f>
        <v>No</v>
      </c>
      <c r="O144" s="27" t="str">
        <f>IF(N144="No","Hadir","Tidak Hadir")</f>
        <v>Hadir</v>
      </c>
      <c r="P144">
        <f>IF(N144="No",M144,M144-10)</f>
        <v>80</v>
      </c>
      <c r="Q144">
        <f>SUM(G144:H144,J144:K144)*12.5%+SUM(I144,L144)*20%+P144*10%</f>
        <v>77.275000000000006</v>
      </c>
      <c r="R144" t="str">
        <f>IF(Main!Q144&gt;=91,"A+",IF(Main!Q144&gt;=80,"A",IF(Q144&gt;=70,"B",IF(Q144&gt;=60,"C",IF(Q144&gt;=40,"D",IF(Q144&lt;40,"E"))))))</f>
        <v>B</v>
      </c>
      <c r="S144" s="27">
        <f>INDEX(Detail!$A$1:$A$1001,MATCH(Main!C144,Detail!$G$1:$G$1001,0))</f>
        <v>37084</v>
      </c>
      <c r="T144" t="str">
        <f>INDEX(Detail!$F$1:$F$1001,MATCH(Main!C144,Detail!$G$1:$G$1001,0))</f>
        <v>Subulussalam</v>
      </c>
      <c r="U144">
        <f>INDEX(Detail!$C$1:$C$1001,MATCH(Main!C144,Detail!$G$1:$G$1001,0))</f>
        <v>156</v>
      </c>
      <c r="V144">
        <f>INDEX(Detail!$D$1:$D$1001,MATCH(Main!C144,Detail!$G$1:$G$1001,0))</f>
        <v>78</v>
      </c>
      <c r="W144" t="str">
        <f>INDEX(Detail!$E$1:$E$1001,MATCH(Main!C144,Detail!$G$1:$G$1001,0))</f>
        <v xml:space="preserve">Gg. K.H. Wahid Hasyim No. 4
</v>
      </c>
      <c r="X144" t="str">
        <f>INDEX(Detail!$B$1:$B$1001,MATCH(Main!C144,Detail!$G$1:$G$1001,0))</f>
        <v>O-</v>
      </c>
    </row>
    <row r="145" spans="1:24" x14ac:dyDescent="0.35">
      <c r="A145">
        <v>144</v>
      </c>
      <c r="B145" t="str">
        <f>IF(A145&lt;=250,"1-250",IF(A145&lt;=500,"251-500",IF(A145&lt;=750,"501-750","751-1000")))</f>
        <v>1-250</v>
      </c>
      <c r="C145" t="str">
        <f>CONCATENATE(IF(D145="Matematika","A",IF(D145="Fisika","B",IF(D145="Kimia","C",IF(D145="Biologi","D",IF(D145="Statistika","E","F"))))),IF(A145&gt;=1000,"",IF(A145&gt;=100,"0",IF(A145&gt;=10,"00",IF(A145&lt;10,"000")))),A145)</f>
        <v>A0144</v>
      </c>
      <c r="D145" t="s">
        <v>1015</v>
      </c>
      <c r="E145" t="str">
        <f>VLOOKUP(C145,Detail!$G$1:$H$1001,2,0)</f>
        <v>Kusuma Uwais</v>
      </c>
      <c r="F145" t="str">
        <f>IF(AND(B145="1-250",D145="Matematika"),"Bu Dwi",IF(AND(B145="1-250",D145="Fisika"),"Pak Krisna",IF(AND(B145="1-250",D145="Kimia"),"Pak Budi",IF(AND(B145="1-250",D145="Biologi"),"Bu Ratna",IF(AND(B145="1-250",D145="Statistika"),"Bu Made","Pak Andi")))))</f>
        <v>Bu Dwi</v>
      </c>
      <c r="G145">
        <v>76</v>
      </c>
      <c r="H145">
        <v>64</v>
      </c>
      <c r="I145">
        <v>84</v>
      </c>
      <c r="J145">
        <v>66</v>
      </c>
      <c r="K145">
        <v>66</v>
      </c>
      <c r="L145">
        <v>42</v>
      </c>
      <c r="M145">
        <v>63</v>
      </c>
      <c r="N145" s="27" t="str">
        <f>IFERROR(VLOOKUP(Main!C145,Absen!$A$1:$B$501,2,0),"No")</f>
        <v>No</v>
      </c>
      <c r="O145" s="27" t="str">
        <f>IF(N145="No","Hadir","Tidak Hadir")</f>
        <v>Hadir</v>
      </c>
      <c r="P145">
        <f>IF(N145="No",M145,M145-10)</f>
        <v>63</v>
      </c>
      <c r="Q145">
        <f>SUM(G145:H145,J145:K145)*12.5%+SUM(I145,L145)*20%+P145*10%</f>
        <v>65.5</v>
      </c>
      <c r="R145" t="str">
        <f>IF(Main!Q145&gt;=91,"A+",IF(Main!Q145&gt;=80,"A",IF(Q145&gt;=70,"B",IF(Q145&gt;=60,"C",IF(Q145&gt;=40,"D",IF(Q145&lt;40,"E"))))))</f>
        <v>C</v>
      </c>
      <c r="S145" s="27">
        <f>INDEX(Detail!$A$1:$A$1001,MATCH(Main!C145,Detail!$G$1:$G$1001,0))</f>
        <v>37753</v>
      </c>
      <c r="T145" t="str">
        <f>INDEX(Detail!$F$1:$F$1001,MATCH(Main!C145,Detail!$G$1:$G$1001,0))</f>
        <v>Payakumbuh</v>
      </c>
      <c r="U145">
        <f>INDEX(Detail!$C$1:$C$1001,MATCH(Main!C145,Detail!$G$1:$G$1001,0))</f>
        <v>172</v>
      </c>
      <c r="V145">
        <f>INDEX(Detail!$D$1:$D$1001,MATCH(Main!C145,Detail!$G$1:$G$1001,0))</f>
        <v>62</v>
      </c>
      <c r="W145" t="str">
        <f>INDEX(Detail!$E$1:$E$1001,MATCH(Main!C145,Detail!$G$1:$G$1001,0))</f>
        <v>Gang Kiaracondong No. 04</v>
      </c>
      <c r="X145" t="str">
        <f>INDEX(Detail!$B$1:$B$1001,MATCH(Main!C145,Detail!$G$1:$G$1001,0))</f>
        <v>O-</v>
      </c>
    </row>
    <row r="146" spans="1:24" x14ac:dyDescent="0.35">
      <c r="A146">
        <v>145</v>
      </c>
      <c r="B146" t="str">
        <f>IF(A146&lt;=250,"1-250",IF(A146&lt;=500,"251-500",IF(A146&lt;=750,"501-750","751-1000")))</f>
        <v>1-250</v>
      </c>
      <c r="C146" t="str">
        <f>CONCATENATE(IF(D146="Matematika","A",IF(D146="Fisika","B",IF(D146="Kimia","C",IF(D146="Biologi","D",IF(D146="Statistika","E","F"))))),IF(A146&gt;=1000,"",IF(A146&gt;=100,"0",IF(A146&gt;=10,"00",IF(A146&lt;10,"000")))),A146)</f>
        <v>E0145</v>
      </c>
      <c r="D146" t="s">
        <v>1010</v>
      </c>
      <c r="E146" t="str">
        <f>VLOOKUP(C146,Detail!$G$1:$H$1001,2,0)</f>
        <v>Elma Mayasari</v>
      </c>
      <c r="F146" t="str">
        <f>IF(AND(B146="1-250",D146="Matematika"),"Bu Dwi",IF(AND(B146="1-250",D146="Fisika"),"Pak Krisna",IF(AND(B146="1-250",D146="Kimia"),"Pak Budi",IF(AND(B146="1-250",D146="Biologi"),"Bu Ratna",IF(AND(B146="1-250",D146="Statistika"),"Bu Made","Pak Andi")))))</f>
        <v>Bu Made</v>
      </c>
      <c r="G146">
        <v>56</v>
      </c>
      <c r="H146">
        <v>69</v>
      </c>
      <c r="I146">
        <v>57</v>
      </c>
      <c r="J146">
        <v>60</v>
      </c>
      <c r="K146">
        <v>84</v>
      </c>
      <c r="L146">
        <v>60</v>
      </c>
      <c r="M146">
        <v>73</v>
      </c>
      <c r="N146" s="27" t="str">
        <f>IFERROR(VLOOKUP(Main!C146,Absen!$A$1:$B$501,2,0),"No")</f>
        <v>No</v>
      </c>
      <c r="O146" s="27" t="str">
        <f>IF(N146="No","Hadir","Tidak Hadir")</f>
        <v>Hadir</v>
      </c>
      <c r="P146">
        <f>IF(N146="No",M146,M146-10)</f>
        <v>73</v>
      </c>
      <c r="Q146">
        <f>SUM(G146:H146,J146:K146)*12.5%+SUM(I146,L146)*20%+P146*10%</f>
        <v>64.325000000000003</v>
      </c>
      <c r="R146" t="str">
        <f>IF(Main!Q146&gt;=91,"A+",IF(Main!Q146&gt;=80,"A",IF(Q146&gt;=70,"B",IF(Q146&gt;=60,"C",IF(Q146&gt;=40,"D",IF(Q146&lt;40,"E"))))))</f>
        <v>C</v>
      </c>
      <c r="S146" s="27">
        <f>INDEX(Detail!$A$1:$A$1001,MATCH(Main!C146,Detail!$G$1:$G$1001,0))</f>
        <v>38148</v>
      </c>
      <c r="T146" t="str">
        <f>INDEX(Detail!$F$1:$F$1001,MATCH(Main!C146,Detail!$G$1:$G$1001,0))</f>
        <v>Mataram</v>
      </c>
      <c r="U146">
        <f>INDEX(Detail!$C$1:$C$1001,MATCH(Main!C146,Detail!$G$1:$G$1001,0))</f>
        <v>175</v>
      </c>
      <c r="V146">
        <f>INDEX(Detail!$D$1:$D$1001,MATCH(Main!C146,Detail!$G$1:$G$1001,0))</f>
        <v>91</v>
      </c>
      <c r="W146" t="str">
        <f>INDEX(Detail!$E$1:$E$1001,MATCH(Main!C146,Detail!$G$1:$G$1001,0))</f>
        <v>Jalan Otto Iskandardinata No. 85</v>
      </c>
      <c r="X146" t="str">
        <f>INDEX(Detail!$B$1:$B$1001,MATCH(Main!C146,Detail!$G$1:$G$1001,0))</f>
        <v>B-</v>
      </c>
    </row>
    <row r="147" spans="1:24" x14ac:dyDescent="0.35">
      <c r="A147">
        <v>146</v>
      </c>
      <c r="B147" t="str">
        <f>IF(A147&lt;=250,"1-250",IF(A147&lt;=500,"251-500",IF(A147&lt;=750,"501-750","751-1000")))</f>
        <v>1-250</v>
      </c>
      <c r="C147" t="str">
        <f>CONCATENATE(IF(D147="Matematika","A",IF(D147="Fisika","B",IF(D147="Kimia","C",IF(D147="Biologi","D",IF(D147="Statistika","E","F"))))),IF(A147&gt;=1000,"",IF(A147&gt;=100,"0",IF(A147&gt;=10,"00",IF(A147&lt;10,"000")))),A147)</f>
        <v>E0146</v>
      </c>
      <c r="D147" t="s">
        <v>1010</v>
      </c>
      <c r="E147" t="str">
        <f>VLOOKUP(C147,Detail!$G$1:$H$1001,2,0)</f>
        <v>Lili Hastuti</v>
      </c>
      <c r="F147" t="str">
        <f>IF(AND(B147="1-250",D147="Matematika"),"Bu Dwi",IF(AND(B147="1-250",D147="Fisika"),"Pak Krisna",IF(AND(B147="1-250",D147="Kimia"),"Pak Budi",IF(AND(B147="1-250",D147="Biologi"),"Bu Ratna",IF(AND(B147="1-250",D147="Statistika"),"Bu Made","Pak Andi")))))</f>
        <v>Bu Made</v>
      </c>
      <c r="G147">
        <v>51</v>
      </c>
      <c r="H147">
        <v>56</v>
      </c>
      <c r="I147">
        <v>75</v>
      </c>
      <c r="J147">
        <v>50</v>
      </c>
      <c r="K147">
        <v>92</v>
      </c>
      <c r="L147">
        <v>47</v>
      </c>
      <c r="M147">
        <v>65</v>
      </c>
      <c r="N147" s="27" t="str">
        <f>IFERROR(VLOOKUP(Main!C147,Absen!$A$1:$B$501,2,0),"No")</f>
        <v>No</v>
      </c>
      <c r="O147" s="27" t="str">
        <f>IF(N147="No","Hadir","Tidak Hadir")</f>
        <v>Hadir</v>
      </c>
      <c r="P147">
        <f>IF(N147="No",M147,M147-10)</f>
        <v>65</v>
      </c>
      <c r="Q147">
        <f>SUM(G147:H147,J147:K147)*12.5%+SUM(I147,L147)*20%+P147*10%</f>
        <v>62.025000000000006</v>
      </c>
      <c r="R147" t="str">
        <f>IF(Main!Q147&gt;=91,"A+",IF(Main!Q147&gt;=80,"A",IF(Q147&gt;=70,"B",IF(Q147&gt;=60,"C",IF(Q147&gt;=40,"D",IF(Q147&lt;40,"E"))))))</f>
        <v>C</v>
      </c>
      <c r="S147" s="27">
        <f>INDEX(Detail!$A$1:$A$1001,MATCH(Main!C147,Detail!$G$1:$G$1001,0))</f>
        <v>37574</v>
      </c>
      <c r="T147" t="str">
        <f>INDEX(Detail!$F$1:$F$1001,MATCH(Main!C147,Detail!$G$1:$G$1001,0))</f>
        <v>Padang Sidempuan</v>
      </c>
      <c r="U147">
        <f>INDEX(Detail!$C$1:$C$1001,MATCH(Main!C147,Detail!$G$1:$G$1001,0))</f>
        <v>158</v>
      </c>
      <c r="V147">
        <f>INDEX(Detail!$D$1:$D$1001,MATCH(Main!C147,Detail!$G$1:$G$1001,0))</f>
        <v>92</v>
      </c>
      <c r="W147" t="str">
        <f>INDEX(Detail!$E$1:$E$1001,MATCH(Main!C147,Detail!$G$1:$G$1001,0))</f>
        <v>Gg. Cempaka No. 99</v>
      </c>
      <c r="X147" t="str">
        <f>INDEX(Detail!$B$1:$B$1001,MATCH(Main!C147,Detail!$G$1:$G$1001,0))</f>
        <v>O-</v>
      </c>
    </row>
    <row r="148" spans="1:24" x14ac:dyDescent="0.35">
      <c r="A148">
        <v>147</v>
      </c>
      <c r="B148" t="str">
        <f>IF(A148&lt;=250,"1-250",IF(A148&lt;=500,"251-500",IF(A148&lt;=750,"501-750","751-1000")))</f>
        <v>1-250</v>
      </c>
      <c r="C148" t="str">
        <f>CONCATENATE(IF(D148="Matematika","A",IF(D148="Fisika","B",IF(D148="Kimia","C",IF(D148="Biologi","D",IF(D148="Statistika","E","F"))))),IF(A148&gt;=1000,"",IF(A148&gt;=100,"0",IF(A148&gt;=10,"00",IF(A148&lt;10,"000")))),A148)</f>
        <v>F0147</v>
      </c>
      <c r="D148" t="s">
        <v>1011</v>
      </c>
      <c r="E148" t="str">
        <f>VLOOKUP(C148,Detail!$G$1:$H$1001,2,0)</f>
        <v>Kuncara Uwais</v>
      </c>
      <c r="F148" t="str">
        <f>IF(AND(B148="1-250",D148="Matematika"),"Bu Dwi",IF(AND(B148="1-250",D148="Fisika"),"Pak Krisna",IF(AND(B148="1-250",D148="Kimia"),"Pak Budi",IF(AND(B148="1-250",D148="Biologi"),"Bu Ratna",IF(AND(B148="1-250",D148="Statistika"),"Bu Made","Pak Andi")))))</f>
        <v>Pak Andi</v>
      </c>
      <c r="G148">
        <v>72</v>
      </c>
      <c r="H148">
        <v>67</v>
      </c>
      <c r="I148">
        <v>58</v>
      </c>
      <c r="J148">
        <v>70</v>
      </c>
      <c r="K148">
        <v>79</v>
      </c>
      <c r="L148">
        <v>40</v>
      </c>
      <c r="M148">
        <v>70</v>
      </c>
      <c r="N148" s="27" t="str">
        <f>IFERROR(VLOOKUP(Main!C148,Absen!$A$1:$B$501,2,0),"No")</f>
        <v>No</v>
      </c>
      <c r="O148" s="27" t="str">
        <f>IF(N148="No","Hadir","Tidak Hadir")</f>
        <v>Hadir</v>
      </c>
      <c r="P148">
        <f>IF(N148="No",M148,M148-10)</f>
        <v>70</v>
      </c>
      <c r="Q148">
        <f>SUM(G148:H148,J148:K148)*12.5%+SUM(I148,L148)*20%+P148*10%</f>
        <v>62.6</v>
      </c>
      <c r="R148" t="str">
        <f>IF(Main!Q148&gt;=91,"A+",IF(Main!Q148&gt;=80,"A",IF(Q148&gt;=70,"B",IF(Q148&gt;=60,"C",IF(Q148&gt;=40,"D",IF(Q148&lt;40,"E"))))))</f>
        <v>C</v>
      </c>
      <c r="S148" s="27">
        <f>INDEX(Detail!$A$1:$A$1001,MATCH(Main!C148,Detail!$G$1:$G$1001,0))</f>
        <v>37515</v>
      </c>
      <c r="T148" t="str">
        <f>INDEX(Detail!$F$1:$F$1001,MATCH(Main!C148,Detail!$G$1:$G$1001,0))</f>
        <v>Padang</v>
      </c>
      <c r="U148">
        <f>INDEX(Detail!$C$1:$C$1001,MATCH(Main!C148,Detail!$G$1:$G$1001,0))</f>
        <v>161</v>
      </c>
      <c r="V148">
        <f>INDEX(Detail!$D$1:$D$1001,MATCH(Main!C148,Detail!$G$1:$G$1001,0))</f>
        <v>62</v>
      </c>
      <c r="W148" t="str">
        <f>INDEX(Detail!$E$1:$E$1001,MATCH(Main!C148,Detail!$G$1:$G$1001,0))</f>
        <v>Jl. Abdul Muis No. 40</v>
      </c>
      <c r="X148" t="str">
        <f>INDEX(Detail!$B$1:$B$1001,MATCH(Main!C148,Detail!$G$1:$G$1001,0))</f>
        <v>A+</v>
      </c>
    </row>
    <row r="149" spans="1:24" x14ac:dyDescent="0.35">
      <c r="A149">
        <v>148</v>
      </c>
      <c r="B149" t="str">
        <f>IF(A149&lt;=250,"1-250",IF(A149&lt;=500,"251-500",IF(A149&lt;=750,"501-750","751-1000")))</f>
        <v>1-250</v>
      </c>
      <c r="C149" t="str">
        <f>CONCATENATE(IF(D149="Matematika","A",IF(D149="Fisika","B",IF(D149="Kimia","C",IF(D149="Biologi","D",IF(D149="Statistika","E","F"))))),IF(A149&gt;=1000,"",IF(A149&gt;=100,"0",IF(A149&gt;=10,"00",IF(A149&lt;10,"000")))),A149)</f>
        <v>D0148</v>
      </c>
      <c r="D149" t="s">
        <v>1013</v>
      </c>
      <c r="E149" t="str">
        <f>VLOOKUP(C149,Detail!$G$1:$H$1001,2,0)</f>
        <v>Labuh Puspasari</v>
      </c>
      <c r="F149" t="str">
        <f>IF(AND(B149="1-250",D149="Matematika"),"Bu Dwi",IF(AND(B149="1-250",D149="Fisika"),"Pak Krisna",IF(AND(B149="1-250",D149="Kimia"),"Pak Budi",IF(AND(B149="1-250",D149="Biologi"),"Bu Ratna",IF(AND(B149="1-250",D149="Statistika"),"Bu Made","Pak Andi")))))</f>
        <v>Bu Ratna</v>
      </c>
      <c r="G149">
        <v>93</v>
      </c>
      <c r="H149">
        <v>42</v>
      </c>
      <c r="I149">
        <v>60</v>
      </c>
      <c r="J149">
        <v>52</v>
      </c>
      <c r="K149">
        <v>60</v>
      </c>
      <c r="L149">
        <v>68</v>
      </c>
      <c r="M149">
        <v>77</v>
      </c>
      <c r="N149" s="27" t="str">
        <f>IFERROR(VLOOKUP(Main!C149,Absen!$A$1:$B$501,2,0),"No")</f>
        <v>No</v>
      </c>
      <c r="O149" s="27" t="str">
        <f>IF(N149="No","Hadir","Tidak Hadir")</f>
        <v>Hadir</v>
      </c>
      <c r="P149">
        <f>IF(N149="No",M149,M149-10)</f>
        <v>77</v>
      </c>
      <c r="Q149">
        <f>SUM(G149:H149,J149:K149)*12.5%+SUM(I149,L149)*20%+P149*10%</f>
        <v>64.174999999999997</v>
      </c>
      <c r="R149" t="str">
        <f>IF(Main!Q149&gt;=91,"A+",IF(Main!Q149&gt;=80,"A",IF(Q149&gt;=70,"B",IF(Q149&gt;=60,"C",IF(Q149&gt;=40,"D",IF(Q149&lt;40,"E"))))))</f>
        <v>C</v>
      </c>
      <c r="S149" s="27">
        <f>INDEX(Detail!$A$1:$A$1001,MATCH(Main!C149,Detail!$G$1:$G$1001,0))</f>
        <v>37447</v>
      </c>
      <c r="T149" t="str">
        <f>INDEX(Detail!$F$1:$F$1001,MATCH(Main!C149,Detail!$G$1:$G$1001,0))</f>
        <v>Tanjungpinang</v>
      </c>
      <c r="U149">
        <f>INDEX(Detail!$C$1:$C$1001,MATCH(Main!C149,Detail!$G$1:$G$1001,0))</f>
        <v>177</v>
      </c>
      <c r="V149">
        <f>INDEX(Detail!$D$1:$D$1001,MATCH(Main!C149,Detail!$G$1:$G$1001,0))</f>
        <v>71</v>
      </c>
      <c r="W149" t="str">
        <f>INDEX(Detail!$E$1:$E$1001,MATCH(Main!C149,Detail!$G$1:$G$1001,0))</f>
        <v xml:space="preserve">Jalan Dipenogoro No. 9
</v>
      </c>
      <c r="X149" t="str">
        <f>INDEX(Detail!$B$1:$B$1001,MATCH(Main!C149,Detail!$G$1:$G$1001,0))</f>
        <v>B-</v>
      </c>
    </row>
    <row r="150" spans="1:24" x14ac:dyDescent="0.35">
      <c r="A150">
        <v>149</v>
      </c>
      <c r="B150" t="str">
        <f>IF(A150&lt;=250,"1-250",IF(A150&lt;=500,"251-500",IF(A150&lt;=750,"501-750","751-1000")))</f>
        <v>1-250</v>
      </c>
      <c r="C150" t="str">
        <f>CONCATENATE(IF(D150="Matematika","A",IF(D150="Fisika","B",IF(D150="Kimia","C",IF(D150="Biologi","D",IF(D150="Statistika","E","F"))))),IF(A150&gt;=1000,"",IF(A150&gt;=100,"0",IF(A150&gt;=10,"00",IF(A150&lt;10,"000")))),A150)</f>
        <v>C0149</v>
      </c>
      <c r="D150" t="s">
        <v>1012</v>
      </c>
      <c r="E150" t="str">
        <f>VLOOKUP(C150,Detail!$G$1:$H$1001,2,0)</f>
        <v>Vino Nashiruddin</v>
      </c>
      <c r="F150" t="str">
        <f>IF(AND(B150="1-250",D150="Matematika"),"Bu Dwi",IF(AND(B150="1-250",D150="Fisika"),"Pak Krisna",IF(AND(B150="1-250",D150="Kimia"),"Pak Budi",IF(AND(B150="1-250",D150="Biologi"),"Bu Ratna",IF(AND(B150="1-250",D150="Statistika"),"Bu Made","Pak Andi")))))</f>
        <v>Pak Budi</v>
      </c>
      <c r="G150">
        <v>87</v>
      </c>
      <c r="H150">
        <v>66</v>
      </c>
      <c r="I150">
        <v>73</v>
      </c>
      <c r="J150">
        <v>63</v>
      </c>
      <c r="K150">
        <v>82</v>
      </c>
      <c r="L150">
        <v>66</v>
      </c>
      <c r="M150">
        <v>73</v>
      </c>
      <c r="N150" s="27" t="str">
        <f>IFERROR(VLOOKUP(Main!C150,Absen!$A$1:$B$501,2,0),"No")</f>
        <v>No</v>
      </c>
      <c r="O150" s="27" t="str">
        <f>IF(N150="No","Hadir","Tidak Hadir")</f>
        <v>Hadir</v>
      </c>
      <c r="P150">
        <f>IF(N150="No",M150,M150-10)</f>
        <v>73</v>
      </c>
      <c r="Q150">
        <f>SUM(G150:H150,J150:K150)*12.5%+SUM(I150,L150)*20%+P150*10%</f>
        <v>72.349999999999994</v>
      </c>
      <c r="R150" t="str">
        <f>IF(Main!Q150&gt;=91,"A+",IF(Main!Q150&gt;=80,"A",IF(Q150&gt;=70,"B",IF(Q150&gt;=60,"C",IF(Q150&gt;=40,"D",IF(Q150&lt;40,"E"))))))</f>
        <v>B</v>
      </c>
      <c r="S150" s="27">
        <f>INDEX(Detail!$A$1:$A$1001,MATCH(Main!C150,Detail!$G$1:$G$1001,0))</f>
        <v>37027</v>
      </c>
      <c r="T150" t="str">
        <f>INDEX(Detail!$F$1:$F$1001,MATCH(Main!C150,Detail!$G$1:$G$1001,0))</f>
        <v>Kota Administrasi Jakarta Selatan</v>
      </c>
      <c r="U150">
        <f>INDEX(Detail!$C$1:$C$1001,MATCH(Main!C150,Detail!$G$1:$G$1001,0))</f>
        <v>157</v>
      </c>
      <c r="V150">
        <f>INDEX(Detail!$D$1:$D$1001,MATCH(Main!C150,Detail!$G$1:$G$1001,0))</f>
        <v>61</v>
      </c>
      <c r="W150" t="str">
        <f>INDEX(Detail!$E$1:$E$1001,MATCH(Main!C150,Detail!$G$1:$G$1001,0))</f>
        <v>Gg. Bangka Raya No. 25</v>
      </c>
      <c r="X150" t="str">
        <f>INDEX(Detail!$B$1:$B$1001,MATCH(Main!C150,Detail!$G$1:$G$1001,0))</f>
        <v>B-</v>
      </c>
    </row>
    <row r="151" spans="1:24" x14ac:dyDescent="0.35">
      <c r="A151">
        <v>535</v>
      </c>
      <c r="B151" t="str">
        <f>IF(A151&lt;=250,"1-250",IF(A151&lt;=500,"251-500",IF(A151&lt;=750,"501-750","751-1000")))</f>
        <v>501-750</v>
      </c>
      <c r="C151" t="str">
        <f>CONCATENATE(IF(D151="Matematika","A",IF(D151="Fisika","B",IF(D151="Kimia","C",IF(D151="Biologi","D",IF(D151="Statistika","E","F"))))),IF(A151&gt;=1000,"",IF(A151&gt;=100,"0",IF(A151&gt;=10,"00",IF(A151&lt;10,"000")))),A151)</f>
        <v>C0535</v>
      </c>
      <c r="D151" t="s">
        <v>1012</v>
      </c>
      <c r="E151" t="str">
        <f>VLOOKUP(C151,Detail!$G$1:$H$1001,2,0)</f>
        <v>Gara Puspita</v>
      </c>
      <c r="F151" t="str">
        <f>IF(D151="Kimia","Bu Dwi",IF(D151="Biologi","Pak Krisna",IF(D151="Statistika","Pak Budi",IF(D151="Aktuaria","Bu Ratna",IF(D151="Matematika","Bu Made","Pak Andi")))))</f>
        <v>Bu Dwi</v>
      </c>
      <c r="G151">
        <v>91</v>
      </c>
      <c r="H151">
        <v>67</v>
      </c>
      <c r="I151">
        <v>90</v>
      </c>
      <c r="J151">
        <v>72</v>
      </c>
      <c r="K151">
        <v>80</v>
      </c>
      <c r="L151">
        <v>93</v>
      </c>
      <c r="M151">
        <v>94</v>
      </c>
      <c r="N151" s="27">
        <f>IFERROR(VLOOKUP(Main!C536,Absen!$A$1:$B$501,2,0),"No")</f>
        <v>44830</v>
      </c>
      <c r="O151" s="27" t="str">
        <f>IF(N151="No","Hadir","Tidak Hadir")</f>
        <v>Tidak Hadir</v>
      </c>
      <c r="P151">
        <f>IF(N151="No",M151,M151-10)</f>
        <v>84</v>
      </c>
      <c r="Q151">
        <f>SUM(G151:H151,J151:K151)*12.5%+SUM(I151,L151)*20%+P151*10%</f>
        <v>83.75</v>
      </c>
      <c r="R151" t="str">
        <f>IF(Main!Q536&gt;=91,"A+",IF(Main!Q536&gt;=80,"A",IF(Q151&gt;=70,"B",IF(Q151&gt;=60,"C",IF(Q151&gt;=40,"D",IF(Q151&lt;40,"E"))))))</f>
        <v>A</v>
      </c>
      <c r="S151" s="27">
        <f>INDEX(Detail!$A$1:$A$1001,MATCH(Main!C151,Detail!$G$1:$G$1001,0))</f>
        <v>37958</v>
      </c>
      <c r="T151" t="str">
        <f>INDEX(Detail!$F$1:$F$1001,MATCH(Main!C151,Detail!$G$1:$G$1001,0))</f>
        <v>Sukabumi</v>
      </c>
      <c r="U151">
        <f>INDEX(Detail!$C$1:$C$1001,MATCH(Main!C151,Detail!$G$1:$G$1001,0))</f>
        <v>156</v>
      </c>
      <c r="V151">
        <f>INDEX(Detail!$D$1:$D$1001,MATCH(Main!C151,Detail!$G$1:$G$1001,0))</f>
        <v>68</v>
      </c>
      <c r="W151" t="str">
        <f>INDEX(Detail!$E$1:$E$1001,MATCH(Main!C151,Detail!$G$1:$G$1001,0))</f>
        <v xml:space="preserve">Jl. Rajawali Timur No. 4
</v>
      </c>
      <c r="X151" t="str">
        <f>INDEX(Detail!$B$1:$B$1001,MATCH(Main!C151,Detail!$G$1:$G$1001,0))</f>
        <v>AB+</v>
      </c>
    </row>
    <row r="152" spans="1:24" x14ac:dyDescent="0.35">
      <c r="A152">
        <v>151</v>
      </c>
      <c r="B152" t="str">
        <f>IF(A152&lt;=250,"1-250",IF(A152&lt;=500,"251-500",IF(A152&lt;=750,"501-750","751-1000")))</f>
        <v>1-250</v>
      </c>
      <c r="C152" t="str">
        <f>CONCATENATE(IF(D152="Matematika","A",IF(D152="Fisika","B",IF(D152="Kimia","C",IF(D152="Biologi","D",IF(D152="Statistika","E","F"))))),IF(A152&gt;=1000,"",IF(A152&gt;=100,"0",IF(A152&gt;=10,"00",IF(A152&lt;10,"000")))),A152)</f>
        <v>C0151</v>
      </c>
      <c r="D152" t="s">
        <v>1012</v>
      </c>
      <c r="E152" t="str">
        <f>VLOOKUP(C152,Detail!$G$1:$H$1001,2,0)</f>
        <v>Gamblang Permata</v>
      </c>
      <c r="F152" t="str">
        <f>IF(AND(B152="1-250",D152="Matematika"),"Bu Dwi",IF(AND(B152="1-250",D152="Fisika"),"Pak Krisna",IF(AND(B152="1-250",D152="Kimia"),"Pak Budi",IF(AND(B152="1-250",D152="Biologi"),"Bu Ratna",IF(AND(B152="1-250",D152="Statistika"),"Bu Made","Pak Andi")))))</f>
        <v>Pak Budi</v>
      </c>
      <c r="G152">
        <v>87</v>
      </c>
      <c r="H152">
        <v>48</v>
      </c>
      <c r="I152">
        <v>45</v>
      </c>
      <c r="J152">
        <v>63</v>
      </c>
      <c r="K152">
        <v>86</v>
      </c>
      <c r="L152">
        <v>63</v>
      </c>
      <c r="M152">
        <v>70</v>
      </c>
      <c r="N152" s="27">
        <f>IFERROR(VLOOKUP(Main!C152,Absen!$A$1:$B$501,2,0),"No")</f>
        <v>44778</v>
      </c>
      <c r="O152" s="27" t="str">
        <f>IF(N152="No","Hadir","Tidak Hadir")</f>
        <v>Tidak Hadir</v>
      </c>
      <c r="P152">
        <f>IF(N152="No",M152,M152-10)</f>
        <v>60</v>
      </c>
      <c r="Q152">
        <f>SUM(G152:H152,J152:K152)*12.5%+SUM(I152,L152)*20%+P152*10%</f>
        <v>63.1</v>
      </c>
      <c r="R152" t="str">
        <f>IF(Main!Q152&gt;=91,"A+",IF(Main!Q152&gt;=80,"A",IF(Q152&gt;=70,"B",IF(Q152&gt;=60,"C",IF(Q152&gt;=40,"D",IF(Q152&lt;40,"E"))))))</f>
        <v>C</v>
      </c>
      <c r="S152" s="27">
        <f>INDEX(Detail!$A$1:$A$1001,MATCH(Main!C152,Detail!$G$1:$G$1001,0))</f>
        <v>38221</v>
      </c>
      <c r="T152" t="str">
        <f>INDEX(Detail!$F$1:$F$1001,MATCH(Main!C152,Detail!$G$1:$G$1001,0))</f>
        <v>Madiun</v>
      </c>
      <c r="U152">
        <f>INDEX(Detail!$C$1:$C$1001,MATCH(Main!C152,Detail!$G$1:$G$1001,0))</f>
        <v>157</v>
      </c>
      <c r="V152">
        <f>INDEX(Detail!$D$1:$D$1001,MATCH(Main!C152,Detail!$G$1:$G$1001,0))</f>
        <v>48</v>
      </c>
      <c r="W152" t="str">
        <f>INDEX(Detail!$E$1:$E$1001,MATCH(Main!C152,Detail!$G$1:$G$1001,0))</f>
        <v>Jl. Suniaraja No. 37</v>
      </c>
      <c r="X152" t="str">
        <f>INDEX(Detail!$B$1:$B$1001,MATCH(Main!C152,Detail!$G$1:$G$1001,0))</f>
        <v>B-</v>
      </c>
    </row>
    <row r="153" spans="1:24" x14ac:dyDescent="0.35">
      <c r="A153">
        <v>152</v>
      </c>
      <c r="B153" t="str">
        <f>IF(A153&lt;=250,"1-250",IF(A153&lt;=500,"251-500",IF(A153&lt;=750,"501-750","751-1000")))</f>
        <v>1-250</v>
      </c>
      <c r="C153" t="str">
        <f>CONCATENATE(IF(D153="Matematika","A",IF(D153="Fisika","B",IF(D153="Kimia","C",IF(D153="Biologi","D",IF(D153="Statistika","E","F"))))),IF(A153&gt;=1000,"",IF(A153&gt;=100,"0",IF(A153&gt;=10,"00",IF(A153&lt;10,"000")))),A153)</f>
        <v>E0152</v>
      </c>
      <c r="D153" t="s">
        <v>1010</v>
      </c>
      <c r="E153" t="str">
        <f>VLOOKUP(C153,Detail!$G$1:$H$1001,2,0)</f>
        <v>Kasusra Rahimah</v>
      </c>
      <c r="F153" t="str">
        <f>IF(AND(B153="1-250",D153="Matematika"),"Bu Dwi",IF(AND(B153="1-250",D153="Fisika"),"Pak Krisna",IF(AND(B153="1-250",D153="Kimia"),"Pak Budi",IF(AND(B153="1-250",D153="Biologi"),"Bu Ratna",IF(AND(B153="1-250",D153="Statistika"),"Bu Made","Pak Andi")))))</f>
        <v>Bu Made</v>
      </c>
      <c r="G153">
        <v>66</v>
      </c>
      <c r="H153">
        <v>55</v>
      </c>
      <c r="I153">
        <v>91</v>
      </c>
      <c r="J153">
        <v>71</v>
      </c>
      <c r="K153">
        <v>74</v>
      </c>
      <c r="L153">
        <v>84</v>
      </c>
      <c r="M153">
        <v>87</v>
      </c>
      <c r="N153" s="27" t="str">
        <f>IFERROR(VLOOKUP(Main!C153,Absen!$A$1:$B$501,2,0),"No")</f>
        <v>No</v>
      </c>
      <c r="O153" s="27" t="str">
        <f>IF(N153="No","Hadir","Tidak Hadir")</f>
        <v>Hadir</v>
      </c>
      <c r="P153">
        <f>IF(N153="No",M153,M153-10)</f>
        <v>87</v>
      </c>
      <c r="Q153">
        <f>SUM(G153:H153,J153:K153)*12.5%+SUM(I153,L153)*20%+P153*10%</f>
        <v>76.95</v>
      </c>
      <c r="R153" t="str">
        <f>IF(Main!Q153&gt;=91,"A+",IF(Main!Q153&gt;=80,"A",IF(Q153&gt;=70,"B",IF(Q153&gt;=60,"C",IF(Q153&gt;=40,"D",IF(Q153&lt;40,"E"))))))</f>
        <v>B</v>
      </c>
      <c r="S153" s="27">
        <f>INDEX(Detail!$A$1:$A$1001,MATCH(Main!C153,Detail!$G$1:$G$1001,0))</f>
        <v>37703</v>
      </c>
      <c r="T153" t="str">
        <f>INDEX(Detail!$F$1:$F$1001,MATCH(Main!C153,Detail!$G$1:$G$1001,0))</f>
        <v>Serang</v>
      </c>
      <c r="U153">
        <f>INDEX(Detail!$C$1:$C$1001,MATCH(Main!C153,Detail!$G$1:$G$1001,0))</f>
        <v>168</v>
      </c>
      <c r="V153">
        <f>INDEX(Detail!$D$1:$D$1001,MATCH(Main!C153,Detail!$G$1:$G$1001,0))</f>
        <v>64</v>
      </c>
      <c r="W153" t="str">
        <f>INDEX(Detail!$E$1:$E$1001,MATCH(Main!C153,Detail!$G$1:$G$1001,0))</f>
        <v xml:space="preserve">Gg. Cikutra Timur No. 7
</v>
      </c>
      <c r="X153" t="str">
        <f>INDEX(Detail!$B$1:$B$1001,MATCH(Main!C153,Detail!$G$1:$G$1001,0))</f>
        <v>O-</v>
      </c>
    </row>
    <row r="154" spans="1:24" x14ac:dyDescent="0.35">
      <c r="A154">
        <v>153</v>
      </c>
      <c r="B154" t="str">
        <f>IF(A154&lt;=250,"1-250",IF(A154&lt;=500,"251-500",IF(A154&lt;=750,"501-750","751-1000")))</f>
        <v>1-250</v>
      </c>
      <c r="C154" t="str">
        <f>CONCATENATE(IF(D154="Matematika","A",IF(D154="Fisika","B",IF(D154="Kimia","C",IF(D154="Biologi","D",IF(D154="Statistika","E","F"))))),IF(A154&gt;=1000,"",IF(A154&gt;=100,"0",IF(A154&gt;=10,"00",IF(A154&lt;10,"000")))),A154)</f>
        <v>D0153</v>
      </c>
      <c r="D154" t="s">
        <v>1013</v>
      </c>
      <c r="E154" t="str">
        <f>VLOOKUP(C154,Detail!$G$1:$H$1001,2,0)</f>
        <v>Chandra Mangunsong</v>
      </c>
      <c r="F154" t="str">
        <f>IF(AND(B154="1-250",D154="Matematika"),"Bu Dwi",IF(AND(B154="1-250",D154="Fisika"),"Pak Krisna",IF(AND(B154="1-250",D154="Kimia"),"Pak Budi",IF(AND(B154="1-250",D154="Biologi"),"Bu Ratna",IF(AND(B154="1-250",D154="Statistika"),"Bu Made","Pak Andi")))))</f>
        <v>Bu Ratna</v>
      </c>
      <c r="G154">
        <v>89</v>
      </c>
      <c r="H154">
        <v>42</v>
      </c>
      <c r="I154">
        <v>42</v>
      </c>
      <c r="J154">
        <v>68</v>
      </c>
      <c r="K154">
        <v>93</v>
      </c>
      <c r="L154">
        <v>72</v>
      </c>
      <c r="M154">
        <v>75</v>
      </c>
      <c r="N154" s="27" t="str">
        <f>IFERROR(VLOOKUP(Main!C154,Absen!$A$1:$B$501,2,0),"No")</f>
        <v>No</v>
      </c>
      <c r="O154" s="27" t="str">
        <f>IF(N154="No","Hadir","Tidak Hadir")</f>
        <v>Hadir</v>
      </c>
      <c r="P154">
        <f>IF(N154="No",M154,M154-10)</f>
        <v>75</v>
      </c>
      <c r="Q154">
        <f>SUM(G154:H154,J154:K154)*12.5%+SUM(I154,L154)*20%+P154*10%</f>
        <v>66.8</v>
      </c>
      <c r="R154" t="str">
        <f>IF(Main!Q154&gt;=91,"A+",IF(Main!Q154&gt;=80,"A",IF(Q154&gt;=70,"B",IF(Q154&gt;=60,"C",IF(Q154&gt;=40,"D",IF(Q154&lt;40,"E"))))))</f>
        <v>C</v>
      </c>
      <c r="S154" s="27">
        <f>INDEX(Detail!$A$1:$A$1001,MATCH(Main!C154,Detail!$G$1:$G$1001,0))</f>
        <v>37776</v>
      </c>
      <c r="T154" t="str">
        <f>INDEX(Detail!$F$1:$F$1001,MATCH(Main!C154,Detail!$G$1:$G$1001,0))</f>
        <v>Samarinda</v>
      </c>
      <c r="U154">
        <f>INDEX(Detail!$C$1:$C$1001,MATCH(Main!C154,Detail!$G$1:$G$1001,0))</f>
        <v>171</v>
      </c>
      <c r="V154">
        <f>INDEX(Detail!$D$1:$D$1001,MATCH(Main!C154,Detail!$G$1:$G$1001,0))</f>
        <v>57</v>
      </c>
      <c r="W154" t="str">
        <f>INDEX(Detail!$E$1:$E$1001,MATCH(Main!C154,Detail!$G$1:$G$1001,0))</f>
        <v xml:space="preserve">Jl. Ir. H. Djuanda No. 0
</v>
      </c>
      <c r="X154" t="str">
        <f>INDEX(Detail!$B$1:$B$1001,MATCH(Main!C154,Detail!$G$1:$G$1001,0))</f>
        <v>AB+</v>
      </c>
    </row>
    <row r="155" spans="1:24" x14ac:dyDescent="0.35">
      <c r="A155">
        <v>154</v>
      </c>
      <c r="B155" t="str">
        <f>IF(A155&lt;=250,"1-250",IF(A155&lt;=500,"251-500",IF(A155&lt;=750,"501-750","751-1000")))</f>
        <v>1-250</v>
      </c>
      <c r="C155" t="str">
        <f>CONCATENATE(IF(D155="Matematika","A",IF(D155="Fisika","B",IF(D155="Kimia","C",IF(D155="Biologi","D",IF(D155="Statistika","E","F"))))),IF(A155&gt;=1000,"",IF(A155&gt;=100,"0",IF(A155&gt;=10,"00",IF(A155&lt;10,"000")))),A155)</f>
        <v>A0154</v>
      </c>
      <c r="D155" t="s">
        <v>1015</v>
      </c>
      <c r="E155" t="str">
        <f>VLOOKUP(C155,Detail!$G$1:$H$1001,2,0)</f>
        <v>Atmaja Nainggolan</v>
      </c>
      <c r="F155" t="str">
        <f>IF(AND(B155="1-250",D155="Matematika"),"Bu Dwi",IF(AND(B155="1-250",D155="Fisika"),"Pak Krisna",IF(AND(B155="1-250",D155="Kimia"),"Pak Budi",IF(AND(B155="1-250",D155="Biologi"),"Bu Ratna",IF(AND(B155="1-250",D155="Statistika"),"Bu Made","Pak Andi")))))</f>
        <v>Bu Dwi</v>
      </c>
      <c r="G155">
        <v>53</v>
      </c>
      <c r="H155">
        <v>67</v>
      </c>
      <c r="I155">
        <v>85</v>
      </c>
      <c r="J155">
        <v>60</v>
      </c>
      <c r="K155">
        <v>50</v>
      </c>
      <c r="L155">
        <v>44</v>
      </c>
      <c r="M155">
        <v>88</v>
      </c>
      <c r="N155" s="27">
        <f>IFERROR(VLOOKUP(Main!C155,Absen!$A$1:$B$501,2,0),"No")</f>
        <v>44858</v>
      </c>
      <c r="O155" s="27" t="str">
        <f>IF(N155="No","Hadir","Tidak Hadir")</f>
        <v>Tidak Hadir</v>
      </c>
      <c r="P155">
        <f>IF(N155="No",M155,M155-10)</f>
        <v>78</v>
      </c>
      <c r="Q155">
        <f>SUM(G155:H155,J155:K155)*12.5%+SUM(I155,L155)*20%+P155*10%</f>
        <v>62.349999999999994</v>
      </c>
      <c r="R155" t="str">
        <f>IF(Main!Q155&gt;=91,"A+",IF(Main!Q155&gt;=80,"A",IF(Q155&gt;=70,"B",IF(Q155&gt;=60,"C",IF(Q155&gt;=40,"D",IF(Q155&lt;40,"E"))))))</f>
        <v>C</v>
      </c>
      <c r="S155" s="27">
        <f>INDEX(Detail!$A$1:$A$1001,MATCH(Main!C155,Detail!$G$1:$G$1001,0))</f>
        <v>37673</v>
      </c>
      <c r="T155" t="str">
        <f>INDEX(Detail!$F$1:$F$1001,MATCH(Main!C155,Detail!$G$1:$G$1001,0))</f>
        <v>Pematangsiantar</v>
      </c>
      <c r="U155">
        <f>INDEX(Detail!$C$1:$C$1001,MATCH(Main!C155,Detail!$G$1:$G$1001,0))</f>
        <v>165</v>
      </c>
      <c r="V155">
        <f>INDEX(Detail!$D$1:$D$1001,MATCH(Main!C155,Detail!$G$1:$G$1001,0))</f>
        <v>85</v>
      </c>
      <c r="W155" t="str">
        <f>INDEX(Detail!$E$1:$E$1001,MATCH(Main!C155,Detail!$G$1:$G$1001,0))</f>
        <v>Gang Rumah Sakit No. 08</v>
      </c>
      <c r="X155" t="str">
        <f>INDEX(Detail!$B$1:$B$1001,MATCH(Main!C155,Detail!$G$1:$G$1001,0))</f>
        <v>A+</v>
      </c>
    </row>
    <row r="156" spans="1:24" x14ac:dyDescent="0.35">
      <c r="A156">
        <v>155</v>
      </c>
      <c r="B156" t="str">
        <f>IF(A156&lt;=250,"1-250",IF(A156&lt;=500,"251-500",IF(A156&lt;=750,"501-750","751-1000")))</f>
        <v>1-250</v>
      </c>
      <c r="C156" t="str">
        <f>CONCATENATE(IF(D156="Matematika","A",IF(D156="Fisika","B",IF(D156="Kimia","C",IF(D156="Biologi","D",IF(D156="Statistika","E","F"))))),IF(A156&gt;=1000,"",IF(A156&gt;=100,"0",IF(A156&gt;=10,"00",IF(A156&lt;10,"000")))),A156)</f>
        <v>B0155</v>
      </c>
      <c r="D156" t="s">
        <v>1014</v>
      </c>
      <c r="E156" t="str">
        <f>VLOOKUP(C156,Detail!$G$1:$H$1001,2,0)</f>
        <v>Mutia Hidayat</v>
      </c>
      <c r="F156" t="str">
        <f>IF(AND(B156="1-250",D156="Matematika"),"Bu Dwi",IF(AND(B156="1-250",D156="Fisika"),"Pak Krisna",IF(AND(B156="1-250",D156="Kimia"),"Pak Budi",IF(AND(B156="1-250",D156="Biologi"),"Bu Ratna",IF(AND(B156="1-250",D156="Statistika"),"Bu Made","Pak Andi")))))</f>
        <v>Pak Krisna</v>
      </c>
      <c r="G156">
        <v>91</v>
      </c>
      <c r="H156">
        <v>50</v>
      </c>
      <c r="I156">
        <v>60</v>
      </c>
      <c r="J156">
        <v>54</v>
      </c>
      <c r="K156">
        <v>71</v>
      </c>
      <c r="L156">
        <v>49</v>
      </c>
      <c r="M156">
        <v>96</v>
      </c>
      <c r="N156" s="27">
        <f>IFERROR(VLOOKUP(Main!C156,Absen!$A$1:$B$501,2,0),"No")</f>
        <v>44865</v>
      </c>
      <c r="O156" s="27" t="str">
        <f>IF(N156="No","Hadir","Tidak Hadir")</f>
        <v>Tidak Hadir</v>
      </c>
      <c r="P156">
        <f>IF(N156="No",M156,M156-10)</f>
        <v>86</v>
      </c>
      <c r="Q156">
        <f>SUM(G156:H156,J156:K156)*12.5%+SUM(I156,L156)*20%+P156*10%</f>
        <v>63.65</v>
      </c>
      <c r="R156" t="str">
        <f>IF(Main!Q156&gt;=91,"A+",IF(Main!Q156&gt;=80,"A",IF(Q156&gt;=70,"B",IF(Q156&gt;=60,"C",IF(Q156&gt;=40,"D",IF(Q156&lt;40,"E"))))))</f>
        <v>C</v>
      </c>
      <c r="S156" s="27">
        <f>INDEX(Detail!$A$1:$A$1001,MATCH(Main!C156,Detail!$G$1:$G$1001,0))</f>
        <v>37749</v>
      </c>
      <c r="T156" t="str">
        <f>INDEX(Detail!$F$1:$F$1001,MATCH(Main!C156,Detail!$G$1:$G$1001,0))</f>
        <v>Metro</v>
      </c>
      <c r="U156">
        <f>INDEX(Detail!$C$1:$C$1001,MATCH(Main!C156,Detail!$G$1:$G$1001,0))</f>
        <v>162</v>
      </c>
      <c r="V156">
        <f>INDEX(Detail!$D$1:$D$1001,MATCH(Main!C156,Detail!$G$1:$G$1001,0))</f>
        <v>65</v>
      </c>
      <c r="W156" t="str">
        <f>INDEX(Detail!$E$1:$E$1001,MATCH(Main!C156,Detail!$G$1:$G$1001,0))</f>
        <v xml:space="preserve">Jalan Monginsidi No. 6
</v>
      </c>
      <c r="X156" t="str">
        <f>INDEX(Detail!$B$1:$B$1001,MATCH(Main!C156,Detail!$G$1:$G$1001,0))</f>
        <v>B-</v>
      </c>
    </row>
    <row r="157" spans="1:24" x14ac:dyDescent="0.35">
      <c r="A157">
        <v>156</v>
      </c>
      <c r="B157" t="str">
        <f>IF(A157&lt;=250,"1-250",IF(A157&lt;=500,"251-500",IF(A157&lt;=750,"501-750","751-1000")))</f>
        <v>1-250</v>
      </c>
      <c r="C157" t="str">
        <f>CONCATENATE(IF(D157="Matematika","A",IF(D157="Fisika","B",IF(D157="Kimia","C",IF(D157="Biologi","D",IF(D157="Statistika","E","F"))))),IF(A157&gt;=1000,"",IF(A157&gt;=100,"0",IF(A157&gt;=10,"00",IF(A157&lt;10,"000")))),A157)</f>
        <v>A0156</v>
      </c>
      <c r="D157" t="s">
        <v>1015</v>
      </c>
      <c r="E157" t="str">
        <f>VLOOKUP(C157,Detail!$G$1:$H$1001,2,0)</f>
        <v>Jaswadi Permata</v>
      </c>
      <c r="F157" t="str">
        <f>IF(AND(B157="1-250",D157="Matematika"),"Bu Dwi",IF(AND(B157="1-250",D157="Fisika"),"Pak Krisna",IF(AND(B157="1-250",D157="Kimia"),"Pak Budi",IF(AND(B157="1-250",D157="Biologi"),"Bu Ratna",IF(AND(B157="1-250",D157="Statistika"),"Bu Made","Pak Andi")))))</f>
        <v>Bu Dwi</v>
      </c>
      <c r="G157">
        <v>87</v>
      </c>
      <c r="H157">
        <v>43</v>
      </c>
      <c r="I157">
        <v>93</v>
      </c>
      <c r="J157">
        <v>57</v>
      </c>
      <c r="K157">
        <v>62</v>
      </c>
      <c r="L157">
        <v>99</v>
      </c>
      <c r="M157">
        <v>83</v>
      </c>
      <c r="N157" s="27">
        <f>IFERROR(VLOOKUP(Main!C157,Absen!$A$1:$B$501,2,0),"No")</f>
        <v>44810</v>
      </c>
      <c r="O157" s="27" t="str">
        <f>IF(N157="No","Hadir","Tidak Hadir")</f>
        <v>Tidak Hadir</v>
      </c>
      <c r="P157">
        <f>IF(N157="No",M157,M157-10)</f>
        <v>73</v>
      </c>
      <c r="Q157">
        <f>SUM(G157:H157,J157:K157)*12.5%+SUM(I157,L157)*20%+P157*10%</f>
        <v>76.825000000000003</v>
      </c>
      <c r="R157" t="str">
        <f>IF(Main!Q157&gt;=91,"A+",IF(Main!Q157&gt;=80,"A",IF(Q157&gt;=70,"B",IF(Q157&gt;=60,"C",IF(Q157&gt;=40,"D",IF(Q157&lt;40,"E"))))))</f>
        <v>B</v>
      </c>
      <c r="S157" s="27">
        <f>INDEX(Detail!$A$1:$A$1001,MATCH(Main!C157,Detail!$G$1:$G$1001,0))</f>
        <v>37752</v>
      </c>
      <c r="T157" t="str">
        <f>INDEX(Detail!$F$1:$F$1001,MATCH(Main!C157,Detail!$G$1:$G$1001,0))</f>
        <v>Manado</v>
      </c>
      <c r="U157">
        <f>INDEX(Detail!$C$1:$C$1001,MATCH(Main!C157,Detail!$G$1:$G$1001,0))</f>
        <v>161</v>
      </c>
      <c r="V157">
        <f>INDEX(Detail!$D$1:$D$1001,MATCH(Main!C157,Detail!$G$1:$G$1001,0))</f>
        <v>62</v>
      </c>
      <c r="W157" t="str">
        <f>INDEX(Detail!$E$1:$E$1001,MATCH(Main!C157,Detail!$G$1:$G$1001,0))</f>
        <v xml:space="preserve">Jalan HOS. Cokroaminoto No. 2
</v>
      </c>
      <c r="X157" t="str">
        <f>INDEX(Detail!$B$1:$B$1001,MATCH(Main!C157,Detail!$G$1:$G$1001,0))</f>
        <v>B+</v>
      </c>
    </row>
    <row r="158" spans="1:24" x14ac:dyDescent="0.35">
      <c r="A158">
        <v>157</v>
      </c>
      <c r="B158" t="str">
        <f>IF(A158&lt;=250,"1-250",IF(A158&lt;=500,"251-500",IF(A158&lt;=750,"501-750","751-1000")))</f>
        <v>1-250</v>
      </c>
      <c r="C158" t="str">
        <f>CONCATENATE(IF(D158="Matematika","A",IF(D158="Fisika","B",IF(D158="Kimia","C",IF(D158="Biologi","D",IF(D158="Statistika","E","F"))))),IF(A158&gt;=1000,"",IF(A158&gt;=100,"0",IF(A158&gt;=10,"00",IF(A158&lt;10,"000")))),A158)</f>
        <v>D0157</v>
      </c>
      <c r="D158" t="s">
        <v>1013</v>
      </c>
      <c r="E158" t="str">
        <f>VLOOKUP(C158,Detail!$G$1:$H$1001,2,0)</f>
        <v>Chelsea Kusumo</v>
      </c>
      <c r="F158" t="str">
        <f>IF(AND(B158="1-250",D158="Matematika"),"Bu Dwi",IF(AND(B158="1-250",D158="Fisika"),"Pak Krisna",IF(AND(B158="1-250",D158="Kimia"),"Pak Budi",IF(AND(B158="1-250",D158="Biologi"),"Bu Ratna",IF(AND(B158="1-250",D158="Statistika"),"Bu Made","Pak Andi")))))</f>
        <v>Bu Ratna</v>
      </c>
      <c r="G158">
        <v>65</v>
      </c>
      <c r="H158">
        <v>40</v>
      </c>
      <c r="I158">
        <v>73</v>
      </c>
      <c r="J158">
        <v>61</v>
      </c>
      <c r="K158">
        <v>53</v>
      </c>
      <c r="L158">
        <v>76</v>
      </c>
      <c r="M158">
        <v>71</v>
      </c>
      <c r="N158" s="27" t="str">
        <f>IFERROR(VLOOKUP(Main!C158,Absen!$A$1:$B$501,2,0),"No")</f>
        <v>No</v>
      </c>
      <c r="O158" s="27" t="str">
        <f>IF(N158="No","Hadir","Tidak Hadir")</f>
        <v>Hadir</v>
      </c>
      <c r="P158">
        <f>IF(N158="No",M158,M158-10)</f>
        <v>71</v>
      </c>
      <c r="Q158">
        <f>SUM(G158:H158,J158:K158)*12.5%+SUM(I158,L158)*20%+P158*10%</f>
        <v>64.274999999999991</v>
      </c>
      <c r="R158" t="str">
        <f>IF(Main!Q158&gt;=91,"A+",IF(Main!Q158&gt;=80,"A",IF(Q158&gt;=70,"B",IF(Q158&gt;=60,"C",IF(Q158&gt;=40,"D",IF(Q158&lt;40,"E"))))))</f>
        <v>C</v>
      </c>
      <c r="S158" s="27">
        <f>INDEX(Detail!$A$1:$A$1001,MATCH(Main!C158,Detail!$G$1:$G$1001,0))</f>
        <v>37648</v>
      </c>
      <c r="T158" t="str">
        <f>INDEX(Detail!$F$1:$F$1001,MATCH(Main!C158,Detail!$G$1:$G$1001,0))</f>
        <v>Balikpapan</v>
      </c>
      <c r="U158">
        <f>INDEX(Detail!$C$1:$C$1001,MATCH(Main!C158,Detail!$G$1:$G$1001,0))</f>
        <v>175</v>
      </c>
      <c r="V158">
        <f>INDEX(Detail!$D$1:$D$1001,MATCH(Main!C158,Detail!$G$1:$G$1001,0))</f>
        <v>93</v>
      </c>
      <c r="W158" t="str">
        <f>INDEX(Detail!$E$1:$E$1001,MATCH(Main!C158,Detail!$G$1:$G$1001,0))</f>
        <v>Jalan Rajiman No. 35</v>
      </c>
      <c r="X158" t="str">
        <f>INDEX(Detail!$B$1:$B$1001,MATCH(Main!C158,Detail!$G$1:$G$1001,0))</f>
        <v>A+</v>
      </c>
    </row>
    <row r="159" spans="1:24" x14ac:dyDescent="0.35">
      <c r="A159">
        <v>158</v>
      </c>
      <c r="B159" t="str">
        <f>IF(A159&lt;=250,"1-250",IF(A159&lt;=500,"251-500",IF(A159&lt;=750,"501-750","751-1000")))</f>
        <v>1-250</v>
      </c>
      <c r="C159" t="str">
        <f>CONCATENATE(IF(D159="Matematika","A",IF(D159="Fisika","B",IF(D159="Kimia","C",IF(D159="Biologi","D",IF(D159="Statistika","E","F"))))),IF(A159&gt;=1000,"",IF(A159&gt;=100,"0",IF(A159&gt;=10,"00",IF(A159&lt;10,"000")))),A159)</f>
        <v>D0158</v>
      </c>
      <c r="D159" t="s">
        <v>1013</v>
      </c>
      <c r="E159" t="str">
        <f>VLOOKUP(C159,Detail!$G$1:$H$1001,2,0)</f>
        <v>Nova Rahmawati</v>
      </c>
      <c r="F159" t="str">
        <f>IF(AND(B159="1-250",D159="Matematika"),"Bu Dwi",IF(AND(B159="1-250",D159="Fisika"),"Pak Krisna",IF(AND(B159="1-250",D159="Kimia"),"Pak Budi",IF(AND(B159="1-250",D159="Biologi"),"Bu Ratna",IF(AND(B159="1-250",D159="Statistika"),"Bu Made","Pak Andi")))))</f>
        <v>Bu Ratna</v>
      </c>
      <c r="G159">
        <v>52</v>
      </c>
      <c r="H159">
        <v>47</v>
      </c>
      <c r="I159">
        <v>46</v>
      </c>
      <c r="J159">
        <v>53</v>
      </c>
      <c r="K159">
        <v>57</v>
      </c>
      <c r="L159">
        <v>67</v>
      </c>
      <c r="M159">
        <v>93</v>
      </c>
      <c r="N159" s="27" t="str">
        <f>IFERROR(VLOOKUP(Main!C159,Absen!$A$1:$B$501,2,0),"No")</f>
        <v>No</v>
      </c>
      <c r="O159" s="27" t="str">
        <f>IF(N159="No","Hadir","Tidak Hadir")</f>
        <v>Hadir</v>
      </c>
      <c r="P159">
        <f>IF(N159="No",M159,M159-10)</f>
        <v>93</v>
      </c>
      <c r="Q159">
        <f>SUM(G159:H159,J159:K159)*12.5%+SUM(I159,L159)*20%+P159*10%</f>
        <v>58.025000000000006</v>
      </c>
      <c r="R159" t="str">
        <f>IF(Main!Q159&gt;=91,"A+",IF(Main!Q159&gt;=80,"A",IF(Q159&gt;=70,"B",IF(Q159&gt;=60,"C",IF(Q159&gt;=40,"D",IF(Q159&lt;40,"E"))))))</f>
        <v>D</v>
      </c>
      <c r="S159" s="27">
        <f>INDEX(Detail!$A$1:$A$1001,MATCH(Main!C159,Detail!$G$1:$G$1001,0))</f>
        <v>37235</v>
      </c>
      <c r="T159" t="str">
        <f>INDEX(Detail!$F$1:$F$1001,MATCH(Main!C159,Detail!$G$1:$G$1001,0))</f>
        <v>Tanjungbalai</v>
      </c>
      <c r="U159">
        <f>INDEX(Detail!$C$1:$C$1001,MATCH(Main!C159,Detail!$G$1:$G$1001,0))</f>
        <v>156</v>
      </c>
      <c r="V159">
        <f>INDEX(Detail!$D$1:$D$1001,MATCH(Main!C159,Detail!$G$1:$G$1001,0))</f>
        <v>86</v>
      </c>
      <c r="W159" t="str">
        <f>INDEX(Detail!$E$1:$E$1001,MATCH(Main!C159,Detail!$G$1:$G$1001,0))</f>
        <v xml:space="preserve">Gg. M.T Haryono No. 5
</v>
      </c>
      <c r="X159" t="str">
        <f>INDEX(Detail!$B$1:$B$1001,MATCH(Main!C159,Detail!$G$1:$G$1001,0))</f>
        <v>A+</v>
      </c>
    </row>
    <row r="160" spans="1:24" x14ac:dyDescent="0.35">
      <c r="A160">
        <v>159</v>
      </c>
      <c r="B160" t="str">
        <f>IF(A160&lt;=250,"1-250",IF(A160&lt;=500,"251-500",IF(A160&lt;=750,"501-750","751-1000")))</f>
        <v>1-250</v>
      </c>
      <c r="C160" t="str">
        <f>CONCATENATE(IF(D160="Matematika","A",IF(D160="Fisika","B",IF(D160="Kimia","C",IF(D160="Biologi","D",IF(D160="Statistika","E","F"))))),IF(A160&gt;=1000,"",IF(A160&gt;=100,"0",IF(A160&gt;=10,"00",IF(A160&lt;10,"000")))),A160)</f>
        <v>E0159</v>
      </c>
      <c r="D160" t="s">
        <v>1010</v>
      </c>
      <c r="E160" t="str">
        <f>VLOOKUP(C160,Detail!$G$1:$H$1001,2,0)</f>
        <v>Hesti Agustina</v>
      </c>
      <c r="F160" t="str">
        <f>IF(AND(B160="1-250",D160="Matematika"),"Bu Dwi",IF(AND(B160="1-250",D160="Fisika"),"Pak Krisna",IF(AND(B160="1-250",D160="Kimia"),"Pak Budi",IF(AND(B160="1-250",D160="Biologi"),"Bu Ratna",IF(AND(B160="1-250",D160="Statistika"),"Bu Made","Pak Andi")))))</f>
        <v>Bu Made</v>
      </c>
      <c r="G160">
        <v>88</v>
      </c>
      <c r="H160">
        <v>59</v>
      </c>
      <c r="I160">
        <v>89</v>
      </c>
      <c r="J160">
        <v>53</v>
      </c>
      <c r="K160">
        <v>72</v>
      </c>
      <c r="L160">
        <v>74</v>
      </c>
      <c r="M160">
        <v>78</v>
      </c>
      <c r="N160" s="27">
        <f>IFERROR(VLOOKUP(Main!C160,Absen!$A$1:$B$501,2,0),"No")</f>
        <v>44857</v>
      </c>
      <c r="O160" s="27" t="str">
        <f>IF(N160="No","Hadir","Tidak Hadir")</f>
        <v>Tidak Hadir</v>
      </c>
      <c r="P160">
        <f>IF(N160="No",M160,M160-10)</f>
        <v>68</v>
      </c>
      <c r="Q160">
        <f>SUM(G160:H160,J160:K160)*12.5%+SUM(I160,L160)*20%+P160*10%</f>
        <v>73.399999999999991</v>
      </c>
      <c r="R160" t="str">
        <f>IF(Main!Q160&gt;=91,"A+",IF(Main!Q160&gt;=80,"A",IF(Q160&gt;=70,"B",IF(Q160&gt;=60,"C",IF(Q160&gt;=40,"D",IF(Q160&lt;40,"E"))))))</f>
        <v>B</v>
      </c>
      <c r="S160" s="27">
        <f>INDEX(Detail!$A$1:$A$1001,MATCH(Main!C160,Detail!$G$1:$G$1001,0))</f>
        <v>37857</v>
      </c>
      <c r="T160" t="str">
        <f>INDEX(Detail!$F$1:$F$1001,MATCH(Main!C160,Detail!$G$1:$G$1001,0))</f>
        <v>Tebingtinggi</v>
      </c>
      <c r="U160">
        <f>INDEX(Detail!$C$1:$C$1001,MATCH(Main!C160,Detail!$G$1:$G$1001,0))</f>
        <v>151</v>
      </c>
      <c r="V160">
        <f>INDEX(Detail!$D$1:$D$1001,MATCH(Main!C160,Detail!$G$1:$G$1001,0))</f>
        <v>85</v>
      </c>
      <c r="W160" t="str">
        <f>INDEX(Detail!$E$1:$E$1001,MATCH(Main!C160,Detail!$G$1:$G$1001,0))</f>
        <v>Gg. PHH. Mustofa No. 87</v>
      </c>
      <c r="X160" t="str">
        <f>INDEX(Detail!$B$1:$B$1001,MATCH(Main!C160,Detail!$G$1:$G$1001,0))</f>
        <v>O+</v>
      </c>
    </row>
    <row r="161" spans="1:24" x14ac:dyDescent="0.35">
      <c r="A161">
        <v>160</v>
      </c>
      <c r="B161" t="str">
        <f>IF(A161&lt;=250,"1-250",IF(A161&lt;=500,"251-500",IF(A161&lt;=750,"501-750","751-1000")))</f>
        <v>1-250</v>
      </c>
      <c r="C161" t="str">
        <f>CONCATENATE(IF(D161="Matematika","A",IF(D161="Fisika","B",IF(D161="Kimia","C",IF(D161="Biologi","D",IF(D161="Statistika","E","F"))))),IF(A161&gt;=1000,"",IF(A161&gt;=100,"0",IF(A161&gt;=10,"00",IF(A161&lt;10,"000")))),A161)</f>
        <v>D0160</v>
      </c>
      <c r="D161" t="s">
        <v>1013</v>
      </c>
      <c r="E161" t="str">
        <f>VLOOKUP(C161,Detail!$G$1:$H$1001,2,0)</f>
        <v>Xanana Lailasari</v>
      </c>
      <c r="F161" t="str">
        <f>IF(AND(B161="1-250",D161="Matematika"),"Bu Dwi",IF(AND(B161="1-250",D161="Fisika"),"Pak Krisna",IF(AND(B161="1-250",D161="Kimia"),"Pak Budi",IF(AND(B161="1-250",D161="Biologi"),"Bu Ratna",IF(AND(B161="1-250",D161="Statistika"),"Bu Made","Pak Andi")))))</f>
        <v>Bu Ratna</v>
      </c>
      <c r="G161">
        <v>53</v>
      </c>
      <c r="H161">
        <v>71</v>
      </c>
      <c r="I161">
        <v>55</v>
      </c>
      <c r="J161">
        <v>53</v>
      </c>
      <c r="K161">
        <v>76</v>
      </c>
      <c r="L161">
        <v>57</v>
      </c>
      <c r="M161">
        <v>76</v>
      </c>
      <c r="N161" s="27">
        <f>IFERROR(VLOOKUP(Main!C161,Absen!$A$1:$B$501,2,0),"No")</f>
        <v>44838</v>
      </c>
      <c r="O161" s="27" t="str">
        <f>IF(N161="No","Hadir","Tidak Hadir")</f>
        <v>Tidak Hadir</v>
      </c>
      <c r="P161">
        <f>IF(N161="No",M161,M161-10)</f>
        <v>66</v>
      </c>
      <c r="Q161">
        <f>SUM(G161:H161,J161:K161)*12.5%+SUM(I161,L161)*20%+P161*10%</f>
        <v>60.625000000000007</v>
      </c>
      <c r="R161" t="str">
        <f>IF(Main!Q161&gt;=91,"A+",IF(Main!Q161&gt;=80,"A",IF(Q161&gt;=70,"B",IF(Q161&gt;=60,"C",IF(Q161&gt;=40,"D",IF(Q161&lt;40,"E"))))))</f>
        <v>C</v>
      </c>
      <c r="S161" s="27">
        <f>INDEX(Detail!$A$1:$A$1001,MATCH(Main!C161,Detail!$G$1:$G$1001,0))</f>
        <v>37736</v>
      </c>
      <c r="T161" t="str">
        <f>INDEX(Detail!$F$1:$F$1001,MATCH(Main!C161,Detail!$G$1:$G$1001,0))</f>
        <v>Probolinggo</v>
      </c>
      <c r="U161">
        <f>INDEX(Detail!$C$1:$C$1001,MATCH(Main!C161,Detail!$G$1:$G$1001,0))</f>
        <v>152</v>
      </c>
      <c r="V161">
        <f>INDEX(Detail!$D$1:$D$1001,MATCH(Main!C161,Detail!$G$1:$G$1001,0))</f>
        <v>94</v>
      </c>
      <c r="W161" t="str">
        <f>INDEX(Detail!$E$1:$E$1001,MATCH(Main!C161,Detail!$G$1:$G$1001,0))</f>
        <v>Jl. Indragiri No. 63</v>
      </c>
      <c r="X161" t="str">
        <f>INDEX(Detail!$B$1:$B$1001,MATCH(Main!C161,Detail!$G$1:$G$1001,0))</f>
        <v>A+</v>
      </c>
    </row>
    <row r="162" spans="1:24" x14ac:dyDescent="0.35">
      <c r="A162">
        <v>161</v>
      </c>
      <c r="B162" t="str">
        <f>IF(A162&lt;=250,"1-250",IF(A162&lt;=500,"251-500",IF(A162&lt;=750,"501-750","751-1000")))</f>
        <v>1-250</v>
      </c>
      <c r="C162" t="str">
        <f>CONCATENATE(IF(D162="Matematika","A",IF(D162="Fisika","B",IF(D162="Kimia","C",IF(D162="Biologi","D",IF(D162="Statistika","E","F"))))),IF(A162&gt;=1000,"",IF(A162&gt;=100,"0",IF(A162&gt;=10,"00",IF(A162&lt;10,"000")))),A162)</f>
        <v>E0161</v>
      </c>
      <c r="D162" t="s">
        <v>1010</v>
      </c>
      <c r="E162" t="str">
        <f>VLOOKUP(C162,Detail!$G$1:$H$1001,2,0)</f>
        <v>Halim Halimah</v>
      </c>
      <c r="F162" t="str">
        <f>IF(AND(B162="1-250",D162="Matematika"),"Bu Dwi",IF(AND(B162="1-250",D162="Fisika"),"Pak Krisna",IF(AND(B162="1-250",D162="Kimia"),"Pak Budi",IF(AND(B162="1-250",D162="Biologi"),"Bu Ratna",IF(AND(B162="1-250",D162="Statistika"),"Bu Made","Pak Andi")))))</f>
        <v>Bu Made</v>
      </c>
      <c r="G162">
        <v>80</v>
      </c>
      <c r="H162">
        <v>68</v>
      </c>
      <c r="I162">
        <v>39</v>
      </c>
      <c r="J162">
        <v>62</v>
      </c>
      <c r="K162">
        <v>88</v>
      </c>
      <c r="L162">
        <v>75</v>
      </c>
      <c r="M162">
        <v>82</v>
      </c>
      <c r="N162" s="27">
        <f>IFERROR(VLOOKUP(Main!C162,Absen!$A$1:$B$501,2,0),"No")</f>
        <v>44796</v>
      </c>
      <c r="O162" s="27" t="str">
        <f>IF(N162="No","Hadir","Tidak Hadir")</f>
        <v>Tidak Hadir</v>
      </c>
      <c r="P162">
        <f>IF(N162="No",M162,M162-10)</f>
        <v>72</v>
      </c>
      <c r="Q162">
        <f>SUM(G162:H162,J162:K162)*12.5%+SUM(I162,L162)*20%+P162*10%</f>
        <v>67.25</v>
      </c>
      <c r="R162" t="str">
        <f>IF(Main!Q162&gt;=91,"A+",IF(Main!Q162&gt;=80,"A",IF(Q162&gt;=70,"B",IF(Q162&gt;=60,"C",IF(Q162&gt;=40,"D",IF(Q162&lt;40,"E"))))))</f>
        <v>C</v>
      </c>
      <c r="S162" s="27">
        <f>INDEX(Detail!$A$1:$A$1001,MATCH(Main!C162,Detail!$G$1:$G$1001,0))</f>
        <v>37483</v>
      </c>
      <c r="T162" t="str">
        <f>INDEX(Detail!$F$1:$F$1001,MATCH(Main!C162,Detail!$G$1:$G$1001,0))</f>
        <v>Pasuruan</v>
      </c>
      <c r="U162">
        <f>INDEX(Detail!$C$1:$C$1001,MATCH(Main!C162,Detail!$G$1:$G$1001,0))</f>
        <v>159</v>
      </c>
      <c r="V162">
        <f>INDEX(Detail!$D$1:$D$1001,MATCH(Main!C162,Detail!$G$1:$G$1001,0))</f>
        <v>65</v>
      </c>
      <c r="W162" t="str">
        <f>INDEX(Detail!$E$1:$E$1001,MATCH(Main!C162,Detail!$G$1:$G$1001,0))</f>
        <v>Gang Sadang Serang No. 63</v>
      </c>
      <c r="X162" t="str">
        <f>INDEX(Detail!$B$1:$B$1001,MATCH(Main!C162,Detail!$G$1:$G$1001,0))</f>
        <v>B-</v>
      </c>
    </row>
    <row r="163" spans="1:24" x14ac:dyDescent="0.35">
      <c r="A163">
        <v>162</v>
      </c>
      <c r="B163" t="str">
        <f>IF(A163&lt;=250,"1-250",IF(A163&lt;=500,"251-500",IF(A163&lt;=750,"501-750","751-1000")))</f>
        <v>1-250</v>
      </c>
      <c r="C163" t="str">
        <f>CONCATENATE(IF(D163="Matematika","A",IF(D163="Fisika","B",IF(D163="Kimia","C",IF(D163="Biologi","D",IF(D163="Statistika","E","F"))))),IF(A163&gt;=1000,"",IF(A163&gt;=100,"0",IF(A163&gt;=10,"00",IF(A163&lt;10,"000")))),A163)</f>
        <v>F0162</v>
      </c>
      <c r="D163" t="s">
        <v>1011</v>
      </c>
      <c r="E163" t="str">
        <f>VLOOKUP(C163,Detail!$G$1:$H$1001,2,0)</f>
        <v>Galak Salahudin</v>
      </c>
      <c r="F163" t="str">
        <f>IF(AND(B163="1-250",D163="Matematika"),"Bu Dwi",IF(AND(B163="1-250",D163="Fisika"),"Pak Krisna",IF(AND(B163="1-250",D163="Kimia"),"Pak Budi",IF(AND(B163="1-250",D163="Biologi"),"Bu Ratna",IF(AND(B163="1-250",D163="Statistika"),"Bu Made","Pak Andi")))))</f>
        <v>Pak Andi</v>
      </c>
      <c r="G163">
        <v>64</v>
      </c>
      <c r="H163">
        <v>69</v>
      </c>
      <c r="I163">
        <v>94</v>
      </c>
      <c r="J163">
        <v>56</v>
      </c>
      <c r="K163">
        <v>62</v>
      </c>
      <c r="L163">
        <v>84</v>
      </c>
      <c r="M163">
        <v>63</v>
      </c>
      <c r="N163" s="27" t="str">
        <f>IFERROR(VLOOKUP(Main!C163,Absen!$A$1:$B$501,2,0),"No")</f>
        <v>No</v>
      </c>
      <c r="O163" s="27" t="str">
        <f>IF(N163="No","Hadir","Tidak Hadir")</f>
        <v>Hadir</v>
      </c>
      <c r="P163">
        <f>IF(N163="No",M163,M163-10)</f>
        <v>63</v>
      </c>
      <c r="Q163">
        <f>SUM(G163:H163,J163:K163)*12.5%+SUM(I163,L163)*20%+P163*10%</f>
        <v>73.274999999999991</v>
      </c>
      <c r="R163" t="str">
        <f>IF(Main!Q163&gt;=91,"A+",IF(Main!Q163&gt;=80,"A",IF(Q163&gt;=70,"B",IF(Q163&gt;=60,"C",IF(Q163&gt;=40,"D",IF(Q163&lt;40,"E"))))))</f>
        <v>B</v>
      </c>
      <c r="S163" s="27">
        <f>INDEX(Detail!$A$1:$A$1001,MATCH(Main!C163,Detail!$G$1:$G$1001,0))</f>
        <v>37726</v>
      </c>
      <c r="T163" t="str">
        <f>INDEX(Detail!$F$1:$F$1001,MATCH(Main!C163,Detail!$G$1:$G$1001,0))</f>
        <v>Kota Administrasi Jakarta Barat</v>
      </c>
      <c r="U163">
        <f>INDEX(Detail!$C$1:$C$1001,MATCH(Main!C163,Detail!$G$1:$G$1001,0))</f>
        <v>166</v>
      </c>
      <c r="V163">
        <f>INDEX(Detail!$D$1:$D$1001,MATCH(Main!C163,Detail!$G$1:$G$1001,0))</f>
        <v>63</v>
      </c>
      <c r="W163" t="str">
        <f>INDEX(Detail!$E$1:$E$1001,MATCH(Main!C163,Detail!$G$1:$G$1001,0))</f>
        <v xml:space="preserve">Gg. Rajawali Barat No. 7
</v>
      </c>
      <c r="X163" t="str">
        <f>INDEX(Detail!$B$1:$B$1001,MATCH(Main!C163,Detail!$G$1:$G$1001,0))</f>
        <v>AB-</v>
      </c>
    </row>
    <row r="164" spans="1:24" x14ac:dyDescent="0.35">
      <c r="A164">
        <v>163</v>
      </c>
      <c r="B164" t="str">
        <f>IF(A164&lt;=250,"1-250",IF(A164&lt;=500,"251-500",IF(A164&lt;=750,"501-750","751-1000")))</f>
        <v>1-250</v>
      </c>
      <c r="C164" t="str">
        <f>CONCATENATE(IF(D164="Matematika","A",IF(D164="Fisika","B",IF(D164="Kimia","C",IF(D164="Biologi","D",IF(D164="Statistika","E","F"))))),IF(A164&gt;=1000,"",IF(A164&gt;=100,"0",IF(A164&gt;=10,"00",IF(A164&lt;10,"000")))),A164)</f>
        <v>D0163</v>
      </c>
      <c r="D164" t="s">
        <v>1013</v>
      </c>
      <c r="E164" t="str">
        <f>VLOOKUP(C164,Detail!$G$1:$H$1001,2,0)</f>
        <v>Ellis Pratiwi</v>
      </c>
      <c r="F164" t="str">
        <f>IF(AND(B164="1-250",D164="Matematika"),"Bu Dwi",IF(AND(B164="1-250",D164="Fisika"),"Pak Krisna",IF(AND(B164="1-250",D164="Kimia"),"Pak Budi",IF(AND(B164="1-250",D164="Biologi"),"Bu Ratna",IF(AND(B164="1-250",D164="Statistika"),"Bu Made","Pak Andi")))))</f>
        <v>Bu Ratna</v>
      </c>
      <c r="G164">
        <v>75</v>
      </c>
      <c r="H164">
        <v>60</v>
      </c>
      <c r="I164">
        <v>33</v>
      </c>
      <c r="J164">
        <v>73</v>
      </c>
      <c r="K164">
        <v>83</v>
      </c>
      <c r="L164">
        <v>74</v>
      </c>
      <c r="M164">
        <v>85</v>
      </c>
      <c r="N164" s="27">
        <f>IFERROR(VLOOKUP(Main!C164,Absen!$A$1:$B$501,2,0),"No")</f>
        <v>44905</v>
      </c>
      <c r="O164" s="27" t="str">
        <f>IF(N164="No","Hadir","Tidak Hadir")</f>
        <v>Tidak Hadir</v>
      </c>
      <c r="P164">
        <f>IF(N164="No",M164,M164-10)</f>
        <v>75</v>
      </c>
      <c r="Q164">
        <f>SUM(G164:H164,J164:K164)*12.5%+SUM(I164,L164)*20%+P164*10%</f>
        <v>65.275000000000006</v>
      </c>
      <c r="R164" t="str">
        <f>IF(Main!Q164&gt;=91,"A+",IF(Main!Q164&gt;=80,"A",IF(Q164&gt;=70,"B",IF(Q164&gt;=60,"C",IF(Q164&gt;=40,"D",IF(Q164&lt;40,"E"))))))</f>
        <v>C</v>
      </c>
      <c r="S164" s="27">
        <f>INDEX(Detail!$A$1:$A$1001,MATCH(Main!C164,Detail!$G$1:$G$1001,0))</f>
        <v>38272</v>
      </c>
      <c r="T164" t="str">
        <f>INDEX(Detail!$F$1:$F$1001,MATCH(Main!C164,Detail!$G$1:$G$1001,0))</f>
        <v>Tangerang Selatan</v>
      </c>
      <c r="U164">
        <f>INDEX(Detail!$C$1:$C$1001,MATCH(Main!C164,Detail!$G$1:$G$1001,0))</f>
        <v>175</v>
      </c>
      <c r="V164">
        <f>INDEX(Detail!$D$1:$D$1001,MATCH(Main!C164,Detail!$G$1:$G$1001,0))</f>
        <v>57</v>
      </c>
      <c r="W164" t="str">
        <f>INDEX(Detail!$E$1:$E$1001,MATCH(Main!C164,Detail!$G$1:$G$1001,0))</f>
        <v>Jalan Monginsidi No. 21</v>
      </c>
      <c r="X164" t="str">
        <f>INDEX(Detail!$B$1:$B$1001,MATCH(Main!C164,Detail!$G$1:$G$1001,0))</f>
        <v>B-</v>
      </c>
    </row>
    <row r="165" spans="1:24" x14ac:dyDescent="0.35">
      <c r="A165">
        <v>164</v>
      </c>
      <c r="B165" t="str">
        <f>IF(A165&lt;=250,"1-250",IF(A165&lt;=500,"251-500",IF(A165&lt;=750,"501-750","751-1000")))</f>
        <v>1-250</v>
      </c>
      <c r="C165" t="str">
        <f>CONCATENATE(IF(D165="Matematika","A",IF(D165="Fisika","B",IF(D165="Kimia","C",IF(D165="Biologi","D",IF(D165="Statistika","E","F"))))),IF(A165&gt;=1000,"",IF(A165&gt;=100,"0",IF(A165&gt;=10,"00",IF(A165&lt;10,"000")))),A165)</f>
        <v>F0164</v>
      </c>
      <c r="D165" t="s">
        <v>1011</v>
      </c>
      <c r="E165" t="str">
        <f>VLOOKUP(C165,Detail!$G$1:$H$1001,2,0)</f>
        <v>Nova Sirait</v>
      </c>
      <c r="F165" t="str">
        <f>IF(AND(B165="1-250",D165="Matematika"),"Bu Dwi",IF(AND(B165="1-250",D165="Fisika"),"Pak Krisna",IF(AND(B165="1-250",D165="Kimia"),"Pak Budi",IF(AND(B165="1-250",D165="Biologi"),"Bu Ratna",IF(AND(B165="1-250",D165="Statistika"),"Bu Made","Pak Andi")))))</f>
        <v>Pak Andi</v>
      </c>
      <c r="G165">
        <v>64</v>
      </c>
      <c r="H165">
        <v>71</v>
      </c>
      <c r="I165">
        <v>44</v>
      </c>
      <c r="J165">
        <v>73</v>
      </c>
      <c r="K165">
        <v>95</v>
      </c>
      <c r="L165">
        <v>60</v>
      </c>
      <c r="M165">
        <v>73</v>
      </c>
      <c r="N165" s="27">
        <f>IFERROR(VLOOKUP(Main!C165,Absen!$A$1:$B$501,2,0),"No")</f>
        <v>44859</v>
      </c>
      <c r="O165" s="27" t="str">
        <f>IF(N165="No","Hadir","Tidak Hadir")</f>
        <v>Tidak Hadir</v>
      </c>
      <c r="P165">
        <f>IF(N165="No",M165,M165-10)</f>
        <v>63</v>
      </c>
      <c r="Q165">
        <f>SUM(G165:H165,J165:K165)*12.5%+SUM(I165,L165)*20%+P165*10%</f>
        <v>64.974999999999994</v>
      </c>
      <c r="R165" t="str">
        <f>IF(Main!Q165&gt;=91,"A+",IF(Main!Q165&gt;=80,"A",IF(Q165&gt;=70,"B",IF(Q165&gt;=60,"C",IF(Q165&gt;=40,"D",IF(Q165&lt;40,"E"))))))</f>
        <v>C</v>
      </c>
      <c r="S165" s="27">
        <f>INDEX(Detail!$A$1:$A$1001,MATCH(Main!C165,Detail!$G$1:$G$1001,0))</f>
        <v>37697</v>
      </c>
      <c r="T165" t="str">
        <f>INDEX(Detail!$F$1:$F$1001,MATCH(Main!C165,Detail!$G$1:$G$1001,0))</f>
        <v>Kendari</v>
      </c>
      <c r="U165">
        <f>INDEX(Detail!$C$1:$C$1001,MATCH(Main!C165,Detail!$G$1:$G$1001,0))</f>
        <v>163</v>
      </c>
      <c r="V165">
        <f>INDEX(Detail!$D$1:$D$1001,MATCH(Main!C165,Detail!$G$1:$G$1001,0))</f>
        <v>61</v>
      </c>
      <c r="W165" t="str">
        <f>INDEX(Detail!$E$1:$E$1001,MATCH(Main!C165,Detail!$G$1:$G$1001,0))</f>
        <v>Gang Suryakencana No. 15</v>
      </c>
      <c r="X165" t="str">
        <f>INDEX(Detail!$B$1:$B$1001,MATCH(Main!C165,Detail!$G$1:$G$1001,0))</f>
        <v>AB+</v>
      </c>
    </row>
    <row r="166" spans="1:24" x14ac:dyDescent="0.35">
      <c r="A166">
        <v>165</v>
      </c>
      <c r="B166" t="str">
        <f>IF(A166&lt;=250,"1-250",IF(A166&lt;=500,"251-500",IF(A166&lt;=750,"501-750","751-1000")))</f>
        <v>1-250</v>
      </c>
      <c r="C166" t="str">
        <f>CONCATENATE(IF(D166="Matematika","A",IF(D166="Fisika","B",IF(D166="Kimia","C",IF(D166="Biologi","D",IF(D166="Statistika","E","F"))))),IF(A166&gt;=1000,"",IF(A166&gt;=100,"0",IF(A166&gt;=10,"00",IF(A166&lt;10,"000")))),A166)</f>
        <v>D0165</v>
      </c>
      <c r="D166" t="s">
        <v>1013</v>
      </c>
      <c r="E166" t="str">
        <f>VLOOKUP(C166,Detail!$G$1:$H$1001,2,0)</f>
        <v>Gading Hakim</v>
      </c>
      <c r="F166" t="str">
        <f>IF(AND(B166="1-250",D166="Matematika"),"Bu Dwi",IF(AND(B166="1-250",D166="Fisika"),"Pak Krisna",IF(AND(B166="1-250",D166="Kimia"),"Pak Budi",IF(AND(B166="1-250",D166="Biologi"),"Bu Ratna",IF(AND(B166="1-250",D166="Statistika"),"Bu Made","Pak Andi")))))</f>
        <v>Bu Ratna</v>
      </c>
      <c r="G166">
        <v>58</v>
      </c>
      <c r="H166">
        <v>66</v>
      </c>
      <c r="I166">
        <v>58</v>
      </c>
      <c r="J166">
        <v>59</v>
      </c>
      <c r="K166">
        <v>85</v>
      </c>
      <c r="L166">
        <v>88</v>
      </c>
      <c r="M166">
        <v>78</v>
      </c>
      <c r="N166" s="27" t="str">
        <f>IFERROR(VLOOKUP(Main!C166,Absen!$A$1:$B$501,2,0),"No")</f>
        <v>No</v>
      </c>
      <c r="O166" s="27" t="str">
        <f>IF(N166="No","Hadir","Tidak Hadir")</f>
        <v>Hadir</v>
      </c>
      <c r="P166">
        <f>IF(N166="No",M166,M166-10)</f>
        <v>78</v>
      </c>
      <c r="Q166">
        <f>SUM(G166:H166,J166:K166)*12.5%+SUM(I166,L166)*20%+P166*10%</f>
        <v>70.5</v>
      </c>
      <c r="R166" t="str">
        <f>IF(Main!Q166&gt;=91,"A+",IF(Main!Q166&gt;=80,"A",IF(Q166&gt;=70,"B",IF(Q166&gt;=60,"C",IF(Q166&gt;=40,"D",IF(Q166&lt;40,"E"))))))</f>
        <v>B</v>
      </c>
      <c r="S166" s="27">
        <f>INDEX(Detail!$A$1:$A$1001,MATCH(Main!C166,Detail!$G$1:$G$1001,0))</f>
        <v>37095</v>
      </c>
      <c r="T166" t="str">
        <f>INDEX(Detail!$F$1:$F$1001,MATCH(Main!C166,Detail!$G$1:$G$1001,0))</f>
        <v>Gorontalo</v>
      </c>
      <c r="U166">
        <f>INDEX(Detail!$C$1:$C$1001,MATCH(Main!C166,Detail!$G$1:$G$1001,0))</f>
        <v>179</v>
      </c>
      <c r="V166">
        <f>INDEX(Detail!$D$1:$D$1001,MATCH(Main!C166,Detail!$G$1:$G$1001,0))</f>
        <v>76</v>
      </c>
      <c r="W166" t="str">
        <f>INDEX(Detail!$E$1:$E$1001,MATCH(Main!C166,Detail!$G$1:$G$1001,0))</f>
        <v>Gang Cikapayang No. 76</v>
      </c>
      <c r="X166" t="str">
        <f>INDEX(Detail!$B$1:$B$1001,MATCH(Main!C166,Detail!$G$1:$G$1001,0))</f>
        <v>A-</v>
      </c>
    </row>
    <row r="167" spans="1:24" x14ac:dyDescent="0.35">
      <c r="A167">
        <v>166</v>
      </c>
      <c r="B167" t="str">
        <f>IF(A167&lt;=250,"1-250",IF(A167&lt;=500,"251-500",IF(A167&lt;=750,"501-750","751-1000")))</f>
        <v>1-250</v>
      </c>
      <c r="C167" t="str">
        <f>CONCATENATE(IF(D167="Matematika","A",IF(D167="Fisika","B",IF(D167="Kimia","C",IF(D167="Biologi","D",IF(D167="Statistika","E","F"))))),IF(A167&gt;=1000,"",IF(A167&gt;=100,"0",IF(A167&gt;=10,"00",IF(A167&lt;10,"000")))),A167)</f>
        <v>B0166</v>
      </c>
      <c r="D167" t="s">
        <v>1014</v>
      </c>
      <c r="E167" t="str">
        <f>VLOOKUP(C167,Detail!$G$1:$H$1001,2,0)</f>
        <v>Darman Anggriawan</v>
      </c>
      <c r="F167" t="str">
        <f>IF(AND(B167="1-250",D167="Matematika"),"Bu Dwi",IF(AND(B167="1-250",D167="Fisika"),"Pak Krisna",IF(AND(B167="1-250",D167="Kimia"),"Pak Budi",IF(AND(B167="1-250",D167="Biologi"),"Bu Ratna",IF(AND(B167="1-250",D167="Statistika"),"Bu Made","Pak Andi")))))</f>
        <v>Pak Krisna</v>
      </c>
      <c r="G167">
        <v>70</v>
      </c>
      <c r="H167">
        <v>56</v>
      </c>
      <c r="I167">
        <v>78</v>
      </c>
      <c r="J167">
        <v>64</v>
      </c>
      <c r="K167">
        <v>57</v>
      </c>
      <c r="L167">
        <v>45</v>
      </c>
      <c r="M167">
        <v>77</v>
      </c>
      <c r="N167" s="27" t="str">
        <f>IFERROR(VLOOKUP(Main!C167,Absen!$A$1:$B$501,2,0),"No")</f>
        <v>No</v>
      </c>
      <c r="O167" s="27" t="str">
        <f>IF(N167="No","Hadir","Tidak Hadir")</f>
        <v>Hadir</v>
      </c>
      <c r="P167">
        <f>IF(N167="No",M167,M167-10)</f>
        <v>77</v>
      </c>
      <c r="Q167">
        <f>SUM(G167:H167,J167:K167)*12.5%+SUM(I167,L167)*20%+P167*10%</f>
        <v>63.175000000000004</v>
      </c>
      <c r="R167" t="str">
        <f>IF(Main!Q167&gt;=91,"A+",IF(Main!Q167&gt;=80,"A",IF(Q167&gt;=70,"B",IF(Q167&gt;=60,"C",IF(Q167&gt;=40,"D",IF(Q167&lt;40,"E"))))))</f>
        <v>C</v>
      </c>
      <c r="S167" s="27">
        <f>INDEX(Detail!$A$1:$A$1001,MATCH(Main!C167,Detail!$G$1:$G$1001,0))</f>
        <v>37883</v>
      </c>
      <c r="T167" t="str">
        <f>INDEX(Detail!$F$1:$F$1001,MATCH(Main!C167,Detail!$G$1:$G$1001,0))</f>
        <v>Denpasar</v>
      </c>
      <c r="U167">
        <f>INDEX(Detail!$C$1:$C$1001,MATCH(Main!C167,Detail!$G$1:$G$1001,0))</f>
        <v>169</v>
      </c>
      <c r="V167">
        <f>INDEX(Detail!$D$1:$D$1001,MATCH(Main!C167,Detail!$G$1:$G$1001,0))</f>
        <v>83</v>
      </c>
      <c r="W167" t="str">
        <f>INDEX(Detail!$E$1:$E$1001,MATCH(Main!C167,Detail!$G$1:$G$1001,0))</f>
        <v>Jl. Monginsidi No. 60</v>
      </c>
      <c r="X167" t="str">
        <f>INDEX(Detail!$B$1:$B$1001,MATCH(Main!C167,Detail!$G$1:$G$1001,0))</f>
        <v>AB+</v>
      </c>
    </row>
    <row r="168" spans="1:24" x14ac:dyDescent="0.35">
      <c r="A168">
        <v>167</v>
      </c>
      <c r="B168" t="str">
        <f>IF(A168&lt;=250,"1-250",IF(A168&lt;=500,"251-500",IF(A168&lt;=750,"501-750","751-1000")))</f>
        <v>1-250</v>
      </c>
      <c r="C168" t="str">
        <f>CONCATENATE(IF(D168="Matematika","A",IF(D168="Fisika","B",IF(D168="Kimia","C",IF(D168="Biologi","D",IF(D168="Statistika","E","F"))))),IF(A168&gt;=1000,"",IF(A168&gt;=100,"0",IF(A168&gt;=10,"00",IF(A168&lt;10,"000")))),A168)</f>
        <v>D0167</v>
      </c>
      <c r="D168" t="s">
        <v>1013</v>
      </c>
      <c r="E168" t="str">
        <f>VLOOKUP(C168,Detail!$G$1:$H$1001,2,0)</f>
        <v>Liman Hartati</v>
      </c>
      <c r="F168" t="str">
        <f>IF(AND(B168="1-250",D168="Matematika"),"Bu Dwi",IF(AND(B168="1-250",D168="Fisika"),"Pak Krisna",IF(AND(B168="1-250",D168="Kimia"),"Pak Budi",IF(AND(B168="1-250",D168="Biologi"),"Bu Ratna",IF(AND(B168="1-250",D168="Statistika"),"Bu Made","Pak Andi")))))</f>
        <v>Bu Ratna</v>
      </c>
      <c r="G168">
        <v>78</v>
      </c>
      <c r="H168">
        <v>67</v>
      </c>
      <c r="I168">
        <v>83</v>
      </c>
      <c r="J168">
        <v>64</v>
      </c>
      <c r="K168">
        <v>69</v>
      </c>
      <c r="L168">
        <v>86</v>
      </c>
      <c r="M168">
        <v>92</v>
      </c>
      <c r="N168" s="27">
        <f>IFERROR(VLOOKUP(Main!C168,Absen!$A$1:$B$501,2,0),"No")</f>
        <v>44828</v>
      </c>
      <c r="O168" s="27" t="str">
        <f>IF(N168="No","Hadir","Tidak Hadir")</f>
        <v>Tidak Hadir</v>
      </c>
      <c r="P168">
        <f>IF(N168="No",M168,M168-10)</f>
        <v>82</v>
      </c>
      <c r="Q168">
        <f>SUM(G168:H168,J168:K168)*12.5%+SUM(I168,L168)*20%+P168*10%</f>
        <v>76.750000000000014</v>
      </c>
      <c r="R168" t="str">
        <f>IF(Main!Q168&gt;=91,"A+",IF(Main!Q168&gt;=80,"A",IF(Q168&gt;=70,"B",IF(Q168&gt;=60,"C",IF(Q168&gt;=40,"D",IF(Q168&lt;40,"E"))))))</f>
        <v>B</v>
      </c>
      <c r="S168" s="27">
        <f>INDEX(Detail!$A$1:$A$1001,MATCH(Main!C168,Detail!$G$1:$G$1001,0))</f>
        <v>38272</v>
      </c>
      <c r="T168" t="str">
        <f>INDEX(Detail!$F$1:$F$1001,MATCH(Main!C168,Detail!$G$1:$G$1001,0))</f>
        <v>Makassar</v>
      </c>
      <c r="U168">
        <f>INDEX(Detail!$C$1:$C$1001,MATCH(Main!C168,Detail!$G$1:$G$1001,0))</f>
        <v>175</v>
      </c>
      <c r="V168">
        <f>INDEX(Detail!$D$1:$D$1001,MATCH(Main!C168,Detail!$G$1:$G$1001,0))</f>
        <v>93</v>
      </c>
      <c r="W168" t="str">
        <f>INDEX(Detail!$E$1:$E$1001,MATCH(Main!C168,Detail!$G$1:$G$1001,0))</f>
        <v>Gg. Lembong No. 64</v>
      </c>
      <c r="X168" t="str">
        <f>INDEX(Detail!$B$1:$B$1001,MATCH(Main!C168,Detail!$G$1:$G$1001,0))</f>
        <v>O+</v>
      </c>
    </row>
    <row r="169" spans="1:24" x14ac:dyDescent="0.35">
      <c r="A169">
        <v>168</v>
      </c>
      <c r="B169" t="str">
        <f>IF(A169&lt;=250,"1-250",IF(A169&lt;=500,"251-500",IF(A169&lt;=750,"501-750","751-1000")))</f>
        <v>1-250</v>
      </c>
      <c r="C169" t="str">
        <f>CONCATENATE(IF(D169="Matematika","A",IF(D169="Fisika","B",IF(D169="Kimia","C",IF(D169="Biologi","D",IF(D169="Statistika","E","F"))))),IF(A169&gt;=1000,"",IF(A169&gt;=100,"0",IF(A169&gt;=10,"00",IF(A169&lt;10,"000")))),A169)</f>
        <v>F0168</v>
      </c>
      <c r="D169" t="s">
        <v>1011</v>
      </c>
      <c r="E169" t="str">
        <f>VLOOKUP(C169,Detail!$G$1:$H$1001,2,0)</f>
        <v>Talia Yuliarti</v>
      </c>
      <c r="F169" t="str">
        <f>IF(AND(B169="1-250",D169="Matematika"),"Bu Dwi",IF(AND(B169="1-250",D169="Fisika"),"Pak Krisna",IF(AND(B169="1-250",D169="Kimia"),"Pak Budi",IF(AND(B169="1-250",D169="Biologi"),"Bu Ratna",IF(AND(B169="1-250",D169="Statistika"),"Bu Made","Pak Andi")))))</f>
        <v>Pak Andi</v>
      </c>
      <c r="G169">
        <v>92</v>
      </c>
      <c r="H169">
        <v>71</v>
      </c>
      <c r="I169">
        <v>39</v>
      </c>
      <c r="J169">
        <v>50</v>
      </c>
      <c r="K169">
        <v>77</v>
      </c>
      <c r="L169">
        <v>51</v>
      </c>
      <c r="M169">
        <v>63</v>
      </c>
      <c r="N169" s="27" t="str">
        <f>IFERROR(VLOOKUP(Main!C169,Absen!$A$1:$B$501,2,0),"No")</f>
        <v>No</v>
      </c>
      <c r="O169" s="27" t="str">
        <f>IF(N169="No","Hadir","Tidak Hadir")</f>
        <v>Hadir</v>
      </c>
      <c r="P169">
        <f>IF(N169="No",M169,M169-10)</f>
        <v>63</v>
      </c>
      <c r="Q169">
        <f>SUM(G169:H169,J169:K169)*12.5%+SUM(I169,L169)*20%+P169*10%</f>
        <v>60.55</v>
      </c>
      <c r="R169" t="str">
        <f>IF(Main!Q169&gt;=91,"A+",IF(Main!Q169&gt;=80,"A",IF(Q169&gt;=70,"B",IF(Q169&gt;=60,"C",IF(Q169&gt;=40,"D",IF(Q169&lt;40,"E"))))))</f>
        <v>C</v>
      </c>
      <c r="S169" s="27">
        <f>INDEX(Detail!$A$1:$A$1001,MATCH(Main!C169,Detail!$G$1:$G$1001,0))</f>
        <v>37250</v>
      </c>
      <c r="T169" t="str">
        <f>INDEX(Detail!$F$1:$F$1001,MATCH(Main!C169,Detail!$G$1:$G$1001,0))</f>
        <v>Gorontalo</v>
      </c>
      <c r="U169">
        <f>INDEX(Detail!$C$1:$C$1001,MATCH(Main!C169,Detail!$G$1:$G$1001,0))</f>
        <v>164</v>
      </c>
      <c r="V169">
        <f>INDEX(Detail!$D$1:$D$1001,MATCH(Main!C169,Detail!$G$1:$G$1001,0))</f>
        <v>80</v>
      </c>
      <c r="W169" t="str">
        <f>INDEX(Detail!$E$1:$E$1001,MATCH(Main!C169,Detail!$G$1:$G$1001,0))</f>
        <v>Gang R.E Martadinata No. 04</v>
      </c>
      <c r="X169" t="str">
        <f>INDEX(Detail!$B$1:$B$1001,MATCH(Main!C169,Detail!$G$1:$G$1001,0))</f>
        <v>A+</v>
      </c>
    </row>
    <row r="170" spans="1:24" x14ac:dyDescent="0.35">
      <c r="A170">
        <v>169</v>
      </c>
      <c r="B170" t="str">
        <f>IF(A170&lt;=250,"1-250",IF(A170&lt;=500,"251-500",IF(A170&lt;=750,"501-750","751-1000")))</f>
        <v>1-250</v>
      </c>
      <c r="C170" t="str">
        <f>CONCATENATE(IF(D170="Matematika","A",IF(D170="Fisika","B",IF(D170="Kimia","C",IF(D170="Biologi","D",IF(D170="Statistika","E","F"))))),IF(A170&gt;=1000,"",IF(A170&gt;=100,"0",IF(A170&gt;=10,"00",IF(A170&lt;10,"000")))),A170)</f>
        <v>A0169</v>
      </c>
      <c r="D170" t="s">
        <v>1015</v>
      </c>
      <c r="E170" t="str">
        <f>VLOOKUP(C170,Detail!$G$1:$H$1001,2,0)</f>
        <v>Yunita Oktaviani</v>
      </c>
      <c r="F170" t="str">
        <f>IF(AND(B170="1-250",D170="Matematika"),"Bu Dwi",IF(AND(B170="1-250",D170="Fisika"),"Pak Krisna",IF(AND(B170="1-250",D170="Kimia"),"Pak Budi",IF(AND(B170="1-250",D170="Biologi"),"Bu Ratna",IF(AND(B170="1-250",D170="Statistika"),"Bu Made","Pak Andi")))))</f>
        <v>Bu Dwi</v>
      </c>
      <c r="G170">
        <v>79</v>
      </c>
      <c r="H170">
        <v>40</v>
      </c>
      <c r="I170">
        <v>58</v>
      </c>
      <c r="J170">
        <v>56</v>
      </c>
      <c r="K170">
        <v>73</v>
      </c>
      <c r="L170">
        <v>50</v>
      </c>
      <c r="M170">
        <v>60</v>
      </c>
      <c r="N170" s="27" t="str">
        <f>IFERROR(VLOOKUP(Main!C170,Absen!$A$1:$B$501,2,0),"No")</f>
        <v>No</v>
      </c>
      <c r="O170" s="27" t="str">
        <f>IF(N170="No","Hadir","Tidak Hadir")</f>
        <v>Hadir</v>
      </c>
      <c r="P170">
        <f>IF(N170="No",M170,M170-10)</f>
        <v>60</v>
      </c>
      <c r="Q170">
        <f>SUM(G170:H170,J170:K170)*12.5%+SUM(I170,L170)*20%+P170*10%</f>
        <v>58.6</v>
      </c>
      <c r="R170" t="str">
        <f>IF(Main!Q170&gt;=91,"A+",IF(Main!Q170&gt;=80,"A",IF(Q170&gt;=70,"B",IF(Q170&gt;=60,"C",IF(Q170&gt;=40,"D",IF(Q170&lt;40,"E"))))))</f>
        <v>D</v>
      </c>
      <c r="S170" s="27">
        <f>INDEX(Detail!$A$1:$A$1001,MATCH(Main!C170,Detail!$G$1:$G$1001,0))</f>
        <v>37145</v>
      </c>
      <c r="T170" t="str">
        <f>INDEX(Detail!$F$1:$F$1001,MATCH(Main!C170,Detail!$G$1:$G$1001,0))</f>
        <v>Batu</v>
      </c>
      <c r="U170">
        <f>INDEX(Detail!$C$1:$C$1001,MATCH(Main!C170,Detail!$G$1:$G$1001,0))</f>
        <v>178</v>
      </c>
      <c r="V170">
        <f>INDEX(Detail!$D$1:$D$1001,MATCH(Main!C170,Detail!$G$1:$G$1001,0))</f>
        <v>91</v>
      </c>
      <c r="W170" t="str">
        <f>INDEX(Detail!$E$1:$E$1001,MATCH(Main!C170,Detail!$G$1:$G$1001,0))</f>
        <v xml:space="preserve">Gg. Kutisari Selatan No. 7
</v>
      </c>
      <c r="X170" t="str">
        <f>INDEX(Detail!$B$1:$B$1001,MATCH(Main!C170,Detail!$G$1:$G$1001,0))</f>
        <v>A-</v>
      </c>
    </row>
    <row r="171" spans="1:24" x14ac:dyDescent="0.35">
      <c r="A171">
        <v>170</v>
      </c>
      <c r="B171" t="str">
        <f>IF(A171&lt;=250,"1-250",IF(A171&lt;=500,"251-500",IF(A171&lt;=750,"501-750","751-1000")))</f>
        <v>1-250</v>
      </c>
      <c r="C171" t="str">
        <f>CONCATENATE(IF(D171="Matematika","A",IF(D171="Fisika","B",IF(D171="Kimia","C",IF(D171="Biologi","D",IF(D171="Statistika","E","F"))))),IF(A171&gt;=1000,"",IF(A171&gt;=100,"0",IF(A171&gt;=10,"00",IF(A171&lt;10,"000")))),A171)</f>
        <v>C0170</v>
      </c>
      <c r="D171" t="s">
        <v>1012</v>
      </c>
      <c r="E171" t="str">
        <f>VLOOKUP(C171,Detail!$G$1:$H$1001,2,0)</f>
        <v>Kiandra Prayoga</v>
      </c>
      <c r="F171" t="str">
        <f>IF(AND(B171="1-250",D171="Matematika"),"Bu Dwi",IF(AND(B171="1-250",D171="Fisika"),"Pak Krisna",IF(AND(B171="1-250",D171="Kimia"),"Pak Budi",IF(AND(B171="1-250",D171="Biologi"),"Bu Ratna",IF(AND(B171="1-250",D171="Statistika"),"Bu Made","Pak Andi")))))</f>
        <v>Pak Budi</v>
      </c>
      <c r="G171">
        <v>86</v>
      </c>
      <c r="H171">
        <v>65</v>
      </c>
      <c r="I171">
        <v>34</v>
      </c>
      <c r="J171">
        <v>56</v>
      </c>
      <c r="K171">
        <v>66</v>
      </c>
      <c r="L171">
        <v>72</v>
      </c>
      <c r="M171">
        <v>97</v>
      </c>
      <c r="N171" s="27" t="str">
        <f>IFERROR(VLOOKUP(Main!C171,Absen!$A$1:$B$501,2,0),"No")</f>
        <v>No</v>
      </c>
      <c r="O171" s="27" t="str">
        <f>IF(N171="No","Hadir","Tidak Hadir")</f>
        <v>Hadir</v>
      </c>
      <c r="P171">
        <f>IF(N171="No",M171,M171-10)</f>
        <v>97</v>
      </c>
      <c r="Q171">
        <f>SUM(G171:H171,J171:K171)*12.5%+SUM(I171,L171)*20%+P171*10%</f>
        <v>65.025000000000006</v>
      </c>
      <c r="R171" t="str">
        <f>IF(Main!Q171&gt;=91,"A+",IF(Main!Q171&gt;=80,"A",IF(Q171&gt;=70,"B",IF(Q171&gt;=60,"C",IF(Q171&gt;=40,"D",IF(Q171&lt;40,"E"))))))</f>
        <v>C</v>
      </c>
      <c r="S171" s="27">
        <f>INDEX(Detail!$A$1:$A$1001,MATCH(Main!C171,Detail!$G$1:$G$1001,0))</f>
        <v>38429</v>
      </c>
      <c r="T171" t="str">
        <f>INDEX(Detail!$F$1:$F$1001,MATCH(Main!C171,Detail!$G$1:$G$1001,0))</f>
        <v>Magelang</v>
      </c>
      <c r="U171">
        <f>INDEX(Detail!$C$1:$C$1001,MATCH(Main!C171,Detail!$G$1:$G$1001,0))</f>
        <v>151</v>
      </c>
      <c r="V171">
        <f>INDEX(Detail!$D$1:$D$1001,MATCH(Main!C171,Detail!$G$1:$G$1001,0))</f>
        <v>47</v>
      </c>
      <c r="W171" t="str">
        <f>INDEX(Detail!$E$1:$E$1001,MATCH(Main!C171,Detail!$G$1:$G$1001,0))</f>
        <v xml:space="preserve">Gang Waringin No. 9
</v>
      </c>
      <c r="X171" t="str">
        <f>INDEX(Detail!$B$1:$B$1001,MATCH(Main!C171,Detail!$G$1:$G$1001,0))</f>
        <v>B-</v>
      </c>
    </row>
    <row r="172" spans="1:24" x14ac:dyDescent="0.35">
      <c r="A172">
        <v>171</v>
      </c>
      <c r="B172" t="str">
        <f>IF(A172&lt;=250,"1-250",IF(A172&lt;=500,"251-500",IF(A172&lt;=750,"501-750","751-1000")))</f>
        <v>1-250</v>
      </c>
      <c r="C172" t="str">
        <f>CONCATENATE(IF(D172="Matematika","A",IF(D172="Fisika","B",IF(D172="Kimia","C",IF(D172="Biologi","D",IF(D172="Statistika","E","F"))))),IF(A172&gt;=1000,"",IF(A172&gt;=100,"0",IF(A172&gt;=10,"00",IF(A172&lt;10,"000")))),A172)</f>
        <v>D0171</v>
      </c>
      <c r="D172" t="s">
        <v>1013</v>
      </c>
      <c r="E172" t="str">
        <f>VLOOKUP(C172,Detail!$G$1:$H$1001,2,0)</f>
        <v>Digdaya Saptono</v>
      </c>
      <c r="F172" t="str">
        <f>IF(AND(B172="1-250",D172="Matematika"),"Bu Dwi",IF(AND(B172="1-250",D172="Fisika"),"Pak Krisna",IF(AND(B172="1-250",D172="Kimia"),"Pak Budi",IF(AND(B172="1-250",D172="Biologi"),"Bu Ratna",IF(AND(B172="1-250",D172="Statistika"),"Bu Made","Pak Andi")))))</f>
        <v>Bu Ratna</v>
      </c>
      <c r="G172">
        <v>67</v>
      </c>
      <c r="H172">
        <v>68</v>
      </c>
      <c r="I172">
        <v>93</v>
      </c>
      <c r="J172">
        <v>52</v>
      </c>
      <c r="K172">
        <v>83</v>
      </c>
      <c r="L172">
        <v>85</v>
      </c>
      <c r="M172">
        <v>90</v>
      </c>
      <c r="N172" s="27" t="str">
        <f>IFERROR(VLOOKUP(Main!C172,Absen!$A$1:$B$501,2,0),"No")</f>
        <v>No</v>
      </c>
      <c r="O172" s="27" t="str">
        <f>IF(N172="No","Hadir","Tidak Hadir")</f>
        <v>Hadir</v>
      </c>
      <c r="P172">
        <f>IF(N172="No",M172,M172-10)</f>
        <v>90</v>
      </c>
      <c r="Q172">
        <f>SUM(G172:H172,J172:K172)*12.5%+SUM(I172,L172)*20%+P172*10%</f>
        <v>78.349999999999994</v>
      </c>
      <c r="R172" t="str">
        <f>IF(Main!Q172&gt;=91,"A+",IF(Main!Q172&gt;=80,"A",IF(Q172&gt;=70,"B",IF(Q172&gt;=60,"C",IF(Q172&gt;=40,"D",IF(Q172&lt;40,"E"))))))</f>
        <v>B</v>
      </c>
      <c r="S172" s="27">
        <f>INDEX(Detail!$A$1:$A$1001,MATCH(Main!C172,Detail!$G$1:$G$1001,0))</f>
        <v>38141</v>
      </c>
      <c r="T172" t="str">
        <f>INDEX(Detail!$F$1:$F$1001,MATCH(Main!C172,Detail!$G$1:$G$1001,0))</f>
        <v>Tebingtinggi</v>
      </c>
      <c r="U172">
        <f>INDEX(Detail!$C$1:$C$1001,MATCH(Main!C172,Detail!$G$1:$G$1001,0))</f>
        <v>168</v>
      </c>
      <c r="V172">
        <f>INDEX(Detail!$D$1:$D$1001,MATCH(Main!C172,Detail!$G$1:$G$1001,0))</f>
        <v>77</v>
      </c>
      <c r="W172" t="str">
        <f>INDEX(Detail!$E$1:$E$1001,MATCH(Main!C172,Detail!$G$1:$G$1001,0))</f>
        <v>Jl. Yos Sudarso No. 38</v>
      </c>
      <c r="X172" t="str">
        <f>INDEX(Detail!$B$1:$B$1001,MATCH(Main!C172,Detail!$G$1:$G$1001,0))</f>
        <v>O+</v>
      </c>
    </row>
    <row r="173" spans="1:24" x14ac:dyDescent="0.35">
      <c r="A173">
        <v>172</v>
      </c>
      <c r="B173" t="str">
        <f>IF(A173&lt;=250,"1-250",IF(A173&lt;=500,"251-500",IF(A173&lt;=750,"501-750","751-1000")))</f>
        <v>1-250</v>
      </c>
      <c r="C173" t="str">
        <f>CONCATENATE(IF(D173="Matematika","A",IF(D173="Fisika","B",IF(D173="Kimia","C",IF(D173="Biologi","D",IF(D173="Statistika","E","F"))))),IF(A173&gt;=1000,"",IF(A173&gt;=100,"0",IF(A173&gt;=10,"00",IF(A173&lt;10,"000")))),A173)</f>
        <v>F0172</v>
      </c>
      <c r="D173" t="s">
        <v>1011</v>
      </c>
      <c r="E173" t="str">
        <f>VLOOKUP(C173,Detail!$G$1:$H$1001,2,0)</f>
        <v>Eka Permadi</v>
      </c>
      <c r="F173" t="str">
        <f>IF(AND(B173="1-250",D173="Matematika"),"Bu Dwi",IF(AND(B173="1-250",D173="Fisika"),"Pak Krisna",IF(AND(B173="1-250",D173="Kimia"),"Pak Budi",IF(AND(B173="1-250",D173="Biologi"),"Bu Ratna",IF(AND(B173="1-250",D173="Statistika"),"Bu Made","Pak Andi")))))</f>
        <v>Pak Andi</v>
      </c>
      <c r="G173">
        <v>94</v>
      </c>
      <c r="H173">
        <v>43</v>
      </c>
      <c r="I173">
        <v>78</v>
      </c>
      <c r="J173">
        <v>54</v>
      </c>
      <c r="K173">
        <v>73</v>
      </c>
      <c r="L173">
        <v>47</v>
      </c>
      <c r="M173">
        <v>74</v>
      </c>
      <c r="N173" s="27" t="str">
        <f>IFERROR(VLOOKUP(Main!C173,Absen!$A$1:$B$501,2,0),"No")</f>
        <v>No</v>
      </c>
      <c r="O173" s="27" t="str">
        <f>IF(N173="No","Hadir","Tidak Hadir")</f>
        <v>Hadir</v>
      </c>
      <c r="P173">
        <f>IF(N173="No",M173,M173-10)</f>
        <v>74</v>
      </c>
      <c r="Q173">
        <f>SUM(G173:H173,J173:K173)*12.5%+SUM(I173,L173)*20%+P173*10%</f>
        <v>65.400000000000006</v>
      </c>
      <c r="R173" t="str">
        <f>IF(Main!Q173&gt;=91,"A+",IF(Main!Q173&gt;=80,"A",IF(Q173&gt;=70,"B",IF(Q173&gt;=60,"C",IF(Q173&gt;=40,"D",IF(Q173&lt;40,"E"))))))</f>
        <v>C</v>
      </c>
      <c r="S173" s="27">
        <f>INDEX(Detail!$A$1:$A$1001,MATCH(Main!C173,Detail!$G$1:$G$1001,0))</f>
        <v>37344</v>
      </c>
      <c r="T173" t="str">
        <f>INDEX(Detail!$F$1:$F$1001,MATCH(Main!C173,Detail!$G$1:$G$1001,0))</f>
        <v>Prabumulih</v>
      </c>
      <c r="U173">
        <f>INDEX(Detail!$C$1:$C$1001,MATCH(Main!C173,Detail!$G$1:$G$1001,0))</f>
        <v>164</v>
      </c>
      <c r="V173">
        <f>INDEX(Detail!$D$1:$D$1001,MATCH(Main!C173,Detail!$G$1:$G$1001,0))</f>
        <v>63</v>
      </c>
      <c r="W173" t="str">
        <f>INDEX(Detail!$E$1:$E$1001,MATCH(Main!C173,Detail!$G$1:$G$1001,0))</f>
        <v xml:space="preserve">Jl. Pasteur No. 4
</v>
      </c>
      <c r="X173" t="str">
        <f>INDEX(Detail!$B$1:$B$1001,MATCH(Main!C173,Detail!$G$1:$G$1001,0))</f>
        <v>AB+</v>
      </c>
    </row>
    <row r="174" spans="1:24" x14ac:dyDescent="0.35">
      <c r="A174">
        <v>173</v>
      </c>
      <c r="B174" t="str">
        <f>IF(A174&lt;=250,"1-250",IF(A174&lt;=500,"251-500",IF(A174&lt;=750,"501-750","751-1000")))</f>
        <v>1-250</v>
      </c>
      <c r="C174" t="str">
        <f>CONCATENATE(IF(D174="Matematika","A",IF(D174="Fisika","B",IF(D174="Kimia","C",IF(D174="Biologi","D",IF(D174="Statistika","E","F"))))),IF(A174&gt;=1000,"",IF(A174&gt;=100,"0",IF(A174&gt;=10,"00",IF(A174&lt;10,"000")))),A174)</f>
        <v>C0173</v>
      </c>
      <c r="D174" t="s">
        <v>1012</v>
      </c>
      <c r="E174" t="str">
        <f>VLOOKUP(C174,Detail!$G$1:$H$1001,2,0)</f>
        <v>Citra Zulkarnain</v>
      </c>
      <c r="F174" t="str">
        <f>IF(AND(B174="1-250",D174="Matematika"),"Bu Dwi",IF(AND(B174="1-250",D174="Fisika"),"Pak Krisna",IF(AND(B174="1-250",D174="Kimia"),"Pak Budi",IF(AND(B174="1-250",D174="Biologi"),"Bu Ratna",IF(AND(B174="1-250",D174="Statistika"),"Bu Made","Pak Andi")))))</f>
        <v>Pak Budi</v>
      </c>
      <c r="G174">
        <v>79</v>
      </c>
      <c r="H174">
        <v>66</v>
      </c>
      <c r="I174">
        <v>53</v>
      </c>
      <c r="J174">
        <v>75</v>
      </c>
      <c r="K174">
        <v>77</v>
      </c>
      <c r="L174">
        <v>41</v>
      </c>
      <c r="M174">
        <v>94</v>
      </c>
      <c r="N174" s="27" t="str">
        <f>IFERROR(VLOOKUP(Main!C174,Absen!$A$1:$B$501,2,0),"No")</f>
        <v>No</v>
      </c>
      <c r="O174" s="27" t="str">
        <f>IF(N174="No","Hadir","Tidak Hadir")</f>
        <v>Hadir</v>
      </c>
      <c r="P174">
        <f>IF(N174="No",M174,M174-10)</f>
        <v>94</v>
      </c>
      <c r="Q174">
        <f>SUM(G174:H174,J174:K174)*12.5%+SUM(I174,L174)*20%+P174*10%</f>
        <v>65.325000000000003</v>
      </c>
      <c r="R174" t="str">
        <f>IF(Main!Q174&gt;=91,"A+",IF(Main!Q174&gt;=80,"A",IF(Q174&gt;=70,"B",IF(Q174&gt;=60,"C",IF(Q174&gt;=40,"D",IF(Q174&lt;40,"E"))))))</f>
        <v>C</v>
      </c>
      <c r="S174" s="27">
        <f>INDEX(Detail!$A$1:$A$1001,MATCH(Main!C174,Detail!$G$1:$G$1001,0))</f>
        <v>38059</v>
      </c>
      <c r="T174" t="str">
        <f>INDEX(Detail!$F$1:$F$1001,MATCH(Main!C174,Detail!$G$1:$G$1001,0))</f>
        <v>Kupang</v>
      </c>
      <c r="U174">
        <f>INDEX(Detail!$C$1:$C$1001,MATCH(Main!C174,Detail!$G$1:$G$1001,0))</f>
        <v>155</v>
      </c>
      <c r="V174">
        <f>INDEX(Detail!$D$1:$D$1001,MATCH(Main!C174,Detail!$G$1:$G$1001,0))</f>
        <v>82</v>
      </c>
      <c r="W174" t="str">
        <f>INDEX(Detail!$E$1:$E$1001,MATCH(Main!C174,Detail!$G$1:$G$1001,0))</f>
        <v xml:space="preserve">Gang Soekarno Hatta No. 7
</v>
      </c>
      <c r="X174" t="str">
        <f>INDEX(Detail!$B$1:$B$1001,MATCH(Main!C174,Detail!$G$1:$G$1001,0))</f>
        <v>A+</v>
      </c>
    </row>
    <row r="175" spans="1:24" x14ac:dyDescent="0.35">
      <c r="A175">
        <v>174</v>
      </c>
      <c r="B175" t="str">
        <f>IF(A175&lt;=250,"1-250",IF(A175&lt;=500,"251-500",IF(A175&lt;=750,"501-750","751-1000")))</f>
        <v>1-250</v>
      </c>
      <c r="C175" t="str">
        <f>CONCATENATE(IF(D175="Matematika","A",IF(D175="Fisika","B",IF(D175="Kimia","C",IF(D175="Biologi","D",IF(D175="Statistika","E","F"))))),IF(A175&gt;=1000,"",IF(A175&gt;=100,"0",IF(A175&gt;=10,"00",IF(A175&lt;10,"000")))),A175)</f>
        <v>A0174</v>
      </c>
      <c r="D175" t="s">
        <v>1015</v>
      </c>
      <c r="E175" t="str">
        <f>VLOOKUP(C175,Detail!$G$1:$H$1001,2,0)</f>
        <v>Padma Namaga</v>
      </c>
      <c r="F175" t="str">
        <f>IF(AND(B175="1-250",D175="Matematika"),"Bu Dwi",IF(AND(B175="1-250",D175="Fisika"),"Pak Krisna",IF(AND(B175="1-250",D175="Kimia"),"Pak Budi",IF(AND(B175="1-250",D175="Biologi"),"Bu Ratna",IF(AND(B175="1-250",D175="Statistika"),"Bu Made","Pak Andi")))))</f>
        <v>Bu Dwi</v>
      </c>
      <c r="G175">
        <v>87</v>
      </c>
      <c r="H175">
        <v>56</v>
      </c>
      <c r="I175">
        <v>57</v>
      </c>
      <c r="J175">
        <v>65</v>
      </c>
      <c r="K175">
        <v>89</v>
      </c>
      <c r="L175">
        <v>41</v>
      </c>
      <c r="M175">
        <v>63</v>
      </c>
      <c r="N175" s="27" t="str">
        <f>IFERROR(VLOOKUP(Main!C175,Absen!$A$1:$B$501,2,0),"No")</f>
        <v>No</v>
      </c>
      <c r="O175" s="27" t="str">
        <f>IF(N175="No","Hadir","Tidak Hadir")</f>
        <v>Hadir</v>
      </c>
      <c r="P175">
        <f>IF(N175="No",M175,M175-10)</f>
        <v>63</v>
      </c>
      <c r="Q175">
        <f>SUM(G175:H175,J175:K175)*12.5%+SUM(I175,L175)*20%+P175*10%</f>
        <v>63.025000000000006</v>
      </c>
      <c r="R175" t="str">
        <f>IF(Main!Q175&gt;=91,"A+",IF(Main!Q175&gt;=80,"A",IF(Q175&gt;=70,"B",IF(Q175&gt;=60,"C",IF(Q175&gt;=40,"D",IF(Q175&lt;40,"E"))))))</f>
        <v>C</v>
      </c>
      <c r="S175" s="27">
        <f>INDEX(Detail!$A$1:$A$1001,MATCH(Main!C175,Detail!$G$1:$G$1001,0))</f>
        <v>38032</v>
      </c>
      <c r="T175" t="str">
        <f>INDEX(Detail!$F$1:$F$1001,MATCH(Main!C175,Detail!$G$1:$G$1001,0))</f>
        <v>Mataram</v>
      </c>
      <c r="U175">
        <f>INDEX(Detail!$C$1:$C$1001,MATCH(Main!C175,Detail!$G$1:$G$1001,0))</f>
        <v>177</v>
      </c>
      <c r="V175">
        <f>INDEX(Detail!$D$1:$D$1001,MATCH(Main!C175,Detail!$G$1:$G$1001,0))</f>
        <v>87</v>
      </c>
      <c r="W175" t="str">
        <f>INDEX(Detail!$E$1:$E$1001,MATCH(Main!C175,Detail!$G$1:$G$1001,0))</f>
        <v xml:space="preserve">Gang Asia Afrika No. 4
</v>
      </c>
      <c r="X175" t="str">
        <f>INDEX(Detail!$B$1:$B$1001,MATCH(Main!C175,Detail!$G$1:$G$1001,0))</f>
        <v>A-</v>
      </c>
    </row>
    <row r="176" spans="1:24" x14ac:dyDescent="0.35">
      <c r="A176">
        <v>175</v>
      </c>
      <c r="B176" t="str">
        <f>IF(A176&lt;=250,"1-250",IF(A176&lt;=500,"251-500",IF(A176&lt;=750,"501-750","751-1000")))</f>
        <v>1-250</v>
      </c>
      <c r="C176" t="str">
        <f>CONCATENATE(IF(D176="Matematika","A",IF(D176="Fisika","B",IF(D176="Kimia","C",IF(D176="Biologi","D",IF(D176="Statistika","E","F"))))),IF(A176&gt;=1000,"",IF(A176&gt;=100,"0",IF(A176&gt;=10,"00",IF(A176&lt;10,"000")))),A176)</f>
        <v>E0175</v>
      </c>
      <c r="D176" t="s">
        <v>1010</v>
      </c>
      <c r="E176" t="str">
        <f>VLOOKUP(C176,Detail!$G$1:$H$1001,2,0)</f>
        <v>Darmaji Zulaika</v>
      </c>
      <c r="F176" t="str">
        <f>IF(AND(B176="1-250",D176="Matematika"),"Bu Dwi",IF(AND(B176="1-250",D176="Fisika"),"Pak Krisna",IF(AND(B176="1-250",D176="Kimia"),"Pak Budi",IF(AND(B176="1-250",D176="Biologi"),"Bu Ratna",IF(AND(B176="1-250",D176="Statistika"),"Bu Made","Pak Andi")))))</f>
        <v>Bu Made</v>
      </c>
      <c r="G176">
        <v>68</v>
      </c>
      <c r="H176">
        <v>43</v>
      </c>
      <c r="I176">
        <v>46</v>
      </c>
      <c r="J176">
        <v>75</v>
      </c>
      <c r="K176">
        <v>66</v>
      </c>
      <c r="L176">
        <v>54</v>
      </c>
      <c r="M176">
        <v>68</v>
      </c>
      <c r="N176" s="27" t="str">
        <f>IFERROR(VLOOKUP(Main!C176,Absen!$A$1:$B$501,2,0),"No")</f>
        <v>No</v>
      </c>
      <c r="O176" s="27" t="str">
        <f>IF(N176="No","Hadir","Tidak Hadir")</f>
        <v>Hadir</v>
      </c>
      <c r="P176">
        <f>IF(N176="No",M176,M176-10)</f>
        <v>68</v>
      </c>
      <c r="Q176">
        <f>SUM(G176:H176,J176:K176)*12.5%+SUM(I176,L176)*20%+P176*10%</f>
        <v>58.3</v>
      </c>
      <c r="R176" t="str">
        <f>IF(Main!Q176&gt;=91,"A+",IF(Main!Q176&gt;=80,"A",IF(Q176&gt;=70,"B",IF(Q176&gt;=60,"C",IF(Q176&gt;=40,"D",IF(Q176&lt;40,"E"))))))</f>
        <v>D</v>
      </c>
      <c r="S176" s="27">
        <f>INDEX(Detail!$A$1:$A$1001,MATCH(Main!C176,Detail!$G$1:$G$1001,0))</f>
        <v>37016</v>
      </c>
      <c r="T176" t="str">
        <f>INDEX(Detail!$F$1:$F$1001,MATCH(Main!C176,Detail!$G$1:$G$1001,0))</f>
        <v>Gorontalo</v>
      </c>
      <c r="U176">
        <f>INDEX(Detail!$C$1:$C$1001,MATCH(Main!C176,Detail!$G$1:$G$1001,0))</f>
        <v>168</v>
      </c>
      <c r="V176">
        <f>INDEX(Detail!$D$1:$D$1001,MATCH(Main!C176,Detail!$G$1:$G$1001,0))</f>
        <v>90</v>
      </c>
      <c r="W176" t="str">
        <f>INDEX(Detail!$E$1:$E$1001,MATCH(Main!C176,Detail!$G$1:$G$1001,0))</f>
        <v>Gang Monginsidi No. 08</v>
      </c>
      <c r="X176" t="str">
        <f>INDEX(Detail!$B$1:$B$1001,MATCH(Main!C176,Detail!$G$1:$G$1001,0))</f>
        <v>AB+</v>
      </c>
    </row>
    <row r="177" spans="1:24" x14ac:dyDescent="0.35">
      <c r="A177">
        <v>176</v>
      </c>
      <c r="B177" t="str">
        <f>IF(A177&lt;=250,"1-250",IF(A177&lt;=500,"251-500",IF(A177&lt;=750,"501-750","751-1000")))</f>
        <v>1-250</v>
      </c>
      <c r="C177" t="str">
        <f>CONCATENATE(IF(D177="Matematika","A",IF(D177="Fisika","B",IF(D177="Kimia","C",IF(D177="Biologi","D",IF(D177="Statistika","E","F"))))),IF(A177&gt;=1000,"",IF(A177&gt;=100,"0",IF(A177&gt;=10,"00",IF(A177&lt;10,"000")))),A177)</f>
        <v>E0176</v>
      </c>
      <c r="D177" t="s">
        <v>1010</v>
      </c>
      <c r="E177" t="str">
        <f>VLOOKUP(C177,Detail!$G$1:$H$1001,2,0)</f>
        <v>Endra Yulianti</v>
      </c>
      <c r="F177" t="str">
        <f>IF(AND(B177="1-250",D177="Matematika"),"Bu Dwi",IF(AND(B177="1-250",D177="Fisika"),"Pak Krisna",IF(AND(B177="1-250",D177="Kimia"),"Pak Budi",IF(AND(B177="1-250",D177="Biologi"),"Bu Ratna",IF(AND(B177="1-250",D177="Statistika"),"Bu Made","Pak Andi")))))</f>
        <v>Bu Made</v>
      </c>
      <c r="G177">
        <v>65</v>
      </c>
      <c r="H177">
        <v>59</v>
      </c>
      <c r="I177">
        <v>53</v>
      </c>
      <c r="J177">
        <v>54</v>
      </c>
      <c r="K177">
        <v>64</v>
      </c>
      <c r="L177">
        <v>65</v>
      </c>
      <c r="M177">
        <v>88</v>
      </c>
      <c r="N177" s="27" t="str">
        <f>IFERROR(VLOOKUP(Main!C177,Absen!$A$1:$B$501,2,0),"No")</f>
        <v>No</v>
      </c>
      <c r="O177" s="27" t="str">
        <f>IF(N177="No","Hadir","Tidak Hadir")</f>
        <v>Hadir</v>
      </c>
      <c r="P177">
        <f>IF(N177="No",M177,M177-10)</f>
        <v>88</v>
      </c>
      <c r="Q177">
        <f>SUM(G177:H177,J177:K177)*12.5%+SUM(I177,L177)*20%+P177*10%</f>
        <v>62.650000000000006</v>
      </c>
      <c r="R177" t="str">
        <f>IF(Main!Q177&gt;=91,"A+",IF(Main!Q177&gt;=80,"A",IF(Q177&gt;=70,"B",IF(Q177&gt;=60,"C",IF(Q177&gt;=40,"D",IF(Q177&lt;40,"E"))))))</f>
        <v>C</v>
      </c>
      <c r="S177" s="27">
        <f>INDEX(Detail!$A$1:$A$1001,MATCH(Main!C177,Detail!$G$1:$G$1001,0))</f>
        <v>37364</v>
      </c>
      <c r="T177" t="str">
        <f>INDEX(Detail!$F$1:$F$1001,MATCH(Main!C177,Detail!$G$1:$G$1001,0))</f>
        <v>Padangpanjang</v>
      </c>
      <c r="U177">
        <f>INDEX(Detail!$C$1:$C$1001,MATCH(Main!C177,Detail!$G$1:$G$1001,0))</f>
        <v>172</v>
      </c>
      <c r="V177">
        <f>INDEX(Detail!$D$1:$D$1001,MATCH(Main!C177,Detail!$G$1:$G$1001,0))</f>
        <v>76</v>
      </c>
      <c r="W177" t="str">
        <f>INDEX(Detail!$E$1:$E$1001,MATCH(Main!C177,Detail!$G$1:$G$1001,0))</f>
        <v>Gg. Jend. A. Yani No. 66</v>
      </c>
      <c r="X177" t="str">
        <f>INDEX(Detail!$B$1:$B$1001,MATCH(Main!C177,Detail!$G$1:$G$1001,0))</f>
        <v>O-</v>
      </c>
    </row>
    <row r="178" spans="1:24" x14ac:dyDescent="0.35">
      <c r="A178">
        <v>177</v>
      </c>
      <c r="B178" t="str">
        <f>IF(A178&lt;=250,"1-250",IF(A178&lt;=500,"251-500",IF(A178&lt;=750,"501-750","751-1000")))</f>
        <v>1-250</v>
      </c>
      <c r="C178" t="str">
        <f>CONCATENATE(IF(D178="Matematika","A",IF(D178="Fisika","B",IF(D178="Kimia","C",IF(D178="Biologi","D",IF(D178="Statistika","E","F"))))),IF(A178&gt;=1000,"",IF(A178&gt;=100,"0",IF(A178&gt;=10,"00",IF(A178&lt;10,"000")))),A178)</f>
        <v>C0177</v>
      </c>
      <c r="D178" t="s">
        <v>1012</v>
      </c>
      <c r="E178" t="str">
        <f>VLOOKUP(C178,Detail!$G$1:$H$1001,2,0)</f>
        <v>Mariadi Hasanah</v>
      </c>
      <c r="F178" t="str">
        <f>IF(AND(B178="1-250",D178="Matematika"),"Bu Dwi",IF(AND(B178="1-250",D178="Fisika"),"Pak Krisna",IF(AND(B178="1-250",D178="Kimia"),"Pak Budi",IF(AND(B178="1-250",D178="Biologi"),"Bu Ratna",IF(AND(B178="1-250",D178="Statistika"),"Bu Made","Pak Andi")))))</f>
        <v>Pak Budi</v>
      </c>
      <c r="G178">
        <v>52</v>
      </c>
      <c r="H178">
        <v>40</v>
      </c>
      <c r="I178">
        <v>49</v>
      </c>
      <c r="J178">
        <v>59</v>
      </c>
      <c r="K178">
        <v>65</v>
      </c>
      <c r="L178">
        <v>92</v>
      </c>
      <c r="M178">
        <v>80</v>
      </c>
      <c r="N178" s="27" t="str">
        <f>IFERROR(VLOOKUP(Main!C178,Absen!$A$1:$B$501,2,0),"No")</f>
        <v>No</v>
      </c>
      <c r="O178" s="27" t="str">
        <f>IF(N178="No","Hadir","Tidak Hadir")</f>
        <v>Hadir</v>
      </c>
      <c r="P178">
        <f>IF(N178="No",M178,M178-10)</f>
        <v>80</v>
      </c>
      <c r="Q178">
        <f>SUM(G178:H178,J178:K178)*12.5%+SUM(I178,L178)*20%+P178*10%</f>
        <v>63.2</v>
      </c>
      <c r="R178" t="str">
        <f>IF(Main!Q178&gt;=91,"A+",IF(Main!Q178&gt;=80,"A",IF(Q178&gt;=70,"B",IF(Q178&gt;=60,"C",IF(Q178&gt;=40,"D",IF(Q178&lt;40,"E"))))))</f>
        <v>C</v>
      </c>
      <c r="S178" s="27">
        <f>INDEX(Detail!$A$1:$A$1001,MATCH(Main!C178,Detail!$G$1:$G$1001,0))</f>
        <v>37328</v>
      </c>
      <c r="T178" t="str">
        <f>INDEX(Detail!$F$1:$F$1001,MATCH(Main!C178,Detail!$G$1:$G$1001,0))</f>
        <v>Metro</v>
      </c>
      <c r="U178">
        <f>INDEX(Detail!$C$1:$C$1001,MATCH(Main!C178,Detail!$G$1:$G$1001,0))</f>
        <v>167</v>
      </c>
      <c r="V178">
        <f>INDEX(Detail!$D$1:$D$1001,MATCH(Main!C178,Detail!$G$1:$G$1001,0))</f>
        <v>65</v>
      </c>
      <c r="W178" t="str">
        <f>INDEX(Detail!$E$1:$E$1001,MATCH(Main!C178,Detail!$G$1:$G$1001,0))</f>
        <v xml:space="preserve">Jalan Monginsidi No. 6
</v>
      </c>
      <c r="X178" t="str">
        <f>INDEX(Detail!$B$1:$B$1001,MATCH(Main!C178,Detail!$G$1:$G$1001,0))</f>
        <v>AB-</v>
      </c>
    </row>
    <row r="179" spans="1:24" x14ac:dyDescent="0.35">
      <c r="A179">
        <v>178</v>
      </c>
      <c r="B179" t="str">
        <f>IF(A179&lt;=250,"1-250",IF(A179&lt;=500,"251-500",IF(A179&lt;=750,"501-750","751-1000")))</f>
        <v>1-250</v>
      </c>
      <c r="C179" t="str">
        <f>CONCATENATE(IF(D179="Matematika","A",IF(D179="Fisika","B",IF(D179="Kimia","C",IF(D179="Biologi","D",IF(D179="Statistika","E","F"))))),IF(A179&gt;=1000,"",IF(A179&gt;=100,"0",IF(A179&gt;=10,"00",IF(A179&lt;10,"000")))),A179)</f>
        <v>E0178</v>
      </c>
      <c r="D179" t="s">
        <v>1010</v>
      </c>
      <c r="E179" t="str">
        <f>VLOOKUP(C179,Detail!$G$1:$H$1001,2,0)</f>
        <v>Mala Padmasari</v>
      </c>
      <c r="F179" t="str">
        <f>IF(AND(B179="1-250",D179="Matematika"),"Bu Dwi",IF(AND(B179="1-250",D179="Fisika"),"Pak Krisna",IF(AND(B179="1-250",D179="Kimia"),"Pak Budi",IF(AND(B179="1-250",D179="Biologi"),"Bu Ratna",IF(AND(B179="1-250",D179="Statistika"),"Bu Made","Pak Andi")))))</f>
        <v>Bu Made</v>
      </c>
      <c r="G179">
        <v>60</v>
      </c>
      <c r="H179">
        <v>55</v>
      </c>
      <c r="I179">
        <v>61</v>
      </c>
      <c r="J179">
        <v>69</v>
      </c>
      <c r="K179">
        <v>79</v>
      </c>
      <c r="L179">
        <v>42</v>
      </c>
      <c r="M179">
        <v>60</v>
      </c>
      <c r="N179" s="27" t="str">
        <f>IFERROR(VLOOKUP(Main!C179,Absen!$A$1:$B$501,2,0),"No")</f>
        <v>No</v>
      </c>
      <c r="O179" s="27" t="str">
        <f>IF(N179="No","Hadir","Tidak Hadir")</f>
        <v>Hadir</v>
      </c>
      <c r="P179">
        <f>IF(N179="No",M179,M179-10)</f>
        <v>60</v>
      </c>
      <c r="Q179">
        <f>SUM(G179:H179,J179:K179)*12.5%+SUM(I179,L179)*20%+P179*10%</f>
        <v>59.475000000000001</v>
      </c>
      <c r="R179" t="str">
        <f>IF(Main!Q179&gt;=91,"A+",IF(Main!Q179&gt;=80,"A",IF(Q179&gt;=70,"B",IF(Q179&gt;=60,"C",IF(Q179&gt;=40,"D",IF(Q179&lt;40,"E"))))))</f>
        <v>D</v>
      </c>
      <c r="S179" s="27">
        <f>INDEX(Detail!$A$1:$A$1001,MATCH(Main!C179,Detail!$G$1:$G$1001,0))</f>
        <v>37441</v>
      </c>
      <c r="T179" t="str">
        <f>INDEX(Detail!$F$1:$F$1001,MATCH(Main!C179,Detail!$G$1:$G$1001,0))</f>
        <v>Tegal</v>
      </c>
      <c r="U179">
        <f>INDEX(Detail!$C$1:$C$1001,MATCH(Main!C179,Detail!$G$1:$G$1001,0))</f>
        <v>155</v>
      </c>
      <c r="V179">
        <f>INDEX(Detail!$D$1:$D$1001,MATCH(Main!C179,Detail!$G$1:$G$1001,0))</f>
        <v>78</v>
      </c>
      <c r="W179" t="str">
        <f>INDEX(Detail!$E$1:$E$1001,MATCH(Main!C179,Detail!$G$1:$G$1001,0))</f>
        <v>Jl. Suryakencana No. 82</v>
      </c>
      <c r="X179" t="str">
        <f>INDEX(Detail!$B$1:$B$1001,MATCH(Main!C179,Detail!$G$1:$G$1001,0))</f>
        <v>A-</v>
      </c>
    </row>
    <row r="180" spans="1:24" x14ac:dyDescent="0.35">
      <c r="A180">
        <v>179</v>
      </c>
      <c r="B180" t="str">
        <f>IF(A180&lt;=250,"1-250",IF(A180&lt;=500,"251-500",IF(A180&lt;=750,"501-750","751-1000")))</f>
        <v>1-250</v>
      </c>
      <c r="C180" t="str">
        <f>CONCATENATE(IF(D180="Matematika","A",IF(D180="Fisika","B",IF(D180="Kimia","C",IF(D180="Biologi","D",IF(D180="Statistika","E","F"))))),IF(A180&gt;=1000,"",IF(A180&gt;=100,"0",IF(A180&gt;=10,"00",IF(A180&lt;10,"000")))),A180)</f>
        <v>C0179</v>
      </c>
      <c r="D180" t="s">
        <v>1012</v>
      </c>
      <c r="E180" t="str">
        <f>VLOOKUP(C180,Detail!$G$1:$H$1001,2,0)</f>
        <v>Sidiq Damanik</v>
      </c>
      <c r="F180" t="str">
        <f>IF(AND(B180="1-250",D180="Matematika"),"Bu Dwi",IF(AND(B180="1-250",D180="Fisika"),"Pak Krisna",IF(AND(B180="1-250",D180="Kimia"),"Pak Budi",IF(AND(B180="1-250",D180="Biologi"),"Bu Ratna",IF(AND(B180="1-250",D180="Statistika"),"Bu Made","Pak Andi")))))</f>
        <v>Pak Budi</v>
      </c>
      <c r="G180">
        <v>87</v>
      </c>
      <c r="H180">
        <v>73</v>
      </c>
      <c r="I180">
        <v>89</v>
      </c>
      <c r="J180">
        <v>65</v>
      </c>
      <c r="K180">
        <v>92</v>
      </c>
      <c r="L180">
        <v>42</v>
      </c>
      <c r="M180">
        <v>99</v>
      </c>
      <c r="N180" s="27">
        <f>IFERROR(VLOOKUP(Main!C180,Absen!$A$1:$B$501,2,0),"No")</f>
        <v>44865</v>
      </c>
      <c r="O180" s="27" t="str">
        <f>IF(N180="No","Hadir","Tidak Hadir")</f>
        <v>Tidak Hadir</v>
      </c>
      <c r="P180">
        <f>IF(N180="No",M180,M180-10)</f>
        <v>89</v>
      </c>
      <c r="Q180">
        <f>SUM(G180:H180,J180:K180)*12.5%+SUM(I180,L180)*20%+P180*10%</f>
        <v>74.725000000000009</v>
      </c>
      <c r="R180" t="str">
        <f>IF(Main!Q180&gt;=91,"A+",IF(Main!Q180&gt;=80,"A",IF(Q180&gt;=70,"B",IF(Q180&gt;=60,"C",IF(Q180&gt;=40,"D",IF(Q180&lt;40,"E"))))))</f>
        <v>B</v>
      </c>
      <c r="S180" s="27">
        <f>INDEX(Detail!$A$1:$A$1001,MATCH(Main!C180,Detail!$G$1:$G$1001,0))</f>
        <v>37324</v>
      </c>
      <c r="T180" t="str">
        <f>INDEX(Detail!$F$1:$F$1001,MATCH(Main!C180,Detail!$G$1:$G$1001,0))</f>
        <v>Kupang</v>
      </c>
      <c r="U180">
        <f>INDEX(Detail!$C$1:$C$1001,MATCH(Main!C180,Detail!$G$1:$G$1001,0))</f>
        <v>167</v>
      </c>
      <c r="V180">
        <f>INDEX(Detail!$D$1:$D$1001,MATCH(Main!C180,Detail!$G$1:$G$1001,0))</f>
        <v>82</v>
      </c>
      <c r="W180" t="str">
        <f>INDEX(Detail!$E$1:$E$1001,MATCH(Main!C180,Detail!$G$1:$G$1001,0))</f>
        <v>Jl. Ciwastra No. 38</v>
      </c>
      <c r="X180" t="str">
        <f>INDEX(Detail!$B$1:$B$1001,MATCH(Main!C180,Detail!$G$1:$G$1001,0))</f>
        <v>A-</v>
      </c>
    </row>
    <row r="181" spans="1:24" x14ac:dyDescent="0.35">
      <c r="A181">
        <v>180</v>
      </c>
      <c r="B181" t="str">
        <f>IF(A181&lt;=250,"1-250",IF(A181&lt;=500,"251-500",IF(A181&lt;=750,"501-750","751-1000")))</f>
        <v>1-250</v>
      </c>
      <c r="C181" t="str">
        <f>CONCATENATE(IF(D181="Matematika","A",IF(D181="Fisika","B",IF(D181="Kimia","C",IF(D181="Biologi","D",IF(D181="Statistika","E","F"))))),IF(A181&gt;=1000,"",IF(A181&gt;=100,"0",IF(A181&gt;=10,"00",IF(A181&lt;10,"000")))),A181)</f>
        <v>F0180</v>
      </c>
      <c r="D181" t="s">
        <v>1011</v>
      </c>
      <c r="E181" t="str">
        <f>VLOOKUP(C181,Detail!$G$1:$H$1001,2,0)</f>
        <v>Bajragin Aryani</v>
      </c>
      <c r="F181" t="str">
        <f>IF(AND(B181="1-250",D181="Matematika"),"Bu Dwi",IF(AND(B181="1-250",D181="Fisika"),"Pak Krisna",IF(AND(B181="1-250",D181="Kimia"),"Pak Budi",IF(AND(B181="1-250",D181="Biologi"),"Bu Ratna",IF(AND(B181="1-250",D181="Statistika"),"Bu Made","Pak Andi")))))</f>
        <v>Pak Andi</v>
      </c>
      <c r="G181">
        <v>61</v>
      </c>
      <c r="H181">
        <v>70</v>
      </c>
      <c r="I181">
        <v>67</v>
      </c>
      <c r="J181">
        <v>64</v>
      </c>
      <c r="K181">
        <v>77</v>
      </c>
      <c r="L181">
        <v>98</v>
      </c>
      <c r="M181">
        <v>65</v>
      </c>
      <c r="N181" s="27" t="str">
        <f>IFERROR(VLOOKUP(Main!C181,Absen!$A$1:$B$501,2,0),"No")</f>
        <v>No</v>
      </c>
      <c r="O181" s="27" t="str">
        <f>IF(N181="No","Hadir","Tidak Hadir")</f>
        <v>Hadir</v>
      </c>
      <c r="P181">
        <f>IF(N181="No",M181,M181-10)</f>
        <v>65</v>
      </c>
      <c r="Q181">
        <f>SUM(G181:H181,J181:K181)*12.5%+SUM(I181,L181)*20%+P181*10%</f>
        <v>73.5</v>
      </c>
      <c r="R181" t="str">
        <f>IF(Main!Q181&gt;=91,"A+",IF(Main!Q181&gt;=80,"A",IF(Q181&gt;=70,"B",IF(Q181&gt;=60,"C",IF(Q181&gt;=40,"D",IF(Q181&lt;40,"E"))))))</f>
        <v>B</v>
      </c>
      <c r="S181" s="27">
        <f>INDEX(Detail!$A$1:$A$1001,MATCH(Main!C181,Detail!$G$1:$G$1001,0))</f>
        <v>38162</v>
      </c>
      <c r="T181" t="str">
        <f>INDEX(Detail!$F$1:$F$1001,MATCH(Main!C181,Detail!$G$1:$G$1001,0))</f>
        <v>Denpasar</v>
      </c>
      <c r="U181">
        <f>INDEX(Detail!$C$1:$C$1001,MATCH(Main!C181,Detail!$G$1:$G$1001,0))</f>
        <v>169</v>
      </c>
      <c r="V181">
        <f>INDEX(Detail!$D$1:$D$1001,MATCH(Main!C181,Detail!$G$1:$G$1001,0))</f>
        <v>88</v>
      </c>
      <c r="W181" t="str">
        <f>INDEX(Detail!$E$1:$E$1001,MATCH(Main!C181,Detail!$G$1:$G$1001,0))</f>
        <v>Gg. Pasir Koja No. 72</v>
      </c>
      <c r="X181" t="str">
        <f>INDEX(Detail!$B$1:$B$1001,MATCH(Main!C181,Detail!$G$1:$G$1001,0))</f>
        <v>O-</v>
      </c>
    </row>
    <row r="182" spans="1:24" x14ac:dyDescent="0.35">
      <c r="A182">
        <v>181</v>
      </c>
      <c r="B182" t="str">
        <f>IF(A182&lt;=250,"1-250",IF(A182&lt;=500,"251-500",IF(A182&lt;=750,"501-750","751-1000")))</f>
        <v>1-250</v>
      </c>
      <c r="C182" t="str">
        <f>CONCATENATE(IF(D182="Matematika","A",IF(D182="Fisika","B",IF(D182="Kimia","C",IF(D182="Biologi","D",IF(D182="Statistika","E","F"))))),IF(A182&gt;=1000,"",IF(A182&gt;=100,"0",IF(A182&gt;=10,"00",IF(A182&lt;10,"000")))),A182)</f>
        <v>A0181</v>
      </c>
      <c r="D182" t="s">
        <v>1015</v>
      </c>
      <c r="E182" t="str">
        <f>VLOOKUP(C182,Detail!$G$1:$H$1001,2,0)</f>
        <v>Sakura Dabukke</v>
      </c>
      <c r="F182" t="str">
        <f>IF(AND(B182="1-250",D182="Matematika"),"Bu Dwi",IF(AND(B182="1-250",D182="Fisika"),"Pak Krisna",IF(AND(B182="1-250",D182="Kimia"),"Pak Budi",IF(AND(B182="1-250",D182="Biologi"),"Bu Ratna",IF(AND(B182="1-250",D182="Statistika"),"Bu Made","Pak Andi")))))</f>
        <v>Bu Dwi</v>
      </c>
      <c r="G182">
        <v>69</v>
      </c>
      <c r="H182">
        <v>41</v>
      </c>
      <c r="I182">
        <v>56</v>
      </c>
      <c r="J182">
        <v>70</v>
      </c>
      <c r="K182">
        <v>82</v>
      </c>
      <c r="L182">
        <v>80</v>
      </c>
      <c r="M182">
        <v>95</v>
      </c>
      <c r="N182" s="27" t="str">
        <f>IFERROR(VLOOKUP(Main!C182,Absen!$A$1:$B$501,2,0),"No")</f>
        <v>No</v>
      </c>
      <c r="O182" s="27" t="str">
        <f>IF(N182="No","Hadir","Tidak Hadir")</f>
        <v>Hadir</v>
      </c>
      <c r="P182">
        <f>IF(N182="No",M182,M182-10)</f>
        <v>95</v>
      </c>
      <c r="Q182">
        <f>SUM(G182:H182,J182:K182)*12.5%+SUM(I182,L182)*20%+P182*10%</f>
        <v>69.45</v>
      </c>
      <c r="R182" t="str">
        <f>IF(Main!Q182&gt;=91,"A+",IF(Main!Q182&gt;=80,"A",IF(Q182&gt;=70,"B",IF(Q182&gt;=60,"C",IF(Q182&gt;=40,"D",IF(Q182&lt;40,"E"))))))</f>
        <v>C</v>
      </c>
      <c r="S182" s="27">
        <f>INDEX(Detail!$A$1:$A$1001,MATCH(Main!C182,Detail!$G$1:$G$1001,0))</f>
        <v>37164</v>
      </c>
      <c r="T182" t="str">
        <f>INDEX(Detail!$F$1:$F$1001,MATCH(Main!C182,Detail!$G$1:$G$1001,0))</f>
        <v>Meulaboh</v>
      </c>
      <c r="U182">
        <f>INDEX(Detail!$C$1:$C$1001,MATCH(Main!C182,Detail!$G$1:$G$1001,0))</f>
        <v>179</v>
      </c>
      <c r="V182">
        <f>INDEX(Detail!$D$1:$D$1001,MATCH(Main!C182,Detail!$G$1:$G$1001,0))</f>
        <v>51</v>
      </c>
      <c r="W182" t="str">
        <f>INDEX(Detail!$E$1:$E$1001,MATCH(Main!C182,Detail!$G$1:$G$1001,0))</f>
        <v xml:space="preserve">Gang BKR No. 7
</v>
      </c>
      <c r="X182" t="str">
        <f>INDEX(Detail!$B$1:$B$1001,MATCH(Main!C182,Detail!$G$1:$G$1001,0))</f>
        <v>A+</v>
      </c>
    </row>
    <row r="183" spans="1:24" x14ac:dyDescent="0.35">
      <c r="A183">
        <v>182</v>
      </c>
      <c r="B183" t="str">
        <f>IF(A183&lt;=250,"1-250",IF(A183&lt;=500,"251-500",IF(A183&lt;=750,"501-750","751-1000")))</f>
        <v>1-250</v>
      </c>
      <c r="C183" t="str">
        <f>CONCATENATE(IF(D183="Matematika","A",IF(D183="Fisika","B",IF(D183="Kimia","C",IF(D183="Biologi","D",IF(D183="Statistika","E","F"))))),IF(A183&gt;=1000,"",IF(A183&gt;=100,"0",IF(A183&gt;=10,"00",IF(A183&lt;10,"000")))),A183)</f>
        <v>F0182</v>
      </c>
      <c r="D183" t="s">
        <v>1011</v>
      </c>
      <c r="E183" t="str">
        <f>VLOOKUP(C183,Detail!$G$1:$H$1001,2,0)</f>
        <v>Samsul Widodo</v>
      </c>
      <c r="F183" t="str">
        <f>IF(AND(B183="1-250",D183="Matematika"),"Bu Dwi",IF(AND(B183="1-250",D183="Fisika"),"Pak Krisna",IF(AND(B183="1-250",D183="Kimia"),"Pak Budi",IF(AND(B183="1-250",D183="Biologi"),"Bu Ratna",IF(AND(B183="1-250",D183="Statistika"),"Bu Made","Pak Andi")))))</f>
        <v>Pak Andi</v>
      </c>
      <c r="G183">
        <v>57</v>
      </c>
      <c r="H183">
        <v>71</v>
      </c>
      <c r="I183">
        <v>87</v>
      </c>
      <c r="J183">
        <v>51</v>
      </c>
      <c r="K183">
        <v>95</v>
      </c>
      <c r="L183">
        <v>97</v>
      </c>
      <c r="M183">
        <v>86</v>
      </c>
      <c r="N183" s="27" t="str">
        <f>IFERROR(VLOOKUP(Main!C183,Absen!$A$1:$B$501,2,0),"No")</f>
        <v>No</v>
      </c>
      <c r="O183" s="27" t="str">
        <f>IF(N183="No","Hadir","Tidak Hadir")</f>
        <v>Hadir</v>
      </c>
      <c r="P183">
        <f>IF(N183="No",M183,M183-10)</f>
        <v>86</v>
      </c>
      <c r="Q183">
        <f>SUM(G183:H183,J183:K183)*12.5%+SUM(I183,L183)*20%+P183*10%</f>
        <v>79.650000000000006</v>
      </c>
      <c r="R183" t="str">
        <f>IF(Main!Q183&gt;=91,"A+",IF(Main!Q183&gt;=80,"A",IF(Q183&gt;=70,"B",IF(Q183&gt;=60,"C",IF(Q183&gt;=40,"D",IF(Q183&lt;40,"E"))))))</f>
        <v>B</v>
      </c>
      <c r="S183" s="27">
        <f>INDEX(Detail!$A$1:$A$1001,MATCH(Main!C183,Detail!$G$1:$G$1001,0))</f>
        <v>37268</v>
      </c>
      <c r="T183" t="str">
        <f>INDEX(Detail!$F$1:$F$1001,MATCH(Main!C183,Detail!$G$1:$G$1001,0))</f>
        <v>Tanjungbalai</v>
      </c>
      <c r="U183">
        <f>INDEX(Detail!$C$1:$C$1001,MATCH(Main!C183,Detail!$G$1:$G$1001,0))</f>
        <v>152</v>
      </c>
      <c r="V183">
        <f>INDEX(Detail!$D$1:$D$1001,MATCH(Main!C183,Detail!$G$1:$G$1001,0))</f>
        <v>84</v>
      </c>
      <c r="W183" t="str">
        <f>INDEX(Detail!$E$1:$E$1001,MATCH(Main!C183,Detail!$G$1:$G$1001,0))</f>
        <v xml:space="preserve">Gg. Erlangga No. 9
</v>
      </c>
      <c r="X183" t="str">
        <f>INDEX(Detail!$B$1:$B$1001,MATCH(Main!C183,Detail!$G$1:$G$1001,0))</f>
        <v>B+</v>
      </c>
    </row>
    <row r="184" spans="1:24" x14ac:dyDescent="0.35">
      <c r="A184">
        <v>183</v>
      </c>
      <c r="B184" t="str">
        <f>IF(A184&lt;=250,"1-250",IF(A184&lt;=500,"251-500",IF(A184&lt;=750,"501-750","751-1000")))</f>
        <v>1-250</v>
      </c>
      <c r="C184" t="str">
        <f>CONCATENATE(IF(D184="Matematika","A",IF(D184="Fisika","B",IF(D184="Kimia","C",IF(D184="Biologi","D",IF(D184="Statistika","E","F"))))),IF(A184&gt;=1000,"",IF(A184&gt;=100,"0",IF(A184&gt;=10,"00",IF(A184&lt;10,"000")))),A184)</f>
        <v>E0183</v>
      </c>
      <c r="D184" t="s">
        <v>1010</v>
      </c>
      <c r="E184" t="str">
        <f>VLOOKUP(C184,Detail!$G$1:$H$1001,2,0)</f>
        <v>Artawan Sitorus</v>
      </c>
      <c r="F184" t="str">
        <f>IF(AND(B184="1-250",D184="Matematika"),"Bu Dwi",IF(AND(B184="1-250",D184="Fisika"),"Pak Krisna",IF(AND(B184="1-250",D184="Kimia"),"Pak Budi",IF(AND(B184="1-250",D184="Biologi"),"Bu Ratna",IF(AND(B184="1-250",D184="Statistika"),"Bu Made","Pak Andi")))))</f>
        <v>Bu Made</v>
      </c>
      <c r="G184">
        <v>86</v>
      </c>
      <c r="H184">
        <v>41</v>
      </c>
      <c r="I184">
        <v>81</v>
      </c>
      <c r="J184">
        <v>58</v>
      </c>
      <c r="K184">
        <v>95</v>
      </c>
      <c r="L184">
        <v>47</v>
      </c>
      <c r="M184">
        <v>96</v>
      </c>
      <c r="N184" s="27" t="str">
        <f>IFERROR(VLOOKUP(Main!C184,Absen!$A$1:$B$501,2,0),"No")</f>
        <v>No</v>
      </c>
      <c r="O184" s="27" t="str">
        <f>IF(N184="No","Hadir","Tidak Hadir")</f>
        <v>Hadir</v>
      </c>
      <c r="P184">
        <f>IF(N184="No",M184,M184-10)</f>
        <v>96</v>
      </c>
      <c r="Q184">
        <f>SUM(G184:H184,J184:K184)*12.5%+SUM(I184,L184)*20%+P184*10%</f>
        <v>70.2</v>
      </c>
      <c r="R184" t="str">
        <f>IF(Main!Q184&gt;=91,"A+",IF(Main!Q184&gt;=80,"A",IF(Q184&gt;=70,"B",IF(Q184&gt;=60,"C",IF(Q184&gt;=40,"D",IF(Q184&lt;40,"E"))))))</f>
        <v>B</v>
      </c>
      <c r="S184" s="27">
        <f>INDEX(Detail!$A$1:$A$1001,MATCH(Main!C184,Detail!$G$1:$G$1001,0))</f>
        <v>37388</v>
      </c>
      <c r="T184" t="str">
        <f>INDEX(Detail!$F$1:$F$1001,MATCH(Main!C184,Detail!$G$1:$G$1001,0))</f>
        <v>Kota Administrasi Jakarta Barat</v>
      </c>
      <c r="U184">
        <f>INDEX(Detail!$C$1:$C$1001,MATCH(Main!C184,Detail!$G$1:$G$1001,0))</f>
        <v>154</v>
      </c>
      <c r="V184">
        <f>INDEX(Detail!$D$1:$D$1001,MATCH(Main!C184,Detail!$G$1:$G$1001,0))</f>
        <v>80</v>
      </c>
      <c r="W184" t="str">
        <f>INDEX(Detail!$E$1:$E$1001,MATCH(Main!C184,Detail!$G$1:$G$1001,0))</f>
        <v>Jl. Bangka Raya No. 31</v>
      </c>
      <c r="X184" t="str">
        <f>INDEX(Detail!$B$1:$B$1001,MATCH(Main!C184,Detail!$G$1:$G$1001,0))</f>
        <v>A-</v>
      </c>
    </row>
    <row r="185" spans="1:24" x14ac:dyDescent="0.35">
      <c r="A185">
        <v>184</v>
      </c>
      <c r="B185" t="str">
        <f>IF(A185&lt;=250,"1-250",IF(A185&lt;=500,"251-500",IF(A185&lt;=750,"501-750","751-1000")))</f>
        <v>1-250</v>
      </c>
      <c r="C185" t="str">
        <f>CONCATENATE(IF(D185="Matematika","A",IF(D185="Fisika","B",IF(D185="Kimia","C",IF(D185="Biologi","D",IF(D185="Statistika","E","F"))))),IF(A185&gt;=1000,"",IF(A185&gt;=100,"0",IF(A185&gt;=10,"00",IF(A185&lt;10,"000")))),A185)</f>
        <v>F0184</v>
      </c>
      <c r="D185" t="s">
        <v>1011</v>
      </c>
      <c r="E185" t="str">
        <f>VLOOKUP(C185,Detail!$G$1:$H$1001,2,0)</f>
        <v>Taufik Lailasari</v>
      </c>
      <c r="F185" t="str">
        <f>IF(AND(B185="1-250",D185="Matematika"),"Bu Dwi",IF(AND(B185="1-250",D185="Fisika"),"Pak Krisna",IF(AND(B185="1-250",D185="Kimia"),"Pak Budi",IF(AND(B185="1-250",D185="Biologi"),"Bu Ratna",IF(AND(B185="1-250",D185="Statistika"),"Bu Made","Pak Andi")))))</f>
        <v>Pak Andi</v>
      </c>
      <c r="G185">
        <v>52</v>
      </c>
      <c r="H185">
        <v>54</v>
      </c>
      <c r="I185">
        <v>64</v>
      </c>
      <c r="J185">
        <v>66</v>
      </c>
      <c r="K185">
        <v>81</v>
      </c>
      <c r="L185">
        <v>100</v>
      </c>
      <c r="M185">
        <v>87</v>
      </c>
      <c r="N185" s="27" t="str">
        <f>IFERROR(VLOOKUP(Main!C185,Absen!$A$1:$B$501,2,0),"No")</f>
        <v>No</v>
      </c>
      <c r="O185" s="27" t="str">
        <f>IF(N185="No","Hadir","Tidak Hadir")</f>
        <v>Hadir</v>
      </c>
      <c r="P185">
        <f>IF(N185="No",M185,M185-10)</f>
        <v>87</v>
      </c>
      <c r="Q185">
        <f>SUM(G185:H185,J185:K185)*12.5%+SUM(I185,L185)*20%+P185*10%</f>
        <v>73.125000000000014</v>
      </c>
      <c r="R185" t="str">
        <f>IF(Main!Q185&gt;=91,"A+",IF(Main!Q185&gt;=80,"A",IF(Q185&gt;=70,"B",IF(Q185&gt;=60,"C",IF(Q185&gt;=40,"D",IF(Q185&lt;40,"E"))))))</f>
        <v>B</v>
      </c>
      <c r="S185" s="27">
        <f>INDEX(Detail!$A$1:$A$1001,MATCH(Main!C185,Detail!$G$1:$G$1001,0))</f>
        <v>37213</v>
      </c>
      <c r="T185" t="str">
        <f>INDEX(Detail!$F$1:$F$1001,MATCH(Main!C185,Detail!$G$1:$G$1001,0))</f>
        <v>Sorong</v>
      </c>
      <c r="U185">
        <f>INDEX(Detail!$C$1:$C$1001,MATCH(Main!C185,Detail!$G$1:$G$1001,0))</f>
        <v>175</v>
      </c>
      <c r="V185">
        <f>INDEX(Detail!$D$1:$D$1001,MATCH(Main!C185,Detail!$G$1:$G$1001,0))</f>
        <v>47</v>
      </c>
      <c r="W185" t="str">
        <f>INDEX(Detail!$E$1:$E$1001,MATCH(Main!C185,Detail!$G$1:$G$1001,0))</f>
        <v>Jalan Kutisari Selatan No. 76</v>
      </c>
      <c r="X185" t="str">
        <f>INDEX(Detail!$B$1:$B$1001,MATCH(Main!C185,Detail!$G$1:$G$1001,0))</f>
        <v>A-</v>
      </c>
    </row>
    <row r="186" spans="1:24" x14ac:dyDescent="0.35">
      <c r="A186">
        <v>185</v>
      </c>
      <c r="B186" t="str">
        <f>IF(A186&lt;=250,"1-250",IF(A186&lt;=500,"251-500",IF(A186&lt;=750,"501-750","751-1000")))</f>
        <v>1-250</v>
      </c>
      <c r="C186" t="str">
        <f>CONCATENATE(IF(D186="Matematika","A",IF(D186="Fisika","B",IF(D186="Kimia","C",IF(D186="Biologi","D",IF(D186="Statistika","E","F"))))),IF(A186&gt;=1000,"",IF(A186&gt;=100,"0",IF(A186&gt;=10,"00",IF(A186&lt;10,"000")))),A186)</f>
        <v>A0185</v>
      </c>
      <c r="D186" t="s">
        <v>1015</v>
      </c>
      <c r="E186" t="str">
        <f>VLOOKUP(C186,Detail!$G$1:$H$1001,2,0)</f>
        <v>Rina Yuniar</v>
      </c>
      <c r="F186" t="str">
        <f>IF(AND(B186="1-250",D186="Matematika"),"Bu Dwi",IF(AND(B186="1-250",D186="Fisika"),"Pak Krisna",IF(AND(B186="1-250",D186="Kimia"),"Pak Budi",IF(AND(B186="1-250",D186="Biologi"),"Bu Ratna",IF(AND(B186="1-250",D186="Statistika"),"Bu Made","Pak Andi")))))</f>
        <v>Bu Dwi</v>
      </c>
      <c r="G186">
        <v>84</v>
      </c>
      <c r="H186">
        <v>47</v>
      </c>
      <c r="I186">
        <v>74</v>
      </c>
      <c r="J186">
        <v>70</v>
      </c>
      <c r="K186">
        <v>85</v>
      </c>
      <c r="L186">
        <v>91</v>
      </c>
      <c r="M186">
        <v>73</v>
      </c>
      <c r="N186" s="27" t="str">
        <f>IFERROR(VLOOKUP(Main!C186,Absen!$A$1:$B$501,2,0),"No")</f>
        <v>No</v>
      </c>
      <c r="O186" s="27" t="str">
        <f>IF(N186="No","Hadir","Tidak Hadir")</f>
        <v>Hadir</v>
      </c>
      <c r="P186">
        <f>IF(N186="No",M186,M186-10)</f>
        <v>73</v>
      </c>
      <c r="Q186">
        <f>SUM(G186:H186,J186:K186)*12.5%+SUM(I186,L186)*20%+P186*10%</f>
        <v>76.05</v>
      </c>
      <c r="R186" t="str">
        <f>IF(Main!Q186&gt;=91,"A+",IF(Main!Q186&gt;=80,"A",IF(Q186&gt;=70,"B",IF(Q186&gt;=60,"C",IF(Q186&gt;=40,"D",IF(Q186&lt;40,"E"))))))</f>
        <v>B</v>
      </c>
      <c r="S186" s="27">
        <f>INDEX(Detail!$A$1:$A$1001,MATCH(Main!C186,Detail!$G$1:$G$1001,0))</f>
        <v>37015</v>
      </c>
      <c r="T186" t="str">
        <f>INDEX(Detail!$F$1:$F$1001,MATCH(Main!C186,Detail!$G$1:$G$1001,0))</f>
        <v>Bandung</v>
      </c>
      <c r="U186">
        <f>INDEX(Detail!$C$1:$C$1001,MATCH(Main!C186,Detail!$G$1:$G$1001,0))</f>
        <v>154</v>
      </c>
      <c r="V186">
        <f>INDEX(Detail!$D$1:$D$1001,MATCH(Main!C186,Detail!$G$1:$G$1001,0))</f>
        <v>62</v>
      </c>
      <c r="W186" t="str">
        <f>INDEX(Detail!$E$1:$E$1001,MATCH(Main!C186,Detail!$G$1:$G$1001,0))</f>
        <v xml:space="preserve">Gg. Kutai No. 3
</v>
      </c>
      <c r="X186" t="str">
        <f>INDEX(Detail!$B$1:$B$1001,MATCH(Main!C186,Detail!$G$1:$G$1001,0))</f>
        <v>A+</v>
      </c>
    </row>
    <row r="187" spans="1:24" x14ac:dyDescent="0.35">
      <c r="A187">
        <v>186</v>
      </c>
      <c r="B187" t="str">
        <f>IF(A187&lt;=250,"1-250",IF(A187&lt;=500,"251-500",IF(A187&lt;=750,"501-750","751-1000")))</f>
        <v>1-250</v>
      </c>
      <c r="C187" t="str">
        <f>CONCATENATE(IF(D187="Matematika","A",IF(D187="Fisika","B",IF(D187="Kimia","C",IF(D187="Biologi","D",IF(D187="Statistika","E","F"))))),IF(A187&gt;=1000,"",IF(A187&gt;=100,"0",IF(A187&gt;=10,"00",IF(A187&lt;10,"000")))),A187)</f>
        <v>F0186</v>
      </c>
      <c r="D187" t="s">
        <v>1011</v>
      </c>
      <c r="E187" t="str">
        <f>VLOOKUP(C187,Detail!$G$1:$H$1001,2,0)</f>
        <v>Ika Maheswara</v>
      </c>
      <c r="F187" t="str">
        <f>IF(AND(B187="1-250",D187="Matematika"),"Bu Dwi",IF(AND(B187="1-250",D187="Fisika"),"Pak Krisna",IF(AND(B187="1-250",D187="Kimia"),"Pak Budi",IF(AND(B187="1-250",D187="Biologi"),"Bu Ratna",IF(AND(B187="1-250",D187="Statistika"),"Bu Made","Pak Andi")))))</f>
        <v>Pak Andi</v>
      </c>
      <c r="G187">
        <v>75</v>
      </c>
      <c r="H187">
        <v>73</v>
      </c>
      <c r="I187">
        <v>66</v>
      </c>
      <c r="J187">
        <v>69</v>
      </c>
      <c r="K187">
        <v>89</v>
      </c>
      <c r="L187">
        <v>97</v>
      </c>
      <c r="M187">
        <v>89</v>
      </c>
      <c r="N187" s="27" t="str">
        <f>IFERROR(VLOOKUP(Main!C187,Absen!$A$1:$B$501,2,0),"No")</f>
        <v>No</v>
      </c>
      <c r="O187" s="27" t="str">
        <f>IF(N187="No","Hadir","Tidak Hadir")</f>
        <v>Hadir</v>
      </c>
      <c r="P187">
        <f>IF(N187="No",M187,M187-10)</f>
        <v>89</v>
      </c>
      <c r="Q187">
        <f>SUM(G187:H187,J187:K187)*12.5%+SUM(I187,L187)*20%+P187*10%</f>
        <v>79.75</v>
      </c>
      <c r="R187" t="str">
        <f>IF(Main!Q187&gt;=91,"A+",IF(Main!Q187&gt;=80,"A",IF(Q187&gt;=70,"B",IF(Q187&gt;=60,"C",IF(Q187&gt;=40,"D",IF(Q187&lt;40,"E"))))))</f>
        <v>B</v>
      </c>
      <c r="S187" s="27">
        <f>INDEX(Detail!$A$1:$A$1001,MATCH(Main!C187,Detail!$G$1:$G$1001,0))</f>
        <v>38188</v>
      </c>
      <c r="T187" t="str">
        <f>INDEX(Detail!$F$1:$F$1001,MATCH(Main!C187,Detail!$G$1:$G$1001,0))</f>
        <v>Kota Administrasi Jakarta Utara</v>
      </c>
      <c r="U187">
        <f>INDEX(Detail!$C$1:$C$1001,MATCH(Main!C187,Detail!$G$1:$G$1001,0))</f>
        <v>158</v>
      </c>
      <c r="V187">
        <f>INDEX(Detail!$D$1:$D$1001,MATCH(Main!C187,Detail!$G$1:$G$1001,0))</f>
        <v>91</v>
      </c>
      <c r="W187" t="str">
        <f>INDEX(Detail!$E$1:$E$1001,MATCH(Main!C187,Detail!$G$1:$G$1001,0))</f>
        <v>Jl. Pasteur No. 87</v>
      </c>
      <c r="X187" t="str">
        <f>INDEX(Detail!$B$1:$B$1001,MATCH(Main!C187,Detail!$G$1:$G$1001,0))</f>
        <v>AB-</v>
      </c>
    </row>
    <row r="188" spans="1:24" x14ac:dyDescent="0.35">
      <c r="A188">
        <v>187</v>
      </c>
      <c r="B188" t="str">
        <f>IF(A188&lt;=250,"1-250",IF(A188&lt;=500,"251-500",IF(A188&lt;=750,"501-750","751-1000")))</f>
        <v>1-250</v>
      </c>
      <c r="C188" t="str">
        <f>CONCATENATE(IF(D188="Matematika","A",IF(D188="Fisika","B",IF(D188="Kimia","C",IF(D188="Biologi","D",IF(D188="Statistika","E","F"))))),IF(A188&gt;=1000,"",IF(A188&gt;=100,"0",IF(A188&gt;=10,"00",IF(A188&lt;10,"000")))),A188)</f>
        <v>A0187</v>
      </c>
      <c r="D188" t="s">
        <v>1015</v>
      </c>
      <c r="E188" t="str">
        <f>VLOOKUP(C188,Detail!$G$1:$H$1001,2,0)</f>
        <v>Karja Winarsih</v>
      </c>
      <c r="F188" t="str">
        <f>IF(AND(B188="1-250",D188="Matematika"),"Bu Dwi",IF(AND(B188="1-250",D188="Fisika"),"Pak Krisna",IF(AND(B188="1-250",D188="Kimia"),"Pak Budi",IF(AND(B188="1-250",D188="Biologi"),"Bu Ratna",IF(AND(B188="1-250",D188="Statistika"),"Bu Made","Pak Andi")))))</f>
        <v>Bu Dwi</v>
      </c>
      <c r="G188">
        <v>65</v>
      </c>
      <c r="H188">
        <v>73</v>
      </c>
      <c r="I188">
        <v>43</v>
      </c>
      <c r="J188">
        <v>72</v>
      </c>
      <c r="K188">
        <v>72</v>
      </c>
      <c r="L188">
        <v>54</v>
      </c>
      <c r="M188">
        <v>99</v>
      </c>
      <c r="N188" s="27">
        <f>IFERROR(VLOOKUP(Main!C188,Absen!$A$1:$B$501,2,0),"No")</f>
        <v>44820</v>
      </c>
      <c r="O188" s="27" t="str">
        <f>IF(N188="No","Hadir","Tidak Hadir")</f>
        <v>Tidak Hadir</v>
      </c>
      <c r="P188">
        <f>IF(N188="No",M188,M188-10)</f>
        <v>89</v>
      </c>
      <c r="Q188">
        <f>SUM(G188:H188,J188:K188)*12.5%+SUM(I188,L188)*20%+P188*10%</f>
        <v>63.550000000000004</v>
      </c>
      <c r="R188" t="str">
        <f>IF(Main!Q188&gt;=91,"A+",IF(Main!Q188&gt;=80,"A",IF(Q188&gt;=70,"B",IF(Q188&gt;=60,"C",IF(Q188&gt;=40,"D",IF(Q188&lt;40,"E"))))))</f>
        <v>C</v>
      </c>
      <c r="S188" s="27">
        <f>INDEX(Detail!$A$1:$A$1001,MATCH(Main!C188,Detail!$G$1:$G$1001,0))</f>
        <v>38155</v>
      </c>
      <c r="T188" t="str">
        <f>INDEX(Detail!$F$1:$F$1001,MATCH(Main!C188,Detail!$G$1:$G$1001,0))</f>
        <v>Prabumulih</v>
      </c>
      <c r="U188">
        <f>INDEX(Detail!$C$1:$C$1001,MATCH(Main!C188,Detail!$G$1:$G$1001,0))</f>
        <v>177</v>
      </c>
      <c r="V188">
        <f>INDEX(Detail!$D$1:$D$1001,MATCH(Main!C188,Detail!$G$1:$G$1001,0))</f>
        <v>91</v>
      </c>
      <c r="W188" t="str">
        <f>INDEX(Detail!$E$1:$E$1001,MATCH(Main!C188,Detail!$G$1:$G$1001,0))</f>
        <v>Gang Astana Anyar No. 45</v>
      </c>
      <c r="X188" t="str">
        <f>INDEX(Detail!$B$1:$B$1001,MATCH(Main!C188,Detail!$G$1:$G$1001,0))</f>
        <v>A+</v>
      </c>
    </row>
    <row r="189" spans="1:24" x14ac:dyDescent="0.35">
      <c r="A189">
        <v>188</v>
      </c>
      <c r="B189" t="str">
        <f>IF(A189&lt;=250,"1-250",IF(A189&lt;=500,"251-500",IF(A189&lt;=750,"501-750","751-1000")))</f>
        <v>1-250</v>
      </c>
      <c r="C189" t="str">
        <f>CONCATENATE(IF(D189="Matematika","A",IF(D189="Fisika","B",IF(D189="Kimia","C",IF(D189="Biologi","D",IF(D189="Statistika","E","F"))))),IF(A189&gt;=1000,"",IF(A189&gt;=100,"0",IF(A189&gt;=10,"00",IF(A189&lt;10,"000")))),A189)</f>
        <v>A0188</v>
      </c>
      <c r="D189" t="s">
        <v>1015</v>
      </c>
      <c r="E189" t="str">
        <f>VLOOKUP(C189,Detail!$G$1:$H$1001,2,0)</f>
        <v>Wira Firmansyah</v>
      </c>
      <c r="F189" t="str">
        <f>IF(AND(B189="1-250",D189="Matematika"),"Bu Dwi",IF(AND(B189="1-250",D189="Fisika"),"Pak Krisna",IF(AND(B189="1-250",D189="Kimia"),"Pak Budi",IF(AND(B189="1-250",D189="Biologi"),"Bu Ratna",IF(AND(B189="1-250",D189="Statistika"),"Bu Made","Pak Andi")))))</f>
        <v>Bu Dwi</v>
      </c>
      <c r="G189">
        <v>74</v>
      </c>
      <c r="H189">
        <v>72</v>
      </c>
      <c r="I189">
        <v>30</v>
      </c>
      <c r="J189">
        <v>69</v>
      </c>
      <c r="K189">
        <v>90</v>
      </c>
      <c r="L189">
        <v>98</v>
      </c>
      <c r="M189">
        <v>66</v>
      </c>
      <c r="N189" s="27">
        <f>IFERROR(VLOOKUP(Main!C189,Absen!$A$1:$B$501,2,0),"No")</f>
        <v>44803</v>
      </c>
      <c r="O189" s="27" t="str">
        <f>IF(N189="No","Hadir","Tidak Hadir")</f>
        <v>Tidak Hadir</v>
      </c>
      <c r="P189">
        <f>IF(N189="No",M189,M189-10)</f>
        <v>56</v>
      </c>
      <c r="Q189">
        <f>SUM(G189:H189,J189:K189)*12.5%+SUM(I189,L189)*20%+P189*10%</f>
        <v>69.325000000000003</v>
      </c>
      <c r="R189" t="str">
        <f>IF(Main!Q189&gt;=91,"A+",IF(Main!Q189&gt;=80,"A",IF(Q189&gt;=70,"B",IF(Q189&gt;=60,"C",IF(Q189&gt;=40,"D",IF(Q189&lt;40,"E"))))))</f>
        <v>C</v>
      </c>
      <c r="S189" s="27">
        <f>INDEX(Detail!$A$1:$A$1001,MATCH(Main!C189,Detail!$G$1:$G$1001,0))</f>
        <v>37610</v>
      </c>
      <c r="T189" t="str">
        <f>INDEX(Detail!$F$1:$F$1001,MATCH(Main!C189,Detail!$G$1:$G$1001,0))</f>
        <v>Pangkalpinang</v>
      </c>
      <c r="U189">
        <f>INDEX(Detail!$C$1:$C$1001,MATCH(Main!C189,Detail!$G$1:$G$1001,0))</f>
        <v>166</v>
      </c>
      <c r="V189">
        <f>INDEX(Detail!$D$1:$D$1001,MATCH(Main!C189,Detail!$G$1:$G$1001,0))</f>
        <v>78</v>
      </c>
      <c r="W189" t="str">
        <f>INDEX(Detail!$E$1:$E$1001,MATCH(Main!C189,Detail!$G$1:$G$1001,0))</f>
        <v>Gg. Suryakencana No. 67</v>
      </c>
      <c r="X189" t="str">
        <f>INDEX(Detail!$B$1:$B$1001,MATCH(Main!C189,Detail!$G$1:$G$1001,0))</f>
        <v>B+</v>
      </c>
    </row>
    <row r="190" spans="1:24" x14ac:dyDescent="0.35">
      <c r="A190">
        <v>189</v>
      </c>
      <c r="B190" t="str">
        <f>IF(A190&lt;=250,"1-250",IF(A190&lt;=500,"251-500",IF(A190&lt;=750,"501-750","751-1000")))</f>
        <v>1-250</v>
      </c>
      <c r="C190" t="str">
        <f>CONCATENATE(IF(D190="Matematika","A",IF(D190="Fisika","B",IF(D190="Kimia","C",IF(D190="Biologi","D",IF(D190="Statistika","E","F"))))),IF(A190&gt;=1000,"",IF(A190&gt;=100,"0",IF(A190&gt;=10,"00",IF(A190&lt;10,"000")))),A190)</f>
        <v>F0189</v>
      </c>
      <c r="D190" t="s">
        <v>1011</v>
      </c>
      <c r="E190" t="str">
        <f>VLOOKUP(C190,Detail!$G$1:$H$1001,2,0)</f>
        <v>Bahuwirya Halim</v>
      </c>
      <c r="F190" t="str">
        <f>IF(AND(B190="1-250",D190="Matematika"),"Bu Dwi",IF(AND(B190="1-250",D190="Fisika"),"Pak Krisna",IF(AND(B190="1-250",D190="Kimia"),"Pak Budi",IF(AND(B190="1-250",D190="Biologi"),"Bu Ratna",IF(AND(B190="1-250",D190="Statistika"),"Bu Made","Pak Andi")))))</f>
        <v>Pak Andi</v>
      </c>
      <c r="G190">
        <v>79</v>
      </c>
      <c r="H190">
        <v>44</v>
      </c>
      <c r="I190">
        <v>94</v>
      </c>
      <c r="J190">
        <v>64</v>
      </c>
      <c r="K190">
        <v>62</v>
      </c>
      <c r="L190">
        <v>75</v>
      </c>
      <c r="M190">
        <v>100</v>
      </c>
      <c r="N190" s="27" t="str">
        <f>IFERROR(VLOOKUP(Main!C190,Absen!$A$1:$B$501,2,0),"No")</f>
        <v>No</v>
      </c>
      <c r="O190" s="27" t="str">
        <f>IF(N190="No","Hadir","Tidak Hadir")</f>
        <v>Hadir</v>
      </c>
      <c r="P190">
        <f>IF(N190="No",M190,M190-10)</f>
        <v>100</v>
      </c>
      <c r="Q190">
        <f>SUM(G190:H190,J190:K190)*12.5%+SUM(I190,L190)*20%+P190*10%</f>
        <v>74.925000000000011</v>
      </c>
      <c r="R190" t="str">
        <f>IF(Main!Q190&gt;=91,"A+",IF(Main!Q190&gt;=80,"A",IF(Q190&gt;=70,"B",IF(Q190&gt;=60,"C",IF(Q190&gt;=40,"D",IF(Q190&lt;40,"E"))))))</f>
        <v>B</v>
      </c>
      <c r="S190" s="27">
        <f>INDEX(Detail!$A$1:$A$1001,MATCH(Main!C190,Detail!$G$1:$G$1001,0))</f>
        <v>37881</v>
      </c>
      <c r="T190" t="str">
        <f>INDEX(Detail!$F$1:$F$1001,MATCH(Main!C190,Detail!$G$1:$G$1001,0))</f>
        <v>Madiun</v>
      </c>
      <c r="U190">
        <f>INDEX(Detail!$C$1:$C$1001,MATCH(Main!C190,Detail!$G$1:$G$1001,0))</f>
        <v>157</v>
      </c>
      <c r="V190">
        <f>INDEX(Detail!$D$1:$D$1001,MATCH(Main!C190,Detail!$G$1:$G$1001,0))</f>
        <v>95</v>
      </c>
      <c r="W190" t="str">
        <f>INDEX(Detail!$E$1:$E$1001,MATCH(Main!C190,Detail!$G$1:$G$1001,0))</f>
        <v>Jalan Veteran No. 11</v>
      </c>
      <c r="X190" t="str">
        <f>INDEX(Detail!$B$1:$B$1001,MATCH(Main!C190,Detail!$G$1:$G$1001,0))</f>
        <v>B-</v>
      </c>
    </row>
    <row r="191" spans="1:24" x14ac:dyDescent="0.35">
      <c r="A191">
        <v>190</v>
      </c>
      <c r="B191" t="str">
        <f>IF(A191&lt;=250,"1-250",IF(A191&lt;=500,"251-500",IF(A191&lt;=750,"501-750","751-1000")))</f>
        <v>1-250</v>
      </c>
      <c r="C191" t="str">
        <f>CONCATENATE(IF(D191="Matematika","A",IF(D191="Fisika","B",IF(D191="Kimia","C",IF(D191="Biologi","D",IF(D191="Statistika","E","F"))))),IF(A191&gt;=1000,"",IF(A191&gt;=100,"0",IF(A191&gt;=10,"00",IF(A191&lt;10,"000")))),A191)</f>
        <v>E0190</v>
      </c>
      <c r="D191" t="s">
        <v>1010</v>
      </c>
      <c r="E191" t="str">
        <f>VLOOKUP(C191,Detail!$G$1:$H$1001,2,0)</f>
        <v>Tedi Suryatmi</v>
      </c>
      <c r="F191" t="str">
        <f>IF(AND(B191="1-250",D191="Matematika"),"Bu Dwi",IF(AND(B191="1-250",D191="Fisika"),"Pak Krisna",IF(AND(B191="1-250",D191="Kimia"),"Pak Budi",IF(AND(B191="1-250",D191="Biologi"),"Bu Ratna",IF(AND(B191="1-250",D191="Statistika"),"Bu Made","Pak Andi")))))</f>
        <v>Bu Made</v>
      </c>
      <c r="G191">
        <v>56</v>
      </c>
      <c r="H191">
        <v>62</v>
      </c>
      <c r="I191">
        <v>68</v>
      </c>
      <c r="J191">
        <v>55</v>
      </c>
      <c r="K191">
        <v>74</v>
      </c>
      <c r="L191">
        <v>74</v>
      </c>
      <c r="M191">
        <v>74</v>
      </c>
      <c r="N191" s="27" t="str">
        <f>IFERROR(VLOOKUP(Main!C191,Absen!$A$1:$B$501,2,0),"No")</f>
        <v>No</v>
      </c>
      <c r="O191" s="27" t="str">
        <f>IF(N191="No","Hadir","Tidak Hadir")</f>
        <v>Hadir</v>
      </c>
      <c r="P191">
        <f>IF(N191="No",M191,M191-10)</f>
        <v>74</v>
      </c>
      <c r="Q191">
        <f>SUM(G191:H191,J191:K191)*12.5%+SUM(I191,L191)*20%+P191*10%</f>
        <v>66.675000000000011</v>
      </c>
      <c r="R191" t="str">
        <f>IF(Main!Q191&gt;=91,"A+",IF(Main!Q191&gt;=80,"A",IF(Q191&gt;=70,"B",IF(Q191&gt;=60,"C",IF(Q191&gt;=40,"D",IF(Q191&lt;40,"E"))))))</f>
        <v>C</v>
      </c>
      <c r="S191" s="27">
        <f>INDEX(Detail!$A$1:$A$1001,MATCH(Main!C191,Detail!$G$1:$G$1001,0))</f>
        <v>38219</v>
      </c>
      <c r="T191" t="str">
        <f>INDEX(Detail!$F$1:$F$1001,MATCH(Main!C191,Detail!$G$1:$G$1001,0))</f>
        <v>Batam</v>
      </c>
      <c r="U191">
        <f>INDEX(Detail!$C$1:$C$1001,MATCH(Main!C191,Detail!$G$1:$G$1001,0))</f>
        <v>173</v>
      </c>
      <c r="V191">
        <f>INDEX(Detail!$D$1:$D$1001,MATCH(Main!C191,Detail!$G$1:$G$1001,0))</f>
        <v>68</v>
      </c>
      <c r="W191" t="str">
        <f>INDEX(Detail!$E$1:$E$1001,MATCH(Main!C191,Detail!$G$1:$G$1001,0))</f>
        <v>Gg. Erlangga No. 38</v>
      </c>
      <c r="X191" t="str">
        <f>INDEX(Detail!$B$1:$B$1001,MATCH(Main!C191,Detail!$G$1:$G$1001,0))</f>
        <v>AB-</v>
      </c>
    </row>
    <row r="192" spans="1:24" x14ac:dyDescent="0.35">
      <c r="A192">
        <v>191</v>
      </c>
      <c r="B192" t="str">
        <f>IF(A192&lt;=250,"1-250",IF(A192&lt;=500,"251-500",IF(A192&lt;=750,"501-750","751-1000")))</f>
        <v>1-250</v>
      </c>
      <c r="C192" t="str">
        <f>CONCATENATE(IF(D192="Matematika","A",IF(D192="Fisika","B",IF(D192="Kimia","C",IF(D192="Biologi","D",IF(D192="Statistika","E","F"))))),IF(A192&gt;=1000,"",IF(A192&gt;=100,"0",IF(A192&gt;=10,"00",IF(A192&lt;10,"000")))),A192)</f>
        <v>E0191</v>
      </c>
      <c r="D192" t="s">
        <v>1010</v>
      </c>
      <c r="E192" t="str">
        <f>VLOOKUP(C192,Detail!$G$1:$H$1001,2,0)</f>
        <v>Putri Nuraini</v>
      </c>
      <c r="F192" t="str">
        <f>IF(AND(B192="1-250",D192="Matematika"),"Bu Dwi",IF(AND(B192="1-250",D192="Fisika"),"Pak Krisna",IF(AND(B192="1-250",D192="Kimia"),"Pak Budi",IF(AND(B192="1-250",D192="Biologi"),"Bu Ratna",IF(AND(B192="1-250",D192="Statistika"),"Bu Made","Pak Andi")))))</f>
        <v>Bu Made</v>
      </c>
      <c r="G192">
        <v>69</v>
      </c>
      <c r="H192">
        <v>53</v>
      </c>
      <c r="I192">
        <v>41</v>
      </c>
      <c r="J192">
        <v>68</v>
      </c>
      <c r="K192">
        <v>90</v>
      </c>
      <c r="L192">
        <v>49</v>
      </c>
      <c r="M192">
        <v>96</v>
      </c>
      <c r="N192" s="27" t="str">
        <f>IFERROR(VLOOKUP(Main!C192,Absen!$A$1:$B$501,2,0),"No")</f>
        <v>No</v>
      </c>
      <c r="O192" s="27" t="str">
        <f>IF(N192="No","Hadir","Tidak Hadir")</f>
        <v>Hadir</v>
      </c>
      <c r="P192">
        <f>IF(N192="No",M192,M192-10)</f>
        <v>96</v>
      </c>
      <c r="Q192">
        <f>SUM(G192:H192,J192:K192)*12.5%+SUM(I192,L192)*20%+P192*10%</f>
        <v>62.6</v>
      </c>
      <c r="R192" t="str">
        <f>IF(Main!Q192&gt;=91,"A+",IF(Main!Q192&gt;=80,"A",IF(Q192&gt;=70,"B",IF(Q192&gt;=60,"C",IF(Q192&gt;=40,"D",IF(Q192&lt;40,"E"))))))</f>
        <v>C</v>
      </c>
      <c r="S192" s="27">
        <f>INDEX(Detail!$A$1:$A$1001,MATCH(Main!C192,Detail!$G$1:$G$1001,0))</f>
        <v>37259</v>
      </c>
      <c r="T192" t="str">
        <f>INDEX(Detail!$F$1:$F$1001,MATCH(Main!C192,Detail!$G$1:$G$1001,0))</f>
        <v>Kupang</v>
      </c>
      <c r="U192">
        <f>INDEX(Detail!$C$1:$C$1001,MATCH(Main!C192,Detail!$G$1:$G$1001,0))</f>
        <v>167</v>
      </c>
      <c r="V192">
        <f>INDEX(Detail!$D$1:$D$1001,MATCH(Main!C192,Detail!$G$1:$G$1001,0))</f>
        <v>67</v>
      </c>
      <c r="W192" t="str">
        <f>INDEX(Detail!$E$1:$E$1001,MATCH(Main!C192,Detail!$G$1:$G$1001,0))</f>
        <v xml:space="preserve">Jl. Dipenogoro No. 8
</v>
      </c>
      <c r="X192" t="str">
        <f>INDEX(Detail!$B$1:$B$1001,MATCH(Main!C192,Detail!$G$1:$G$1001,0))</f>
        <v>O+</v>
      </c>
    </row>
    <row r="193" spans="1:24" x14ac:dyDescent="0.35">
      <c r="A193">
        <v>192</v>
      </c>
      <c r="B193" t="str">
        <f>IF(A193&lt;=250,"1-250",IF(A193&lt;=500,"251-500",IF(A193&lt;=750,"501-750","751-1000")))</f>
        <v>1-250</v>
      </c>
      <c r="C193" t="str">
        <f>CONCATENATE(IF(D193="Matematika","A",IF(D193="Fisika","B",IF(D193="Kimia","C",IF(D193="Biologi","D",IF(D193="Statistika","E","F"))))),IF(A193&gt;=1000,"",IF(A193&gt;=100,"0",IF(A193&gt;=10,"00",IF(A193&lt;10,"000")))),A193)</f>
        <v>A0192</v>
      </c>
      <c r="D193" t="s">
        <v>1015</v>
      </c>
      <c r="E193" t="str">
        <f>VLOOKUP(C193,Detail!$G$1:$H$1001,2,0)</f>
        <v>Jessica Pradipta</v>
      </c>
      <c r="F193" t="str">
        <f>IF(AND(B193="1-250",D193="Matematika"),"Bu Dwi",IF(AND(B193="1-250",D193="Fisika"),"Pak Krisna",IF(AND(B193="1-250",D193="Kimia"),"Pak Budi",IF(AND(B193="1-250",D193="Biologi"),"Bu Ratna",IF(AND(B193="1-250",D193="Statistika"),"Bu Made","Pak Andi")))))</f>
        <v>Bu Dwi</v>
      </c>
      <c r="G193">
        <v>81</v>
      </c>
      <c r="H193">
        <v>67</v>
      </c>
      <c r="I193">
        <v>60</v>
      </c>
      <c r="J193">
        <v>75</v>
      </c>
      <c r="K193">
        <v>87</v>
      </c>
      <c r="L193">
        <v>64</v>
      </c>
      <c r="M193">
        <v>75</v>
      </c>
      <c r="N193" s="27">
        <f>IFERROR(VLOOKUP(Main!C193,Absen!$A$1:$B$501,2,0),"No")</f>
        <v>44835</v>
      </c>
      <c r="O193" s="27" t="str">
        <f>IF(N193="No","Hadir","Tidak Hadir")</f>
        <v>Tidak Hadir</v>
      </c>
      <c r="P193">
        <f>IF(N193="No",M193,M193-10)</f>
        <v>65</v>
      </c>
      <c r="Q193">
        <f>SUM(G193:H193,J193:K193)*12.5%+SUM(I193,L193)*20%+P193*10%</f>
        <v>70.05</v>
      </c>
      <c r="R193" t="str">
        <f>IF(Main!Q193&gt;=91,"A+",IF(Main!Q193&gt;=80,"A",IF(Q193&gt;=70,"B",IF(Q193&gt;=60,"C",IF(Q193&gt;=40,"D",IF(Q193&lt;40,"E"))))))</f>
        <v>B</v>
      </c>
      <c r="S193" s="27">
        <f>INDEX(Detail!$A$1:$A$1001,MATCH(Main!C193,Detail!$G$1:$G$1001,0))</f>
        <v>37106</v>
      </c>
      <c r="T193" t="str">
        <f>INDEX(Detail!$F$1:$F$1001,MATCH(Main!C193,Detail!$G$1:$G$1001,0))</f>
        <v>Banjar</v>
      </c>
      <c r="U193">
        <f>INDEX(Detail!$C$1:$C$1001,MATCH(Main!C193,Detail!$G$1:$G$1001,0))</f>
        <v>156</v>
      </c>
      <c r="V193">
        <f>INDEX(Detail!$D$1:$D$1001,MATCH(Main!C193,Detail!$G$1:$G$1001,0))</f>
        <v>61</v>
      </c>
      <c r="W193" t="str">
        <f>INDEX(Detail!$E$1:$E$1001,MATCH(Main!C193,Detail!$G$1:$G$1001,0))</f>
        <v>Jalan Sukabumi No. 61</v>
      </c>
      <c r="X193" t="str">
        <f>INDEX(Detail!$B$1:$B$1001,MATCH(Main!C193,Detail!$G$1:$G$1001,0))</f>
        <v>A-</v>
      </c>
    </row>
    <row r="194" spans="1:24" x14ac:dyDescent="0.35">
      <c r="A194">
        <v>193</v>
      </c>
      <c r="B194" t="str">
        <f>IF(A194&lt;=250,"1-250",IF(A194&lt;=500,"251-500",IF(A194&lt;=750,"501-750","751-1000")))</f>
        <v>1-250</v>
      </c>
      <c r="C194" t="str">
        <f>CONCATENATE(IF(D194="Matematika","A",IF(D194="Fisika","B",IF(D194="Kimia","C",IF(D194="Biologi","D",IF(D194="Statistika","E","F"))))),IF(A194&gt;=1000,"",IF(A194&gt;=100,"0",IF(A194&gt;=10,"00",IF(A194&lt;10,"000")))),A194)</f>
        <v>B0193</v>
      </c>
      <c r="D194" t="s">
        <v>1014</v>
      </c>
      <c r="E194" t="str">
        <f>VLOOKUP(C194,Detail!$G$1:$H$1001,2,0)</f>
        <v>Carub Mansur</v>
      </c>
      <c r="F194" t="str">
        <f>IF(AND(B194="1-250",D194="Matematika"),"Bu Dwi",IF(AND(B194="1-250",D194="Fisika"),"Pak Krisna",IF(AND(B194="1-250",D194="Kimia"),"Pak Budi",IF(AND(B194="1-250",D194="Biologi"),"Bu Ratna",IF(AND(B194="1-250",D194="Statistika"),"Bu Made","Pak Andi")))))</f>
        <v>Pak Krisna</v>
      </c>
      <c r="G194">
        <v>55</v>
      </c>
      <c r="H194">
        <v>52</v>
      </c>
      <c r="I194">
        <v>55</v>
      </c>
      <c r="J194">
        <v>56</v>
      </c>
      <c r="K194">
        <v>59</v>
      </c>
      <c r="L194">
        <v>82</v>
      </c>
      <c r="M194">
        <v>78</v>
      </c>
      <c r="N194" s="27" t="str">
        <f>IFERROR(VLOOKUP(Main!C194,Absen!$A$1:$B$501,2,0),"No")</f>
        <v>No</v>
      </c>
      <c r="O194" s="27" t="str">
        <f>IF(N194="No","Hadir","Tidak Hadir")</f>
        <v>Hadir</v>
      </c>
      <c r="P194">
        <f>IF(N194="No",M194,M194-10)</f>
        <v>78</v>
      </c>
      <c r="Q194">
        <f>SUM(G194:H194,J194:K194)*12.5%+SUM(I194,L194)*20%+P194*10%</f>
        <v>62.95</v>
      </c>
      <c r="R194" t="str">
        <f>IF(Main!Q194&gt;=91,"A+",IF(Main!Q194&gt;=80,"A",IF(Q194&gt;=70,"B",IF(Q194&gt;=60,"C",IF(Q194&gt;=40,"D",IF(Q194&lt;40,"E"))))))</f>
        <v>C</v>
      </c>
      <c r="S194" s="27">
        <f>INDEX(Detail!$A$1:$A$1001,MATCH(Main!C194,Detail!$G$1:$G$1001,0))</f>
        <v>38077</v>
      </c>
      <c r="T194" t="str">
        <f>INDEX(Detail!$F$1:$F$1001,MATCH(Main!C194,Detail!$G$1:$G$1001,0))</f>
        <v>Langsa</v>
      </c>
      <c r="U194">
        <f>INDEX(Detail!$C$1:$C$1001,MATCH(Main!C194,Detail!$G$1:$G$1001,0))</f>
        <v>154</v>
      </c>
      <c r="V194">
        <f>INDEX(Detail!$D$1:$D$1001,MATCH(Main!C194,Detail!$G$1:$G$1001,0))</f>
        <v>61</v>
      </c>
      <c r="W194" t="str">
        <f>INDEX(Detail!$E$1:$E$1001,MATCH(Main!C194,Detail!$G$1:$G$1001,0))</f>
        <v>Jl. BKR No. 67</v>
      </c>
      <c r="X194" t="str">
        <f>INDEX(Detail!$B$1:$B$1001,MATCH(Main!C194,Detail!$G$1:$G$1001,0))</f>
        <v>A-</v>
      </c>
    </row>
    <row r="195" spans="1:24" x14ac:dyDescent="0.35">
      <c r="A195">
        <v>194</v>
      </c>
      <c r="B195" t="str">
        <f>IF(A195&lt;=250,"1-250",IF(A195&lt;=500,"251-500",IF(A195&lt;=750,"501-750","751-1000")))</f>
        <v>1-250</v>
      </c>
      <c r="C195" t="str">
        <f>CONCATENATE(IF(D195="Matematika","A",IF(D195="Fisika","B",IF(D195="Kimia","C",IF(D195="Biologi","D",IF(D195="Statistika","E","F"))))),IF(A195&gt;=1000,"",IF(A195&gt;=100,"0",IF(A195&gt;=10,"00",IF(A195&lt;10,"000")))),A195)</f>
        <v>D0194</v>
      </c>
      <c r="D195" t="s">
        <v>1013</v>
      </c>
      <c r="E195" t="str">
        <f>VLOOKUP(C195,Detail!$G$1:$H$1001,2,0)</f>
        <v>Okto Hastuti</v>
      </c>
      <c r="F195" t="str">
        <f>IF(AND(B195="1-250",D195="Matematika"),"Bu Dwi",IF(AND(B195="1-250",D195="Fisika"),"Pak Krisna",IF(AND(B195="1-250",D195="Kimia"),"Pak Budi",IF(AND(B195="1-250",D195="Biologi"),"Bu Ratna",IF(AND(B195="1-250",D195="Statistika"),"Bu Made","Pak Andi")))))</f>
        <v>Bu Ratna</v>
      </c>
      <c r="G195">
        <v>77</v>
      </c>
      <c r="H195">
        <v>60</v>
      </c>
      <c r="I195">
        <v>93</v>
      </c>
      <c r="J195">
        <v>51</v>
      </c>
      <c r="K195">
        <v>95</v>
      </c>
      <c r="L195">
        <v>52</v>
      </c>
      <c r="M195">
        <v>63</v>
      </c>
      <c r="N195" s="27">
        <f>IFERROR(VLOOKUP(Main!C195,Absen!$A$1:$B$501,2,0),"No")</f>
        <v>44756</v>
      </c>
      <c r="O195" s="27" t="str">
        <f>IF(N195="No","Hadir","Tidak Hadir")</f>
        <v>Tidak Hadir</v>
      </c>
      <c r="P195">
        <f>IF(N195="No",M195,M195-10)</f>
        <v>53</v>
      </c>
      <c r="Q195">
        <f>SUM(G195:H195,J195:K195)*12.5%+SUM(I195,L195)*20%+P195*10%</f>
        <v>69.674999999999997</v>
      </c>
      <c r="R195" t="str">
        <f>IF(Main!Q195&gt;=91,"A+",IF(Main!Q195&gt;=80,"A",IF(Q195&gt;=70,"B",IF(Q195&gt;=60,"C",IF(Q195&gt;=40,"D",IF(Q195&lt;40,"E"))))))</f>
        <v>C</v>
      </c>
      <c r="S195" s="27">
        <f>INDEX(Detail!$A$1:$A$1001,MATCH(Main!C195,Detail!$G$1:$G$1001,0))</f>
        <v>38332</v>
      </c>
      <c r="T195" t="str">
        <f>INDEX(Detail!$F$1:$F$1001,MATCH(Main!C195,Detail!$G$1:$G$1001,0))</f>
        <v>Metro</v>
      </c>
      <c r="U195">
        <f>INDEX(Detail!$C$1:$C$1001,MATCH(Main!C195,Detail!$G$1:$G$1001,0))</f>
        <v>176</v>
      </c>
      <c r="V195">
        <f>INDEX(Detail!$D$1:$D$1001,MATCH(Main!C195,Detail!$G$1:$G$1001,0))</f>
        <v>64</v>
      </c>
      <c r="W195" t="str">
        <f>INDEX(Detail!$E$1:$E$1001,MATCH(Main!C195,Detail!$G$1:$G$1001,0))</f>
        <v xml:space="preserve">Jalan Rumah Sakit No. 7
</v>
      </c>
      <c r="X195" t="str">
        <f>INDEX(Detail!$B$1:$B$1001,MATCH(Main!C195,Detail!$G$1:$G$1001,0))</f>
        <v>AB-</v>
      </c>
    </row>
    <row r="196" spans="1:24" x14ac:dyDescent="0.35">
      <c r="A196">
        <v>195</v>
      </c>
      <c r="B196" t="str">
        <f>IF(A196&lt;=250,"1-250",IF(A196&lt;=500,"251-500",IF(A196&lt;=750,"501-750","751-1000")))</f>
        <v>1-250</v>
      </c>
      <c r="C196" t="str">
        <f>CONCATENATE(IF(D196="Matematika","A",IF(D196="Fisika","B",IF(D196="Kimia","C",IF(D196="Biologi","D",IF(D196="Statistika","E","F"))))),IF(A196&gt;=1000,"",IF(A196&gt;=100,"0",IF(A196&gt;=10,"00",IF(A196&lt;10,"000")))),A196)</f>
        <v>F0195</v>
      </c>
      <c r="D196" t="s">
        <v>1011</v>
      </c>
      <c r="E196" t="str">
        <f>VLOOKUP(C196,Detail!$G$1:$H$1001,2,0)</f>
        <v>Prabawa Pratiwi</v>
      </c>
      <c r="F196" t="str">
        <f>IF(AND(B196="1-250",D196="Matematika"),"Bu Dwi",IF(AND(B196="1-250",D196="Fisika"),"Pak Krisna",IF(AND(B196="1-250",D196="Kimia"),"Pak Budi",IF(AND(B196="1-250",D196="Biologi"),"Bu Ratna",IF(AND(B196="1-250",D196="Statistika"),"Bu Made","Pak Andi")))))</f>
        <v>Pak Andi</v>
      </c>
      <c r="G196">
        <v>81</v>
      </c>
      <c r="H196">
        <v>57</v>
      </c>
      <c r="I196">
        <v>79</v>
      </c>
      <c r="J196">
        <v>53</v>
      </c>
      <c r="K196">
        <v>83</v>
      </c>
      <c r="L196">
        <v>59</v>
      </c>
      <c r="M196">
        <v>64</v>
      </c>
      <c r="N196" s="27">
        <f>IFERROR(VLOOKUP(Main!C196,Absen!$A$1:$B$501,2,0),"No")</f>
        <v>44775</v>
      </c>
      <c r="O196" s="27" t="str">
        <f>IF(N196="No","Hadir","Tidak Hadir")</f>
        <v>Tidak Hadir</v>
      </c>
      <c r="P196">
        <f>IF(N196="No",M196,M196-10)</f>
        <v>54</v>
      </c>
      <c r="Q196">
        <f>SUM(G196:H196,J196:K196)*12.5%+SUM(I196,L196)*20%+P196*10%</f>
        <v>67.25</v>
      </c>
      <c r="R196" t="str">
        <f>IF(Main!Q196&gt;=91,"A+",IF(Main!Q196&gt;=80,"A",IF(Q196&gt;=70,"B",IF(Q196&gt;=60,"C",IF(Q196&gt;=40,"D",IF(Q196&lt;40,"E"))))))</f>
        <v>C</v>
      </c>
      <c r="S196" s="27">
        <f>INDEX(Detail!$A$1:$A$1001,MATCH(Main!C196,Detail!$G$1:$G$1001,0))</f>
        <v>37135</v>
      </c>
      <c r="T196" t="str">
        <f>INDEX(Detail!$F$1:$F$1001,MATCH(Main!C196,Detail!$G$1:$G$1001,0))</f>
        <v>Bekasi</v>
      </c>
      <c r="U196">
        <f>INDEX(Detail!$C$1:$C$1001,MATCH(Main!C196,Detail!$G$1:$G$1001,0))</f>
        <v>180</v>
      </c>
      <c r="V196">
        <f>INDEX(Detail!$D$1:$D$1001,MATCH(Main!C196,Detail!$G$1:$G$1001,0))</f>
        <v>90</v>
      </c>
      <c r="W196" t="str">
        <f>INDEX(Detail!$E$1:$E$1001,MATCH(Main!C196,Detail!$G$1:$G$1001,0))</f>
        <v>Gang Tebet Barat Dalam No. 45</v>
      </c>
      <c r="X196" t="str">
        <f>INDEX(Detail!$B$1:$B$1001,MATCH(Main!C196,Detail!$G$1:$G$1001,0))</f>
        <v>O+</v>
      </c>
    </row>
    <row r="197" spans="1:24" x14ac:dyDescent="0.35">
      <c r="A197">
        <v>196</v>
      </c>
      <c r="B197" t="str">
        <f>IF(A197&lt;=250,"1-250",IF(A197&lt;=500,"251-500",IF(A197&lt;=750,"501-750","751-1000")))</f>
        <v>1-250</v>
      </c>
      <c r="C197" t="str">
        <f>CONCATENATE(IF(D197="Matematika","A",IF(D197="Fisika","B",IF(D197="Kimia","C",IF(D197="Biologi","D",IF(D197="Statistika","E","F"))))),IF(A197&gt;=1000,"",IF(A197&gt;=100,"0",IF(A197&gt;=10,"00",IF(A197&lt;10,"000")))),A197)</f>
        <v>A0196</v>
      </c>
      <c r="D197" t="s">
        <v>1015</v>
      </c>
      <c r="E197" t="str">
        <f>VLOOKUP(C197,Detail!$G$1:$H$1001,2,0)</f>
        <v>Jail Mulyani</v>
      </c>
      <c r="F197" t="str">
        <f>IF(AND(B197="1-250",D197="Matematika"),"Bu Dwi",IF(AND(B197="1-250",D197="Fisika"),"Pak Krisna",IF(AND(B197="1-250",D197="Kimia"),"Pak Budi",IF(AND(B197="1-250",D197="Biologi"),"Bu Ratna",IF(AND(B197="1-250",D197="Statistika"),"Bu Made","Pak Andi")))))</f>
        <v>Bu Dwi</v>
      </c>
      <c r="G197">
        <v>68</v>
      </c>
      <c r="H197">
        <v>61</v>
      </c>
      <c r="I197">
        <v>65</v>
      </c>
      <c r="J197">
        <v>53</v>
      </c>
      <c r="K197">
        <v>82</v>
      </c>
      <c r="L197">
        <v>43</v>
      </c>
      <c r="M197">
        <v>78</v>
      </c>
      <c r="N197" s="27">
        <f>IFERROR(VLOOKUP(Main!C197,Absen!$A$1:$B$501,2,0),"No")</f>
        <v>44872</v>
      </c>
      <c r="O197" s="27" t="str">
        <f>IF(N197="No","Hadir","Tidak Hadir")</f>
        <v>Tidak Hadir</v>
      </c>
      <c r="P197">
        <f>IF(N197="No",M197,M197-10)</f>
        <v>68</v>
      </c>
      <c r="Q197">
        <f>SUM(G197:H197,J197:K197)*12.5%+SUM(I197,L197)*20%+P197*10%</f>
        <v>61.400000000000006</v>
      </c>
      <c r="R197" t="str">
        <f>IF(Main!Q197&gt;=91,"A+",IF(Main!Q197&gt;=80,"A",IF(Q197&gt;=70,"B",IF(Q197&gt;=60,"C",IF(Q197&gt;=40,"D",IF(Q197&lt;40,"E"))))))</f>
        <v>C</v>
      </c>
      <c r="S197" s="27">
        <f>INDEX(Detail!$A$1:$A$1001,MATCH(Main!C197,Detail!$G$1:$G$1001,0))</f>
        <v>38299</v>
      </c>
      <c r="T197" t="str">
        <f>INDEX(Detail!$F$1:$F$1001,MATCH(Main!C197,Detail!$G$1:$G$1001,0))</f>
        <v>Madiun</v>
      </c>
      <c r="U197">
        <f>INDEX(Detail!$C$1:$C$1001,MATCH(Main!C197,Detail!$G$1:$G$1001,0))</f>
        <v>156</v>
      </c>
      <c r="V197">
        <f>INDEX(Detail!$D$1:$D$1001,MATCH(Main!C197,Detail!$G$1:$G$1001,0))</f>
        <v>68</v>
      </c>
      <c r="W197" t="str">
        <f>INDEX(Detail!$E$1:$E$1001,MATCH(Main!C197,Detail!$G$1:$G$1001,0))</f>
        <v>Jalan Jakarta No. 90</v>
      </c>
      <c r="X197" t="str">
        <f>INDEX(Detail!$B$1:$B$1001,MATCH(Main!C197,Detail!$G$1:$G$1001,0))</f>
        <v>B-</v>
      </c>
    </row>
    <row r="198" spans="1:24" x14ac:dyDescent="0.35">
      <c r="A198">
        <v>197</v>
      </c>
      <c r="B198" t="str">
        <f>IF(A198&lt;=250,"1-250",IF(A198&lt;=500,"251-500",IF(A198&lt;=750,"501-750","751-1000")))</f>
        <v>1-250</v>
      </c>
      <c r="C198" t="str">
        <f>CONCATENATE(IF(D198="Matematika","A",IF(D198="Fisika","B",IF(D198="Kimia","C",IF(D198="Biologi","D",IF(D198="Statistika","E","F"))))),IF(A198&gt;=1000,"",IF(A198&gt;=100,"0",IF(A198&gt;=10,"00",IF(A198&lt;10,"000")))),A198)</f>
        <v>A0197</v>
      </c>
      <c r="D198" t="s">
        <v>1015</v>
      </c>
      <c r="E198" t="str">
        <f>VLOOKUP(C198,Detail!$G$1:$H$1001,2,0)</f>
        <v>Hafshah Padmasari</v>
      </c>
      <c r="F198" t="str">
        <f>IF(AND(B198="1-250",D198="Matematika"),"Bu Dwi",IF(AND(B198="1-250",D198="Fisika"),"Pak Krisna",IF(AND(B198="1-250",D198="Kimia"),"Pak Budi",IF(AND(B198="1-250",D198="Biologi"),"Bu Ratna",IF(AND(B198="1-250",D198="Statistika"),"Bu Made","Pak Andi")))))</f>
        <v>Bu Dwi</v>
      </c>
      <c r="G198">
        <v>59</v>
      </c>
      <c r="H198">
        <v>64</v>
      </c>
      <c r="I198">
        <v>37</v>
      </c>
      <c r="J198">
        <v>53</v>
      </c>
      <c r="K198">
        <v>52</v>
      </c>
      <c r="L198">
        <v>63</v>
      </c>
      <c r="M198">
        <v>77</v>
      </c>
      <c r="N198" s="27" t="str">
        <f>IFERROR(VLOOKUP(Main!C198,Absen!$A$1:$B$501,2,0),"No")</f>
        <v>No</v>
      </c>
      <c r="O198" s="27" t="str">
        <f>IF(N198="No","Hadir","Tidak Hadir")</f>
        <v>Hadir</v>
      </c>
      <c r="P198">
        <f>IF(N198="No",M198,M198-10)</f>
        <v>77</v>
      </c>
      <c r="Q198">
        <f>SUM(G198:H198,J198:K198)*12.5%+SUM(I198,L198)*20%+P198*10%</f>
        <v>56.2</v>
      </c>
      <c r="R198" t="str">
        <f>IF(Main!Q198&gt;=91,"A+",IF(Main!Q198&gt;=80,"A",IF(Q198&gt;=70,"B",IF(Q198&gt;=60,"C",IF(Q198&gt;=40,"D",IF(Q198&lt;40,"E"))))))</f>
        <v>D</v>
      </c>
      <c r="S198" s="27">
        <f>INDEX(Detail!$A$1:$A$1001,MATCH(Main!C198,Detail!$G$1:$G$1001,0))</f>
        <v>37473</v>
      </c>
      <c r="T198" t="str">
        <f>INDEX(Detail!$F$1:$F$1001,MATCH(Main!C198,Detail!$G$1:$G$1001,0))</f>
        <v>Padangpanjang</v>
      </c>
      <c r="U198">
        <f>INDEX(Detail!$C$1:$C$1001,MATCH(Main!C198,Detail!$G$1:$G$1001,0))</f>
        <v>162</v>
      </c>
      <c r="V198">
        <f>INDEX(Detail!$D$1:$D$1001,MATCH(Main!C198,Detail!$G$1:$G$1001,0))</f>
        <v>78</v>
      </c>
      <c r="W198" t="str">
        <f>INDEX(Detail!$E$1:$E$1001,MATCH(Main!C198,Detail!$G$1:$G$1001,0))</f>
        <v>Gang Rawamangun No. 44</v>
      </c>
      <c r="X198" t="str">
        <f>INDEX(Detail!$B$1:$B$1001,MATCH(Main!C198,Detail!$G$1:$G$1001,0))</f>
        <v>O+</v>
      </c>
    </row>
    <row r="199" spans="1:24" x14ac:dyDescent="0.35">
      <c r="A199">
        <v>198</v>
      </c>
      <c r="B199" t="str">
        <f>IF(A199&lt;=250,"1-250",IF(A199&lt;=500,"251-500",IF(A199&lt;=750,"501-750","751-1000")))</f>
        <v>1-250</v>
      </c>
      <c r="C199" t="str">
        <f>CONCATENATE(IF(D199="Matematika","A",IF(D199="Fisika","B",IF(D199="Kimia","C",IF(D199="Biologi","D",IF(D199="Statistika","E","F"))))),IF(A199&gt;=1000,"",IF(A199&gt;=100,"0",IF(A199&gt;=10,"00",IF(A199&lt;10,"000")))),A199)</f>
        <v>F0198</v>
      </c>
      <c r="D199" t="s">
        <v>1011</v>
      </c>
      <c r="E199" t="str">
        <f>VLOOKUP(C199,Detail!$G$1:$H$1001,2,0)</f>
        <v>Intan Namaga</v>
      </c>
      <c r="F199" t="str">
        <f>IF(AND(B199="1-250",D199="Matematika"),"Bu Dwi",IF(AND(B199="1-250",D199="Fisika"),"Pak Krisna",IF(AND(B199="1-250",D199="Kimia"),"Pak Budi",IF(AND(B199="1-250",D199="Biologi"),"Bu Ratna",IF(AND(B199="1-250",D199="Statistika"),"Bu Made","Pak Andi")))))</f>
        <v>Pak Andi</v>
      </c>
      <c r="G199">
        <v>87</v>
      </c>
      <c r="H199">
        <v>41</v>
      </c>
      <c r="I199">
        <v>77</v>
      </c>
      <c r="J199">
        <v>53</v>
      </c>
      <c r="K199">
        <v>81</v>
      </c>
      <c r="L199">
        <v>99</v>
      </c>
      <c r="M199">
        <v>96</v>
      </c>
      <c r="N199" s="27" t="str">
        <f>IFERROR(VLOOKUP(Main!C199,Absen!$A$1:$B$501,2,0),"No")</f>
        <v>No</v>
      </c>
      <c r="O199" s="27" t="str">
        <f>IF(N199="No","Hadir","Tidak Hadir")</f>
        <v>Hadir</v>
      </c>
      <c r="P199">
        <f>IF(N199="No",M199,M199-10)</f>
        <v>96</v>
      </c>
      <c r="Q199">
        <f>SUM(G199:H199,J199:K199)*12.5%+SUM(I199,L199)*20%+P199*10%</f>
        <v>77.550000000000011</v>
      </c>
      <c r="R199" t="str">
        <f>IF(Main!Q199&gt;=91,"A+",IF(Main!Q199&gt;=80,"A",IF(Q199&gt;=70,"B",IF(Q199&gt;=60,"C",IF(Q199&gt;=40,"D",IF(Q199&lt;40,"E"))))))</f>
        <v>B</v>
      </c>
      <c r="S199" s="27">
        <f>INDEX(Detail!$A$1:$A$1001,MATCH(Main!C199,Detail!$G$1:$G$1001,0))</f>
        <v>37749</v>
      </c>
      <c r="T199" t="str">
        <f>INDEX(Detail!$F$1:$F$1001,MATCH(Main!C199,Detail!$G$1:$G$1001,0))</f>
        <v>Batu</v>
      </c>
      <c r="U199">
        <f>INDEX(Detail!$C$1:$C$1001,MATCH(Main!C199,Detail!$G$1:$G$1001,0))</f>
        <v>161</v>
      </c>
      <c r="V199">
        <f>INDEX(Detail!$D$1:$D$1001,MATCH(Main!C199,Detail!$G$1:$G$1001,0))</f>
        <v>81</v>
      </c>
      <c r="W199" t="str">
        <f>INDEX(Detail!$E$1:$E$1001,MATCH(Main!C199,Detail!$G$1:$G$1001,0))</f>
        <v xml:space="preserve">Jl. Pelajar Pejuang No. 7
</v>
      </c>
      <c r="X199" t="str">
        <f>INDEX(Detail!$B$1:$B$1001,MATCH(Main!C199,Detail!$G$1:$G$1001,0))</f>
        <v>A-</v>
      </c>
    </row>
    <row r="200" spans="1:24" x14ac:dyDescent="0.35">
      <c r="A200">
        <v>199</v>
      </c>
      <c r="B200" t="str">
        <f>IF(A200&lt;=250,"1-250",IF(A200&lt;=500,"251-500",IF(A200&lt;=750,"501-750","751-1000")))</f>
        <v>1-250</v>
      </c>
      <c r="C200" t="str">
        <f>CONCATENATE(IF(D200="Matematika","A",IF(D200="Fisika","B",IF(D200="Kimia","C",IF(D200="Biologi","D",IF(D200="Statistika","E","F"))))),IF(A200&gt;=1000,"",IF(A200&gt;=100,"0",IF(A200&gt;=10,"00",IF(A200&lt;10,"000")))),A200)</f>
        <v>D0199</v>
      </c>
      <c r="D200" t="s">
        <v>1013</v>
      </c>
      <c r="E200" t="str">
        <f>VLOOKUP(C200,Detail!$G$1:$H$1001,2,0)</f>
        <v>Kusuma Mayasari</v>
      </c>
      <c r="F200" t="str">
        <f>IF(AND(B200="1-250",D200="Matematika"),"Bu Dwi",IF(AND(B200="1-250",D200="Fisika"),"Pak Krisna",IF(AND(B200="1-250",D200="Kimia"),"Pak Budi",IF(AND(B200="1-250",D200="Biologi"),"Bu Ratna",IF(AND(B200="1-250",D200="Statistika"),"Bu Made","Pak Andi")))))</f>
        <v>Bu Ratna</v>
      </c>
      <c r="G200">
        <v>93</v>
      </c>
      <c r="H200">
        <v>44</v>
      </c>
      <c r="I200">
        <v>91</v>
      </c>
      <c r="J200">
        <v>69</v>
      </c>
      <c r="K200">
        <v>83</v>
      </c>
      <c r="L200">
        <v>41</v>
      </c>
      <c r="M200">
        <v>69</v>
      </c>
      <c r="N200" s="27">
        <f>IFERROR(VLOOKUP(Main!C200,Absen!$A$1:$B$501,2,0),"No")</f>
        <v>44746</v>
      </c>
      <c r="O200" s="27" t="str">
        <f>IF(N200="No","Hadir","Tidak Hadir")</f>
        <v>Tidak Hadir</v>
      </c>
      <c r="P200">
        <f>IF(N200="No",M200,M200-10)</f>
        <v>59</v>
      </c>
      <c r="Q200">
        <f>SUM(G200:H200,J200:K200)*12.5%+SUM(I200,L200)*20%+P200*10%</f>
        <v>68.425000000000011</v>
      </c>
      <c r="R200" t="str">
        <f>IF(Main!Q200&gt;=91,"A+",IF(Main!Q200&gt;=80,"A",IF(Q200&gt;=70,"B",IF(Q200&gt;=60,"C",IF(Q200&gt;=40,"D",IF(Q200&lt;40,"E"))))))</f>
        <v>C</v>
      </c>
      <c r="S200" s="27">
        <f>INDEX(Detail!$A$1:$A$1001,MATCH(Main!C200,Detail!$G$1:$G$1001,0))</f>
        <v>37037</v>
      </c>
      <c r="T200" t="str">
        <f>INDEX(Detail!$F$1:$F$1001,MATCH(Main!C200,Detail!$G$1:$G$1001,0))</f>
        <v>Bima</v>
      </c>
      <c r="U200">
        <f>INDEX(Detail!$C$1:$C$1001,MATCH(Main!C200,Detail!$G$1:$G$1001,0))</f>
        <v>180</v>
      </c>
      <c r="V200">
        <f>INDEX(Detail!$D$1:$D$1001,MATCH(Main!C200,Detail!$G$1:$G$1001,0))</f>
        <v>80</v>
      </c>
      <c r="W200" t="str">
        <f>INDEX(Detail!$E$1:$E$1001,MATCH(Main!C200,Detail!$G$1:$G$1001,0))</f>
        <v>Jalan Sukajadi No. 78</v>
      </c>
      <c r="X200" t="str">
        <f>INDEX(Detail!$B$1:$B$1001,MATCH(Main!C200,Detail!$G$1:$G$1001,0))</f>
        <v>AB+</v>
      </c>
    </row>
    <row r="201" spans="1:24" x14ac:dyDescent="0.35">
      <c r="A201">
        <v>200</v>
      </c>
      <c r="B201" t="str">
        <f>IF(A201&lt;=250,"1-250",IF(A201&lt;=500,"251-500",IF(A201&lt;=750,"501-750","751-1000")))</f>
        <v>1-250</v>
      </c>
      <c r="C201" t="str">
        <f>CONCATENATE(IF(D201="Matematika","A",IF(D201="Fisika","B",IF(D201="Kimia","C",IF(D201="Biologi","D",IF(D201="Statistika","E","F"))))),IF(A201&gt;=1000,"",IF(A201&gt;=100,"0",IF(A201&gt;=10,"00",IF(A201&lt;10,"000")))),A201)</f>
        <v>E0200</v>
      </c>
      <c r="D201" t="s">
        <v>1010</v>
      </c>
      <c r="E201" t="str">
        <f>VLOOKUP(C201,Detail!$G$1:$H$1001,2,0)</f>
        <v>Ibrani Hidayanto</v>
      </c>
      <c r="F201" t="str">
        <f>IF(AND(B201="1-250",D201="Matematika"),"Bu Dwi",IF(AND(B201="1-250",D201="Fisika"),"Pak Krisna",IF(AND(B201="1-250",D201="Kimia"),"Pak Budi",IF(AND(B201="1-250",D201="Biologi"),"Bu Ratna",IF(AND(B201="1-250",D201="Statistika"),"Bu Made","Pak Andi")))))</f>
        <v>Bu Made</v>
      </c>
      <c r="G201">
        <v>88</v>
      </c>
      <c r="H201">
        <v>46</v>
      </c>
      <c r="I201">
        <v>50</v>
      </c>
      <c r="J201">
        <v>74</v>
      </c>
      <c r="K201">
        <v>53</v>
      </c>
      <c r="L201">
        <v>48</v>
      </c>
      <c r="M201">
        <v>64</v>
      </c>
      <c r="N201" s="27" t="str">
        <f>IFERROR(VLOOKUP(Main!C201,Absen!$A$1:$B$501,2,0),"No")</f>
        <v>No</v>
      </c>
      <c r="O201" s="27" t="str">
        <f>IF(N201="No","Hadir","Tidak Hadir")</f>
        <v>Hadir</v>
      </c>
      <c r="P201">
        <f>IF(N201="No",M201,M201-10)</f>
        <v>64</v>
      </c>
      <c r="Q201">
        <f>SUM(G201:H201,J201:K201)*12.5%+SUM(I201,L201)*20%+P201*10%</f>
        <v>58.625</v>
      </c>
      <c r="R201" t="str">
        <f>IF(Main!Q201&gt;=91,"A+",IF(Main!Q201&gt;=80,"A",IF(Q201&gt;=70,"B",IF(Q201&gt;=60,"C",IF(Q201&gt;=40,"D",IF(Q201&lt;40,"E"))))))</f>
        <v>D</v>
      </c>
      <c r="S201" s="27">
        <f>INDEX(Detail!$A$1:$A$1001,MATCH(Main!C201,Detail!$G$1:$G$1001,0))</f>
        <v>37018</v>
      </c>
      <c r="T201" t="str">
        <f>INDEX(Detail!$F$1:$F$1001,MATCH(Main!C201,Detail!$G$1:$G$1001,0))</f>
        <v>Kediri</v>
      </c>
      <c r="U201">
        <f>INDEX(Detail!$C$1:$C$1001,MATCH(Main!C201,Detail!$G$1:$G$1001,0))</f>
        <v>164</v>
      </c>
      <c r="V201">
        <f>INDEX(Detail!$D$1:$D$1001,MATCH(Main!C201,Detail!$G$1:$G$1001,0))</f>
        <v>67</v>
      </c>
      <c r="W201" t="str">
        <f>INDEX(Detail!$E$1:$E$1001,MATCH(Main!C201,Detail!$G$1:$G$1001,0))</f>
        <v xml:space="preserve">Gg. Ciumbuleuit No. 9
</v>
      </c>
      <c r="X201" t="str">
        <f>INDEX(Detail!$B$1:$B$1001,MATCH(Main!C201,Detail!$G$1:$G$1001,0))</f>
        <v>B-</v>
      </c>
    </row>
    <row r="202" spans="1:24" x14ac:dyDescent="0.35">
      <c r="A202">
        <v>201</v>
      </c>
      <c r="B202" t="str">
        <f>IF(A202&lt;=250,"1-250",IF(A202&lt;=500,"251-500",IF(A202&lt;=750,"501-750","751-1000")))</f>
        <v>1-250</v>
      </c>
      <c r="C202" t="str">
        <f>CONCATENATE(IF(D202="Matematika","A",IF(D202="Fisika","B",IF(D202="Kimia","C",IF(D202="Biologi","D",IF(D202="Statistika","E","F"))))),IF(A202&gt;=1000,"",IF(A202&gt;=100,"0",IF(A202&gt;=10,"00",IF(A202&lt;10,"000")))),A202)</f>
        <v>A0201</v>
      </c>
      <c r="D202" t="s">
        <v>1015</v>
      </c>
      <c r="E202" t="str">
        <f>VLOOKUP(C202,Detail!$G$1:$H$1001,2,0)</f>
        <v>Taufik Wasita</v>
      </c>
      <c r="F202" t="str">
        <f>IF(AND(B202="1-250",D202="Matematika"),"Bu Dwi",IF(AND(B202="1-250",D202="Fisika"),"Pak Krisna",IF(AND(B202="1-250",D202="Kimia"),"Pak Budi",IF(AND(B202="1-250",D202="Biologi"),"Bu Ratna",IF(AND(B202="1-250",D202="Statistika"),"Bu Made","Pak Andi")))))</f>
        <v>Bu Dwi</v>
      </c>
      <c r="G202">
        <v>76</v>
      </c>
      <c r="H202">
        <v>44</v>
      </c>
      <c r="I202">
        <v>33</v>
      </c>
      <c r="J202">
        <v>64</v>
      </c>
      <c r="K202">
        <v>84</v>
      </c>
      <c r="L202">
        <v>96</v>
      </c>
      <c r="M202">
        <v>66</v>
      </c>
      <c r="N202" s="27">
        <f>IFERROR(VLOOKUP(Main!C202,Absen!$A$1:$B$501,2,0),"No")</f>
        <v>44855</v>
      </c>
      <c r="O202" s="27" t="str">
        <f>IF(N202="No","Hadir","Tidak Hadir")</f>
        <v>Tidak Hadir</v>
      </c>
      <c r="P202">
        <f>IF(N202="No",M202,M202-10)</f>
        <v>56</v>
      </c>
      <c r="Q202">
        <f>SUM(G202:H202,J202:K202)*12.5%+SUM(I202,L202)*20%+P202*10%</f>
        <v>64.899999999999991</v>
      </c>
      <c r="R202" t="str">
        <f>IF(Main!Q202&gt;=91,"A+",IF(Main!Q202&gt;=80,"A",IF(Q202&gt;=70,"B",IF(Q202&gt;=60,"C",IF(Q202&gt;=40,"D",IF(Q202&lt;40,"E"))))))</f>
        <v>C</v>
      </c>
      <c r="S202" s="27">
        <f>INDEX(Detail!$A$1:$A$1001,MATCH(Main!C202,Detail!$G$1:$G$1001,0))</f>
        <v>37479</v>
      </c>
      <c r="T202" t="str">
        <f>INDEX(Detail!$F$1:$F$1001,MATCH(Main!C202,Detail!$G$1:$G$1001,0))</f>
        <v>Kotamobagu</v>
      </c>
      <c r="U202">
        <f>INDEX(Detail!$C$1:$C$1001,MATCH(Main!C202,Detail!$G$1:$G$1001,0))</f>
        <v>173</v>
      </c>
      <c r="V202">
        <f>INDEX(Detail!$D$1:$D$1001,MATCH(Main!C202,Detail!$G$1:$G$1001,0))</f>
        <v>78</v>
      </c>
      <c r="W202" t="str">
        <f>INDEX(Detail!$E$1:$E$1001,MATCH(Main!C202,Detail!$G$1:$G$1001,0))</f>
        <v xml:space="preserve">Gang Pasirkoja No. 7
</v>
      </c>
      <c r="X202" t="str">
        <f>INDEX(Detail!$B$1:$B$1001,MATCH(Main!C202,Detail!$G$1:$G$1001,0))</f>
        <v>O-</v>
      </c>
    </row>
    <row r="203" spans="1:24" x14ac:dyDescent="0.35">
      <c r="A203">
        <v>202</v>
      </c>
      <c r="B203" t="str">
        <f>IF(A203&lt;=250,"1-250",IF(A203&lt;=500,"251-500",IF(A203&lt;=750,"501-750","751-1000")))</f>
        <v>1-250</v>
      </c>
      <c r="C203" t="str">
        <f>CONCATENATE(IF(D203="Matematika","A",IF(D203="Fisika","B",IF(D203="Kimia","C",IF(D203="Biologi","D",IF(D203="Statistika","E","F"))))),IF(A203&gt;=1000,"",IF(A203&gt;=100,"0",IF(A203&gt;=10,"00",IF(A203&lt;10,"000")))),A203)</f>
        <v>E0202</v>
      </c>
      <c r="D203" t="s">
        <v>1010</v>
      </c>
      <c r="E203" t="str">
        <f>VLOOKUP(C203,Detail!$G$1:$H$1001,2,0)</f>
        <v>Martani Lailasari</v>
      </c>
      <c r="F203" t="str">
        <f>IF(AND(B203="1-250",D203="Matematika"),"Bu Dwi",IF(AND(B203="1-250",D203="Fisika"),"Pak Krisna",IF(AND(B203="1-250",D203="Kimia"),"Pak Budi",IF(AND(B203="1-250",D203="Biologi"),"Bu Ratna",IF(AND(B203="1-250",D203="Statistika"),"Bu Made","Pak Andi")))))</f>
        <v>Bu Made</v>
      </c>
      <c r="G203">
        <v>88</v>
      </c>
      <c r="H203">
        <v>41</v>
      </c>
      <c r="I203">
        <v>69</v>
      </c>
      <c r="J203">
        <v>69</v>
      </c>
      <c r="K203">
        <v>81</v>
      </c>
      <c r="L203">
        <v>64</v>
      </c>
      <c r="M203">
        <v>78</v>
      </c>
      <c r="N203" s="27">
        <f>IFERROR(VLOOKUP(Main!C203,Absen!$A$1:$B$501,2,0),"No")</f>
        <v>44848</v>
      </c>
      <c r="O203" s="27" t="str">
        <f>IF(N203="No","Hadir","Tidak Hadir")</f>
        <v>Tidak Hadir</v>
      </c>
      <c r="P203">
        <f>IF(N203="No",M203,M203-10)</f>
        <v>68</v>
      </c>
      <c r="Q203">
        <f>SUM(G203:H203,J203:K203)*12.5%+SUM(I203,L203)*20%+P203*10%</f>
        <v>68.275000000000006</v>
      </c>
      <c r="R203" t="str">
        <f>IF(Main!Q203&gt;=91,"A+",IF(Main!Q203&gt;=80,"A",IF(Q203&gt;=70,"B",IF(Q203&gt;=60,"C",IF(Q203&gt;=40,"D",IF(Q203&lt;40,"E"))))))</f>
        <v>C</v>
      </c>
      <c r="S203" s="27">
        <f>INDEX(Detail!$A$1:$A$1001,MATCH(Main!C203,Detail!$G$1:$G$1001,0))</f>
        <v>37754</v>
      </c>
      <c r="T203" t="str">
        <f>INDEX(Detail!$F$1:$F$1001,MATCH(Main!C203,Detail!$G$1:$G$1001,0))</f>
        <v>Manado</v>
      </c>
      <c r="U203">
        <f>INDEX(Detail!$C$1:$C$1001,MATCH(Main!C203,Detail!$G$1:$G$1001,0))</f>
        <v>169</v>
      </c>
      <c r="V203">
        <f>INDEX(Detail!$D$1:$D$1001,MATCH(Main!C203,Detail!$G$1:$G$1001,0))</f>
        <v>62</v>
      </c>
      <c r="W203" t="str">
        <f>INDEX(Detail!$E$1:$E$1001,MATCH(Main!C203,Detail!$G$1:$G$1001,0))</f>
        <v>Jl. Ir. H. Djuanda No. 05</v>
      </c>
      <c r="X203" t="str">
        <f>INDEX(Detail!$B$1:$B$1001,MATCH(Main!C203,Detail!$G$1:$G$1001,0))</f>
        <v>A+</v>
      </c>
    </row>
    <row r="204" spans="1:24" x14ac:dyDescent="0.35">
      <c r="A204">
        <v>203</v>
      </c>
      <c r="B204" t="str">
        <f>IF(A204&lt;=250,"1-250",IF(A204&lt;=500,"251-500",IF(A204&lt;=750,"501-750","751-1000")))</f>
        <v>1-250</v>
      </c>
      <c r="C204" t="str">
        <f>CONCATENATE(IF(D204="Matematika","A",IF(D204="Fisika","B",IF(D204="Kimia","C",IF(D204="Biologi","D",IF(D204="Statistika","E","F"))))),IF(A204&gt;=1000,"",IF(A204&gt;=100,"0",IF(A204&gt;=10,"00",IF(A204&lt;10,"000")))),A204)</f>
        <v>C0203</v>
      </c>
      <c r="D204" t="s">
        <v>1012</v>
      </c>
      <c r="E204" t="str">
        <f>VLOOKUP(C204,Detail!$G$1:$H$1001,2,0)</f>
        <v>Narji Januar</v>
      </c>
      <c r="F204" t="str">
        <f>IF(AND(B204="1-250",D204="Matematika"),"Bu Dwi",IF(AND(B204="1-250",D204="Fisika"),"Pak Krisna",IF(AND(B204="1-250",D204="Kimia"),"Pak Budi",IF(AND(B204="1-250",D204="Biologi"),"Bu Ratna",IF(AND(B204="1-250",D204="Statistika"),"Bu Made","Pak Andi")))))</f>
        <v>Pak Budi</v>
      </c>
      <c r="G204">
        <v>69</v>
      </c>
      <c r="H204">
        <v>53</v>
      </c>
      <c r="I204">
        <v>71</v>
      </c>
      <c r="J204">
        <v>58</v>
      </c>
      <c r="K204">
        <v>78</v>
      </c>
      <c r="L204">
        <v>48</v>
      </c>
      <c r="M204">
        <v>69</v>
      </c>
      <c r="N204" s="27" t="str">
        <f>IFERROR(VLOOKUP(Main!C204,Absen!$A$1:$B$501,2,0),"No")</f>
        <v>No</v>
      </c>
      <c r="O204" s="27" t="str">
        <f>IF(N204="No","Hadir","Tidak Hadir")</f>
        <v>Hadir</v>
      </c>
      <c r="P204">
        <f>IF(N204="No",M204,M204-10)</f>
        <v>69</v>
      </c>
      <c r="Q204">
        <f>SUM(G204:H204,J204:K204)*12.5%+SUM(I204,L204)*20%+P204*10%</f>
        <v>62.949999999999996</v>
      </c>
      <c r="R204" t="str">
        <f>IF(Main!Q204&gt;=91,"A+",IF(Main!Q204&gt;=80,"A",IF(Q204&gt;=70,"B",IF(Q204&gt;=60,"C",IF(Q204&gt;=40,"D",IF(Q204&lt;40,"E"))))))</f>
        <v>C</v>
      </c>
      <c r="S204" s="27">
        <f>INDEX(Detail!$A$1:$A$1001,MATCH(Main!C204,Detail!$G$1:$G$1001,0))</f>
        <v>37918</v>
      </c>
      <c r="T204" t="str">
        <f>INDEX(Detail!$F$1:$F$1001,MATCH(Main!C204,Detail!$G$1:$G$1001,0))</f>
        <v>Kotamobagu</v>
      </c>
      <c r="U204">
        <f>INDEX(Detail!$C$1:$C$1001,MATCH(Main!C204,Detail!$G$1:$G$1001,0))</f>
        <v>151</v>
      </c>
      <c r="V204">
        <f>INDEX(Detail!$D$1:$D$1001,MATCH(Main!C204,Detail!$G$1:$G$1001,0))</f>
        <v>94</v>
      </c>
      <c r="W204" t="str">
        <f>INDEX(Detail!$E$1:$E$1001,MATCH(Main!C204,Detail!$G$1:$G$1001,0))</f>
        <v xml:space="preserve">Gang Rajawali Timur No. 5
</v>
      </c>
      <c r="X204" t="str">
        <f>INDEX(Detail!$B$1:$B$1001,MATCH(Main!C204,Detail!$G$1:$G$1001,0))</f>
        <v>B-</v>
      </c>
    </row>
    <row r="205" spans="1:24" x14ac:dyDescent="0.35">
      <c r="A205">
        <v>204</v>
      </c>
      <c r="B205" t="str">
        <f>IF(A205&lt;=250,"1-250",IF(A205&lt;=500,"251-500",IF(A205&lt;=750,"501-750","751-1000")))</f>
        <v>1-250</v>
      </c>
      <c r="C205" t="str">
        <f>CONCATENATE(IF(D205="Matematika","A",IF(D205="Fisika","B",IF(D205="Kimia","C",IF(D205="Biologi","D",IF(D205="Statistika","E","F"))))),IF(A205&gt;=1000,"",IF(A205&gt;=100,"0",IF(A205&gt;=10,"00",IF(A205&lt;10,"000")))),A205)</f>
        <v>F0204</v>
      </c>
      <c r="D205" t="s">
        <v>1011</v>
      </c>
      <c r="E205" t="str">
        <f>VLOOKUP(C205,Detail!$G$1:$H$1001,2,0)</f>
        <v>Ade Mustofa</v>
      </c>
      <c r="F205" t="str">
        <f>IF(AND(B205="1-250",D205="Matematika"),"Bu Dwi",IF(AND(B205="1-250",D205="Fisika"),"Pak Krisna",IF(AND(B205="1-250",D205="Kimia"),"Pak Budi",IF(AND(B205="1-250",D205="Biologi"),"Bu Ratna",IF(AND(B205="1-250",D205="Statistika"),"Bu Made","Pak Andi")))))</f>
        <v>Pak Andi</v>
      </c>
      <c r="G205">
        <v>93</v>
      </c>
      <c r="H205">
        <v>55</v>
      </c>
      <c r="I205">
        <v>69</v>
      </c>
      <c r="J205">
        <v>57</v>
      </c>
      <c r="K205">
        <v>62</v>
      </c>
      <c r="L205">
        <v>71</v>
      </c>
      <c r="M205">
        <v>100</v>
      </c>
      <c r="N205" s="27">
        <f>IFERROR(VLOOKUP(Main!C205,Absen!$A$1:$B$501,2,0),"No")</f>
        <v>44800</v>
      </c>
      <c r="O205" s="27" t="str">
        <f>IF(N205="No","Hadir","Tidak Hadir")</f>
        <v>Tidak Hadir</v>
      </c>
      <c r="P205">
        <f>IF(N205="No",M205,M205-10)</f>
        <v>90</v>
      </c>
      <c r="Q205">
        <f>SUM(G205:H205,J205:K205)*12.5%+SUM(I205,L205)*20%+P205*10%</f>
        <v>70.375</v>
      </c>
      <c r="R205" t="str">
        <f>IF(Main!Q205&gt;=91,"A+",IF(Main!Q205&gt;=80,"A",IF(Q205&gt;=70,"B",IF(Q205&gt;=60,"C",IF(Q205&gt;=40,"D",IF(Q205&lt;40,"E"))))))</f>
        <v>B</v>
      </c>
      <c r="S205" s="27">
        <f>INDEX(Detail!$A$1:$A$1001,MATCH(Main!C205,Detail!$G$1:$G$1001,0))</f>
        <v>37439</v>
      </c>
      <c r="T205" t="str">
        <f>INDEX(Detail!$F$1:$F$1001,MATCH(Main!C205,Detail!$G$1:$G$1001,0))</f>
        <v>Pangkalpinang</v>
      </c>
      <c r="U205">
        <f>INDEX(Detail!$C$1:$C$1001,MATCH(Main!C205,Detail!$G$1:$G$1001,0))</f>
        <v>174</v>
      </c>
      <c r="V205">
        <f>INDEX(Detail!$D$1:$D$1001,MATCH(Main!C205,Detail!$G$1:$G$1001,0))</f>
        <v>66</v>
      </c>
      <c r="W205" t="str">
        <f>INDEX(Detail!$E$1:$E$1001,MATCH(Main!C205,Detail!$G$1:$G$1001,0))</f>
        <v>Gang Kiaracondong No. 44</v>
      </c>
      <c r="X205" t="str">
        <f>INDEX(Detail!$B$1:$B$1001,MATCH(Main!C205,Detail!$G$1:$G$1001,0))</f>
        <v>AB+</v>
      </c>
    </row>
    <row r="206" spans="1:24" x14ac:dyDescent="0.35">
      <c r="A206">
        <v>205</v>
      </c>
      <c r="B206" t="str">
        <f>IF(A206&lt;=250,"1-250",IF(A206&lt;=500,"251-500",IF(A206&lt;=750,"501-750","751-1000")))</f>
        <v>1-250</v>
      </c>
      <c r="C206" t="str">
        <f>CONCATENATE(IF(D206="Matematika","A",IF(D206="Fisika","B",IF(D206="Kimia","C",IF(D206="Biologi","D",IF(D206="Statistika","E","F"))))),IF(A206&gt;=1000,"",IF(A206&gt;=100,"0",IF(A206&gt;=10,"00",IF(A206&lt;10,"000")))),A206)</f>
        <v>C0205</v>
      </c>
      <c r="D206" t="s">
        <v>1012</v>
      </c>
      <c r="E206" t="str">
        <f>VLOOKUP(C206,Detail!$G$1:$H$1001,2,0)</f>
        <v>Cemplunk Maryadi</v>
      </c>
      <c r="F206" t="str">
        <f>IF(AND(B206="1-250",D206="Matematika"),"Bu Dwi",IF(AND(B206="1-250",D206="Fisika"),"Pak Krisna",IF(AND(B206="1-250",D206="Kimia"),"Pak Budi",IF(AND(B206="1-250",D206="Biologi"),"Bu Ratna",IF(AND(B206="1-250",D206="Statistika"),"Bu Made","Pak Andi")))))</f>
        <v>Pak Budi</v>
      </c>
      <c r="G206">
        <v>95</v>
      </c>
      <c r="H206">
        <v>44</v>
      </c>
      <c r="I206">
        <v>51</v>
      </c>
      <c r="J206">
        <v>66</v>
      </c>
      <c r="K206">
        <v>61</v>
      </c>
      <c r="L206">
        <v>54</v>
      </c>
      <c r="M206">
        <v>90</v>
      </c>
      <c r="N206" s="27">
        <f>IFERROR(VLOOKUP(Main!C206,Absen!$A$1:$B$501,2,0),"No")</f>
        <v>44846</v>
      </c>
      <c r="O206" s="27" t="str">
        <f>IF(N206="No","Hadir","Tidak Hadir")</f>
        <v>Tidak Hadir</v>
      </c>
      <c r="P206">
        <f>IF(N206="No",M206,M206-10)</f>
        <v>80</v>
      </c>
      <c r="Q206">
        <f>SUM(G206:H206,J206:K206)*12.5%+SUM(I206,L206)*20%+P206*10%</f>
        <v>62.25</v>
      </c>
      <c r="R206" t="str">
        <f>IF(Main!Q206&gt;=91,"A+",IF(Main!Q206&gt;=80,"A",IF(Q206&gt;=70,"B",IF(Q206&gt;=60,"C",IF(Q206&gt;=40,"D",IF(Q206&lt;40,"E"))))))</f>
        <v>C</v>
      </c>
      <c r="S206" s="27">
        <f>INDEX(Detail!$A$1:$A$1001,MATCH(Main!C206,Detail!$G$1:$G$1001,0))</f>
        <v>38314</v>
      </c>
      <c r="T206" t="str">
        <f>INDEX(Detail!$F$1:$F$1001,MATCH(Main!C206,Detail!$G$1:$G$1001,0))</f>
        <v>Palembang</v>
      </c>
      <c r="U206">
        <f>INDEX(Detail!$C$1:$C$1001,MATCH(Main!C206,Detail!$G$1:$G$1001,0))</f>
        <v>153</v>
      </c>
      <c r="V206">
        <f>INDEX(Detail!$D$1:$D$1001,MATCH(Main!C206,Detail!$G$1:$G$1001,0))</f>
        <v>84</v>
      </c>
      <c r="W206" t="str">
        <f>INDEX(Detail!$E$1:$E$1001,MATCH(Main!C206,Detail!$G$1:$G$1001,0))</f>
        <v xml:space="preserve">Gang Kiaracondong No. 5
</v>
      </c>
      <c r="X206" t="str">
        <f>INDEX(Detail!$B$1:$B$1001,MATCH(Main!C206,Detail!$G$1:$G$1001,0))</f>
        <v>B+</v>
      </c>
    </row>
    <row r="207" spans="1:24" x14ac:dyDescent="0.35">
      <c r="A207">
        <v>206</v>
      </c>
      <c r="B207" t="str">
        <f>IF(A207&lt;=250,"1-250",IF(A207&lt;=500,"251-500",IF(A207&lt;=750,"501-750","751-1000")))</f>
        <v>1-250</v>
      </c>
      <c r="C207" t="str">
        <f>CONCATENATE(IF(D207="Matematika","A",IF(D207="Fisika","B",IF(D207="Kimia","C",IF(D207="Biologi","D",IF(D207="Statistika","E","F"))))),IF(A207&gt;=1000,"",IF(A207&gt;=100,"0",IF(A207&gt;=10,"00",IF(A207&lt;10,"000")))),A207)</f>
        <v>B0206</v>
      </c>
      <c r="D207" t="s">
        <v>1014</v>
      </c>
      <c r="E207" t="str">
        <f>VLOOKUP(C207,Detail!$G$1:$H$1001,2,0)</f>
        <v>Paiman Hasanah</v>
      </c>
      <c r="F207" t="str">
        <f>IF(AND(B207="1-250",D207="Matematika"),"Bu Dwi",IF(AND(B207="1-250",D207="Fisika"),"Pak Krisna",IF(AND(B207="1-250",D207="Kimia"),"Pak Budi",IF(AND(B207="1-250",D207="Biologi"),"Bu Ratna",IF(AND(B207="1-250",D207="Statistika"),"Bu Made","Pak Andi")))))</f>
        <v>Pak Krisna</v>
      </c>
      <c r="G207">
        <v>84</v>
      </c>
      <c r="H207">
        <v>66</v>
      </c>
      <c r="I207">
        <v>37</v>
      </c>
      <c r="J207">
        <v>68</v>
      </c>
      <c r="K207">
        <v>95</v>
      </c>
      <c r="L207">
        <v>100</v>
      </c>
      <c r="M207">
        <v>99</v>
      </c>
      <c r="N207" s="27">
        <f>IFERROR(VLOOKUP(Main!C207,Absen!$A$1:$B$501,2,0),"No")</f>
        <v>44846</v>
      </c>
      <c r="O207" s="27" t="str">
        <f>IF(N207="No","Hadir","Tidak Hadir")</f>
        <v>Tidak Hadir</v>
      </c>
      <c r="P207">
        <f>IF(N207="No",M207,M207-10)</f>
        <v>89</v>
      </c>
      <c r="Q207">
        <f>SUM(G207:H207,J207:K207)*12.5%+SUM(I207,L207)*20%+P207*10%</f>
        <v>75.425000000000011</v>
      </c>
      <c r="R207" t="str">
        <f>IF(Main!Q207&gt;=91,"A+",IF(Main!Q207&gt;=80,"A",IF(Q207&gt;=70,"B",IF(Q207&gt;=60,"C",IF(Q207&gt;=40,"D",IF(Q207&lt;40,"E"))))))</f>
        <v>B</v>
      </c>
      <c r="S207" s="27">
        <f>INDEX(Detail!$A$1:$A$1001,MATCH(Main!C207,Detail!$G$1:$G$1001,0))</f>
        <v>38255</v>
      </c>
      <c r="T207" t="str">
        <f>INDEX(Detail!$F$1:$F$1001,MATCH(Main!C207,Detail!$G$1:$G$1001,0))</f>
        <v>Balikpapan</v>
      </c>
      <c r="U207">
        <f>INDEX(Detail!$C$1:$C$1001,MATCH(Main!C207,Detail!$G$1:$G$1001,0))</f>
        <v>151</v>
      </c>
      <c r="V207">
        <f>INDEX(Detail!$D$1:$D$1001,MATCH(Main!C207,Detail!$G$1:$G$1001,0))</f>
        <v>90</v>
      </c>
      <c r="W207" t="str">
        <f>INDEX(Detail!$E$1:$E$1001,MATCH(Main!C207,Detail!$G$1:$G$1001,0))</f>
        <v xml:space="preserve">Gang Peta No. 0
</v>
      </c>
      <c r="X207" t="str">
        <f>INDEX(Detail!$B$1:$B$1001,MATCH(Main!C207,Detail!$G$1:$G$1001,0))</f>
        <v>A-</v>
      </c>
    </row>
    <row r="208" spans="1:24" x14ac:dyDescent="0.35">
      <c r="A208">
        <v>207</v>
      </c>
      <c r="B208" t="str">
        <f>IF(A208&lt;=250,"1-250",IF(A208&lt;=500,"251-500",IF(A208&lt;=750,"501-750","751-1000")))</f>
        <v>1-250</v>
      </c>
      <c r="C208" t="str">
        <f>CONCATENATE(IF(D208="Matematika","A",IF(D208="Fisika","B",IF(D208="Kimia","C",IF(D208="Biologi","D",IF(D208="Statistika","E","F"))))),IF(A208&gt;=1000,"",IF(A208&gt;=100,"0",IF(A208&gt;=10,"00",IF(A208&lt;10,"000")))),A208)</f>
        <v>A0207</v>
      </c>
      <c r="D208" t="s">
        <v>1015</v>
      </c>
      <c r="E208" t="str">
        <f>VLOOKUP(C208,Detail!$G$1:$H$1001,2,0)</f>
        <v>Nalar Andriani</v>
      </c>
      <c r="F208" t="str">
        <f>IF(AND(B208="1-250",D208="Matematika"),"Bu Dwi",IF(AND(B208="1-250",D208="Fisika"),"Pak Krisna",IF(AND(B208="1-250",D208="Kimia"),"Pak Budi",IF(AND(B208="1-250",D208="Biologi"),"Bu Ratna",IF(AND(B208="1-250",D208="Statistika"),"Bu Made","Pak Andi")))))</f>
        <v>Bu Dwi</v>
      </c>
      <c r="G208">
        <v>65</v>
      </c>
      <c r="H208">
        <v>40</v>
      </c>
      <c r="I208">
        <v>94</v>
      </c>
      <c r="J208">
        <v>73</v>
      </c>
      <c r="K208">
        <v>57</v>
      </c>
      <c r="L208">
        <v>61</v>
      </c>
      <c r="M208">
        <v>62</v>
      </c>
      <c r="N208" s="27">
        <f>IFERROR(VLOOKUP(Main!C208,Absen!$A$1:$B$501,2,0),"No")</f>
        <v>44912</v>
      </c>
      <c r="O208" s="27" t="str">
        <f>IF(N208="No","Hadir","Tidak Hadir")</f>
        <v>Tidak Hadir</v>
      </c>
      <c r="P208">
        <f>IF(N208="No",M208,M208-10)</f>
        <v>52</v>
      </c>
      <c r="Q208">
        <f>SUM(G208:H208,J208:K208)*12.5%+SUM(I208,L208)*20%+P208*10%</f>
        <v>65.575000000000003</v>
      </c>
      <c r="R208" t="str">
        <f>IF(Main!Q208&gt;=91,"A+",IF(Main!Q208&gt;=80,"A",IF(Q208&gt;=70,"B",IF(Q208&gt;=60,"C",IF(Q208&gt;=40,"D",IF(Q208&lt;40,"E"))))))</f>
        <v>C</v>
      </c>
      <c r="S208" s="27">
        <f>INDEX(Detail!$A$1:$A$1001,MATCH(Main!C208,Detail!$G$1:$G$1001,0))</f>
        <v>37489</v>
      </c>
      <c r="T208" t="str">
        <f>INDEX(Detail!$F$1:$F$1001,MATCH(Main!C208,Detail!$G$1:$G$1001,0))</f>
        <v>Jayapura</v>
      </c>
      <c r="U208">
        <f>INDEX(Detail!$C$1:$C$1001,MATCH(Main!C208,Detail!$G$1:$G$1001,0))</f>
        <v>179</v>
      </c>
      <c r="V208">
        <f>INDEX(Detail!$D$1:$D$1001,MATCH(Main!C208,Detail!$G$1:$G$1001,0))</f>
        <v>73</v>
      </c>
      <c r="W208" t="str">
        <f>INDEX(Detail!$E$1:$E$1001,MATCH(Main!C208,Detail!$G$1:$G$1001,0))</f>
        <v xml:space="preserve">Gg. K.H. Wahid Hasyim No. 1
</v>
      </c>
      <c r="X208" t="str">
        <f>INDEX(Detail!$B$1:$B$1001,MATCH(Main!C208,Detail!$G$1:$G$1001,0))</f>
        <v>B-</v>
      </c>
    </row>
    <row r="209" spans="1:24" x14ac:dyDescent="0.35">
      <c r="A209">
        <v>208</v>
      </c>
      <c r="B209" t="str">
        <f>IF(A209&lt;=250,"1-250",IF(A209&lt;=500,"251-500",IF(A209&lt;=750,"501-750","751-1000")))</f>
        <v>1-250</v>
      </c>
      <c r="C209" t="str">
        <f>CONCATENATE(IF(D209="Matematika","A",IF(D209="Fisika","B",IF(D209="Kimia","C",IF(D209="Biologi","D",IF(D209="Statistika","E","F"))))),IF(A209&gt;=1000,"",IF(A209&gt;=100,"0",IF(A209&gt;=10,"00",IF(A209&lt;10,"000")))),A209)</f>
        <v>B0208</v>
      </c>
      <c r="D209" t="s">
        <v>1014</v>
      </c>
      <c r="E209" t="str">
        <f>VLOOKUP(C209,Detail!$G$1:$H$1001,2,0)</f>
        <v>Yuni Marpaung</v>
      </c>
      <c r="F209" t="str">
        <f>IF(AND(B209="1-250",D209="Matematika"),"Bu Dwi",IF(AND(B209="1-250",D209="Fisika"),"Pak Krisna",IF(AND(B209="1-250",D209="Kimia"),"Pak Budi",IF(AND(B209="1-250",D209="Biologi"),"Bu Ratna",IF(AND(B209="1-250",D209="Statistika"),"Bu Made","Pak Andi")))))</f>
        <v>Pak Krisna</v>
      </c>
      <c r="G209">
        <v>90</v>
      </c>
      <c r="H209">
        <v>41</v>
      </c>
      <c r="I209">
        <v>49</v>
      </c>
      <c r="J209">
        <v>60</v>
      </c>
      <c r="K209">
        <v>65</v>
      </c>
      <c r="L209">
        <v>86</v>
      </c>
      <c r="M209">
        <v>89</v>
      </c>
      <c r="N209" s="27" t="str">
        <f>IFERROR(VLOOKUP(Main!C209,Absen!$A$1:$B$501,2,0),"No")</f>
        <v>No</v>
      </c>
      <c r="O209" s="27" t="str">
        <f>IF(N209="No","Hadir","Tidak Hadir")</f>
        <v>Hadir</v>
      </c>
      <c r="P209">
        <f>IF(N209="No",M209,M209-10)</f>
        <v>89</v>
      </c>
      <c r="Q209">
        <f>SUM(G209:H209,J209:K209)*12.5%+SUM(I209,L209)*20%+P209*10%</f>
        <v>67.900000000000006</v>
      </c>
      <c r="R209" t="str">
        <f>IF(Main!Q209&gt;=91,"A+",IF(Main!Q209&gt;=80,"A",IF(Q209&gt;=70,"B",IF(Q209&gt;=60,"C",IF(Q209&gt;=40,"D",IF(Q209&lt;40,"E"))))))</f>
        <v>C</v>
      </c>
      <c r="S209" s="27">
        <f>INDEX(Detail!$A$1:$A$1001,MATCH(Main!C209,Detail!$G$1:$G$1001,0))</f>
        <v>38423</v>
      </c>
      <c r="T209" t="str">
        <f>INDEX(Detail!$F$1:$F$1001,MATCH(Main!C209,Detail!$G$1:$G$1001,0))</f>
        <v>Tomohon</v>
      </c>
      <c r="U209">
        <f>INDEX(Detail!$C$1:$C$1001,MATCH(Main!C209,Detail!$G$1:$G$1001,0))</f>
        <v>159</v>
      </c>
      <c r="V209">
        <f>INDEX(Detail!$D$1:$D$1001,MATCH(Main!C209,Detail!$G$1:$G$1001,0))</f>
        <v>75</v>
      </c>
      <c r="W209" t="str">
        <f>INDEX(Detail!$E$1:$E$1001,MATCH(Main!C209,Detail!$G$1:$G$1001,0))</f>
        <v>Gg. Moch. Toha No. 61</v>
      </c>
      <c r="X209" t="str">
        <f>INDEX(Detail!$B$1:$B$1001,MATCH(Main!C209,Detail!$G$1:$G$1001,0))</f>
        <v>A+</v>
      </c>
    </row>
    <row r="210" spans="1:24" x14ac:dyDescent="0.35">
      <c r="A210">
        <v>209</v>
      </c>
      <c r="B210" t="str">
        <f>IF(A210&lt;=250,"1-250",IF(A210&lt;=500,"251-500",IF(A210&lt;=750,"501-750","751-1000")))</f>
        <v>1-250</v>
      </c>
      <c r="C210" t="str">
        <f>CONCATENATE(IF(D210="Matematika","A",IF(D210="Fisika","B",IF(D210="Kimia","C",IF(D210="Biologi","D",IF(D210="Statistika","E","F"))))),IF(A210&gt;=1000,"",IF(A210&gt;=100,"0",IF(A210&gt;=10,"00",IF(A210&lt;10,"000")))),A210)</f>
        <v>A0209</v>
      </c>
      <c r="D210" t="s">
        <v>1015</v>
      </c>
      <c r="E210" t="str">
        <f>VLOOKUP(C210,Detail!$G$1:$H$1001,2,0)</f>
        <v>Kasiran Nugroho</v>
      </c>
      <c r="F210" t="str">
        <f>IF(AND(B210="1-250",D210="Matematika"),"Bu Dwi",IF(AND(B210="1-250",D210="Fisika"),"Pak Krisna",IF(AND(B210="1-250",D210="Kimia"),"Pak Budi",IF(AND(B210="1-250",D210="Biologi"),"Bu Ratna",IF(AND(B210="1-250",D210="Statistika"),"Bu Made","Pak Andi")))))</f>
        <v>Bu Dwi</v>
      </c>
      <c r="G210">
        <v>53</v>
      </c>
      <c r="H210">
        <v>70</v>
      </c>
      <c r="I210">
        <v>90</v>
      </c>
      <c r="J210">
        <v>66</v>
      </c>
      <c r="K210">
        <v>70</v>
      </c>
      <c r="L210">
        <v>62</v>
      </c>
      <c r="M210">
        <v>91</v>
      </c>
      <c r="N210" s="27">
        <f>IFERROR(VLOOKUP(Main!C210,Absen!$A$1:$B$501,2,0),"No")</f>
        <v>44871</v>
      </c>
      <c r="O210" s="27" t="str">
        <f>IF(N210="No","Hadir","Tidak Hadir")</f>
        <v>Tidak Hadir</v>
      </c>
      <c r="P210">
        <f>IF(N210="No",M210,M210-10)</f>
        <v>81</v>
      </c>
      <c r="Q210">
        <f>SUM(G210:H210,J210:K210)*12.5%+SUM(I210,L210)*20%+P210*10%</f>
        <v>70.875</v>
      </c>
      <c r="R210" t="str">
        <f>IF(Main!Q210&gt;=91,"A+",IF(Main!Q210&gt;=80,"A",IF(Q210&gt;=70,"B",IF(Q210&gt;=60,"C",IF(Q210&gt;=40,"D",IF(Q210&lt;40,"E"))))))</f>
        <v>B</v>
      </c>
      <c r="S210" s="27">
        <f>INDEX(Detail!$A$1:$A$1001,MATCH(Main!C210,Detail!$G$1:$G$1001,0))</f>
        <v>38302</v>
      </c>
      <c r="T210" t="str">
        <f>INDEX(Detail!$F$1:$F$1001,MATCH(Main!C210,Detail!$G$1:$G$1001,0))</f>
        <v>Bitung</v>
      </c>
      <c r="U210">
        <f>INDEX(Detail!$C$1:$C$1001,MATCH(Main!C210,Detail!$G$1:$G$1001,0))</f>
        <v>163</v>
      </c>
      <c r="V210">
        <f>INDEX(Detail!$D$1:$D$1001,MATCH(Main!C210,Detail!$G$1:$G$1001,0))</f>
        <v>62</v>
      </c>
      <c r="W210" t="str">
        <f>INDEX(Detail!$E$1:$E$1001,MATCH(Main!C210,Detail!$G$1:$G$1001,0))</f>
        <v>Gang Stasiun Wonokromo No. 62</v>
      </c>
      <c r="X210" t="str">
        <f>INDEX(Detail!$B$1:$B$1001,MATCH(Main!C210,Detail!$G$1:$G$1001,0))</f>
        <v>AB+</v>
      </c>
    </row>
    <row r="211" spans="1:24" x14ac:dyDescent="0.35">
      <c r="A211">
        <v>210</v>
      </c>
      <c r="B211" t="str">
        <f>IF(A211&lt;=250,"1-250",IF(A211&lt;=500,"251-500",IF(A211&lt;=750,"501-750","751-1000")))</f>
        <v>1-250</v>
      </c>
      <c r="C211" t="str">
        <f>CONCATENATE(IF(D211="Matematika","A",IF(D211="Fisika","B",IF(D211="Kimia","C",IF(D211="Biologi","D",IF(D211="Statistika","E","F"))))),IF(A211&gt;=1000,"",IF(A211&gt;=100,"0",IF(A211&gt;=10,"00",IF(A211&lt;10,"000")))),A211)</f>
        <v>F0210</v>
      </c>
      <c r="D211" t="s">
        <v>1011</v>
      </c>
      <c r="E211" t="str">
        <f>VLOOKUP(C211,Detail!$G$1:$H$1001,2,0)</f>
        <v>Rosman Maryadi</v>
      </c>
      <c r="F211" t="str">
        <f>IF(AND(B211="1-250",D211="Matematika"),"Bu Dwi",IF(AND(B211="1-250",D211="Fisika"),"Pak Krisna",IF(AND(B211="1-250",D211="Kimia"),"Pak Budi",IF(AND(B211="1-250",D211="Biologi"),"Bu Ratna",IF(AND(B211="1-250",D211="Statistika"),"Bu Made","Pak Andi")))))</f>
        <v>Pak Andi</v>
      </c>
      <c r="G211">
        <v>65</v>
      </c>
      <c r="H211">
        <v>45</v>
      </c>
      <c r="I211">
        <v>34</v>
      </c>
      <c r="J211">
        <v>75</v>
      </c>
      <c r="K211">
        <v>93</v>
      </c>
      <c r="L211">
        <v>55</v>
      </c>
      <c r="M211">
        <v>60</v>
      </c>
      <c r="N211" s="27" t="str">
        <f>IFERROR(VLOOKUP(Main!C211,Absen!$A$1:$B$501,2,0),"No")</f>
        <v>No</v>
      </c>
      <c r="O211" s="27" t="str">
        <f>IF(N211="No","Hadir","Tidak Hadir")</f>
        <v>Hadir</v>
      </c>
      <c r="P211">
        <f>IF(N211="No",M211,M211-10)</f>
        <v>60</v>
      </c>
      <c r="Q211">
        <f>SUM(G211:H211,J211:K211)*12.5%+SUM(I211,L211)*20%+P211*10%</f>
        <v>58.55</v>
      </c>
      <c r="R211" t="str">
        <f>IF(Main!Q211&gt;=91,"A+",IF(Main!Q211&gt;=80,"A",IF(Q211&gt;=70,"B",IF(Q211&gt;=60,"C",IF(Q211&gt;=40,"D",IF(Q211&lt;40,"E"))))))</f>
        <v>D</v>
      </c>
      <c r="S211" s="27">
        <f>INDEX(Detail!$A$1:$A$1001,MATCH(Main!C211,Detail!$G$1:$G$1001,0))</f>
        <v>37728</v>
      </c>
      <c r="T211" t="str">
        <f>INDEX(Detail!$F$1:$F$1001,MATCH(Main!C211,Detail!$G$1:$G$1001,0))</f>
        <v>Samarinda</v>
      </c>
      <c r="U211">
        <f>INDEX(Detail!$C$1:$C$1001,MATCH(Main!C211,Detail!$G$1:$G$1001,0))</f>
        <v>172</v>
      </c>
      <c r="V211">
        <f>INDEX(Detail!$D$1:$D$1001,MATCH(Main!C211,Detail!$G$1:$G$1001,0))</f>
        <v>78</v>
      </c>
      <c r="W211" t="str">
        <f>INDEX(Detail!$E$1:$E$1001,MATCH(Main!C211,Detail!$G$1:$G$1001,0))</f>
        <v xml:space="preserve">Gang BKR No. 6
</v>
      </c>
      <c r="X211" t="str">
        <f>INDEX(Detail!$B$1:$B$1001,MATCH(Main!C211,Detail!$G$1:$G$1001,0))</f>
        <v>O+</v>
      </c>
    </row>
    <row r="212" spans="1:24" x14ac:dyDescent="0.35">
      <c r="A212">
        <v>211</v>
      </c>
      <c r="B212" t="str">
        <f>IF(A212&lt;=250,"1-250",IF(A212&lt;=500,"251-500",IF(A212&lt;=750,"501-750","751-1000")))</f>
        <v>1-250</v>
      </c>
      <c r="C212" t="str">
        <f>CONCATENATE(IF(D212="Matematika","A",IF(D212="Fisika","B",IF(D212="Kimia","C",IF(D212="Biologi","D",IF(D212="Statistika","E","F"))))),IF(A212&gt;=1000,"",IF(A212&gt;=100,"0",IF(A212&gt;=10,"00",IF(A212&lt;10,"000")))),A212)</f>
        <v>F0211</v>
      </c>
      <c r="D212" t="s">
        <v>1011</v>
      </c>
      <c r="E212" t="str">
        <f>VLOOKUP(C212,Detail!$G$1:$H$1001,2,0)</f>
        <v>Hasta Suwarno</v>
      </c>
      <c r="F212" t="str">
        <f>IF(AND(B212="1-250",D212="Matematika"),"Bu Dwi",IF(AND(B212="1-250",D212="Fisika"),"Pak Krisna",IF(AND(B212="1-250",D212="Kimia"),"Pak Budi",IF(AND(B212="1-250",D212="Biologi"),"Bu Ratna",IF(AND(B212="1-250",D212="Statistika"),"Bu Made","Pak Andi")))))</f>
        <v>Pak Andi</v>
      </c>
      <c r="G212">
        <v>94</v>
      </c>
      <c r="H212">
        <v>57</v>
      </c>
      <c r="I212">
        <v>56</v>
      </c>
      <c r="J212">
        <v>56</v>
      </c>
      <c r="K212">
        <v>82</v>
      </c>
      <c r="L212">
        <v>46</v>
      </c>
      <c r="M212">
        <v>85</v>
      </c>
      <c r="N212" s="27">
        <f>IFERROR(VLOOKUP(Main!C212,Absen!$A$1:$B$501,2,0),"No")</f>
        <v>44885</v>
      </c>
      <c r="O212" s="27" t="str">
        <f>IF(N212="No","Hadir","Tidak Hadir")</f>
        <v>Tidak Hadir</v>
      </c>
      <c r="P212">
        <f>IF(N212="No",M212,M212-10)</f>
        <v>75</v>
      </c>
      <c r="Q212">
        <f>SUM(G212:H212,J212:K212)*12.5%+SUM(I212,L212)*20%+P212*10%</f>
        <v>64.025000000000006</v>
      </c>
      <c r="R212" t="str">
        <f>IF(Main!Q212&gt;=91,"A+",IF(Main!Q212&gt;=80,"A",IF(Q212&gt;=70,"B",IF(Q212&gt;=60,"C",IF(Q212&gt;=40,"D",IF(Q212&lt;40,"E"))))))</f>
        <v>C</v>
      </c>
      <c r="S212" s="27">
        <f>INDEX(Detail!$A$1:$A$1001,MATCH(Main!C212,Detail!$G$1:$G$1001,0))</f>
        <v>37941</v>
      </c>
      <c r="T212" t="str">
        <f>INDEX(Detail!$F$1:$F$1001,MATCH(Main!C212,Detail!$G$1:$G$1001,0))</f>
        <v>Yogyakarta</v>
      </c>
      <c r="U212">
        <f>INDEX(Detail!$C$1:$C$1001,MATCH(Main!C212,Detail!$G$1:$G$1001,0))</f>
        <v>162</v>
      </c>
      <c r="V212">
        <f>INDEX(Detail!$D$1:$D$1001,MATCH(Main!C212,Detail!$G$1:$G$1001,0))</f>
        <v>88</v>
      </c>
      <c r="W212" t="str">
        <f>INDEX(Detail!$E$1:$E$1001,MATCH(Main!C212,Detail!$G$1:$G$1001,0))</f>
        <v xml:space="preserve">Gang Rajawali Timur No. 3
</v>
      </c>
      <c r="X212" t="str">
        <f>INDEX(Detail!$B$1:$B$1001,MATCH(Main!C212,Detail!$G$1:$G$1001,0))</f>
        <v>A+</v>
      </c>
    </row>
    <row r="213" spans="1:24" x14ac:dyDescent="0.35">
      <c r="A213">
        <v>212</v>
      </c>
      <c r="B213" t="str">
        <f>IF(A213&lt;=250,"1-250",IF(A213&lt;=500,"251-500",IF(A213&lt;=750,"501-750","751-1000")))</f>
        <v>1-250</v>
      </c>
      <c r="C213" t="str">
        <f>CONCATENATE(IF(D213="Matematika","A",IF(D213="Fisika","B",IF(D213="Kimia","C",IF(D213="Biologi","D",IF(D213="Statistika","E","F"))))),IF(A213&gt;=1000,"",IF(A213&gt;=100,"0",IF(A213&gt;=10,"00",IF(A213&lt;10,"000")))),A213)</f>
        <v>F0212</v>
      </c>
      <c r="D213" t="s">
        <v>1011</v>
      </c>
      <c r="E213" t="str">
        <f>VLOOKUP(C213,Detail!$G$1:$H$1001,2,0)</f>
        <v>Yance Palastri</v>
      </c>
      <c r="F213" t="str">
        <f>IF(AND(B213="1-250",D213="Matematika"),"Bu Dwi",IF(AND(B213="1-250",D213="Fisika"),"Pak Krisna",IF(AND(B213="1-250",D213="Kimia"),"Pak Budi",IF(AND(B213="1-250",D213="Biologi"),"Bu Ratna",IF(AND(B213="1-250",D213="Statistika"),"Bu Made","Pak Andi")))))</f>
        <v>Pak Andi</v>
      </c>
      <c r="G213">
        <v>91</v>
      </c>
      <c r="H213">
        <v>54</v>
      </c>
      <c r="I213">
        <v>65</v>
      </c>
      <c r="J213">
        <v>71</v>
      </c>
      <c r="K213">
        <v>84</v>
      </c>
      <c r="L213">
        <v>60</v>
      </c>
      <c r="M213">
        <v>71</v>
      </c>
      <c r="N213" s="27">
        <f>IFERROR(VLOOKUP(Main!C213,Absen!$A$1:$B$501,2,0),"No")</f>
        <v>44903</v>
      </c>
      <c r="O213" s="27" t="str">
        <f>IF(N213="No","Hadir","Tidak Hadir")</f>
        <v>Tidak Hadir</v>
      </c>
      <c r="P213">
        <f>IF(N213="No",M213,M213-10)</f>
        <v>61</v>
      </c>
      <c r="Q213">
        <f>SUM(G213:H213,J213:K213)*12.5%+SUM(I213,L213)*20%+P213*10%</f>
        <v>68.599999999999994</v>
      </c>
      <c r="R213" t="str">
        <f>IF(Main!Q213&gt;=91,"A+",IF(Main!Q213&gt;=80,"A",IF(Q213&gt;=70,"B",IF(Q213&gt;=60,"C",IF(Q213&gt;=40,"D",IF(Q213&lt;40,"E"))))))</f>
        <v>C</v>
      </c>
      <c r="S213" s="27">
        <f>INDEX(Detail!$A$1:$A$1001,MATCH(Main!C213,Detail!$G$1:$G$1001,0))</f>
        <v>38435</v>
      </c>
      <c r="T213" t="str">
        <f>INDEX(Detail!$F$1:$F$1001,MATCH(Main!C213,Detail!$G$1:$G$1001,0))</f>
        <v>Lhokseumawe</v>
      </c>
      <c r="U213">
        <f>INDEX(Detail!$C$1:$C$1001,MATCH(Main!C213,Detail!$G$1:$G$1001,0))</f>
        <v>165</v>
      </c>
      <c r="V213">
        <f>INDEX(Detail!$D$1:$D$1001,MATCH(Main!C213,Detail!$G$1:$G$1001,0))</f>
        <v>64</v>
      </c>
      <c r="W213" t="str">
        <f>INDEX(Detail!$E$1:$E$1001,MATCH(Main!C213,Detail!$G$1:$G$1001,0))</f>
        <v xml:space="preserve">Jalan Gedebage Selatan No. 9
</v>
      </c>
      <c r="X213" t="str">
        <f>INDEX(Detail!$B$1:$B$1001,MATCH(Main!C213,Detail!$G$1:$G$1001,0))</f>
        <v>A-</v>
      </c>
    </row>
    <row r="214" spans="1:24" x14ac:dyDescent="0.35">
      <c r="A214">
        <v>213</v>
      </c>
      <c r="B214" t="str">
        <f>IF(A214&lt;=250,"1-250",IF(A214&lt;=500,"251-500",IF(A214&lt;=750,"501-750","751-1000")))</f>
        <v>1-250</v>
      </c>
      <c r="C214" t="str">
        <f>CONCATENATE(IF(D214="Matematika","A",IF(D214="Fisika","B",IF(D214="Kimia","C",IF(D214="Biologi","D",IF(D214="Statistika","E","F"))))),IF(A214&gt;=1000,"",IF(A214&gt;=100,"0",IF(A214&gt;=10,"00",IF(A214&lt;10,"000")))),A214)</f>
        <v>A0213</v>
      </c>
      <c r="D214" t="s">
        <v>1015</v>
      </c>
      <c r="E214" t="str">
        <f>VLOOKUP(C214,Detail!$G$1:$H$1001,2,0)</f>
        <v>Raihan Susanti</v>
      </c>
      <c r="F214" t="str">
        <f>IF(AND(B214="1-250",D214="Matematika"),"Bu Dwi",IF(AND(B214="1-250",D214="Fisika"),"Pak Krisna",IF(AND(B214="1-250",D214="Kimia"),"Pak Budi",IF(AND(B214="1-250",D214="Biologi"),"Bu Ratna",IF(AND(B214="1-250",D214="Statistika"),"Bu Made","Pak Andi")))))</f>
        <v>Bu Dwi</v>
      </c>
      <c r="G214">
        <v>95</v>
      </c>
      <c r="H214">
        <v>49</v>
      </c>
      <c r="I214">
        <v>93</v>
      </c>
      <c r="J214">
        <v>71</v>
      </c>
      <c r="K214">
        <v>68</v>
      </c>
      <c r="L214">
        <v>86</v>
      </c>
      <c r="M214">
        <v>62</v>
      </c>
      <c r="N214" s="27">
        <f>IFERROR(VLOOKUP(Main!C214,Absen!$A$1:$B$501,2,0),"No")</f>
        <v>44858</v>
      </c>
      <c r="O214" s="27" t="str">
        <f>IF(N214="No","Hadir","Tidak Hadir")</f>
        <v>Tidak Hadir</v>
      </c>
      <c r="P214">
        <f>IF(N214="No",M214,M214-10)</f>
        <v>52</v>
      </c>
      <c r="Q214">
        <f>SUM(G214:H214,J214:K214)*12.5%+SUM(I214,L214)*20%+P214*10%</f>
        <v>76.375000000000014</v>
      </c>
      <c r="R214" t="str">
        <f>IF(Main!Q214&gt;=91,"A+",IF(Main!Q214&gt;=80,"A",IF(Q214&gt;=70,"B",IF(Q214&gt;=60,"C",IF(Q214&gt;=40,"D",IF(Q214&lt;40,"E"))))))</f>
        <v>B</v>
      </c>
      <c r="S214" s="27">
        <f>INDEX(Detail!$A$1:$A$1001,MATCH(Main!C214,Detail!$G$1:$G$1001,0))</f>
        <v>37157</v>
      </c>
      <c r="T214" t="str">
        <f>INDEX(Detail!$F$1:$F$1001,MATCH(Main!C214,Detail!$G$1:$G$1001,0))</f>
        <v>Palopo</v>
      </c>
      <c r="U214">
        <f>INDEX(Detail!$C$1:$C$1001,MATCH(Main!C214,Detail!$G$1:$G$1001,0))</f>
        <v>180</v>
      </c>
      <c r="V214">
        <f>INDEX(Detail!$D$1:$D$1001,MATCH(Main!C214,Detail!$G$1:$G$1001,0))</f>
        <v>93</v>
      </c>
      <c r="W214" t="str">
        <f>INDEX(Detail!$E$1:$E$1001,MATCH(Main!C214,Detail!$G$1:$G$1001,0))</f>
        <v>Jalan Jend. A. Yani No. 43</v>
      </c>
      <c r="X214" t="str">
        <f>INDEX(Detail!$B$1:$B$1001,MATCH(Main!C214,Detail!$G$1:$G$1001,0))</f>
        <v>O-</v>
      </c>
    </row>
    <row r="215" spans="1:24" x14ac:dyDescent="0.35">
      <c r="A215">
        <v>214</v>
      </c>
      <c r="B215" t="str">
        <f>IF(A215&lt;=250,"1-250",IF(A215&lt;=500,"251-500",IF(A215&lt;=750,"501-750","751-1000")))</f>
        <v>1-250</v>
      </c>
      <c r="C215" t="str">
        <f>CONCATENATE(IF(D215="Matematika","A",IF(D215="Fisika","B",IF(D215="Kimia","C",IF(D215="Biologi","D",IF(D215="Statistika","E","F"))))),IF(A215&gt;=1000,"",IF(A215&gt;=100,"0",IF(A215&gt;=10,"00",IF(A215&lt;10,"000")))),A215)</f>
        <v>C0214</v>
      </c>
      <c r="D215" t="s">
        <v>1012</v>
      </c>
      <c r="E215" t="str">
        <f>VLOOKUP(C215,Detail!$G$1:$H$1001,2,0)</f>
        <v>Ratih Palastri</v>
      </c>
      <c r="F215" t="str">
        <f>IF(AND(B215="1-250",D215="Matematika"),"Bu Dwi",IF(AND(B215="1-250",D215="Fisika"),"Pak Krisna",IF(AND(B215="1-250",D215="Kimia"),"Pak Budi",IF(AND(B215="1-250",D215="Biologi"),"Bu Ratna",IF(AND(B215="1-250",D215="Statistika"),"Bu Made","Pak Andi")))))</f>
        <v>Pak Budi</v>
      </c>
      <c r="G215">
        <v>79</v>
      </c>
      <c r="H215">
        <v>60</v>
      </c>
      <c r="I215">
        <v>42</v>
      </c>
      <c r="J215">
        <v>59</v>
      </c>
      <c r="K215">
        <v>68</v>
      </c>
      <c r="L215">
        <v>54</v>
      </c>
      <c r="M215">
        <v>97</v>
      </c>
      <c r="N215" s="27">
        <f>IFERROR(VLOOKUP(Main!C215,Absen!$A$1:$B$501,2,0),"No")</f>
        <v>44766</v>
      </c>
      <c r="O215" s="27" t="str">
        <f>IF(N215="No","Hadir","Tidak Hadir")</f>
        <v>Tidak Hadir</v>
      </c>
      <c r="P215">
        <f>IF(N215="No",M215,M215-10)</f>
        <v>87</v>
      </c>
      <c r="Q215">
        <f>SUM(G215:H215,J215:K215)*12.5%+SUM(I215,L215)*20%+P215*10%</f>
        <v>61.150000000000006</v>
      </c>
      <c r="R215" t="str">
        <f>IF(Main!Q215&gt;=91,"A+",IF(Main!Q215&gt;=80,"A",IF(Q215&gt;=70,"B",IF(Q215&gt;=60,"C",IF(Q215&gt;=40,"D",IF(Q215&lt;40,"E"))))))</f>
        <v>C</v>
      </c>
      <c r="S215" s="27">
        <f>INDEX(Detail!$A$1:$A$1001,MATCH(Main!C215,Detail!$G$1:$G$1001,0))</f>
        <v>37915</v>
      </c>
      <c r="T215" t="str">
        <f>INDEX(Detail!$F$1:$F$1001,MATCH(Main!C215,Detail!$G$1:$G$1001,0))</f>
        <v>Prabumulih</v>
      </c>
      <c r="U215">
        <f>INDEX(Detail!$C$1:$C$1001,MATCH(Main!C215,Detail!$G$1:$G$1001,0))</f>
        <v>166</v>
      </c>
      <c r="V215">
        <f>INDEX(Detail!$D$1:$D$1001,MATCH(Main!C215,Detail!$G$1:$G$1001,0))</f>
        <v>61</v>
      </c>
      <c r="W215" t="str">
        <f>INDEX(Detail!$E$1:$E$1001,MATCH(Main!C215,Detail!$G$1:$G$1001,0))</f>
        <v>Gg. Bangka Raya No. 15</v>
      </c>
      <c r="X215" t="str">
        <f>INDEX(Detail!$B$1:$B$1001,MATCH(Main!C215,Detail!$G$1:$G$1001,0))</f>
        <v>B+</v>
      </c>
    </row>
    <row r="216" spans="1:24" x14ac:dyDescent="0.35">
      <c r="A216">
        <v>215</v>
      </c>
      <c r="B216" t="str">
        <f>IF(A216&lt;=250,"1-250",IF(A216&lt;=500,"251-500",IF(A216&lt;=750,"501-750","751-1000")))</f>
        <v>1-250</v>
      </c>
      <c r="C216" t="str">
        <f>CONCATENATE(IF(D216="Matematika","A",IF(D216="Fisika","B",IF(D216="Kimia","C",IF(D216="Biologi","D",IF(D216="Statistika","E","F"))))),IF(A216&gt;=1000,"",IF(A216&gt;=100,"0",IF(A216&gt;=10,"00",IF(A216&lt;10,"000")))),A216)</f>
        <v>F0215</v>
      </c>
      <c r="D216" t="s">
        <v>1011</v>
      </c>
      <c r="E216" t="str">
        <f>VLOOKUP(C216,Detail!$G$1:$H$1001,2,0)</f>
        <v>Diah Wahyudin</v>
      </c>
      <c r="F216" t="str">
        <f>IF(AND(B216="1-250",D216="Matematika"),"Bu Dwi",IF(AND(B216="1-250",D216="Fisika"),"Pak Krisna",IF(AND(B216="1-250",D216="Kimia"),"Pak Budi",IF(AND(B216="1-250",D216="Biologi"),"Bu Ratna",IF(AND(B216="1-250",D216="Statistika"),"Bu Made","Pak Andi")))))</f>
        <v>Pak Andi</v>
      </c>
      <c r="G216">
        <v>88</v>
      </c>
      <c r="H216">
        <v>45</v>
      </c>
      <c r="I216">
        <v>38</v>
      </c>
      <c r="J216">
        <v>60</v>
      </c>
      <c r="K216">
        <v>91</v>
      </c>
      <c r="L216">
        <v>54</v>
      </c>
      <c r="M216">
        <v>62</v>
      </c>
      <c r="N216" s="27">
        <f>IFERROR(VLOOKUP(Main!C216,Absen!$A$1:$B$501,2,0),"No")</f>
        <v>44876</v>
      </c>
      <c r="O216" s="27" t="str">
        <f>IF(N216="No","Hadir","Tidak Hadir")</f>
        <v>Tidak Hadir</v>
      </c>
      <c r="P216">
        <f>IF(N216="No",M216,M216-10)</f>
        <v>52</v>
      </c>
      <c r="Q216">
        <f>SUM(G216:H216,J216:K216)*12.5%+SUM(I216,L216)*20%+P216*10%</f>
        <v>59.100000000000009</v>
      </c>
      <c r="R216" t="str">
        <f>IF(Main!Q216&gt;=91,"A+",IF(Main!Q216&gt;=80,"A",IF(Q216&gt;=70,"B",IF(Q216&gt;=60,"C",IF(Q216&gt;=40,"D",IF(Q216&lt;40,"E"))))))</f>
        <v>D</v>
      </c>
      <c r="S216" s="27">
        <f>INDEX(Detail!$A$1:$A$1001,MATCH(Main!C216,Detail!$G$1:$G$1001,0))</f>
        <v>37050</v>
      </c>
      <c r="T216" t="str">
        <f>INDEX(Detail!$F$1:$F$1001,MATCH(Main!C216,Detail!$G$1:$G$1001,0))</f>
        <v>Tarakan</v>
      </c>
      <c r="U216">
        <f>INDEX(Detail!$C$1:$C$1001,MATCH(Main!C216,Detail!$G$1:$G$1001,0))</f>
        <v>179</v>
      </c>
      <c r="V216">
        <f>INDEX(Detail!$D$1:$D$1001,MATCH(Main!C216,Detail!$G$1:$G$1001,0))</f>
        <v>83</v>
      </c>
      <c r="W216" t="str">
        <f>INDEX(Detail!$E$1:$E$1001,MATCH(Main!C216,Detail!$G$1:$G$1001,0))</f>
        <v xml:space="preserve">Jalan Suryakencana No. 7
</v>
      </c>
      <c r="X216" t="str">
        <f>INDEX(Detail!$B$1:$B$1001,MATCH(Main!C216,Detail!$G$1:$G$1001,0))</f>
        <v>B-</v>
      </c>
    </row>
    <row r="217" spans="1:24" x14ac:dyDescent="0.35">
      <c r="A217">
        <v>216</v>
      </c>
      <c r="B217" t="str">
        <f>IF(A217&lt;=250,"1-250",IF(A217&lt;=500,"251-500",IF(A217&lt;=750,"501-750","751-1000")))</f>
        <v>1-250</v>
      </c>
      <c r="C217" t="str">
        <f>CONCATENATE(IF(D217="Matematika","A",IF(D217="Fisika","B",IF(D217="Kimia","C",IF(D217="Biologi","D",IF(D217="Statistika","E","F"))))),IF(A217&gt;=1000,"",IF(A217&gt;=100,"0",IF(A217&gt;=10,"00",IF(A217&lt;10,"000")))),A217)</f>
        <v>C0216</v>
      </c>
      <c r="D217" t="s">
        <v>1012</v>
      </c>
      <c r="E217" t="str">
        <f>VLOOKUP(C217,Detail!$G$1:$H$1001,2,0)</f>
        <v>Kamidin Handayani</v>
      </c>
      <c r="F217" t="str">
        <f>IF(AND(B217="1-250",D217="Matematika"),"Bu Dwi",IF(AND(B217="1-250",D217="Fisika"),"Pak Krisna",IF(AND(B217="1-250",D217="Kimia"),"Pak Budi",IF(AND(B217="1-250",D217="Biologi"),"Bu Ratna",IF(AND(B217="1-250",D217="Statistika"),"Bu Made","Pak Andi")))))</f>
        <v>Pak Budi</v>
      </c>
      <c r="G217">
        <v>61</v>
      </c>
      <c r="H217">
        <v>51</v>
      </c>
      <c r="I217">
        <v>75</v>
      </c>
      <c r="J217">
        <v>62</v>
      </c>
      <c r="K217">
        <v>59</v>
      </c>
      <c r="L217">
        <v>45</v>
      </c>
      <c r="M217">
        <v>88</v>
      </c>
      <c r="N217" s="27" t="str">
        <f>IFERROR(VLOOKUP(Main!C217,Absen!$A$1:$B$501,2,0),"No")</f>
        <v>No</v>
      </c>
      <c r="O217" s="27" t="str">
        <f>IF(N217="No","Hadir","Tidak Hadir")</f>
        <v>Hadir</v>
      </c>
      <c r="P217">
        <f>IF(N217="No",M217,M217-10)</f>
        <v>88</v>
      </c>
      <c r="Q217">
        <f>SUM(G217:H217,J217:K217)*12.5%+SUM(I217,L217)*20%+P217*10%</f>
        <v>61.924999999999997</v>
      </c>
      <c r="R217" t="str">
        <f>IF(Main!Q217&gt;=91,"A+",IF(Main!Q217&gt;=80,"A",IF(Q217&gt;=70,"B",IF(Q217&gt;=60,"C",IF(Q217&gt;=40,"D",IF(Q217&lt;40,"E"))))))</f>
        <v>C</v>
      </c>
      <c r="S217" s="27">
        <f>INDEX(Detail!$A$1:$A$1001,MATCH(Main!C217,Detail!$G$1:$G$1001,0))</f>
        <v>37201</v>
      </c>
      <c r="T217" t="str">
        <f>INDEX(Detail!$F$1:$F$1001,MATCH(Main!C217,Detail!$G$1:$G$1001,0))</f>
        <v>Jambi</v>
      </c>
      <c r="U217">
        <f>INDEX(Detail!$C$1:$C$1001,MATCH(Main!C217,Detail!$G$1:$G$1001,0))</f>
        <v>177</v>
      </c>
      <c r="V217">
        <f>INDEX(Detail!$D$1:$D$1001,MATCH(Main!C217,Detail!$G$1:$G$1001,0))</f>
        <v>89</v>
      </c>
      <c r="W217" t="str">
        <f>INDEX(Detail!$E$1:$E$1001,MATCH(Main!C217,Detail!$G$1:$G$1001,0))</f>
        <v>Gg. Jamika No. 10</v>
      </c>
      <c r="X217" t="str">
        <f>INDEX(Detail!$B$1:$B$1001,MATCH(Main!C217,Detail!$G$1:$G$1001,0))</f>
        <v>B+</v>
      </c>
    </row>
    <row r="218" spans="1:24" x14ac:dyDescent="0.35">
      <c r="A218">
        <v>217</v>
      </c>
      <c r="B218" t="str">
        <f>IF(A218&lt;=250,"1-250",IF(A218&lt;=500,"251-500",IF(A218&lt;=750,"501-750","751-1000")))</f>
        <v>1-250</v>
      </c>
      <c r="C218" t="str">
        <f>CONCATENATE(IF(D218="Matematika","A",IF(D218="Fisika","B",IF(D218="Kimia","C",IF(D218="Biologi","D",IF(D218="Statistika","E","F"))))),IF(A218&gt;=1000,"",IF(A218&gt;=100,"0",IF(A218&gt;=10,"00",IF(A218&lt;10,"000")))),A218)</f>
        <v>A0217</v>
      </c>
      <c r="D218" t="s">
        <v>1015</v>
      </c>
      <c r="E218" t="str">
        <f>VLOOKUP(C218,Detail!$G$1:$H$1001,2,0)</f>
        <v>Lili Nainggolan</v>
      </c>
      <c r="F218" t="str">
        <f>IF(AND(B218="1-250",D218="Matematika"),"Bu Dwi",IF(AND(B218="1-250",D218="Fisika"),"Pak Krisna",IF(AND(B218="1-250",D218="Kimia"),"Pak Budi",IF(AND(B218="1-250",D218="Biologi"),"Bu Ratna",IF(AND(B218="1-250",D218="Statistika"),"Bu Made","Pak Andi")))))</f>
        <v>Bu Dwi</v>
      </c>
      <c r="G218">
        <v>61</v>
      </c>
      <c r="H218">
        <v>68</v>
      </c>
      <c r="I218">
        <v>94</v>
      </c>
      <c r="J218">
        <v>60</v>
      </c>
      <c r="K218">
        <v>90</v>
      </c>
      <c r="L218">
        <v>89</v>
      </c>
      <c r="M218">
        <v>65</v>
      </c>
      <c r="N218" s="27" t="str">
        <f>IFERROR(VLOOKUP(Main!C218,Absen!$A$1:$B$501,2,0),"No")</f>
        <v>No</v>
      </c>
      <c r="O218" s="27" t="str">
        <f>IF(N218="No","Hadir","Tidak Hadir")</f>
        <v>Hadir</v>
      </c>
      <c r="P218">
        <f>IF(N218="No",M218,M218-10)</f>
        <v>65</v>
      </c>
      <c r="Q218">
        <f>SUM(G218:H218,J218:K218)*12.5%+SUM(I218,L218)*20%+P218*10%</f>
        <v>77.974999999999994</v>
      </c>
      <c r="R218" t="str">
        <f>IF(Main!Q218&gt;=91,"A+",IF(Main!Q218&gt;=80,"A",IF(Q218&gt;=70,"B",IF(Q218&gt;=60,"C",IF(Q218&gt;=40,"D",IF(Q218&lt;40,"E"))))))</f>
        <v>B</v>
      </c>
      <c r="S218" s="27">
        <f>INDEX(Detail!$A$1:$A$1001,MATCH(Main!C218,Detail!$G$1:$G$1001,0))</f>
        <v>37464</v>
      </c>
      <c r="T218" t="str">
        <f>INDEX(Detail!$F$1:$F$1001,MATCH(Main!C218,Detail!$G$1:$G$1001,0))</f>
        <v>Tegal</v>
      </c>
      <c r="U218">
        <f>INDEX(Detail!$C$1:$C$1001,MATCH(Main!C218,Detail!$G$1:$G$1001,0))</f>
        <v>163</v>
      </c>
      <c r="V218">
        <f>INDEX(Detail!$D$1:$D$1001,MATCH(Main!C218,Detail!$G$1:$G$1001,0))</f>
        <v>50</v>
      </c>
      <c r="W218" t="str">
        <f>INDEX(Detail!$E$1:$E$1001,MATCH(Main!C218,Detail!$G$1:$G$1001,0))</f>
        <v>Jalan Wonoayu No. 69</v>
      </c>
      <c r="X218" t="str">
        <f>INDEX(Detail!$B$1:$B$1001,MATCH(Main!C218,Detail!$G$1:$G$1001,0))</f>
        <v>O+</v>
      </c>
    </row>
    <row r="219" spans="1:24" x14ac:dyDescent="0.35">
      <c r="A219">
        <v>218</v>
      </c>
      <c r="B219" t="str">
        <f>IF(A219&lt;=250,"1-250",IF(A219&lt;=500,"251-500",IF(A219&lt;=750,"501-750","751-1000")))</f>
        <v>1-250</v>
      </c>
      <c r="C219" t="str">
        <f>CONCATENATE(IF(D219="Matematika","A",IF(D219="Fisika","B",IF(D219="Kimia","C",IF(D219="Biologi","D",IF(D219="Statistika","E","F"))))),IF(A219&gt;=1000,"",IF(A219&gt;=100,"0",IF(A219&gt;=10,"00",IF(A219&lt;10,"000")))),A219)</f>
        <v>E0218</v>
      </c>
      <c r="D219" t="s">
        <v>1010</v>
      </c>
      <c r="E219" t="str">
        <f>VLOOKUP(C219,Detail!$G$1:$H$1001,2,0)</f>
        <v>Prasetyo Nashiruddin</v>
      </c>
      <c r="F219" t="str">
        <f>IF(AND(B219="1-250",D219="Matematika"),"Bu Dwi",IF(AND(B219="1-250",D219="Fisika"),"Pak Krisna",IF(AND(B219="1-250",D219="Kimia"),"Pak Budi",IF(AND(B219="1-250",D219="Biologi"),"Bu Ratna",IF(AND(B219="1-250",D219="Statistika"),"Bu Made","Pak Andi")))))</f>
        <v>Bu Made</v>
      </c>
      <c r="G219">
        <v>71</v>
      </c>
      <c r="H219">
        <v>67</v>
      </c>
      <c r="I219">
        <v>59</v>
      </c>
      <c r="J219">
        <v>55</v>
      </c>
      <c r="K219">
        <v>52</v>
      </c>
      <c r="L219">
        <v>79</v>
      </c>
      <c r="M219">
        <v>95</v>
      </c>
      <c r="N219" s="27" t="str">
        <f>IFERROR(VLOOKUP(Main!C219,Absen!$A$1:$B$501,2,0),"No")</f>
        <v>No</v>
      </c>
      <c r="O219" s="27" t="str">
        <f>IF(N219="No","Hadir","Tidak Hadir")</f>
        <v>Hadir</v>
      </c>
      <c r="P219">
        <f>IF(N219="No",M219,M219-10)</f>
        <v>95</v>
      </c>
      <c r="Q219">
        <f>SUM(G219:H219,J219:K219)*12.5%+SUM(I219,L219)*20%+P219*10%</f>
        <v>67.724999999999994</v>
      </c>
      <c r="R219" t="str">
        <f>IF(Main!Q219&gt;=91,"A+",IF(Main!Q219&gt;=80,"A",IF(Q219&gt;=70,"B",IF(Q219&gt;=60,"C",IF(Q219&gt;=40,"D",IF(Q219&lt;40,"E"))))))</f>
        <v>C</v>
      </c>
      <c r="S219" s="27">
        <f>INDEX(Detail!$A$1:$A$1001,MATCH(Main!C219,Detail!$G$1:$G$1001,0))</f>
        <v>37083</v>
      </c>
      <c r="T219" t="str">
        <f>INDEX(Detail!$F$1:$F$1001,MATCH(Main!C219,Detail!$G$1:$G$1001,0))</f>
        <v>Manado</v>
      </c>
      <c r="U219">
        <f>INDEX(Detail!$C$1:$C$1001,MATCH(Main!C219,Detail!$G$1:$G$1001,0))</f>
        <v>157</v>
      </c>
      <c r="V219">
        <f>INDEX(Detail!$D$1:$D$1001,MATCH(Main!C219,Detail!$G$1:$G$1001,0))</f>
        <v>59</v>
      </c>
      <c r="W219" t="str">
        <f>INDEX(Detail!$E$1:$E$1001,MATCH(Main!C219,Detail!$G$1:$G$1001,0))</f>
        <v>Gang Rajawali Timur No. 87</v>
      </c>
      <c r="X219" t="str">
        <f>INDEX(Detail!$B$1:$B$1001,MATCH(Main!C219,Detail!$G$1:$G$1001,0))</f>
        <v>AB+</v>
      </c>
    </row>
    <row r="220" spans="1:24" x14ac:dyDescent="0.35">
      <c r="A220">
        <v>219</v>
      </c>
      <c r="B220" t="str">
        <f>IF(A220&lt;=250,"1-250",IF(A220&lt;=500,"251-500",IF(A220&lt;=750,"501-750","751-1000")))</f>
        <v>1-250</v>
      </c>
      <c r="C220" t="str">
        <f>CONCATENATE(IF(D220="Matematika","A",IF(D220="Fisika","B",IF(D220="Kimia","C",IF(D220="Biologi","D",IF(D220="Statistika","E","F"))))),IF(A220&gt;=1000,"",IF(A220&gt;=100,"0",IF(A220&gt;=10,"00",IF(A220&lt;10,"000")))),A220)</f>
        <v>F0219</v>
      </c>
      <c r="D220" t="s">
        <v>1011</v>
      </c>
      <c r="E220" t="str">
        <f>VLOOKUP(C220,Detail!$G$1:$H$1001,2,0)</f>
        <v>Luis Sirait</v>
      </c>
      <c r="F220" t="str">
        <f>IF(AND(B220="1-250",D220="Matematika"),"Bu Dwi",IF(AND(B220="1-250",D220="Fisika"),"Pak Krisna",IF(AND(B220="1-250",D220="Kimia"),"Pak Budi",IF(AND(B220="1-250",D220="Biologi"),"Bu Ratna",IF(AND(B220="1-250",D220="Statistika"),"Bu Made","Pak Andi")))))</f>
        <v>Pak Andi</v>
      </c>
      <c r="G220">
        <v>84</v>
      </c>
      <c r="H220">
        <v>58</v>
      </c>
      <c r="I220">
        <v>89</v>
      </c>
      <c r="J220">
        <v>64</v>
      </c>
      <c r="K220">
        <v>56</v>
      </c>
      <c r="L220">
        <v>94</v>
      </c>
      <c r="M220">
        <v>73</v>
      </c>
      <c r="N220" s="27" t="str">
        <f>IFERROR(VLOOKUP(Main!C220,Absen!$A$1:$B$501,2,0),"No")</f>
        <v>No</v>
      </c>
      <c r="O220" s="27" t="str">
        <f>IF(N220="No","Hadir","Tidak Hadir")</f>
        <v>Hadir</v>
      </c>
      <c r="P220">
        <f>IF(N220="No",M220,M220-10)</f>
        <v>73</v>
      </c>
      <c r="Q220">
        <f>SUM(G220:H220,J220:K220)*12.5%+SUM(I220,L220)*20%+P220*10%</f>
        <v>76.649999999999991</v>
      </c>
      <c r="R220" t="str">
        <f>IF(Main!Q220&gt;=91,"A+",IF(Main!Q220&gt;=80,"A",IF(Q220&gt;=70,"B",IF(Q220&gt;=60,"C",IF(Q220&gt;=40,"D",IF(Q220&lt;40,"E"))))))</f>
        <v>B</v>
      </c>
      <c r="S220" s="27">
        <f>INDEX(Detail!$A$1:$A$1001,MATCH(Main!C220,Detail!$G$1:$G$1001,0))</f>
        <v>38185</v>
      </c>
      <c r="T220" t="str">
        <f>INDEX(Detail!$F$1:$F$1001,MATCH(Main!C220,Detail!$G$1:$G$1001,0))</f>
        <v>Semarang</v>
      </c>
      <c r="U220">
        <f>INDEX(Detail!$C$1:$C$1001,MATCH(Main!C220,Detail!$G$1:$G$1001,0))</f>
        <v>171</v>
      </c>
      <c r="V220">
        <f>INDEX(Detail!$D$1:$D$1001,MATCH(Main!C220,Detail!$G$1:$G$1001,0))</f>
        <v>92</v>
      </c>
      <c r="W220" t="str">
        <f>INDEX(Detail!$E$1:$E$1001,MATCH(Main!C220,Detail!$G$1:$G$1001,0))</f>
        <v>Gg. Cikutra Barat No. 75</v>
      </c>
      <c r="X220" t="str">
        <f>INDEX(Detail!$B$1:$B$1001,MATCH(Main!C220,Detail!$G$1:$G$1001,0))</f>
        <v>A-</v>
      </c>
    </row>
    <row r="221" spans="1:24" x14ac:dyDescent="0.35">
      <c r="A221">
        <v>220</v>
      </c>
      <c r="B221" t="str">
        <f>IF(A221&lt;=250,"1-250",IF(A221&lt;=500,"251-500",IF(A221&lt;=750,"501-750","751-1000")))</f>
        <v>1-250</v>
      </c>
      <c r="C221" t="str">
        <f>CONCATENATE(IF(D221="Matematika","A",IF(D221="Fisika","B",IF(D221="Kimia","C",IF(D221="Biologi","D",IF(D221="Statistika","E","F"))))),IF(A221&gt;=1000,"",IF(A221&gt;=100,"0",IF(A221&gt;=10,"00",IF(A221&lt;10,"000")))),A221)</f>
        <v>D0220</v>
      </c>
      <c r="D221" t="s">
        <v>1013</v>
      </c>
      <c r="E221" t="str">
        <f>VLOOKUP(C221,Detail!$G$1:$H$1001,2,0)</f>
        <v>Indah Salahudin</v>
      </c>
      <c r="F221" t="str">
        <f>IF(AND(B221="1-250",D221="Matematika"),"Bu Dwi",IF(AND(B221="1-250",D221="Fisika"),"Pak Krisna",IF(AND(B221="1-250",D221="Kimia"),"Pak Budi",IF(AND(B221="1-250",D221="Biologi"),"Bu Ratna",IF(AND(B221="1-250",D221="Statistika"),"Bu Made","Pak Andi")))))</f>
        <v>Bu Ratna</v>
      </c>
      <c r="G221">
        <v>76</v>
      </c>
      <c r="H221">
        <v>65</v>
      </c>
      <c r="I221">
        <v>49</v>
      </c>
      <c r="J221">
        <v>72</v>
      </c>
      <c r="K221">
        <v>61</v>
      </c>
      <c r="L221">
        <v>41</v>
      </c>
      <c r="M221">
        <v>81</v>
      </c>
      <c r="N221" s="27">
        <f>IFERROR(VLOOKUP(Main!C221,Absen!$A$1:$B$501,2,0),"No")</f>
        <v>44864</v>
      </c>
      <c r="O221" s="27" t="str">
        <f>IF(N221="No","Hadir","Tidak Hadir")</f>
        <v>Tidak Hadir</v>
      </c>
      <c r="P221">
        <f>IF(N221="No",M221,M221-10)</f>
        <v>71</v>
      </c>
      <c r="Q221">
        <f>SUM(G221:H221,J221:K221)*12.5%+SUM(I221,L221)*20%+P221*10%</f>
        <v>59.35</v>
      </c>
      <c r="R221" t="str">
        <f>IF(Main!Q221&gt;=91,"A+",IF(Main!Q221&gt;=80,"A",IF(Q221&gt;=70,"B",IF(Q221&gt;=60,"C",IF(Q221&gt;=40,"D",IF(Q221&lt;40,"E"))))))</f>
        <v>D</v>
      </c>
      <c r="S221" s="27">
        <f>INDEX(Detail!$A$1:$A$1001,MATCH(Main!C221,Detail!$G$1:$G$1001,0))</f>
        <v>37258</v>
      </c>
      <c r="T221" t="str">
        <f>INDEX(Detail!$F$1:$F$1001,MATCH(Main!C221,Detail!$G$1:$G$1001,0))</f>
        <v>Bima</v>
      </c>
      <c r="U221">
        <f>INDEX(Detail!$C$1:$C$1001,MATCH(Main!C221,Detail!$G$1:$G$1001,0))</f>
        <v>174</v>
      </c>
      <c r="V221">
        <f>INDEX(Detail!$D$1:$D$1001,MATCH(Main!C221,Detail!$G$1:$G$1001,0))</f>
        <v>47</v>
      </c>
      <c r="W221" t="str">
        <f>INDEX(Detail!$E$1:$E$1001,MATCH(Main!C221,Detail!$G$1:$G$1001,0))</f>
        <v>Gg. Lembong No. 31</v>
      </c>
      <c r="X221" t="str">
        <f>INDEX(Detail!$B$1:$B$1001,MATCH(Main!C221,Detail!$G$1:$G$1001,0))</f>
        <v>O-</v>
      </c>
    </row>
    <row r="222" spans="1:24" x14ac:dyDescent="0.35">
      <c r="A222">
        <v>221</v>
      </c>
      <c r="B222" t="str">
        <f>IF(A222&lt;=250,"1-250",IF(A222&lt;=500,"251-500",IF(A222&lt;=750,"501-750","751-1000")))</f>
        <v>1-250</v>
      </c>
      <c r="C222" t="str">
        <f>CONCATENATE(IF(D222="Matematika","A",IF(D222="Fisika","B",IF(D222="Kimia","C",IF(D222="Biologi","D",IF(D222="Statistika","E","F"))))),IF(A222&gt;=1000,"",IF(A222&gt;=100,"0",IF(A222&gt;=10,"00",IF(A222&lt;10,"000")))),A222)</f>
        <v>F0221</v>
      </c>
      <c r="D222" t="s">
        <v>1011</v>
      </c>
      <c r="E222" t="str">
        <f>VLOOKUP(C222,Detail!$G$1:$H$1001,2,0)</f>
        <v>Kenari Saefullah</v>
      </c>
      <c r="F222" t="str">
        <f>IF(AND(B222="1-250",D222="Matematika"),"Bu Dwi",IF(AND(B222="1-250",D222="Fisika"),"Pak Krisna",IF(AND(B222="1-250",D222="Kimia"),"Pak Budi",IF(AND(B222="1-250",D222="Biologi"),"Bu Ratna",IF(AND(B222="1-250",D222="Statistika"),"Bu Made","Pak Andi")))))</f>
        <v>Pak Andi</v>
      </c>
      <c r="G222">
        <v>72</v>
      </c>
      <c r="H222">
        <v>52</v>
      </c>
      <c r="I222">
        <v>56</v>
      </c>
      <c r="J222">
        <v>70</v>
      </c>
      <c r="K222">
        <v>50</v>
      </c>
      <c r="L222">
        <v>56</v>
      </c>
      <c r="M222">
        <v>94</v>
      </c>
      <c r="N222" s="27">
        <f>IFERROR(VLOOKUP(Main!C222,Absen!$A$1:$B$501,2,0),"No")</f>
        <v>44873</v>
      </c>
      <c r="O222" s="27" t="str">
        <f>IF(N222="No","Hadir","Tidak Hadir")</f>
        <v>Tidak Hadir</v>
      </c>
      <c r="P222">
        <f>IF(N222="No",M222,M222-10)</f>
        <v>84</v>
      </c>
      <c r="Q222">
        <f>SUM(G222:H222,J222:K222)*12.5%+SUM(I222,L222)*20%+P222*10%</f>
        <v>61.300000000000004</v>
      </c>
      <c r="R222" t="str">
        <f>IF(Main!Q222&gt;=91,"A+",IF(Main!Q222&gt;=80,"A",IF(Q222&gt;=70,"B",IF(Q222&gt;=60,"C",IF(Q222&gt;=40,"D",IF(Q222&lt;40,"E"))))))</f>
        <v>C</v>
      </c>
      <c r="S222" s="27">
        <f>INDEX(Detail!$A$1:$A$1001,MATCH(Main!C222,Detail!$G$1:$G$1001,0))</f>
        <v>38420</v>
      </c>
      <c r="T222" t="str">
        <f>INDEX(Detail!$F$1:$F$1001,MATCH(Main!C222,Detail!$G$1:$G$1001,0))</f>
        <v>Pasuruan</v>
      </c>
      <c r="U222">
        <f>INDEX(Detail!$C$1:$C$1001,MATCH(Main!C222,Detail!$G$1:$G$1001,0))</f>
        <v>180</v>
      </c>
      <c r="V222">
        <f>INDEX(Detail!$D$1:$D$1001,MATCH(Main!C222,Detail!$G$1:$G$1001,0))</f>
        <v>55</v>
      </c>
      <c r="W222" t="str">
        <f>INDEX(Detail!$E$1:$E$1001,MATCH(Main!C222,Detail!$G$1:$G$1001,0))</f>
        <v>Jalan Dipenogoro No. 04</v>
      </c>
      <c r="X222" t="str">
        <f>INDEX(Detail!$B$1:$B$1001,MATCH(Main!C222,Detail!$G$1:$G$1001,0))</f>
        <v>A-</v>
      </c>
    </row>
    <row r="223" spans="1:24" x14ac:dyDescent="0.35">
      <c r="A223">
        <v>222</v>
      </c>
      <c r="B223" t="str">
        <f>IF(A223&lt;=250,"1-250",IF(A223&lt;=500,"251-500",IF(A223&lt;=750,"501-750","751-1000")))</f>
        <v>1-250</v>
      </c>
      <c r="C223" t="str">
        <f>CONCATENATE(IF(D223="Matematika","A",IF(D223="Fisika","B",IF(D223="Kimia","C",IF(D223="Biologi","D",IF(D223="Statistika","E","F"))))),IF(A223&gt;=1000,"",IF(A223&gt;=100,"0",IF(A223&gt;=10,"00",IF(A223&lt;10,"000")))),A223)</f>
        <v>F0222</v>
      </c>
      <c r="D223" t="s">
        <v>1011</v>
      </c>
      <c r="E223" t="str">
        <f>VLOOKUP(C223,Detail!$G$1:$H$1001,2,0)</f>
        <v>Shania Anggriawan</v>
      </c>
      <c r="F223" t="str">
        <f>IF(AND(B223="1-250",D223="Matematika"),"Bu Dwi",IF(AND(B223="1-250",D223="Fisika"),"Pak Krisna",IF(AND(B223="1-250",D223="Kimia"),"Pak Budi",IF(AND(B223="1-250",D223="Biologi"),"Bu Ratna",IF(AND(B223="1-250",D223="Statistika"),"Bu Made","Pak Andi")))))</f>
        <v>Pak Andi</v>
      </c>
      <c r="G223">
        <v>57</v>
      </c>
      <c r="H223">
        <v>65</v>
      </c>
      <c r="I223">
        <v>66</v>
      </c>
      <c r="J223">
        <v>59</v>
      </c>
      <c r="K223">
        <v>77</v>
      </c>
      <c r="L223">
        <v>77</v>
      </c>
      <c r="M223">
        <v>75</v>
      </c>
      <c r="N223" s="27">
        <f>IFERROR(VLOOKUP(Main!C223,Absen!$A$1:$B$501,2,0),"No")</f>
        <v>44791</v>
      </c>
      <c r="O223" s="27" t="str">
        <f>IF(N223="No","Hadir","Tidak Hadir")</f>
        <v>Tidak Hadir</v>
      </c>
      <c r="P223">
        <f>IF(N223="No",M223,M223-10)</f>
        <v>65</v>
      </c>
      <c r="Q223">
        <f>SUM(G223:H223,J223:K223)*12.5%+SUM(I223,L223)*20%+P223*10%</f>
        <v>67.349999999999994</v>
      </c>
      <c r="R223" t="str">
        <f>IF(Main!Q223&gt;=91,"A+",IF(Main!Q223&gt;=80,"A",IF(Q223&gt;=70,"B",IF(Q223&gt;=60,"C",IF(Q223&gt;=40,"D",IF(Q223&lt;40,"E"))))))</f>
        <v>C</v>
      </c>
      <c r="S223" s="27">
        <f>INDEX(Detail!$A$1:$A$1001,MATCH(Main!C223,Detail!$G$1:$G$1001,0))</f>
        <v>37295</v>
      </c>
      <c r="T223" t="str">
        <f>INDEX(Detail!$F$1:$F$1001,MATCH(Main!C223,Detail!$G$1:$G$1001,0))</f>
        <v>Padangpanjang</v>
      </c>
      <c r="U223">
        <f>INDEX(Detail!$C$1:$C$1001,MATCH(Main!C223,Detail!$G$1:$G$1001,0))</f>
        <v>151</v>
      </c>
      <c r="V223">
        <f>INDEX(Detail!$D$1:$D$1001,MATCH(Main!C223,Detail!$G$1:$G$1001,0))</f>
        <v>65</v>
      </c>
      <c r="W223" t="str">
        <f>INDEX(Detail!$E$1:$E$1001,MATCH(Main!C223,Detail!$G$1:$G$1001,0))</f>
        <v>Jalan Kapten Muslihat No. 07</v>
      </c>
      <c r="X223" t="str">
        <f>INDEX(Detail!$B$1:$B$1001,MATCH(Main!C223,Detail!$G$1:$G$1001,0))</f>
        <v>A-</v>
      </c>
    </row>
    <row r="224" spans="1:24" x14ac:dyDescent="0.35">
      <c r="A224">
        <v>223</v>
      </c>
      <c r="B224" t="str">
        <f>IF(A224&lt;=250,"1-250",IF(A224&lt;=500,"251-500",IF(A224&lt;=750,"501-750","751-1000")))</f>
        <v>1-250</v>
      </c>
      <c r="C224" t="str">
        <f>CONCATENATE(IF(D224="Matematika","A",IF(D224="Fisika","B",IF(D224="Kimia","C",IF(D224="Biologi","D",IF(D224="Statistika","E","F"))))),IF(A224&gt;=1000,"",IF(A224&gt;=100,"0",IF(A224&gt;=10,"00",IF(A224&lt;10,"000")))),A224)</f>
        <v>E0223</v>
      </c>
      <c r="D224" t="s">
        <v>1010</v>
      </c>
      <c r="E224" t="str">
        <f>VLOOKUP(C224,Detail!$G$1:$H$1001,2,0)</f>
        <v>Kemba Napitupulu</v>
      </c>
      <c r="F224" t="str">
        <f>IF(AND(B224="1-250",D224="Matematika"),"Bu Dwi",IF(AND(B224="1-250",D224="Fisika"),"Pak Krisna",IF(AND(B224="1-250",D224="Kimia"),"Pak Budi",IF(AND(B224="1-250",D224="Biologi"),"Bu Ratna",IF(AND(B224="1-250",D224="Statistika"),"Bu Made","Pak Andi")))))</f>
        <v>Bu Made</v>
      </c>
      <c r="G224">
        <v>56</v>
      </c>
      <c r="H224">
        <v>49</v>
      </c>
      <c r="I224">
        <v>91</v>
      </c>
      <c r="J224">
        <v>73</v>
      </c>
      <c r="K224">
        <v>85</v>
      </c>
      <c r="L224">
        <v>64</v>
      </c>
      <c r="M224">
        <v>87</v>
      </c>
      <c r="N224" s="27" t="str">
        <f>IFERROR(VLOOKUP(Main!C224,Absen!$A$1:$B$501,2,0),"No")</f>
        <v>No</v>
      </c>
      <c r="O224" s="27" t="str">
        <f>IF(N224="No","Hadir","Tidak Hadir")</f>
        <v>Hadir</v>
      </c>
      <c r="P224">
        <f>IF(N224="No",M224,M224-10)</f>
        <v>87</v>
      </c>
      <c r="Q224">
        <f>SUM(G224:H224,J224:K224)*12.5%+SUM(I224,L224)*20%+P224*10%</f>
        <v>72.575000000000003</v>
      </c>
      <c r="R224" t="str">
        <f>IF(Main!Q224&gt;=91,"A+",IF(Main!Q224&gt;=80,"A",IF(Q224&gt;=70,"B",IF(Q224&gt;=60,"C",IF(Q224&gt;=40,"D",IF(Q224&lt;40,"E"))))))</f>
        <v>B</v>
      </c>
      <c r="S224" s="27">
        <f>INDEX(Detail!$A$1:$A$1001,MATCH(Main!C224,Detail!$G$1:$G$1001,0))</f>
        <v>37536</v>
      </c>
      <c r="T224" t="str">
        <f>INDEX(Detail!$F$1:$F$1001,MATCH(Main!C224,Detail!$G$1:$G$1001,0))</f>
        <v>Palopo</v>
      </c>
      <c r="U224">
        <f>INDEX(Detail!$C$1:$C$1001,MATCH(Main!C224,Detail!$G$1:$G$1001,0))</f>
        <v>173</v>
      </c>
      <c r="V224">
        <f>INDEX(Detail!$D$1:$D$1001,MATCH(Main!C224,Detail!$G$1:$G$1001,0))</f>
        <v>50</v>
      </c>
      <c r="W224" t="str">
        <f>INDEX(Detail!$E$1:$E$1001,MATCH(Main!C224,Detail!$G$1:$G$1001,0))</f>
        <v xml:space="preserve">Jl. Suryakencana No. 3
</v>
      </c>
      <c r="X224" t="str">
        <f>INDEX(Detail!$B$1:$B$1001,MATCH(Main!C224,Detail!$G$1:$G$1001,0))</f>
        <v>AB+</v>
      </c>
    </row>
    <row r="225" spans="1:24" x14ac:dyDescent="0.35">
      <c r="A225">
        <v>224</v>
      </c>
      <c r="B225" t="str">
        <f>IF(A225&lt;=250,"1-250",IF(A225&lt;=500,"251-500",IF(A225&lt;=750,"501-750","751-1000")))</f>
        <v>1-250</v>
      </c>
      <c r="C225" t="str">
        <f>CONCATENATE(IF(D225="Matematika","A",IF(D225="Fisika","B",IF(D225="Kimia","C",IF(D225="Biologi","D",IF(D225="Statistika","E","F"))))),IF(A225&gt;=1000,"",IF(A225&gt;=100,"0",IF(A225&gt;=10,"00",IF(A225&lt;10,"000")))),A225)</f>
        <v>D0224</v>
      </c>
      <c r="D225" t="s">
        <v>1013</v>
      </c>
      <c r="E225" t="str">
        <f>VLOOKUP(C225,Detail!$G$1:$H$1001,2,0)</f>
        <v>Cahyadi Pradana</v>
      </c>
      <c r="F225" t="str">
        <f>IF(AND(B225="1-250",D225="Matematika"),"Bu Dwi",IF(AND(B225="1-250",D225="Fisika"),"Pak Krisna",IF(AND(B225="1-250",D225="Kimia"),"Pak Budi",IF(AND(B225="1-250",D225="Biologi"),"Bu Ratna",IF(AND(B225="1-250",D225="Statistika"),"Bu Made","Pak Andi")))))</f>
        <v>Bu Ratna</v>
      </c>
      <c r="G225">
        <v>78</v>
      </c>
      <c r="H225">
        <v>75</v>
      </c>
      <c r="I225">
        <v>44</v>
      </c>
      <c r="J225">
        <v>56</v>
      </c>
      <c r="K225">
        <v>73</v>
      </c>
      <c r="L225">
        <v>82</v>
      </c>
      <c r="M225">
        <v>87</v>
      </c>
      <c r="N225" s="27" t="str">
        <f>IFERROR(VLOOKUP(Main!C225,Absen!$A$1:$B$501,2,0),"No")</f>
        <v>No</v>
      </c>
      <c r="O225" s="27" t="str">
        <f>IF(N225="No","Hadir","Tidak Hadir")</f>
        <v>Hadir</v>
      </c>
      <c r="P225">
        <f>IF(N225="No",M225,M225-10)</f>
        <v>87</v>
      </c>
      <c r="Q225">
        <f>SUM(G225:H225,J225:K225)*12.5%+SUM(I225,L225)*20%+P225*10%</f>
        <v>69.150000000000006</v>
      </c>
      <c r="R225" t="str">
        <f>IF(Main!Q225&gt;=91,"A+",IF(Main!Q225&gt;=80,"A",IF(Q225&gt;=70,"B",IF(Q225&gt;=60,"C",IF(Q225&gt;=40,"D",IF(Q225&lt;40,"E"))))))</f>
        <v>C</v>
      </c>
      <c r="S225" s="27">
        <f>INDEX(Detail!$A$1:$A$1001,MATCH(Main!C225,Detail!$G$1:$G$1001,0))</f>
        <v>37629</v>
      </c>
      <c r="T225" t="str">
        <f>INDEX(Detail!$F$1:$F$1001,MATCH(Main!C225,Detail!$G$1:$G$1001,0))</f>
        <v>Sibolga</v>
      </c>
      <c r="U225">
        <f>INDEX(Detail!$C$1:$C$1001,MATCH(Main!C225,Detail!$G$1:$G$1001,0))</f>
        <v>162</v>
      </c>
      <c r="V225">
        <f>INDEX(Detail!$D$1:$D$1001,MATCH(Main!C225,Detail!$G$1:$G$1001,0))</f>
        <v>95</v>
      </c>
      <c r="W225" t="str">
        <f>INDEX(Detail!$E$1:$E$1001,MATCH(Main!C225,Detail!$G$1:$G$1001,0))</f>
        <v>Jalan PHH. Mustofa No. 42</v>
      </c>
      <c r="X225" t="str">
        <f>INDEX(Detail!$B$1:$B$1001,MATCH(Main!C225,Detail!$G$1:$G$1001,0))</f>
        <v>O+</v>
      </c>
    </row>
    <row r="226" spans="1:24" x14ac:dyDescent="0.35">
      <c r="A226">
        <v>225</v>
      </c>
      <c r="B226" t="str">
        <f>IF(A226&lt;=250,"1-250",IF(A226&lt;=500,"251-500",IF(A226&lt;=750,"501-750","751-1000")))</f>
        <v>1-250</v>
      </c>
      <c r="C226" t="str">
        <f>CONCATENATE(IF(D226="Matematika","A",IF(D226="Fisika","B",IF(D226="Kimia","C",IF(D226="Biologi","D",IF(D226="Statistika","E","F"))))),IF(A226&gt;=1000,"",IF(A226&gt;=100,"0",IF(A226&gt;=10,"00",IF(A226&lt;10,"000")))),A226)</f>
        <v>F0225</v>
      </c>
      <c r="D226" t="s">
        <v>1011</v>
      </c>
      <c r="E226" t="str">
        <f>VLOOKUP(C226,Detail!$G$1:$H$1001,2,0)</f>
        <v>Lutfan Permata</v>
      </c>
      <c r="F226" t="str">
        <f>IF(AND(B226="1-250",D226="Matematika"),"Bu Dwi",IF(AND(B226="1-250",D226="Fisika"),"Pak Krisna",IF(AND(B226="1-250",D226="Kimia"),"Pak Budi",IF(AND(B226="1-250",D226="Biologi"),"Bu Ratna",IF(AND(B226="1-250",D226="Statistika"),"Bu Made","Pak Andi")))))</f>
        <v>Pak Andi</v>
      </c>
      <c r="G226">
        <v>61</v>
      </c>
      <c r="H226">
        <v>45</v>
      </c>
      <c r="I226">
        <v>30</v>
      </c>
      <c r="J226">
        <v>63</v>
      </c>
      <c r="K226">
        <v>67</v>
      </c>
      <c r="L226">
        <v>66</v>
      </c>
      <c r="M226">
        <v>89</v>
      </c>
      <c r="N226" s="27">
        <f>IFERROR(VLOOKUP(Main!C226,Absen!$A$1:$B$501,2,0),"No")</f>
        <v>44786</v>
      </c>
      <c r="O226" s="27" t="str">
        <f>IF(N226="No","Hadir","Tidak Hadir")</f>
        <v>Tidak Hadir</v>
      </c>
      <c r="P226">
        <f>IF(N226="No",M226,M226-10)</f>
        <v>79</v>
      </c>
      <c r="Q226">
        <f>SUM(G226:H226,J226:K226)*12.5%+SUM(I226,L226)*20%+P226*10%</f>
        <v>56.6</v>
      </c>
      <c r="R226" t="str">
        <f>IF(Main!Q226&gt;=91,"A+",IF(Main!Q226&gt;=80,"A",IF(Q226&gt;=70,"B",IF(Q226&gt;=60,"C",IF(Q226&gt;=40,"D",IF(Q226&lt;40,"E"))))))</f>
        <v>D</v>
      </c>
      <c r="S226" s="27">
        <f>INDEX(Detail!$A$1:$A$1001,MATCH(Main!C226,Detail!$G$1:$G$1001,0))</f>
        <v>38270</v>
      </c>
      <c r="T226" t="str">
        <f>INDEX(Detail!$F$1:$F$1001,MATCH(Main!C226,Detail!$G$1:$G$1001,0))</f>
        <v>Bontang</v>
      </c>
      <c r="U226">
        <f>INDEX(Detail!$C$1:$C$1001,MATCH(Main!C226,Detail!$G$1:$G$1001,0))</f>
        <v>171</v>
      </c>
      <c r="V226">
        <f>INDEX(Detail!$D$1:$D$1001,MATCH(Main!C226,Detail!$G$1:$G$1001,0))</f>
        <v>76</v>
      </c>
      <c r="W226" t="str">
        <f>INDEX(Detail!$E$1:$E$1001,MATCH(Main!C226,Detail!$G$1:$G$1001,0))</f>
        <v xml:space="preserve">Jalan Gegerkalong Hilir No. 5
</v>
      </c>
      <c r="X226" t="str">
        <f>INDEX(Detail!$B$1:$B$1001,MATCH(Main!C226,Detail!$G$1:$G$1001,0))</f>
        <v>A+</v>
      </c>
    </row>
    <row r="227" spans="1:24" x14ac:dyDescent="0.35">
      <c r="A227">
        <v>226</v>
      </c>
      <c r="B227" t="str">
        <f>IF(A227&lt;=250,"1-250",IF(A227&lt;=500,"251-500",IF(A227&lt;=750,"501-750","751-1000")))</f>
        <v>1-250</v>
      </c>
      <c r="C227" t="str">
        <f>CONCATENATE(IF(D227="Matematika","A",IF(D227="Fisika","B",IF(D227="Kimia","C",IF(D227="Biologi","D",IF(D227="Statistika","E","F"))))),IF(A227&gt;=1000,"",IF(A227&gt;=100,"0",IF(A227&gt;=10,"00",IF(A227&lt;10,"000")))),A227)</f>
        <v>B0226</v>
      </c>
      <c r="D227" t="s">
        <v>1014</v>
      </c>
      <c r="E227" t="str">
        <f>VLOOKUP(C227,Detail!$G$1:$H$1001,2,0)</f>
        <v>Victoria Mustofa</v>
      </c>
      <c r="F227" t="str">
        <f>IF(AND(B227="1-250",D227="Matematika"),"Bu Dwi",IF(AND(B227="1-250",D227="Fisika"),"Pak Krisna",IF(AND(B227="1-250",D227="Kimia"),"Pak Budi",IF(AND(B227="1-250",D227="Biologi"),"Bu Ratna",IF(AND(B227="1-250",D227="Statistika"),"Bu Made","Pak Andi")))))</f>
        <v>Pak Krisna</v>
      </c>
      <c r="G227">
        <v>65</v>
      </c>
      <c r="H227">
        <v>65</v>
      </c>
      <c r="I227">
        <v>50</v>
      </c>
      <c r="J227">
        <v>71</v>
      </c>
      <c r="K227">
        <v>70</v>
      </c>
      <c r="L227">
        <v>62</v>
      </c>
      <c r="M227">
        <v>63</v>
      </c>
      <c r="N227" s="27">
        <f>IFERROR(VLOOKUP(Main!C227,Absen!$A$1:$B$501,2,0),"No")</f>
        <v>44753</v>
      </c>
      <c r="O227" s="27" t="str">
        <f>IF(N227="No","Hadir","Tidak Hadir")</f>
        <v>Tidak Hadir</v>
      </c>
      <c r="P227">
        <f>IF(N227="No",M227,M227-10)</f>
        <v>53</v>
      </c>
      <c r="Q227">
        <f>SUM(G227:H227,J227:K227)*12.5%+SUM(I227,L227)*20%+P227*10%</f>
        <v>61.575000000000003</v>
      </c>
      <c r="R227" t="str">
        <f>IF(Main!Q227&gt;=91,"A+",IF(Main!Q227&gt;=80,"A",IF(Q227&gt;=70,"B",IF(Q227&gt;=60,"C",IF(Q227&gt;=40,"D",IF(Q227&lt;40,"E"))))))</f>
        <v>C</v>
      </c>
      <c r="S227" s="27">
        <f>INDEX(Detail!$A$1:$A$1001,MATCH(Main!C227,Detail!$G$1:$G$1001,0))</f>
        <v>37533</v>
      </c>
      <c r="T227" t="str">
        <f>INDEX(Detail!$F$1:$F$1001,MATCH(Main!C227,Detail!$G$1:$G$1001,0))</f>
        <v>Manado</v>
      </c>
      <c r="U227">
        <f>INDEX(Detail!$C$1:$C$1001,MATCH(Main!C227,Detail!$G$1:$G$1001,0))</f>
        <v>170</v>
      </c>
      <c r="V227">
        <f>INDEX(Detail!$D$1:$D$1001,MATCH(Main!C227,Detail!$G$1:$G$1001,0))</f>
        <v>58</v>
      </c>
      <c r="W227" t="str">
        <f>INDEX(Detail!$E$1:$E$1001,MATCH(Main!C227,Detail!$G$1:$G$1001,0))</f>
        <v>Jalan Indragiri No. 33</v>
      </c>
      <c r="X227" t="str">
        <f>INDEX(Detail!$B$1:$B$1001,MATCH(Main!C227,Detail!$G$1:$G$1001,0))</f>
        <v>A-</v>
      </c>
    </row>
    <row r="228" spans="1:24" x14ac:dyDescent="0.35">
      <c r="A228">
        <v>227</v>
      </c>
      <c r="B228" t="str">
        <f>IF(A228&lt;=250,"1-250",IF(A228&lt;=500,"251-500",IF(A228&lt;=750,"501-750","751-1000")))</f>
        <v>1-250</v>
      </c>
      <c r="C228" t="str">
        <f>CONCATENATE(IF(D228="Matematika","A",IF(D228="Fisika","B",IF(D228="Kimia","C",IF(D228="Biologi","D",IF(D228="Statistika","E","F"))))),IF(A228&gt;=1000,"",IF(A228&gt;=100,"0",IF(A228&gt;=10,"00",IF(A228&lt;10,"000")))),A228)</f>
        <v>E0227</v>
      </c>
      <c r="D228" t="s">
        <v>1010</v>
      </c>
      <c r="E228" t="str">
        <f>VLOOKUP(C228,Detail!$G$1:$H$1001,2,0)</f>
        <v>Calista Hutasoit</v>
      </c>
      <c r="F228" t="str">
        <f>IF(AND(B228="1-250",D228="Matematika"),"Bu Dwi",IF(AND(B228="1-250",D228="Fisika"),"Pak Krisna",IF(AND(B228="1-250",D228="Kimia"),"Pak Budi",IF(AND(B228="1-250",D228="Biologi"),"Bu Ratna",IF(AND(B228="1-250",D228="Statistika"),"Bu Made","Pak Andi")))))</f>
        <v>Bu Made</v>
      </c>
      <c r="G228">
        <v>91</v>
      </c>
      <c r="H228">
        <v>45</v>
      </c>
      <c r="I228">
        <v>51</v>
      </c>
      <c r="J228">
        <v>67</v>
      </c>
      <c r="K228">
        <v>82</v>
      </c>
      <c r="L228">
        <v>78</v>
      </c>
      <c r="M228">
        <v>95</v>
      </c>
      <c r="N228" s="27" t="str">
        <f>IFERROR(VLOOKUP(Main!C228,Absen!$A$1:$B$501,2,0),"No")</f>
        <v>No</v>
      </c>
      <c r="O228" s="27" t="str">
        <f>IF(N228="No","Hadir","Tidak Hadir")</f>
        <v>Hadir</v>
      </c>
      <c r="P228">
        <f>IF(N228="No",M228,M228-10)</f>
        <v>95</v>
      </c>
      <c r="Q228">
        <f>SUM(G228:H228,J228:K228)*12.5%+SUM(I228,L228)*20%+P228*10%</f>
        <v>70.924999999999997</v>
      </c>
      <c r="R228" t="str">
        <f>IF(Main!Q228&gt;=91,"A+",IF(Main!Q228&gt;=80,"A",IF(Q228&gt;=70,"B",IF(Q228&gt;=60,"C",IF(Q228&gt;=40,"D",IF(Q228&lt;40,"E"))))))</f>
        <v>B</v>
      </c>
      <c r="S228" s="27">
        <f>INDEX(Detail!$A$1:$A$1001,MATCH(Main!C228,Detail!$G$1:$G$1001,0))</f>
        <v>38017</v>
      </c>
      <c r="T228" t="str">
        <f>INDEX(Detail!$F$1:$F$1001,MATCH(Main!C228,Detail!$G$1:$G$1001,0))</f>
        <v>Kota Administrasi Jakarta Timur</v>
      </c>
      <c r="U228">
        <f>INDEX(Detail!$C$1:$C$1001,MATCH(Main!C228,Detail!$G$1:$G$1001,0))</f>
        <v>164</v>
      </c>
      <c r="V228">
        <f>INDEX(Detail!$D$1:$D$1001,MATCH(Main!C228,Detail!$G$1:$G$1001,0))</f>
        <v>79</v>
      </c>
      <c r="W228" t="str">
        <f>INDEX(Detail!$E$1:$E$1001,MATCH(Main!C228,Detail!$G$1:$G$1001,0))</f>
        <v xml:space="preserve">Gang Medokan Ayu No. 6
</v>
      </c>
      <c r="X228" t="str">
        <f>INDEX(Detail!$B$1:$B$1001,MATCH(Main!C228,Detail!$G$1:$G$1001,0))</f>
        <v>AB-</v>
      </c>
    </row>
    <row r="229" spans="1:24" x14ac:dyDescent="0.35">
      <c r="A229">
        <v>228</v>
      </c>
      <c r="B229" t="str">
        <f>IF(A229&lt;=250,"1-250",IF(A229&lt;=500,"251-500",IF(A229&lt;=750,"501-750","751-1000")))</f>
        <v>1-250</v>
      </c>
      <c r="C229" t="str">
        <f>CONCATENATE(IF(D229="Matematika","A",IF(D229="Fisika","B",IF(D229="Kimia","C",IF(D229="Biologi","D",IF(D229="Statistika","E","F"))))),IF(A229&gt;=1000,"",IF(A229&gt;=100,"0",IF(A229&gt;=10,"00",IF(A229&lt;10,"000")))),A229)</f>
        <v>F0228</v>
      </c>
      <c r="D229" t="s">
        <v>1011</v>
      </c>
      <c r="E229" t="str">
        <f>VLOOKUP(C229,Detail!$G$1:$H$1001,2,0)</f>
        <v>Kariman Usamah</v>
      </c>
      <c r="F229" t="str">
        <f>IF(AND(B229="1-250",D229="Matematika"),"Bu Dwi",IF(AND(B229="1-250",D229="Fisika"),"Pak Krisna",IF(AND(B229="1-250",D229="Kimia"),"Pak Budi",IF(AND(B229="1-250",D229="Biologi"),"Bu Ratna",IF(AND(B229="1-250",D229="Statistika"),"Bu Made","Pak Andi")))))</f>
        <v>Pak Andi</v>
      </c>
      <c r="G229">
        <v>80</v>
      </c>
      <c r="H229">
        <v>67</v>
      </c>
      <c r="I229">
        <v>92</v>
      </c>
      <c r="J229">
        <v>69</v>
      </c>
      <c r="K229">
        <v>67</v>
      </c>
      <c r="L229">
        <v>65</v>
      </c>
      <c r="M229">
        <v>78</v>
      </c>
      <c r="N229" s="27" t="str">
        <f>IFERROR(VLOOKUP(Main!C229,Absen!$A$1:$B$501,2,0),"No")</f>
        <v>No</v>
      </c>
      <c r="O229" s="27" t="str">
        <f>IF(N229="No","Hadir","Tidak Hadir")</f>
        <v>Hadir</v>
      </c>
      <c r="P229">
        <f>IF(N229="No",M229,M229-10)</f>
        <v>78</v>
      </c>
      <c r="Q229">
        <f>SUM(G229:H229,J229:K229)*12.5%+SUM(I229,L229)*20%+P229*10%</f>
        <v>74.575000000000003</v>
      </c>
      <c r="R229" t="str">
        <f>IF(Main!Q229&gt;=91,"A+",IF(Main!Q229&gt;=80,"A",IF(Q229&gt;=70,"B",IF(Q229&gt;=60,"C",IF(Q229&gt;=40,"D",IF(Q229&lt;40,"E"))))))</f>
        <v>B</v>
      </c>
      <c r="S229" s="27">
        <f>INDEX(Detail!$A$1:$A$1001,MATCH(Main!C229,Detail!$G$1:$G$1001,0))</f>
        <v>37443</v>
      </c>
      <c r="T229" t="str">
        <f>INDEX(Detail!$F$1:$F$1001,MATCH(Main!C229,Detail!$G$1:$G$1001,0))</f>
        <v>Yogyakarta</v>
      </c>
      <c r="U229">
        <f>INDEX(Detail!$C$1:$C$1001,MATCH(Main!C229,Detail!$G$1:$G$1001,0))</f>
        <v>161</v>
      </c>
      <c r="V229">
        <f>INDEX(Detail!$D$1:$D$1001,MATCH(Main!C229,Detail!$G$1:$G$1001,0))</f>
        <v>74</v>
      </c>
      <c r="W229" t="str">
        <f>INDEX(Detail!$E$1:$E$1001,MATCH(Main!C229,Detail!$G$1:$G$1001,0))</f>
        <v>Jalan Cikutra Timur No. 22</v>
      </c>
      <c r="X229" t="str">
        <f>INDEX(Detail!$B$1:$B$1001,MATCH(Main!C229,Detail!$G$1:$G$1001,0))</f>
        <v>O-</v>
      </c>
    </row>
    <row r="230" spans="1:24" x14ac:dyDescent="0.35">
      <c r="A230">
        <v>229</v>
      </c>
      <c r="B230" t="str">
        <f>IF(A230&lt;=250,"1-250",IF(A230&lt;=500,"251-500",IF(A230&lt;=750,"501-750","751-1000")))</f>
        <v>1-250</v>
      </c>
      <c r="C230" t="str">
        <f>CONCATENATE(IF(D230="Matematika","A",IF(D230="Fisika","B",IF(D230="Kimia","C",IF(D230="Biologi","D",IF(D230="Statistika","E","F"))))),IF(A230&gt;=1000,"",IF(A230&gt;=100,"0",IF(A230&gt;=10,"00",IF(A230&lt;10,"000")))),A230)</f>
        <v>B0229</v>
      </c>
      <c r="D230" t="s">
        <v>1014</v>
      </c>
      <c r="E230" t="str">
        <f>VLOOKUP(C230,Detail!$G$1:$H$1001,2,0)</f>
        <v>Putri Simanjuntak</v>
      </c>
      <c r="F230" t="str">
        <f>IF(AND(B230="1-250",D230="Matematika"),"Bu Dwi",IF(AND(B230="1-250",D230="Fisika"),"Pak Krisna",IF(AND(B230="1-250",D230="Kimia"),"Pak Budi",IF(AND(B230="1-250",D230="Biologi"),"Bu Ratna",IF(AND(B230="1-250",D230="Statistika"),"Bu Made","Pak Andi")))))</f>
        <v>Pak Krisna</v>
      </c>
      <c r="G230">
        <v>54</v>
      </c>
      <c r="H230">
        <v>46</v>
      </c>
      <c r="I230">
        <v>50</v>
      </c>
      <c r="J230">
        <v>70</v>
      </c>
      <c r="K230">
        <v>51</v>
      </c>
      <c r="L230">
        <v>96</v>
      </c>
      <c r="M230">
        <v>88</v>
      </c>
      <c r="N230" s="27">
        <f>IFERROR(VLOOKUP(Main!C230,Absen!$A$1:$B$501,2,0),"No")</f>
        <v>44911</v>
      </c>
      <c r="O230" s="27" t="str">
        <f>IF(N230="No","Hadir","Tidak Hadir")</f>
        <v>Tidak Hadir</v>
      </c>
      <c r="P230">
        <f>IF(N230="No",M230,M230-10)</f>
        <v>78</v>
      </c>
      <c r="Q230">
        <f>SUM(G230:H230,J230:K230)*12.5%+SUM(I230,L230)*20%+P230*10%</f>
        <v>64.625</v>
      </c>
      <c r="R230" t="str">
        <f>IF(Main!Q230&gt;=91,"A+",IF(Main!Q230&gt;=80,"A",IF(Q230&gt;=70,"B",IF(Q230&gt;=60,"C",IF(Q230&gt;=40,"D",IF(Q230&lt;40,"E"))))))</f>
        <v>C</v>
      </c>
      <c r="S230" s="27">
        <f>INDEX(Detail!$A$1:$A$1001,MATCH(Main!C230,Detail!$G$1:$G$1001,0))</f>
        <v>37248</v>
      </c>
      <c r="T230" t="str">
        <f>INDEX(Detail!$F$1:$F$1001,MATCH(Main!C230,Detail!$G$1:$G$1001,0))</f>
        <v>Banjar</v>
      </c>
      <c r="U230">
        <f>INDEX(Detail!$C$1:$C$1001,MATCH(Main!C230,Detail!$G$1:$G$1001,0))</f>
        <v>179</v>
      </c>
      <c r="V230">
        <f>INDEX(Detail!$D$1:$D$1001,MATCH(Main!C230,Detail!$G$1:$G$1001,0))</f>
        <v>78</v>
      </c>
      <c r="W230" t="str">
        <f>INDEX(Detail!$E$1:$E$1001,MATCH(Main!C230,Detail!$G$1:$G$1001,0))</f>
        <v>Gang Rajawali Timur No. 81</v>
      </c>
      <c r="X230" t="str">
        <f>INDEX(Detail!$B$1:$B$1001,MATCH(Main!C230,Detail!$G$1:$G$1001,0))</f>
        <v>AB+</v>
      </c>
    </row>
    <row r="231" spans="1:24" x14ac:dyDescent="0.35">
      <c r="A231">
        <v>230</v>
      </c>
      <c r="B231" t="str">
        <f>IF(A231&lt;=250,"1-250",IF(A231&lt;=500,"251-500",IF(A231&lt;=750,"501-750","751-1000")))</f>
        <v>1-250</v>
      </c>
      <c r="C231" t="str">
        <f>CONCATENATE(IF(D231="Matematika","A",IF(D231="Fisika","B",IF(D231="Kimia","C",IF(D231="Biologi","D",IF(D231="Statistika","E","F"))))),IF(A231&gt;=1000,"",IF(A231&gt;=100,"0",IF(A231&gt;=10,"00",IF(A231&lt;10,"000")))),A231)</f>
        <v>C0230</v>
      </c>
      <c r="D231" t="s">
        <v>1012</v>
      </c>
      <c r="E231" t="str">
        <f>VLOOKUP(C231,Detail!$G$1:$H$1001,2,0)</f>
        <v>Jagapati Situmorang</v>
      </c>
      <c r="F231" t="str">
        <f>IF(AND(B231="1-250",D231="Matematika"),"Bu Dwi",IF(AND(B231="1-250",D231="Fisika"),"Pak Krisna",IF(AND(B231="1-250",D231="Kimia"),"Pak Budi",IF(AND(B231="1-250",D231="Biologi"),"Bu Ratna",IF(AND(B231="1-250",D231="Statistika"),"Bu Made","Pak Andi")))))</f>
        <v>Pak Budi</v>
      </c>
      <c r="G231">
        <v>77</v>
      </c>
      <c r="H231">
        <v>53</v>
      </c>
      <c r="I231">
        <v>68</v>
      </c>
      <c r="J231">
        <v>65</v>
      </c>
      <c r="K231">
        <v>55</v>
      </c>
      <c r="L231">
        <v>47</v>
      </c>
      <c r="M231">
        <v>77</v>
      </c>
      <c r="N231" s="27">
        <f>IFERROR(VLOOKUP(Main!C231,Absen!$A$1:$B$501,2,0),"No")</f>
        <v>44864</v>
      </c>
      <c r="O231" s="27" t="str">
        <f>IF(N231="No","Hadir","Tidak Hadir")</f>
        <v>Tidak Hadir</v>
      </c>
      <c r="P231">
        <f>IF(N231="No",M231,M231-10)</f>
        <v>67</v>
      </c>
      <c r="Q231">
        <f>SUM(G231:H231,J231:K231)*12.5%+SUM(I231,L231)*20%+P231*10%</f>
        <v>60.95</v>
      </c>
      <c r="R231" t="str">
        <f>IF(Main!Q231&gt;=91,"A+",IF(Main!Q231&gt;=80,"A",IF(Q231&gt;=70,"B",IF(Q231&gt;=60,"C",IF(Q231&gt;=40,"D",IF(Q231&lt;40,"E"))))))</f>
        <v>C</v>
      </c>
      <c r="S231" s="27">
        <f>INDEX(Detail!$A$1:$A$1001,MATCH(Main!C231,Detail!$G$1:$G$1001,0))</f>
        <v>37113</v>
      </c>
      <c r="T231" t="str">
        <f>INDEX(Detail!$F$1:$F$1001,MATCH(Main!C231,Detail!$G$1:$G$1001,0))</f>
        <v>Pontianak</v>
      </c>
      <c r="U231">
        <f>INDEX(Detail!$C$1:$C$1001,MATCH(Main!C231,Detail!$G$1:$G$1001,0))</f>
        <v>174</v>
      </c>
      <c r="V231">
        <f>INDEX(Detail!$D$1:$D$1001,MATCH(Main!C231,Detail!$G$1:$G$1001,0))</f>
        <v>74</v>
      </c>
      <c r="W231" t="str">
        <f>INDEX(Detail!$E$1:$E$1001,MATCH(Main!C231,Detail!$G$1:$G$1001,0))</f>
        <v>Gang H.J Maemunah No. 15</v>
      </c>
      <c r="X231" t="str">
        <f>INDEX(Detail!$B$1:$B$1001,MATCH(Main!C231,Detail!$G$1:$G$1001,0))</f>
        <v>A-</v>
      </c>
    </row>
    <row r="232" spans="1:24" x14ac:dyDescent="0.35">
      <c r="A232">
        <v>231</v>
      </c>
      <c r="B232" t="str">
        <f>IF(A232&lt;=250,"1-250",IF(A232&lt;=500,"251-500",IF(A232&lt;=750,"501-750","751-1000")))</f>
        <v>1-250</v>
      </c>
      <c r="C232" t="str">
        <f>CONCATENATE(IF(D232="Matematika","A",IF(D232="Fisika","B",IF(D232="Kimia","C",IF(D232="Biologi","D",IF(D232="Statistika","E","F"))))),IF(A232&gt;=1000,"",IF(A232&gt;=100,"0",IF(A232&gt;=10,"00",IF(A232&lt;10,"000")))),A232)</f>
        <v>B0231</v>
      </c>
      <c r="D232" t="s">
        <v>1014</v>
      </c>
      <c r="E232" t="str">
        <f>VLOOKUP(C232,Detail!$G$1:$H$1001,2,0)</f>
        <v>Ibrani Purnawati</v>
      </c>
      <c r="F232" t="str">
        <f>IF(AND(B232="1-250",D232="Matematika"),"Bu Dwi",IF(AND(B232="1-250",D232="Fisika"),"Pak Krisna",IF(AND(B232="1-250",D232="Kimia"),"Pak Budi",IF(AND(B232="1-250",D232="Biologi"),"Bu Ratna",IF(AND(B232="1-250",D232="Statistika"),"Bu Made","Pak Andi")))))</f>
        <v>Pak Krisna</v>
      </c>
      <c r="G232">
        <v>51</v>
      </c>
      <c r="H232">
        <v>68</v>
      </c>
      <c r="I232">
        <v>95</v>
      </c>
      <c r="J232">
        <v>74</v>
      </c>
      <c r="K232">
        <v>91</v>
      </c>
      <c r="L232">
        <v>55</v>
      </c>
      <c r="M232">
        <v>61</v>
      </c>
      <c r="N232" s="27">
        <f>IFERROR(VLOOKUP(Main!C232,Absen!$A$1:$B$501,2,0),"No")</f>
        <v>44792</v>
      </c>
      <c r="O232" s="27" t="str">
        <f>IF(N232="No","Hadir","Tidak Hadir")</f>
        <v>Tidak Hadir</v>
      </c>
      <c r="P232">
        <f>IF(N232="No",M232,M232-10)</f>
        <v>51</v>
      </c>
      <c r="Q232">
        <f>SUM(G232:H232,J232:K232)*12.5%+SUM(I232,L232)*20%+P232*10%</f>
        <v>70.599999999999994</v>
      </c>
      <c r="R232" t="str">
        <f>IF(Main!Q232&gt;=91,"A+",IF(Main!Q232&gt;=80,"A",IF(Q232&gt;=70,"B",IF(Q232&gt;=60,"C",IF(Q232&gt;=40,"D",IF(Q232&lt;40,"E"))))))</f>
        <v>B</v>
      </c>
      <c r="S232" s="27">
        <f>INDEX(Detail!$A$1:$A$1001,MATCH(Main!C232,Detail!$G$1:$G$1001,0))</f>
        <v>37858</v>
      </c>
      <c r="T232" t="str">
        <f>INDEX(Detail!$F$1:$F$1001,MATCH(Main!C232,Detail!$G$1:$G$1001,0))</f>
        <v>Tomohon</v>
      </c>
      <c r="U232">
        <f>INDEX(Detail!$C$1:$C$1001,MATCH(Main!C232,Detail!$G$1:$G$1001,0))</f>
        <v>180</v>
      </c>
      <c r="V232">
        <f>INDEX(Detail!$D$1:$D$1001,MATCH(Main!C232,Detail!$G$1:$G$1001,0))</f>
        <v>84</v>
      </c>
      <c r="W232" t="str">
        <f>INDEX(Detail!$E$1:$E$1001,MATCH(Main!C232,Detail!$G$1:$G$1001,0))</f>
        <v xml:space="preserve">Jalan Surapati No. 2
</v>
      </c>
      <c r="X232" t="str">
        <f>INDEX(Detail!$B$1:$B$1001,MATCH(Main!C232,Detail!$G$1:$G$1001,0))</f>
        <v>A+</v>
      </c>
    </row>
    <row r="233" spans="1:24" x14ac:dyDescent="0.35">
      <c r="A233">
        <v>232</v>
      </c>
      <c r="B233" t="str">
        <f>IF(A233&lt;=250,"1-250",IF(A233&lt;=500,"251-500",IF(A233&lt;=750,"501-750","751-1000")))</f>
        <v>1-250</v>
      </c>
      <c r="C233" t="str">
        <f>CONCATENATE(IF(D233="Matematika","A",IF(D233="Fisika","B",IF(D233="Kimia","C",IF(D233="Biologi","D",IF(D233="Statistika","E","F"))))),IF(A233&gt;=1000,"",IF(A233&gt;=100,"0",IF(A233&gt;=10,"00",IF(A233&lt;10,"000")))),A233)</f>
        <v>D0232</v>
      </c>
      <c r="D233" t="s">
        <v>1013</v>
      </c>
      <c r="E233" t="str">
        <f>VLOOKUP(C233,Detail!$G$1:$H$1001,2,0)</f>
        <v>Kemal Napitupulu</v>
      </c>
      <c r="F233" t="str">
        <f>IF(AND(B233="1-250",D233="Matematika"),"Bu Dwi",IF(AND(B233="1-250",D233="Fisika"),"Pak Krisna",IF(AND(B233="1-250",D233="Kimia"),"Pak Budi",IF(AND(B233="1-250",D233="Biologi"),"Bu Ratna",IF(AND(B233="1-250",D233="Statistika"),"Bu Made","Pak Andi")))))</f>
        <v>Bu Ratna</v>
      </c>
      <c r="G233">
        <v>90</v>
      </c>
      <c r="H233">
        <v>60</v>
      </c>
      <c r="I233">
        <v>75</v>
      </c>
      <c r="J233">
        <v>65</v>
      </c>
      <c r="K233">
        <v>90</v>
      </c>
      <c r="L233">
        <v>64</v>
      </c>
      <c r="M233">
        <v>77</v>
      </c>
      <c r="N233" s="27" t="str">
        <f>IFERROR(VLOOKUP(Main!C233,Absen!$A$1:$B$501,2,0),"No")</f>
        <v>No</v>
      </c>
      <c r="O233" s="27" t="str">
        <f>IF(N233="No","Hadir","Tidak Hadir")</f>
        <v>Hadir</v>
      </c>
      <c r="P233">
        <f>IF(N233="No",M233,M233-10)</f>
        <v>77</v>
      </c>
      <c r="Q233">
        <f>SUM(G233:H233,J233:K233)*12.5%+SUM(I233,L233)*20%+P233*10%</f>
        <v>73.625</v>
      </c>
      <c r="R233" t="str">
        <f>IF(Main!Q233&gt;=91,"A+",IF(Main!Q233&gt;=80,"A",IF(Q233&gt;=70,"B",IF(Q233&gt;=60,"C",IF(Q233&gt;=40,"D",IF(Q233&lt;40,"E"))))))</f>
        <v>B</v>
      </c>
      <c r="S233" s="27">
        <f>INDEX(Detail!$A$1:$A$1001,MATCH(Main!C233,Detail!$G$1:$G$1001,0))</f>
        <v>38444</v>
      </c>
      <c r="T233" t="str">
        <f>INDEX(Detail!$F$1:$F$1001,MATCH(Main!C233,Detail!$G$1:$G$1001,0))</f>
        <v>Sorong</v>
      </c>
      <c r="U233">
        <f>INDEX(Detail!$C$1:$C$1001,MATCH(Main!C233,Detail!$G$1:$G$1001,0))</f>
        <v>179</v>
      </c>
      <c r="V233">
        <f>INDEX(Detail!$D$1:$D$1001,MATCH(Main!C233,Detail!$G$1:$G$1001,0))</f>
        <v>75</v>
      </c>
      <c r="W233" t="str">
        <f>INDEX(Detail!$E$1:$E$1001,MATCH(Main!C233,Detail!$G$1:$G$1001,0))</f>
        <v>Gang M.H Thamrin No. 30</v>
      </c>
      <c r="X233" t="str">
        <f>INDEX(Detail!$B$1:$B$1001,MATCH(Main!C233,Detail!$G$1:$G$1001,0))</f>
        <v>AB+</v>
      </c>
    </row>
    <row r="234" spans="1:24" x14ac:dyDescent="0.35">
      <c r="A234">
        <v>233</v>
      </c>
      <c r="B234" t="str">
        <f>IF(A234&lt;=250,"1-250",IF(A234&lt;=500,"251-500",IF(A234&lt;=750,"501-750","751-1000")))</f>
        <v>1-250</v>
      </c>
      <c r="C234" t="str">
        <f>CONCATENATE(IF(D234="Matematika","A",IF(D234="Fisika","B",IF(D234="Kimia","C",IF(D234="Biologi","D",IF(D234="Statistika","E","F"))))),IF(A234&gt;=1000,"",IF(A234&gt;=100,"0",IF(A234&gt;=10,"00",IF(A234&lt;10,"000")))),A234)</f>
        <v>B0233</v>
      </c>
      <c r="D234" t="s">
        <v>1014</v>
      </c>
      <c r="E234" t="str">
        <f>VLOOKUP(C234,Detail!$G$1:$H$1001,2,0)</f>
        <v>Bakda Kusmawati</v>
      </c>
      <c r="F234" t="str">
        <f>IF(AND(B234="1-250",D234="Matematika"),"Bu Dwi",IF(AND(B234="1-250",D234="Fisika"),"Pak Krisna",IF(AND(B234="1-250",D234="Kimia"),"Pak Budi",IF(AND(B234="1-250",D234="Biologi"),"Bu Ratna",IF(AND(B234="1-250",D234="Statistika"),"Bu Made","Pak Andi")))))</f>
        <v>Pak Krisna</v>
      </c>
      <c r="G234">
        <v>83</v>
      </c>
      <c r="H234">
        <v>61</v>
      </c>
      <c r="I234">
        <v>33</v>
      </c>
      <c r="J234">
        <v>51</v>
      </c>
      <c r="K234">
        <v>83</v>
      </c>
      <c r="L234">
        <v>58</v>
      </c>
      <c r="M234">
        <v>60</v>
      </c>
      <c r="N234" s="27">
        <f>IFERROR(VLOOKUP(Main!C234,Absen!$A$1:$B$501,2,0),"No")</f>
        <v>44849</v>
      </c>
      <c r="O234" s="27" t="str">
        <f>IF(N234="No","Hadir","Tidak Hadir")</f>
        <v>Tidak Hadir</v>
      </c>
      <c r="P234">
        <f>IF(N234="No",M234,M234-10)</f>
        <v>50</v>
      </c>
      <c r="Q234">
        <f>SUM(G234:H234,J234:K234)*12.5%+SUM(I234,L234)*20%+P234*10%</f>
        <v>57.95</v>
      </c>
      <c r="R234" t="str">
        <f>IF(Main!Q234&gt;=91,"A+",IF(Main!Q234&gt;=80,"A",IF(Q234&gt;=70,"B",IF(Q234&gt;=60,"C",IF(Q234&gt;=40,"D",IF(Q234&lt;40,"E"))))))</f>
        <v>D</v>
      </c>
      <c r="S234" s="27">
        <f>INDEX(Detail!$A$1:$A$1001,MATCH(Main!C234,Detail!$G$1:$G$1001,0))</f>
        <v>38441</v>
      </c>
      <c r="T234" t="str">
        <f>INDEX(Detail!$F$1:$F$1001,MATCH(Main!C234,Detail!$G$1:$G$1001,0))</f>
        <v>Tual</v>
      </c>
      <c r="U234">
        <f>INDEX(Detail!$C$1:$C$1001,MATCH(Main!C234,Detail!$G$1:$G$1001,0))</f>
        <v>169</v>
      </c>
      <c r="V234">
        <f>INDEX(Detail!$D$1:$D$1001,MATCH(Main!C234,Detail!$G$1:$G$1001,0))</f>
        <v>71</v>
      </c>
      <c r="W234" t="str">
        <f>INDEX(Detail!$E$1:$E$1001,MATCH(Main!C234,Detail!$G$1:$G$1001,0))</f>
        <v xml:space="preserve">Gang Pacuan Kuda No. 7
</v>
      </c>
      <c r="X234" t="str">
        <f>INDEX(Detail!$B$1:$B$1001,MATCH(Main!C234,Detail!$G$1:$G$1001,0))</f>
        <v>O+</v>
      </c>
    </row>
    <row r="235" spans="1:24" x14ac:dyDescent="0.35">
      <c r="A235">
        <v>234</v>
      </c>
      <c r="B235" t="str">
        <f>IF(A235&lt;=250,"1-250",IF(A235&lt;=500,"251-500",IF(A235&lt;=750,"501-750","751-1000")))</f>
        <v>1-250</v>
      </c>
      <c r="C235" t="str">
        <f>CONCATENATE(IF(D235="Matematika","A",IF(D235="Fisika","B",IF(D235="Kimia","C",IF(D235="Biologi","D",IF(D235="Statistika","E","F"))))),IF(A235&gt;=1000,"",IF(A235&gt;=100,"0",IF(A235&gt;=10,"00",IF(A235&lt;10,"000")))),A235)</f>
        <v>F0234</v>
      </c>
      <c r="D235" t="s">
        <v>1011</v>
      </c>
      <c r="E235" t="str">
        <f>VLOOKUP(C235,Detail!$G$1:$H$1001,2,0)</f>
        <v>Edward Prasetya</v>
      </c>
      <c r="F235" t="str">
        <f>IF(AND(B235="1-250",D235="Matematika"),"Bu Dwi",IF(AND(B235="1-250",D235="Fisika"),"Pak Krisna",IF(AND(B235="1-250",D235="Kimia"),"Pak Budi",IF(AND(B235="1-250",D235="Biologi"),"Bu Ratna",IF(AND(B235="1-250",D235="Statistika"),"Bu Made","Pak Andi")))))</f>
        <v>Pak Andi</v>
      </c>
      <c r="G235">
        <v>70</v>
      </c>
      <c r="H235">
        <v>58</v>
      </c>
      <c r="I235">
        <v>86</v>
      </c>
      <c r="J235">
        <v>54</v>
      </c>
      <c r="K235">
        <v>87</v>
      </c>
      <c r="L235">
        <v>45</v>
      </c>
      <c r="M235">
        <v>61</v>
      </c>
      <c r="N235" s="27" t="str">
        <f>IFERROR(VLOOKUP(Main!C235,Absen!$A$1:$B$501,2,0),"No")</f>
        <v>No</v>
      </c>
      <c r="O235" s="27" t="str">
        <f>IF(N235="No","Hadir","Tidak Hadir")</f>
        <v>Hadir</v>
      </c>
      <c r="P235">
        <f>IF(N235="No",M235,M235-10)</f>
        <v>61</v>
      </c>
      <c r="Q235">
        <f>SUM(G235:H235,J235:K235)*12.5%+SUM(I235,L235)*20%+P235*10%</f>
        <v>65.924999999999997</v>
      </c>
      <c r="R235" t="str">
        <f>IF(Main!Q235&gt;=91,"A+",IF(Main!Q235&gt;=80,"A",IF(Q235&gt;=70,"B",IF(Q235&gt;=60,"C",IF(Q235&gt;=40,"D",IF(Q235&lt;40,"E"))))))</f>
        <v>C</v>
      </c>
      <c r="S235" s="27">
        <f>INDEX(Detail!$A$1:$A$1001,MATCH(Main!C235,Detail!$G$1:$G$1001,0))</f>
        <v>37118</v>
      </c>
      <c r="T235" t="str">
        <f>INDEX(Detail!$F$1:$F$1001,MATCH(Main!C235,Detail!$G$1:$G$1001,0))</f>
        <v>Sungai Penuh</v>
      </c>
      <c r="U235">
        <f>INDEX(Detail!$C$1:$C$1001,MATCH(Main!C235,Detail!$G$1:$G$1001,0))</f>
        <v>169</v>
      </c>
      <c r="V235">
        <f>INDEX(Detail!$D$1:$D$1001,MATCH(Main!C235,Detail!$G$1:$G$1001,0))</f>
        <v>83</v>
      </c>
      <c r="W235" t="str">
        <f>INDEX(Detail!$E$1:$E$1001,MATCH(Main!C235,Detail!$G$1:$G$1001,0))</f>
        <v xml:space="preserve">Gg. H.J Maemunah No. 3
</v>
      </c>
      <c r="X235" t="str">
        <f>INDEX(Detail!$B$1:$B$1001,MATCH(Main!C235,Detail!$G$1:$G$1001,0))</f>
        <v>B+</v>
      </c>
    </row>
    <row r="236" spans="1:24" x14ac:dyDescent="0.35">
      <c r="A236">
        <v>235</v>
      </c>
      <c r="B236" t="str">
        <f>IF(A236&lt;=250,"1-250",IF(A236&lt;=500,"251-500",IF(A236&lt;=750,"501-750","751-1000")))</f>
        <v>1-250</v>
      </c>
      <c r="C236" t="str">
        <f>CONCATENATE(IF(D236="Matematika","A",IF(D236="Fisika","B",IF(D236="Kimia","C",IF(D236="Biologi","D",IF(D236="Statistika","E","F"))))),IF(A236&gt;=1000,"",IF(A236&gt;=100,"0",IF(A236&gt;=10,"00",IF(A236&lt;10,"000")))),A236)</f>
        <v>F0235</v>
      </c>
      <c r="D236" t="s">
        <v>1011</v>
      </c>
      <c r="E236" t="str">
        <f>VLOOKUP(C236,Detail!$G$1:$H$1001,2,0)</f>
        <v>Pranawa Prayoga</v>
      </c>
      <c r="F236" t="str">
        <f>IF(AND(B236="1-250",D236="Matematika"),"Bu Dwi",IF(AND(B236="1-250",D236="Fisika"),"Pak Krisna",IF(AND(B236="1-250",D236="Kimia"),"Pak Budi",IF(AND(B236="1-250",D236="Biologi"),"Bu Ratna",IF(AND(B236="1-250",D236="Statistika"),"Bu Made","Pak Andi")))))</f>
        <v>Pak Andi</v>
      </c>
      <c r="G236">
        <v>90</v>
      </c>
      <c r="H236">
        <v>72</v>
      </c>
      <c r="I236">
        <v>83</v>
      </c>
      <c r="J236">
        <v>73</v>
      </c>
      <c r="K236">
        <v>62</v>
      </c>
      <c r="L236">
        <v>58</v>
      </c>
      <c r="M236">
        <v>96</v>
      </c>
      <c r="N236" s="27">
        <f>IFERROR(VLOOKUP(Main!C236,Absen!$A$1:$B$501,2,0),"No")</f>
        <v>44775</v>
      </c>
      <c r="O236" s="27" t="str">
        <f>IF(N236="No","Hadir","Tidak Hadir")</f>
        <v>Tidak Hadir</v>
      </c>
      <c r="P236">
        <f>IF(N236="No",M236,M236-10)</f>
        <v>86</v>
      </c>
      <c r="Q236">
        <f>SUM(G236:H236,J236:K236)*12.5%+SUM(I236,L236)*20%+P236*10%</f>
        <v>73.924999999999997</v>
      </c>
      <c r="R236" t="str">
        <f>IF(Main!Q236&gt;=91,"A+",IF(Main!Q236&gt;=80,"A",IF(Q236&gt;=70,"B",IF(Q236&gt;=60,"C",IF(Q236&gt;=40,"D",IF(Q236&lt;40,"E"))))))</f>
        <v>B</v>
      </c>
      <c r="S236" s="27">
        <f>INDEX(Detail!$A$1:$A$1001,MATCH(Main!C236,Detail!$G$1:$G$1001,0))</f>
        <v>38323</v>
      </c>
      <c r="T236" t="str">
        <f>INDEX(Detail!$F$1:$F$1001,MATCH(Main!C236,Detail!$G$1:$G$1001,0))</f>
        <v>Probolinggo</v>
      </c>
      <c r="U236">
        <f>INDEX(Detail!$C$1:$C$1001,MATCH(Main!C236,Detail!$G$1:$G$1001,0))</f>
        <v>150</v>
      </c>
      <c r="V236">
        <f>INDEX(Detail!$D$1:$D$1001,MATCH(Main!C236,Detail!$G$1:$G$1001,0))</f>
        <v>70</v>
      </c>
      <c r="W236" t="str">
        <f>INDEX(Detail!$E$1:$E$1001,MATCH(Main!C236,Detail!$G$1:$G$1001,0))</f>
        <v>Jl. Erlangga No. 90</v>
      </c>
      <c r="X236" t="str">
        <f>INDEX(Detail!$B$1:$B$1001,MATCH(Main!C236,Detail!$G$1:$G$1001,0))</f>
        <v>O+</v>
      </c>
    </row>
    <row r="237" spans="1:24" x14ac:dyDescent="0.35">
      <c r="A237">
        <v>236</v>
      </c>
      <c r="B237" t="str">
        <f>IF(A237&lt;=250,"1-250",IF(A237&lt;=500,"251-500",IF(A237&lt;=750,"501-750","751-1000")))</f>
        <v>1-250</v>
      </c>
      <c r="C237" t="str">
        <f>CONCATENATE(IF(D237="Matematika","A",IF(D237="Fisika","B",IF(D237="Kimia","C",IF(D237="Biologi","D",IF(D237="Statistika","E","F"))))),IF(A237&gt;=1000,"",IF(A237&gt;=100,"0",IF(A237&gt;=10,"00",IF(A237&lt;10,"000")))),A237)</f>
        <v>D0236</v>
      </c>
      <c r="D237" t="s">
        <v>1013</v>
      </c>
      <c r="E237" t="str">
        <f>VLOOKUP(C237,Detail!$G$1:$H$1001,2,0)</f>
        <v>Iriana Maulana</v>
      </c>
      <c r="F237" t="str">
        <f>IF(AND(B237="1-250",D237="Matematika"),"Bu Dwi",IF(AND(B237="1-250",D237="Fisika"),"Pak Krisna",IF(AND(B237="1-250",D237="Kimia"),"Pak Budi",IF(AND(B237="1-250",D237="Biologi"),"Bu Ratna",IF(AND(B237="1-250",D237="Statistika"),"Bu Made","Pak Andi")))))</f>
        <v>Bu Ratna</v>
      </c>
      <c r="G237">
        <v>95</v>
      </c>
      <c r="H237">
        <v>43</v>
      </c>
      <c r="I237">
        <v>54</v>
      </c>
      <c r="J237">
        <v>56</v>
      </c>
      <c r="K237">
        <v>54</v>
      </c>
      <c r="L237">
        <v>58</v>
      </c>
      <c r="M237">
        <v>62</v>
      </c>
      <c r="N237" s="27" t="str">
        <f>IFERROR(VLOOKUP(Main!C237,Absen!$A$1:$B$501,2,0),"No")</f>
        <v>No</v>
      </c>
      <c r="O237" s="27" t="str">
        <f>IF(N237="No","Hadir","Tidak Hadir")</f>
        <v>Hadir</v>
      </c>
      <c r="P237">
        <f>IF(N237="No",M237,M237-10)</f>
        <v>62</v>
      </c>
      <c r="Q237">
        <f>SUM(G237:H237,J237:K237)*12.5%+SUM(I237,L237)*20%+P237*10%</f>
        <v>59.600000000000009</v>
      </c>
      <c r="R237" t="str">
        <f>IF(Main!Q237&gt;=91,"A+",IF(Main!Q237&gt;=80,"A",IF(Q237&gt;=70,"B",IF(Q237&gt;=60,"C",IF(Q237&gt;=40,"D",IF(Q237&lt;40,"E"))))))</f>
        <v>D</v>
      </c>
      <c r="S237" s="27">
        <f>INDEX(Detail!$A$1:$A$1001,MATCH(Main!C237,Detail!$G$1:$G$1001,0))</f>
        <v>37613</v>
      </c>
      <c r="T237" t="str">
        <f>INDEX(Detail!$F$1:$F$1001,MATCH(Main!C237,Detail!$G$1:$G$1001,0))</f>
        <v>Semarang</v>
      </c>
      <c r="U237">
        <f>INDEX(Detail!$C$1:$C$1001,MATCH(Main!C237,Detail!$G$1:$G$1001,0))</f>
        <v>171</v>
      </c>
      <c r="V237">
        <f>INDEX(Detail!$D$1:$D$1001,MATCH(Main!C237,Detail!$G$1:$G$1001,0))</f>
        <v>72</v>
      </c>
      <c r="W237" t="str">
        <f>INDEX(Detail!$E$1:$E$1001,MATCH(Main!C237,Detail!$G$1:$G$1001,0))</f>
        <v>Jalan Dr. Djunjunan No. 96</v>
      </c>
      <c r="X237" t="str">
        <f>INDEX(Detail!$B$1:$B$1001,MATCH(Main!C237,Detail!$G$1:$G$1001,0))</f>
        <v>AB-</v>
      </c>
    </row>
    <row r="238" spans="1:24" x14ac:dyDescent="0.35">
      <c r="A238">
        <v>237</v>
      </c>
      <c r="B238" t="str">
        <f>IF(A238&lt;=250,"1-250",IF(A238&lt;=500,"251-500",IF(A238&lt;=750,"501-750","751-1000")))</f>
        <v>1-250</v>
      </c>
      <c r="C238" t="str">
        <f>CONCATENATE(IF(D238="Matematika","A",IF(D238="Fisika","B",IF(D238="Kimia","C",IF(D238="Biologi","D",IF(D238="Statistika","E","F"))))),IF(A238&gt;=1000,"",IF(A238&gt;=100,"0",IF(A238&gt;=10,"00",IF(A238&lt;10,"000")))),A238)</f>
        <v>C0237</v>
      </c>
      <c r="D238" t="s">
        <v>1012</v>
      </c>
      <c r="E238" t="str">
        <f>VLOOKUP(C238,Detail!$G$1:$H$1001,2,0)</f>
        <v>Lala Gunarto</v>
      </c>
      <c r="F238" t="str">
        <f>IF(AND(B238="1-250",D238="Matematika"),"Bu Dwi",IF(AND(B238="1-250",D238="Fisika"),"Pak Krisna",IF(AND(B238="1-250",D238="Kimia"),"Pak Budi",IF(AND(B238="1-250",D238="Biologi"),"Bu Ratna",IF(AND(B238="1-250",D238="Statistika"),"Bu Made","Pak Andi")))))</f>
        <v>Pak Budi</v>
      </c>
      <c r="G238">
        <v>52</v>
      </c>
      <c r="H238">
        <v>74</v>
      </c>
      <c r="I238">
        <v>73</v>
      </c>
      <c r="J238">
        <v>51</v>
      </c>
      <c r="K238">
        <v>54</v>
      </c>
      <c r="L238">
        <v>57</v>
      </c>
      <c r="M238">
        <v>89</v>
      </c>
      <c r="N238" s="27" t="str">
        <f>IFERROR(VLOOKUP(Main!C238,Absen!$A$1:$B$501,2,0),"No")</f>
        <v>No</v>
      </c>
      <c r="O238" s="27" t="str">
        <f>IF(N238="No","Hadir","Tidak Hadir")</f>
        <v>Hadir</v>
      </c>
      <c r="P238">
        <f>IF(N238="No",M238,M238-10)</f>
        <v>89</v>
      </c>
      <c r="Q238">
        <f>SUM(G238:H238,J238:K238)*12.5%+SUM(I238,L238)*20%+P238*10%</f>
        <v>63.774999999999999</v>
      </c>
      <c r="R238" t="str">
        <f>IF(Main!Q238&gt;=91,"A+",IF(Main!Q238&gt;=80,"A",IF(Q238&gt;=70,"B",IF(Q238&gt;=60,"C",IF(Q238&gt;=40,"D",IF(Q238&lt;40,"E"))))))</f>
        <v>C</v>
      </c>
      <c r="S238" s="27">
        <f>INDEX(Detail!$A$1:$A$1001,MATCH(Main!C238,Detail!$G$1:$G$1001,0))</f>
        <v>37967</v>
      </c>
      <c r="T238" t="str">
        <f>INDEX(Detail!$F$1:$F$1001,MATCH(Main!C238,Detail!$G$1:$G$1001,0))</f>
        <v>Medan</v>
      </c>
      <c r="U238">
        <f>INDEX(Detail!$C$1:$C$1001,MATCH(Main!C238,Detail!$G$1:$G$1001,0))</f>
        <v>178</v>
      </c>
      <c r="V238">
        <f>INDEX(Detail!$D$1:$D$1001,MATCH(Main!C238,Detail!$G$1:$G$1001,0))</f>
        <v>56</v>
      </c>
      <c r="W238" t="str">
        <f>INDEX(Detail!$E$1:$E$1001,MATCH(Main!C238,Detail!$G$1:$G$1001,0))</f>
        <v>Gg. Ir. H. Djuanda No. 36</v>
      </c>
      <c r="X238" t="str">
        <f>INDEX(Detail!$B$1:$B$1001,MATCH(Main!C238,Detail!$G$1:$G$1001,0))</f>
        <v>AB+</v>
      </c>
    </row>
    <row r="239" spans="1:24" x14ac:dyDescent="0.35">
      <c r="A239">
        <v>238</v>
      </c>
      <c r="B239" t="str">
        <f>IF(A239&lt;=250,"1-250",IF(A239&lt;=500,"251-500",IF(A239&lt;=750,"501-750","751-1000")))</f>
        <v>1-250</v>
      </c>
      <c r="C239" t="str">
        <f>CONCATENATE(IF(D239="Matematika","A",IF(D239="Fisika","B",IF(D239="Kimia","C",IF(D239="Biologi","D",IF(D239="Statistika","E","F"))))),IF(A239&gt;=1000,"",IF(A239&gt;=100,"0",IF(A239&gt;=10,"00",IF(A239&lt;10,"000")))),A239)</f>
        <v>D0238</v>
      </c>
      <c r="D239" t="s">
        <v>1013</v>
      </c>
      <c r="E239" t="str">
        <f>VLOOKUP(C239,Detail!$G$1:$H$1001,2,0)</f>
        <v>Cahyo Mustofa</v>
      </c>
      <c r="F239" t="str">
        <f>IF(AND(B239="1-250",D239="Matematika"),"Bu Dwi",IF(AND(B239="1-250",D239="Fisika"),"Pak Krisna",IF(AND(B239="1-250",D239="Kimia"),"Pak Budi",IF(AND(B239="1-250",D239="Biologi"),"Bu Ratna",IF(AND(B239="1-250",D239="Statistika"),"Bu Made","Pak Andi")))))</f>
        <v>Bu Ratna</v>
      </c>
      <c r="G239">
        <v>82</v>
      </c>
      <c r="H239">
        <v>74</v>
      </c>
      <c r="I239">
        <v>87</v>
      </c>
      <c r="J239">
        <v>62</v>
      </c>
      <c r="K239">
        <v>66</v>
      </c>
      <c r="L239">
        <v>50</v>
      </c>
      <c r="M239">
        <v>78</v>
      </c>
      <c r="N239" s="27">
        <f>IFERROR(VLOOKUP(Main!C239,Absen!$A$1:$B$501,2,0),"No")</f>
        <v>44837</v>
      </c>
      <c r="O239" s="27" t="str">
        <f>IF(N239="No","Hadir","Tidak Hadir")</f>
        <v>Tidak Hadir</v>
      </c>
      <c r="P239">
        <f>IF(N239="No",M239,M239-10)</f>
        <v>68</v>
      </c>
      <c r="Q239">
        <f>SUM(G239:H239,J239:K239)*12.5%+SUM(I239,L239)*20%+P239*10%</f>
        <v>69.7</v>
      </c>
      <c r="R239" t="str">
        <f>IF(Main!Q239&gt;=91,"A+",IF(Main!Q239&gt;=80,"A",IF(Q239&gt;=70,"B",IF(Q239&gt;=60,"C",IF(Q239&gt;=40,"D",IF(Q239&lt;40,"E"))))))</f>
        <v>C</v>
      </c>
      <c r="S239" s="27">
        <f>INDEX(Detail!$A$1:$A$1001,MATCH(Main!C239,Detail!$G$1:$G$1001,0))</f>
        <v>37329</v>
      </c>
      <c r="T239" t="str">
        <f>INDEX(Detail!$F$1:$F$1001,MATCH(Main!C239,Detail!$G$1:$G$1001,0))</f>
        <v>Lhokseumawe</v>
      </c>
      <c r="U239">
        <f>INDEX(Detail!$C$1:$C$1001,MATCH(Main!C239,Detail!$G$1:$G$1001,0))</f>
        <v>156</v>
      </c>
      <c r="V239">
        <f>INDEX(Detail!$D$1:$D$1001,MATCH(Main!C239,Detail!$G$1:$G$1001,0))</f>
        <v>84</v>
      </c>
      <c r="W239" t="str">
        <f>INDEX(Detail!$E$1:$E$1001,MATCH(Main!C239,Detail!$G$1:$G$1001,0))</f>
        <v xml:space="preserve">Gg. Suryakencana No. 0
</v>
      </c>
      <c r="X239" t="str">
        <f>INDEX(Detail!$B$1:$B$1001,MATCH(Main!C239,Detail!$G$1:$G$1001,0))</f>
        <v>B-</v>
      </c>
    </row>
    <row r="240" spans="1:24" x14ac:dyDescent="0.35">
      <c r="A240">
        <v>239</v>
      </c>
      <c r="B240" t="str">
        <f>IF(A240&lt;=250,"1-250",IF(A240&lt;=500,"251-500",IF(A240&lt;=750,"501-750","751-1000")))</f>
        <v>1-250</v>
      </c>
      <c r="C240" t="str">
        <f>CONCATENATE(IF(D240="Matematika","A",IF(D240="Fisika","B",IF(D240="Kimia","C",IF(D240="Biologi","D",IF(D240="Statistika","E","F"))))),IF(A240&gt;=1000,"",IF(A240&gt;=100,"0",IF(A240&gt;=10,"00",IF(A240&lt;10,"000")))),A240)</f>
        <v>A0239</v>
      </c>
      <c r="D240" t="s">
        <v>1015</v>
      </c>
      <c r="E240" t="str">
        <f>VLOOKUP(C240,Detail!$G$1:$H$1001,2,0)</f>
        <v>Elvina Siregar</v>
      </c>
      <c r="F240" t="str">
        <f>IF(AND(B240="1-250",D240="Matematika"),"Bu Dwi",IF(AND(B240="1-250",D240="Fisika"),"Pak Krisna",IF(AND(B240="1-250",D240="Kimia"),"Pak Budi",IF(AND(B240="1-250",D240="Biologi"),"Bu Ratna",IF(AND(B240="1-250",D240="Statistika"),"Bu Made","Pak Andi")))))</f>
        <v>Bu Dwi</v>
      </c>
      <c r="G240">
        <v>61</v>
      </c>
      <c r="H240">
        <v>40</v>
      </c>
      <c r="I240">
        <v>32</v>
      </c>
      <c r="J240">
        <v>56</v>
      </c>
      <c r="K240">
        <v>50</v>
      </c>
      <c r="L240">
        <v>84</v>
      </c>
      <c r="M240">
        <v>80</v>
      </c>
      <c r="N240" s="27" t="str">
        <f>IFERROR(VLOOKUP(Main!C240,Absen!$A$1:$B$501,2,0),"No")</f>
        <v>No</v>
      </c>
      <c r="O240" s="27" t="str">
        <f>IF(N240="No","Hadir","Tidak Hadir")</f>
        <v>Hadir</v>
      </c>
      <c r="P240">
        <f>IF(N240="No",M240,M240-10)</f>
        <v>80</v>
      </c>
      <c r="Q240">
        <f>SUM(G240:H240,J240:K240)*12.5%+SUM(I240,L240)*20%+P240*10%</f>
        <v>57.075000000000003</v>
      </c>
      <c r="R240" t="str">
        <f>IF(Main!Q240&gt;=91,"A+",IF(Main!Q240&gt;=80,"A",IF(Q240&gt;=70,"B",IF(Q240&gt;=60,"C",IF(Q240&gt;=40,"D",IF(Q240&lt;40,"E"))))))</f>
        <v>D</v>
      </c>
      <c r="S240" s="27">
        <f>INDEX(Detail!$A$1:$A$1001,MATCH(Main!C240,Detail!$G$1:$G$1001,0))</f>
        <v>37086</v>
      </c>
      <c r="T240" t="str">
        <f>INDEX(Detail!$F$1:$F$1001,MATCH(Main!C240,Detail!$G$1:$G$1001,0))</f>
        <v>Bontang</v>
      </c>
      <c r="U240">
        <f>INDEX(Detail!$C$1:$C$1001,MATCH(Main!C240,Detail!$G$1:$G$1001,0))</f>
        <v>180</v>
      </c>
      <c r="V240">
        <f>INDEX(Detail!$D$1:$D$1001,MATCH(Main!C240,Detail!$G$1:$G$1001,0))</f>
        <v>91</v>
      </c>
      <c r="W240" t="str">
        <f>INDEX(Detail!$E$1:$E$1001,MATCH(Main!C240,Detail!$G$1:$G$1001,0))</f>
        <v>Jl. Surapati No. 98</v>
      </c>
      <c r="X240" t="str">
        <f>INDEX(Detail!$B$1:$B$1001,MATCH(Main!C240,Detail!$G$1:$G$1001,0))</f>
        <v>AB+</v>
      </c>
    </row>
    <row r="241" spans="1:24" x14ac:dyDescent="0.35">
      <c r="A241">
        <v>240</v>
      </c>
      <c r="B241" t="str">
        <f>IF(A241&lt;=250,"1-250",IF(A241&lt;=500,"251-500",IF(A241&lt;=750,"501-750","751-1000")))</f>
        <v>1-250</v>
      </c>
      <c r="C241" t="str">
        <f>CONCATENATE(IF(D241="Matematika","A",IF(D241="Fisika","B",IF(D241="Kimia","C",IF(D241="Biologi","D",IF(D241="Statistika","E","F"))))),IF(A241&gt;=1000,"",IF(A241&gt;=100,"0",IF(A241&gt;=10,"00",IF(A241&lt;10,"000")))),A241)</f>
        <v>C0240</v>
      </c>
      <c r="D241" t="s">
        <v>1012</v>
      </c>
      <c r="E241" t="str">
        <f>VLOOKUP(C241,Detail!$G$1:$H$1001,2,0)</f>
        <v>Kanda Pratiwi</v>
      </c>
      <c r="F241" t="str">
        <f>IF(AND(B241="1-250",D241="Matematika"),"Bu Dwi",IF(AND(B241="1-250",D241="Fisika"),"Pak Krisna",IF(AND(B241="1-250",D241="Kimia"),"Pak Budi",IF(AND(B241="1-250",D241="Biologi"),"Bu Ratna",IF(AND(B241="1-250",D241="Statistika"),"Bu Made","Pak Andi")))))</f>
        <v>Pak Budi</v>
      </c>
      <c r="G241">
        <v>52</v>
      </c>
      <c r="H241">
        <v>44</v>
      </c>
      <c r="I241">
        <v>86</v>
      </c>
      <c r="J241">
        <v>51</v>
      </c>
      <c r="K241">
        <v>85</v>
      </c>
      <c r="L241">
        <v>100</v>
      </c>
      <c r="M241">
        <v>70</v>
      </c>
      <c r="N241" s="27">
        <f>IFERROR(VLOOKUP(Main!C241,Absen!$A$1:$B$501,2,0),"No")</f>
        <v>44899</v>
      </c>
      <c r="O241" s="27" t="str">
        <f>IF(N241="No","Hadir","Tidak Hadir")</f>
        <v>Tidak Hadir</v>
      </c>
      <c r="P241">
        <f>IF(N241="No",M241,M241-10)</f>
        <v>60</v>
      </c>
      <c r="Q241">
        <f>SUM(G241:H241,J241:K241)*12.5%+SUM(I241,L241)*20%+P241*10%</f>
        <v>72.2</v>
      </c>
      <c r="R241" t="str">
        <f>IF(Main!Q241&gt;=91,"A+",IF(Main!Q241&gt;=80,"A",IF(Q241&gt;=70,"B",IF(Q241&gt;=60,"C",IF(Q241&gt;=40,"D",IF(Q241&lt;40,"E"))))))</f>
        <v>B</v>
      </c>
      <c r="S241" s="27">
        <f>INDEX(Detail!$A$1:$A$1001,MATCH(Main!C241,Detail!$G$1:$G$1001,0))</f>
        <v>38353</v>
      </c>
      <c r="T241" t="str">
        <f>INDEX(Detail!$F$1:$F$1001,MATCH(Main!C241,Detail!$G$1:$G$1001,0))</f>
        <v>Lubuklinggau</v>
      </c>
      <c r="U241">
        <f>INDEX(Detail!$C$1:$C$1001,MATCH(Main!C241,Detail!$G$1:$G$1001,0))</f>
        <v>176</v>
      </c>
      <c r="V241">
        <f>INDEX(Detail!$D$1:$D$1001,MATCH(Main!C241,Detail!$G$1:$G$1001,0))</f>
        <v>65</v>
      </c>
      <c r="W241" t="str">
        <f>INDEX(Detail!$E$1:$E$1001,MATCH(Main!C241,Detail!$G$1:$G$1001,0))</f>
        <v>Jl. Rawamangun No. 71</v>
      </c>
      <c r="X241" t="str">
        <f>INDEX(Detail!$B$1:$B$1001,MATCH(Main!C241,Detail!$G$1:$G$1001,0))</f>
        <v>A-</v>
      </c>
    </row>
    <row r="242" spans="1:24" x14ac:dyDescent="0.35">
      <c r="A242">
        <v>241</v>
      </c>
      <c r="B242" t="str">
        <f>IF(A242&lt;=250,"1-250",IF(A242&lt;=500,"251-500",IF(A242&lt;=750,"501-750","751-1000")))</f>
        <v>1-250</v>
      </c>
      <c r="C242" t="str">
        <f>CONCATENATE(IF(D242="Matematika","A",IF(D242="Fisika","B",IF(D242="Kimia","C",IF(D242="Biologi","D",IF(D242="Statistika","E","F"))))),IF(A242&gt;=1000,"",IF(A242&gt;=100,"0",IF(A242&gt;=10,"00",IF(A242&lt;10,"000")))),A242)</f>
        <v>D0241</v>
      </c>
      <c r="D242" t="s">
        <v>1013</v>
      </c>
      <c r="E242" t="str">
        <f>VLOOKUP(C242,Detail!$G$1:$H$1001,2,0)</f>
        <v>Prayitna Habibi</v>
      </c>
      <c r="F242" t="str">
        <f>IF(AND(B242="1-250",D242="Matematika"),"Bu Dwi",IF(AND(B242="1-250",D242="Fisika"),"Pak Krisna",IF(AND(B242="1-250",D242="Kimia"),"Pak Budi",IF(AND(B242="1-250",D242="Biologi"),"Bu Ratna",IF(AND(B242="1-250",D242="Statistika"),"Bu Made","Pak Andi")))))</f>
        <v>Bu Ratna</v>
      </c>
      <c r="G242">
        <v>74</v>
      </c>
      <c r="H242">
        <v>55</v>
      </c>
      <c r="I242">
        <v>65</v>
      </c>
      <c r="J242">
        <v>74</v>
      </c>
      <c r="K242">
        <v>89</v>
      </c>
      <c r="L242">
        <v>66</v>
      </c>
      <c r="M242">
        <v>85</v>
      </c>
      <c r="N242" s="27">
        <f>IFERROR(VLOOKUP(Main!C242,Absen!$A$1:$B$501,2,0),"No")</f>
        <v>44875</v>
      </c>
      <c r="O242" s="27" t="str">
        <f>IF(N242="No","Hadir","Tidak Hadir")</f>
        <v>Tidak Hadir</v>
      </c>
      <c r="P242">
        <f>IF(N242="No",M242,M242-10)</f>
        <v>75</v>
      </c>
      <c r="Q242">
        <f>SUM(G242:H242,J242:K242)*12.5%+SUM(I242,L242)*20%+P242*10%</f>
        <v>70.2</v>
      </c>
      <c r="R242" t="str">
        <f>IF(Main!Q242&gt;=91,"A+",IF(Main!Q242&gt;=80,"A",IF(Q242&gt;=70,"B",IF(Q242&gt;=60,"C",IF(Q242&gt;=40,"D",IF(Q242&lt;40,"E"))))))</f>
        <v>B</v>
      </c>
      <c r="S242" s="27">
        <f>INDEX(Detail!$A$1:$A$1001,MATCH(Main!C242,Detail!$G$1:$G$1001,0))</f>
        <v>37766</v>
      </c>
      <c r="T242" t="str">
        <f>INDEX(Detail!$F$1:$F$1001,MATCH(Main!C242,Detail!$G$1:$G$1001,0))</f>
        <v>Tual</v>
      </c>
      <c r="U242">
        <f>INDEX(Detail!$C$1:$C$1001,MATCH(Main!C242,Detail!$G$1:$G$1001,0))</f>
        <v>151</v>
      </c>
      <c r="V242">
        <f>INDEX(Detail!$D$1:$D$1001,MATCH(Main!C242,Detail!$G$1:$G$1001,0))</f>
        <v>45</v>
      </c>
      <c r="W242" t="str">
        <f>INDEX(Detail!$E$1:$E$1001,MATCH(Main!C242,Detail!$G$1:$G$1001,0))</f>
        <v xml:space="preserve">Gang PHH. Mustofa No. 8
</v>
      </c>
      <c r="X242" t="str">
        <f>INDEX(Detail!$B$1:$B$1001,MATCH(Main!C242,Detail!$G$1:$G$1001,0))</f>
        <v>AB-</v>
      </c>
    </row>
    <row r="243" spans="1:24" x14ac:dyDescent="0.35">
      <c r="A243">
        <v>242</v>
      </c>
      <c r="B243" t="str">
        <f>IF(A243&lt;=250,"1-250",IF(A243&lt;=500,"251-500",IF(A243&lt;=750,"501-750","751-1000")))</f>
        <v>1-250</v>
      </c>
      <c r="C243" t="str">
        <f>CONCATENATE(IF(D243="Matematika","A",IF(D243="Fisika","B",IF(D243="Kimia","C",IF(D243="Biologi","D",IF(D243="Statistika","E","F"))))),IF(A243&gt;=1000,"",IF(A243&gt;=100,"0",IF(A243&gt;=10,"00",IF(A243&lt;10,"000")))),A243)</f>
        <v>E0242</v>
      </c>
      <c r="D243" t="s">
        <v>1010</v>
      </c>
      <c r="E243" t="str">
        <f>VLOOKUP(C243,Detail!$G$1:$H$1001,2,0)</f>
        <v>Amelia Lailasari</v>
      </c>
      <c r="F243" t="str">
        <f>IF(AND(B243="1-250",D243="Matematika"),"Bu Dwi",IF(AND(B243="1-250",D243="Fisika"),"Pak Krisna",IF(AND(B243="1-250",D243="Kimia"),"Pak Budi",IF(AND(B243="1-250",D243="Biologi"),"Bu Ratna",IF(AND(B243="1-250",D243="Statistika"),"Bu Made","Pak Andi")))))</f>
        <v>Bu Made</v>
      </c>
      <c r="G243">
        <v>85</v>
      </c>
      <c r="H243">
        <v>57</v>
      </c>
      <c r="I243">
        <v>58</v>
      </c>
      <c r="J243">
        <v>52</v>
      </c>
      <c r="K243">
        <v>55</v>
      </c>
      <c r="L243">
        <v>89</v>
      </c>
      <c r="M243">
        <v>64</v>
      </c>
      <c r="N243" s="27" t="str">
        <f>IFERROR(VLOOKUP(Main!C243,Absen!$A$1:$B$501,2,0),"No")</f>
        <v>No</v>
      </c>
      <c r="O243" s="27" t="str">
        <f>IF(N243="No","Hadir","Tidak Hadir")</f>
        <v>Hadir</v>
      </c>
      <c r="P243">
        <f>IF(N243="No",M243,M243-10)</f>
        <v>64</v>
      </c>
      <c r="Q243">
        <f>SUM(G243:H243,J243:K243)*12.5%+SUM(I243,L243)*20%+P243*10%</f>
        <v>66.925000000000011</v>
      </c>
      <c r="R243" t="str">
        <f>IF(Main!Q243&gt;=91,"A+",IF(Main!Q243&gt;=80,"A",IF(Q243&gt;=70,"B",IF(Q243&gt;=60,"C",IF(Q243&gt;=40,"D",IF(Q243&lt;40,"E"))))))</f>
        <v>C</v>
      </c>
      <c r="S243" s="27">
        <f>INDEX(Detail!$A$1:$A$1001,MATCH(Main!C243,Detail!$G$1:$G$1001,0))</f>
        <v>37156</v>
      </c>
      <c r="T243" t="str">
        <f>INDEX(Detail!$F$1:$F$1001,MATCH(Main!C243,Detail!$G$1:$G$1001,0))</f>
        <v>Mataram</v>
      </c>
      <c r="U243">
        <f>INDEX(Detail!$C$1:$C$1001,MATCH(Main!C243,Detail!$G$1:$G$1001,0))</f>
        <v>180</v>
      </c>
      <c r="V243">
        <f>INDEX(Detail!$D$1:$D$1001,MATCH(Main!C243,Detail!$G$1:$G$1001,0))</f>
        <v>79</v>
      </c>
      <c r="W243" t="str">
        <f>INDEX(Detail!$E$1:$E$1001,MATCH(Main!C243,Detail!$G$1:$G$1001,0))</f>
        <v xml:space="preserve">Jl. Ahmad Yani No. 4
</v>
      </c>
      <c r="X243" t="str">
        <f>INDEX(Detail!$B$1:$B$1001,MATCH(Main!C243,Detail!$G$1:$G$1001,0))</f>
        <v>A+</v>
      </c>
    </row>
    <row r="244" spans="1:24" x14ac:dyDescent="0.35">
      <c r="A244">
        <v>243</v>
      </c>
      <c r="B244" t="str">
        <f>IF(A244&lt;=250,"1-250",IF(A244&lt;=500,"251-500",IF(A244&lt;=750,"501-750","751-1000")))</f>
        <v>1-250</v>
      </c>
      <c r="C244" t="str">
        <f>CONCATENATE(IF(D244="Matematika","A",IF(D244="Fisika","B",IF(D244="Kimia","C",IF(D244="Biologi","D",IF(D244="Statistika","E","F"))))),IF(A244&gt;=1000,"",IF(A244&gt;=100,"0",IF(A244&gt;=10,"00",IF(A244&lt;10,"000")))),A244)</f>
        <v>F0243</v>
      </c>
      <c r="D244" t="s">
        <v>1011</v>
      </c>
      <c r="E244" t="str">
        <f>VLOOKUP(C244,Detail!$G$1:$H$1001,2,0)</f>
        <v>Karma Marpaung</v>
      </c>
      <c r="F244" t="str">
        <f>IF(AND(B244="1-250",D244="Matematika"),"Bu Dwi",IF(AND(B244="1-250",D244="Fisika"),"Pak Krisna",IF(AND(B244="1-250",D244="Kimia"),"Pak Budi",IF(AND(B244="1-250",D244="Biologi"),"Bu Ratna",IF(AND(B244="1-250",D244="Statistika"),"Bu Made","Pak Andi")))))</f>
        <v>Pak Andi</v>
      </c>
      <c r="G244">
        <v>58</v>
      </c>
      <c r="H244">
        <v>66</v>
      </c>
      <c r="I244">
        <v>57</v>
      </c>
      <c r="J244">
        <v>67</v>
      </c>
      <c r="K244">
        <v>84</v>
      </c>
      <c r="L244">
        <v>80</v>
      </c>
      <c r="M244">
        <v>61</v>
      </c>
      <c r="N244" s="27" t="str">
        <f>IFERROR(VLOOKUP(Main!C244,Absen!$A$1:$B$501,2,0),"No")</f>
        <v>No</v>
      </c>
      <c r="O244" s="27" t="str">
        <f>IF(N244="No","Hadir","Tidak Hadir")</f>
        <v>Hadir</v>
      </c>
      <c r="P244">
        <f>IF(N244="No",M244,M244-10)</f>
        <v>61</v>
      </c>
      <c r="Q244">
        <f>SUM(G244:H244,J244:K244)*12.5%+SUM(I244,L244)*20%+P244*10%</f>
        <v>67.875</v>
      </c>
      <c r="R244" t="str">
        <f>IF(Main!Q244&gt;=91,"A+",IF(Main!Q244&gt;=80,"A",IF(Q244&gt;=70,"B",IF(Q244&gt;=60,"C",IF(Q244&gt;=40,"D",IF(Q244&lt;40,"E"))))))</f>
        <v>C</v>
      </c>
      <c r="S244" s="27">
        <f>INDEX(Detail!$A$1:$A$1001,MATCH(Main!C244,Detail!$G$1:$G$1001,0))</f>
        <v>38372</v>
      </c>
      <c r="T244" t="str">
        <f>INDEX(Detail!$F$1:$F$1001,MATCH(Main!C244,Detail!$G$1:$G$1001,0))</f>
        <v>Kendari</v>
      </c>
      <c r="U244">
        <f>INDEX(Detail!$C$1:$C$1001,MATCH(Main!C244,Detail!$G$1:$G$1001,0))</f>
        <v>162</v>
      </c>
      <c r="V244">
        <f>INDEX(Detail!$D$1:$D$1001,MATCH(Main!C244,Detail!$G$1:$G$1001,0))</f>
        <v>68</v>
      </c>
      <c r="W244" t="str">
        <f>INDEX(Detail!$E$1:$E$1001,MATCH(Main!C244,Detail!$G$1:$G$1001,0))</f>
        <v>Gg. Wonoayu No. 30</v>
      </c>
      <c r="X244" t="str">
        <f>INDEX(Detail!$B$1:$B$1001,MATCH(Main!C244,Detail!$G$1:$G$1001,0))</f>
        <v>O+</v>
      </c>
    </row>
    <row r="245" spans="1:24" x14ac:dyDescent="0.35">
      <c r="A245">
        <v>244</v>
      </c>
      <c r="B245" t="str">
        <f>IF(A245&lt;=250,"1-250",IF(A245&lt;=500,"251-500",IF(A245&lt;=750,"501-750","751-1000")))</f>
        <v>1-250</v>
      </c>
      <c r="C245" t="str">
        <f>CONCATENATE(IF(D245="Matematika","A",IF(D245="Fisika","B",IF(D245="Kimia","C",IF(D245="Biologi","D",IF(D245="Statistika","E","F"))))),IF(A245&gt;=1000,"",IF(A245&gt;=100,"0",IF(A245&gt;=10,"00",IF(A245&lt;10,"000")))),A245)</f>
        <v>F0244</v>
      </c>
      <c r="D245" t="s">
        <v>1011</v>
      </c>
      <c r="E245" t="str">
        <f>VLOOKUP(C245,Detail!$G$1:$H$1001,2,0)</f>
        <v>Cakrabirawa Sitompul</v>
      </c>
      <c r="F245" t="str">
        <f>IF(AND(B245="1-250",D245="Matematika"),"Bu Dwi",IF(AND(B245="1-250",D245="Fisika"),"Pak Krisna",IF(AND(B245="1-250",D245="Kimia"),"Pak Budi",IF(AND(B245="1-250",D245="Biologi"),"Bu Ratna",IF(AND(B245="1-250",D245="Statistika"),"Bu Made","Pak Andi")))))</f>
        <v>Pak Andi</v>
      </c>
      <c r="G245">
        <v>55</v>
      </c>
      <c r="H245">
        <v>64</v>
      </c>
      <c r="I245">
        <v>66</v>
      </c>
      <c r="J245">
        <v>55</v>
      </c>
      <c r="K245">
        <v>83</v>
      </c>
      <c r="L245">
        <v>73</v>
      </c>
      <c r="M245">
        <v>79</v>
      </c>
      <c r="N245" s="27">
        <f>IFERROR(VLOOKUP(Main!C245,Absen!$A$1:$B$501,2,0),"No")</f>
        <v>44803</v>
      </c>
      <c r="O245" s="27" t="str">
        <f>IF(N245="No","Hadir","Tidak Hadir")</f>
        <v>Tidak Hadir</v>
      </c>
      <c r="P245">
        <f>IF(N245="No",M245,M245-10)</f>
        <v>69</v>
      </c>
      <c r="Q245">
        <f>SUM(G245:H245,J245:K245)*12.5%+SUM(I245,L245)*20%+P245*10%</f>
        <v>66.825000000000003</v>
      </c>
      <c r="R245" t="str">
        <f>IF(Main!Q245&gt;=91,"A+",IF(Main!Q245&gt;=80,"A",IF(Q245&gt;=70,"B",IF(Q245&gt;=60,"C",IF(Q245&gt;=40,"D",IF(Q245&lt;40,"E"))))))</f>
        <v>C</v>
      </c>
      <c r="S245" s="27">
        <f>INDEX(Detail!$A$1:$A$1001,MATCH(Main!C245,Detail!$G$1:$G$1001,0))</f>
        <v>37900</v>
      </c>
      <c r="T245" t="str">
        <f>INDEX(Detail!$F$1:$F$1001,MATCH(Main!C245,Detail!$G$1:$G$1001,0))</f>
        <v>Tanjungbalai</v>
      </c>
      <c r="U245">
        <f>INDEX(Detail!$C$1:$C$1001,MATCH(Main!C245,Detail!$G$1:$G$1001,0))</f>
        <v>166</v>
      </c>
      <c r="V245">
        <f>INDEX(Detail!$D$1:$D$1001,MATCH(Main!C245,Detail!$G$1:$G$1001,0))</f>
        <v>67</v>
      </c>
      <c r="W245" t="str">
        <f>INDEX(Detail!$E$1:$E$1001,MATCH(Main!C245,Detail!$G$1:$G$1001,0))</f>
        <v xml:space="preserve">Jalan Pasir Koja No. 1
</v>
      </c>
      <c r="X245" t="str">
        <f>INDEX(Detail!$B$1:$B$1001,MATCH(Main!C245,Detail!$G$1:$G$1001,0))</f>
        <v>AB-</v>
      </c>
    </row>
    <row r="246" spans="1:24" x14ac:dyDescent="0.35">
      <c r="A246">
        <v>245</v>
      </c>
      <c r="B246" t="str">
        <f>IF(A246&lt;=250,"1-250",IF(A246&lt;=500,"251-500",IF(A246&lt;=750,"501-750","751-1000")))</f>
        <v>1-250</v>
      </c>
      <c r="C246" t="str">
        <f>CONCATENATE(IF(D246="Matematika","A",IF(D246="Fisika","B",IF(D246="Kimia","C",IF(D246="Biologi","D",IF(D246="Statistika","E","F"))))),IF(A246&gt;=1000,"",IF(A246&gt;=100,"0",IF(A246&gt;=10,"00",IF(A246&lt;10,"000")))),A246)</f>
        <v>B0245</v>
      </c>
      <c r="D246" t="s">
        <v>1014</v>
      </c>
      <c r="E246" t="str">
        <f>VLOOKUP(C246,Detail!$G$1:$H$1001,2,0)</f>
        <v>Bajragin Halimah</v>
      </c>
      <c r="F246" t="str">
        <f>IF(AND(B246="1-250",D246="Matematika"),"Bu Dwi",IF(AND(B246="1-250",D246="Fisika"),"Pak Krisna",IF(AND(B246="1-250",D246="Kimia"),"Pak Budi",IF(AND(B246="1-250",D246="Biologi"),"Bu Ratna",IF(AND(B246="1-250",D246="Statistika"),"Bu Made","Pak Andi")))))</f>
        <v>Pak Krisna</v>
      </c>
      <c r="G246">
        <v>69</v>
      </c>
      <c r="H246">
        <v>46</v>
      </c>
      <c r="I246">
        <v>70</v>
      </c>
      <c r="J246">
        <v>70</v>
      </c>
      <c r="K246">
        <v>63</v>
      </c>
      <c r="L246">
        <v>85</v>
      </c>
      <c r="M246">
        <v>92</v>
      </c>
      <c r="N246" s="27" t="str">
        <f>IFERROR(VLOOKUP(Main!C246,Absen!$A$1:$B$501,2,0),"No")</f>
        <v>No</v>
      </c>
      <c r="O246" s="27" t="str">
        <f>IF(N246="No","Hadir","Tidak Hadir")</f>
        <v>Hadir</v>
      </c>
      <c r="P246">
        <f>IF(N246="No",M246,M246-10)</f>
        <v>92</v>
      </c>
      <c r="Q246">
        <f>SUM(G246:H246,J246:K246)*12.5%+SUM(I246,L246)*20%+P246*10%</f>
        <v>71.2</v>
      </c>
      <c r="R246" t="str">
        <f>IF(Main!Q246&gt;=91,"A+",IF(Main!Q246&gt;=80,"A",IF(Q246&gt;=70,"B",IF(Q246&gt;=60,"C",IF(Q246&gt;=40,"D",IF(Q246&lt;40,"E"))))))</f>
        <v>B</v>
      </c>
      <c r="S246" s="27">
        <f>INDEX(Detail!$A$1:$A$1001,MATCH(Main!C246,Detail!$G$1:$G$1001,0))</f>
        <v>37738</v>
      </c>
      <c r="T246" t="str">
        <f>INDEX(Detail!$F$1:$F$1001,MATCH(Main!C246,Detail!$G$1:$G$1001,0))</f>
        <v>Jayapura</v>
      </c>
      <c r="U246">
        <f>INDEX(Detail!$C$1:$C$1001,MATCH(Main!C246,Detail!$G$1:$G$1001,0))</f>
        <v>155</v>
      </c>
      <c r="V246">
        <f>INDEX(Detail!$D$1:$D$1001,MATCH(Main!C246,Detail!$G$1:$G$1001,0))</f>
        <v>45</v>
      </c>
      <c r="W246" t="str">
        <f>INDEX(Detail!$E$1:$E$1001,MATCH(Main!C246,Detail!$G$1:$G$1001,0))</f>
        <v>Gg. Jend. A. Yani No. 47</v>
      </c>
      <c r="X246" t="str">
        <f>INDEX(Detail!$B$1:$B$1001,MATCH(Main!C246,Detail!$G$1:$G$1001,0))</f>
        <v>O+</v>
      </c>
    </row>
    <row r="247" spans="1:24" x14ac:dyDescent="0.35">
      <c r="A247">
        <v>246</v>
      </c>
      <c r="B247" t="str">
        <f>IF(A247&lt;=250,"1-250",IF(A247&lt;=500,"251-500",IF(A247&lt;=750,"501-750","751-1000")))</f>
        <v>1-250</v>
      </c>
      <c r="C247" t="str">
        <f>CONCATENATE(IF(D247="Matematika","A",IF(D247="Fisika","B",IF(D247="Kimia","C",IF(D247="Biologi","D",IF(D247="Statistika","E","F"))))),IF(A247&gt;=1000,"",IF(A247&gt;=100,"0",IF(A247&gt;=10,"00",IF(A247&lt;10,"000")))),A247)</f>
        <v>C0246</v>
      </c>
      <c r="D247" t="s">
        <v>1012</v>
      </c>
      <c r="E247" t="str">
        <f>VLOOKUP(C247,Detail!$G$1:$H$1001,2,0)</f>
        <v>Dirja Nashiruddin</v>
      </c>
      <c r="F247" t="str">
        <f>IF(AND(B247="1-250",D247="Matematika"),"Bu Dwi",IF(AND(B247="1-250",D247="Fisika"),"Pak Krisna",IF(AND(B247="1-250",D247="Kimia"),"Pak Budi",IF(AND(B247="1-250",D247="Biologi"),"Bu Ratna",IF(AND(B247="1-250",D247="Statistika"),"Bu Made","Pak Andi")))))</f>
        <v>Pak Budi</v>
      </c>
      <c r="G247">
        <v>65</v>
      </c>
      <c r="H247">
        <v>53</v>
      </c>
      <c r="I247">
        <v>78</v>
      </c>
      <c r="J247">
        <v>52</v>
      </c>
      <c r="K247">
        <v>92</v>
      </c>
      <c r="L247">
        <v>96</v>
      </c>
      <c r="M247">
        <v>77</v>
      </c>
      <c r="N247" s="27" t="str">
        <f>IFERROR(VLOOKUP(Main!C247,Absen!$A$1:$B$501,2,0),"No")</f>
        <v>No</v>
      </c>
      <c r="O247" s="27" t="str">
        <f>IF(N247="No","Hadir","Tidak Hadir")</f>
        <v>Hadir</v>
      </c>
      <c r="P247">
        <f>IF(N247="No",M247,M247-10)</f>
        <v>77</v>
      </c>
      <c r="Q247">
        <f>SUM(G247:H247,J247:K247)*12.5%+SUM(I247,L247)*20%+P247*10%</f>
        <v>75.250000000000014</v>
      </c>
      <c r="R247" t="str">
        <f>IF(Main!Q247&gt;=91,"A+",IF(Main!Q247&gt;=80,"A",IF(Q247&gt;=70,"B",IF(Q247&gt;=60,"C",IF(Q247&gt;=40,"D",IF(Q247&lt;40,"E"))))))</f>
        <v>B</v>
      </c>
      <c r="S247" s="27">
        <f>INDEX(Detail!$A$1:$A$1001,MATCH(Main!C247,Detail!$G$1:$G$1001,0))</f>
        <v>37713</v>
      </c>
      <c r="T247" t="str">
        <f>INDEX(Detail!$F$1:$F$1001,MATCH(Main!C247,Detail!$G$1:$G$1001,0))</f>
        <v>Semarang</v>
      </c>
      <c r="U247">
        <f>INDEX(Detail!$C$1:$C$1001,MATCH(Main!C247,Detail!$G$1:$G$1001,0))</f>
        <v>177</v>
      </c>
      <c r="V247">
        <f>INDEX(Detail!$D$1:$D$1001,MATCH(Main!C247,Detail!$G$1:$G$1001,0))</f>
        <v>52</v>
      </c>
      <c r="W247" t="str">
        <f>INDEX(Detail!$E$1:$E$1001,MATCH(Main!C247,Detail!$G$1:$G$1001,0))</f>
        <v>Gang K.H. Wahid Hasyim No. 54</v>
      </c>
      <c r="X247" t="str">
        <f>INDEX(Detail!$B$1:$B$1001,MATCH(Main!C247,Detail!$G$1:$G$1001,0))</f>
        <v>AB+</v>
      </c>
    </row>
    <row r="248" spans="1:24" x14ac:dyDescent="0.35">
      <c r="A248">
        <v>382</v>
      </c>
      <c r="B248" t="str">
        <f>IF(A248&lt;=250,"1-250",IF(A248&lt;=500,"251-500",IF(A248&lt;=750,"501-750","751-1000")))</f>
        <v>251-500</v>
      </c>
      <c r="C248" t="str">
        <f>CONCATENATE(IF(D248="Matematika","A",IF(D248="Fisika","B",IF(D248="Kimia","C",IF(D248="Biologi","D",IF(D248="Statistika","E","F"))))),IF(A248&gt;=1000,"",IF(A248&gt;=100,"0",IF(A248&gt;=10,"00",IF(A248&lt;10,"000")))),A248)</f>
        <v>D0382</v>
      </c>
      <c r="D248" t="s">
        <v>1013</v>
      </c>
      <c r="E248" t="str">
        <f>VLOOKUP(C248,Detail!$G$1:$H$1001,2,0)</f>
        <v>Elisa Habibi</v>
      </c>
      <c r="F248" t="str">
        <f>IF(D248="Statistika","Bu Dwi",IF(D248="Aktuaria","Pak Krisna",IF(D248="Matematika","Pak Budi",IF(D248="Fisika","Bu Ratna",IF(D248="Kimia","Bu Made","Pak Andi")))))</f>
        <v>Pak Andi</v>
      </c>
      <c r="G248">
        <v>82</v>
      </c>
      <c r="H248">
        <v>66</v>
      </c>
      <c r="I248">
        <v>95</v>
      </c>
      <c r="J248">
        <v>52</v>
      </c>
      <c r="K248">
        <v>89</v>
      </c>
      <c r="L248">
        <v>93</v>
      </c>
      <c r="M248">
        <v>100</v>
      </c>
      <c r="N248" s="27">
        <f>IFERROR(VLOOKUP(Main!C383,Absen!$A$1:$B$501,2,0),"No")</f>
        <v>44859</v>
      </c>
      <c r="O248" s="27" t="str">
        <f>IF(N248="No","Hadir","Tidak Hadir")</f>
        <v>Tidak Hadir</v>
      </c>
      <c r="P248">
        <f>IF(N248="No",M248,M248-10)</f>
        <v>90</v>
      </c>
      <c r="Q248">
        <f>SUM(G248:H248,J248:K248)*12.5%+SUM(I248,L248)*20%+P248*10%</f>
        <v>82.724999999999994</v>
      </c>
      <c r="R248" t="str">
        <f>IF(Main!Q383&gt;=91,"A+",IF(Main!Q383&gt;=80,"A",IF(Q248&gt;=70,"B",IF(Q248&gt;=60,"C",IF(Q248&gt;=40,"D",IF(Q248&lt;40,"E"))))))</f>
        <v>A</v>
      </c>
      <c r="S248" s="27">
        <f>INDEX(Detail!$A$1:$A$1001,MATCH(Main!C248,Detail!$G$1:$G$1001,0))</f>
        <v>37592</v>
      </c>
      <c r="T248" t="str">
        <f>INDEX(Detail!$F$1:$F$1001,MATCH(Main!C248,Detail!$G$1:$G$1001,0))</f>
        <v>Mataram</v>
      </c>
      <c r="U248">
        <f>INDEX(Detail!$C$1:$C$1001,MATCH(Main!C248,Detail!$G$1:$G$1001,0))</f>
        <v>161</v>
      </c>
      <c r="V248">
        <f>INDEX(Detail!$D$1:$D$1001,MATCH(Main!C248,Detail!$G$1:$G$1001,0))</f>
        <v>48</v>
      </c>
      <c r="W248" t="str">
        <f>INDEX(Detail!$E$1:$E$1001,MATCH(Main!C248,Detail!$G$1:$G$1001,0))</f>
        <v>Jl. Cikapayang No. 52</v>
      </c>
      <c r="X248" t="str">
        <f>INDEX(Detail!$B$1:$B$1001,MATCH(Main!C248,Detail!$G$1:$G$1001,0))</f>
        <v>A-</v>
      </c>
    </row>
    <row r="249" spans="1:24" x14ac:dyDescent="0.35">
      <c r="A249">
        <v>248</v>
      </c>
      <c r="B249" t="str">
        <f>IF(A249&lt;=250,"1-250",IF(A249&lt;=500,"251-500",IF(A249&lt;=750,"501-750","751-1000")))</f>
        <v>1-250</v>
      </c>
      <c r="C249" t="str">
        <f>CONCATENATE(IF(D249="Matematika","A",IF(D249="Fisika","B",IF(D249="Kimia","C",IF(D249="Biologi","D",IF(D249="Statistika","E","F"))))),IF(A249&gt;=1000,"",IF(A249&gt;=100,"0",IF(A249&gt;=10,"00",IF(A249&lt;10,"000")))),A249)</f>
        <v>E0248</v>
      </c>
      <c r="D249" t="s">
        <v>1010</v>
      </c>
      <c r="E249" t="str">
        <f>VLOOKUP(C249,Detail!$G$1:$H$1001,2,0)</f>
        <v>Hesti Tamba</v>
      </c>
      <c r="F249" t="str">
        <f>IF(AND(B249="1-250",D249="Matematika"),"Bu Dwi",IF(AND(B249="1-250",D249="Fisika"),"Pak Krisna",IF(AND(B249="1-250",D249="Kimia"),"Pak Budi",IF(AND(B249="1-250",D249="Biologi"),"Bu Ratna",IF(AND(B249="1-250",D249="Statistika"),"Bu Made","Pak Andi")))))</f>
        <v>Bu Made</v>
      </c>
      <c r="G249">
        <v>70</v>
      </c>
      <c r="H249">
        <v>47</v>
      </c>
      <c r="I249">
        <v>48</v>
      </c>
      <c r="J249">
        <v>58</v>
      </c>
      <c r="K249">
        <v>59</v>
      </c>
      <c r="L249">
        <v>88</v>
      </c>
      <c r="M249">
        <v>73</v>
      </c>
      <c r="N249" s="27" t="str">
        <f>IFERROR(VLOOKUP(Main!C249,Absen!$A$1:$B$501,2,0),"No")</f>
        <v>No</v>
      </c>
      <c r="O249" s="27" t="str">
        <f>IF(N249="No","Hadir","Tidak Hadir")</f>
        <v>Hadir</v>
      </c>
      <c r="P249">
        <f>IF(N249="No",M249,M249-10)</f>
        <v>73</v>
      </c>
      <c r="Q249">
        <f>SUM(G249:H249,J249:K249)*12.5%+SUM(I249,L249)*20%+P249*10%</f>
        <v>63.75</v>
      </c>
      <c r="R249" t="str">
        <f>IF(Main!Q249&gt;=91,"A+",IF(Main!Q249&gt;=80,"A",IF(Q249&gt;=70,"B",IF(Q249&gt;=60,"C",IF(Q249&gt;=40,"D",IF(Q249&lt;40,"E"))))))</f>
        <v>C</v>
      </c>
      <c r="S249" s="27">
        <f>INDEX(Detail!$A$1:$A$1001,MATCH(Main!C249,Detail!$G$1:$G$1001,0))</f>
        <v>37271</v>
      </c>
      <c r="T249" t="str">
        <f>INDEX(Detail!$F$1:$F$1001,MATCH(Main!C249,Detail!$G$1:$G$1001,0))</f>
        <v>Solok</v>
      </c>
      <c r="U249">
        <f>INDEX(Detail!$C$1:$C$1001,MATCH(Main!C249,Detail!$G$1:$G$1001,0))</f>
        <v>169</v>
      </c>
      <c r="V249">
        <f>INDEX(Detail!$D$1:$D$1001,MATCH(Main!C249,Detail!$G$1:$G$1001,0))</f>
        <v>90</v>
      </c>
      <c r="W249" t="str">
        <f>INDEX(Detail!$E$1:$E$1001,MATCH(Main!C249,Detail!$G$1:$G$1001,0))</f>
        <v xml:space="preserve">Jalan Peta No. 8
</v>
      </c>
      <c r="X249" t="str">
        <f>INDEX(Detail!$B$1:$B$1001,MATCH(Main!C249,Detail!$G$1:$G$1001,0))</f>
        <v>B+</v>
      </c>
    </row>
    <row r="250" spans="1:24" x14ac:dyDescent="0.35">
      <c r="A250">
        <v>249</v>
      </c>
      <c r="B250" t="str">
        <f>IF(A250&lt;=250,"1-250",IF(A250&lt;=500,"251-500",IF(A250&lt;=750,"501-750","751-1000")))</f>
        <v>1-250</v>
      </c>
      <c r="C250" t="str">
        <f>CONCATENATE(IF(D250="Matematika","A",IF(D250="Fisika","B",IF(D250="Kimia","C",IF(D250="Biologi","D",IF(D250="Statistika","E","F"))))),IF(A250&gt;=1000,"",IF(A250&gt;=100,"0",IF(A250&gt;=10,"00",IF(A250&lt;10,"000")))),A250)</f>
        <v>F0249</v>
      </c>
      <c r="D250" t="s">
        <v>1011</v>
      </c>
      <c r="E250" t="str">
        <f>VLOOKUP(C250,Detail!$G$1:$H$1001,2,0)</f>
        <v>Marsudi Rajata</v>
      </c>
      <c r="F250" t="str">
        <f>IF(AND(B250="1-250",D250="Matematika"),"Bu Dwi",IF(AND(B250="1-250",D250="Fisika"),"Pak Krisna",IF(AND(B250="1-250",D250="Kimia"),"Pak Budi",IF(AND(B250="1-250",D250="Biologi"),"Bu Ratna",IF(AND(B250="1-250",D250="Statistika"),"Bu Made","Pak Andi")))))</f>
        <v>Pak Andi</v>
      </c>
      <c r="G250">
        <v>92</v>
      </c>
      <c r="H250">
        <v>62</v>
      </c>
      <c r="I250">
        <v>70</v>
      </c>
      <c r="J250">
        <v>58</v>
      </c>
      <c r="K250">
        <v>53</v>
      </c>
      <c r="L250">
        <v>89</v>
      </c>
      <c r="M250">
        <v>99</v>
      </c>
      <c r="N250" s="27">
        <f>IFERROR(VLOOKUP(Main!C250,Absen!$A$1:$B$501,2,0),"No")</f>
        <v>44782</v>
      </c>
      <c r="O250" s="27" t="str">
        <f>IF(N250="No","Hadir","Tidak Hadir")</f>
        <v>Tidak Hadir</v>
      </c>
      <c r="P250">
        <f>IF(N250="No",M250,M250-10)</f>
        <v>89</v>
      </c>
      <c r="Q250">
        <f>SUM(G250:H250,J250:K250)*12.5%+SUM(I250,L250)*20%+P250*10%</f>
        <v>73.825000000000003</v>
      </c>
      <c r="R250" t="str">
        <f>IF(Main!Q250&gt;=91,"A+",IF(Main!Q250&gt;=80,"A",IF(Q250&gt;=70,"B",IF(Q250&gt;=60,"C",IF(Q250&gt;=40,"D",IF(Q250&lt;40,"E"))))))</f>
        <v>B</v>
      </c>
      <c r="S250" s="27">
        <f>INDEX(Detail!$A$1:$A$1001,MATCH(Main!C250,Detail!$G$1:$G$1001,0))</f>
        <v>37499</v>
      </c>
      <c r="T250" t="str">
        <f>INDEX(Detail!$F$1:$F$1001,MATCH(Main!C250,Detail!$G$1:$G$1001,0))</f>
        <v>Surabaya</v>
      </c>
      <c r="U250">
        <f>INDEX(Detail!$C$1:$C$1001,MATCH(Main!C250,Detail!$G$1:$G$1001,0))</f>
        <v>163</v>
      </c>
      <c r="V250">
        <f>INDEX(Detail!$D$1:$D$1001,MATCH(Main!C250,Detail!$G$1:$G$1001,0))</f>
        <v>57</v>
      </c>
      <c r="W250" t="str">
        <f>INDEX(Detail!$E$1:$E$1001,MATCH(Main!C250,Detail!$G$1:$G$1001,0))</f>
        <v>Jalan Bangka Raya No. 88</v>
      </c>
      <c r="X250" t="str">
        <f>INDEX(Detail!$B$1:$B$1001,MATCH(Main!C250,Detail!$G$1:$G$1001,0))</f>
        <v>A+</v>
      </c>
    </row>
    <row r="251" spans="1:24" x14ac:dyDescent="0.35">
      <c r="A251">
        <v>250</v>
      </c>
      <c r="B251" t="str">
        <f>IF(A251&lt;=250,"1-250",IF(A251&lt;=500,"251-500",IF(A251&lt;=750,"501-750","751-1000")))</f>
        <v>1-250</v>
      </c>
      <c r="C251" t="str">
        <f>CONCATENATE(IF(D251="Matematika","A",IF(D251="Fisika","B",IF(D251="Kimia","C",IF(D251="Biologi","D",IF(D251="Statistika","E","F"))))),IF(A251&gt;=1000,"",IF(A251&gt;=100,"0",IF(A251&gt;=10,"00",IF(A251&lt;10,"000")))),A251)</f>
        <v>C0250</v>
      </c>
      <c r="D251" t="s">
        <v>1012</v>
      </c>
      <c r="E251" t="str">
        <f>VLOOKUP(C251,Detail!$G$1:$H$1001,2,0)</f>
        <v>Qori Hidayat</v>
      </c>
      <c r="F251" t="str">
        <f>IF(AND(B251="1-250",D251="Matematika"),"Bu Dwi",IF(AND(B251="1-250",D251="Fisika"),"Pak Krisna",IF(AND(B251="1-250",D251="Kimia"),"Pak Budi",IF(AND(B251="1-250",D251="Biologi"),"Bu Ratna",IF(AND(B251="1-250",D251="Statistika"),"Bu Made","Pak Andi")))))</f>
        <v>Pak Budi</v>
      </c>
      <c r="G251">
        <v>60</v>
      </c>
      <c r="H251">
        <v>48</v>
      </c>
      <c r="I251">
        <v>38</v>
      </c>
      <c r="J251">
        <v>53</v>
      </c>
      <c r="K251">
        <v>86</v>
      </c>
      <c r="L251">
        <v>54</v>
      </c>
      <c r="M251">
        <v>60</v>
      </c>
      <c r="N251" s="27">
        <f>IFERROR(VLOOKUP(Main!C251,Absen!$A$1:$B$501,2,0),"No")</f>
        <v>44871</v>
      </c>
      <c r="O251" s="27" t="str">
        <f>IF(N251="No","Hadir","Tidak Hadir")</f>
        <v>Tidak Hadir</v>
      </c>
      <c r="P251">
        <f>IF(N251="No",M251,M251-10)</f>
        <v>50</v>
      </c>
      <c r="Q251">
        <f>SUM(G251:H251,J251:K251)*12.5%+SUM(I251,L251)*20%+P251*10%</f>
        <v>54.275000000000006</v>
      </c>
      <c r="R251" t="str">
        <f>IF(Main!Q251&gt;=91,"A+",IF(Main!Q251&gt;=80,"A",IF(Q251&gt;=70,"B",IF(Q251&gt;=60,"C",IF(Q251&gt;=40,"D",IF(Q251&lt;40,"E"))))))</f>
        <v>D</v>
      </c>
      <c r="S251" s="27">
        <f>INDEX(Detail!$A$1:$A$1001,MATCH(Main!C251,Detail!$G$1:$G$1001,0))</f>
        <v>37885</v>
      </c>
      <c r="T251" t="str">
        <f>INDEX(Detail!$F$1:$F$1001,MATCH(Main!C251,Detail!$G$1:$G$1001,0))</f>
        <v>Banda Aceh</v>
      </c>
      <c r="U251">
        <f>INDEX(Detail!$C$1:$C$1001,MATCH(Main!C251,Detail!$G$1:$G$1001,0))</f>
        <v>163</v>
      </c>
      <c r="V251">
        <f>INDEX(Detail!$D$1:$D$1001,MATCH(Main!C251,Detail!$G$1:$G$1001,0))</f>
        <v>85</v>
      </c>
      <c r="W251" t="str">
        <f>INDEX(Detail!$E$1:$E$1001,MATCH(Main!C251,Detail!$G$1:$G$1001,0))</f>
        <v>Jalan Gegerkalong Hilir No. 96</v>
      </c>
      <c r="X251" t="str">
        <f>INDEX(Detail!$B$1:$B$1001,MATCH(Main!C251,Detail!$G$1:$G$1001,0))</f>
        <v>O-</v>
      </c>
    </row>
    <row r="252" spans="1:24" x14ac:dyDescent="0.35">
      <c r="A252">
        <v>251</v>
      </c>
      <c r="B252" t="str">
        <f>IF(A252&lt;=250,"1-250",IF(A252&lt;=500,"251-500",IF(A252&lt;=750,"501-750","751-1000")))</f>
        <v>251-500</v>
      </c>
      <c r="C252" t="str">
        <f>CONCATENATE(IF(D252="Matematika","A",IF(D252="Fisika","B",IF(D252="Kimia","C",IF(D252="Biologi","D",IF(D252="Statistika","E","F"))))),IF(A252&gt;=1000,"",IF(A252&gt;=100,"0",IF(A252&gt;=10,"00",IF(A252&lt;10,"000")))),A252)</f>
        <v>F0251</v>
      </c>
      <c r="D252" t="s">
        <v>1011</v>
      </c>
      <c r="E252" t="str">
        <f>VLOOKUP(C252,Detail!$G$1:$H$1001,2,0)</f>
        <v>Cagak Hassanah</v>
      </c>
      <c r="F252" t="str">
        <f>IF(D252="Statistika","Bu Dwi",IF(D252="Aktuaria","Pak Krisna",IF(D252="Matematika","Pak Budi",IF(D252="Fisika","Bu Ratna",IF(D252="Kimia","Bu Made","Pak Andi")))))</f>
        <v>Pak Krisna</v>
      </c>
      <c r="G252">
        <v>82</v>
      </c>
      <c r="H252">
        <v>65</v>
      </c>
      <c r="I252">
        <v>70</v>
      </c>
      <c r="J252">
        <v>60</v>
      </c>
      <c r="K252">
        <v>69</v>
      </c>
      <c r="L252">
        <v>79</v>
      </c>
      <c r="M252">
        <v>69</v>
      </c>
      <c r="N252" s="27">
        <f>IFERROR(VLOOKUP(Main!C252,Absen!$A$1:$B$501,2,0),"No")</f>
        <v>44796</v>
      </c>
      <c r="O252" s="27" t="str">
        <f>IF(N252="No","Hadir","Tidak Hadir")</f>
        <v>Tidak Hadir</v>
      </c>
      <c r="P252">
        <f>IF(N252="No",M252,M252-10)</f>
        <v>59</v>
      </c>
      <c r="Q252">
        <f>SUM(G252:H252,J252:K252)*12.5%+SUM(I252,L252)*20%+P252*10%</f>
        <v>70.2</v>
      </c>
      <c r="R252" t="str">
        <f>IF(Main!Q252&gt;=91,"A+",IF(Main!Q252&gt;=80,"A",IF(Q252&gt;=70,"B",IF(Q252&gt;=60,"C",IF(Q252&gt;=40,"D",IF(Q252&lt;40,"E"))))))</f>
        <v>B</v>
      </c>
      <c r="S252" s="27">
        <f>INDEX(Detail!$A$1:$A$1001,MATCH(Main!C252,Detail!$G$1:$G$1001,0))</f>
        <v>37099</v>
      </c>
      <c r="T252" t="str">
        <f>INDEX(Detail!$F$1:$F$1001,MATCH(Main!C252,Detail!$G$1:$G$1001,0))</f>
        <v>Cilegon</v>
      </c>
      <c r="U252">
        <f>INDEX(Detail!$C$1:$C$1001,MATCH(Main!C252,Detail!$G$1:$G$1001,0))</f>
        <v>156</v>
      </c>
      <c r="V252">
        <f>INDEX(Detail!$D$1:$D$1001,MATCH(Main!C252,Detail!$G$1:$G$1001,0))</f>
        <v>64</v>
      </c>
      <c r="W252" t="str">
        <f>INDEX(Detail!$E$1:$E$1001,MATCH(Main!C252,Detail!$G$1:$G$1001,0))</f>
        <v xml:space="preserve">Jalan S. Parman No. 7
</v>
      </c>
      <c r="X252" t="str">
        <f>INDEX(Detail!$B$1:$B$1001,MATCH(Main!C252,Detail!$G$1:$G$1001,0))</f>
        <v>A+</v>
      </c>
    </row>
    <row r="253" spans="1:24" x14ac:dyDescent="0.35">
      <c r="A253">
        <v>252</v>
      </c>
      <c r="B253" t="str">
        <f>IF(A253&lt;=250,"1-250",IF(A253&lt;=500,"251-500",IF(A253&lt;=750,"501-750","751-1000")))</f>
        <v>251-500</v>
      </c>
      <c r="C253" t="str">
        <f>CONCATENATE(IF(D253="Matematika","A",IF(D253="Fisika","B",IF(D253="Kimia","C",IF(D253="Biologi","D",IF(D253="Statistika","E","F"))))),IF(A253&gt;=1000,"",IF(A253&gt;=100,"0",IF(A253&gt;=10,"00",IF(A253&lt;10,"000")))),A253)</f>
        <v>B0252</v>
      </c>
      <c r="D253" t="s">
        <v>1014</v>
      </c>
      <c r="E253" t="str">
        <f>VLOOKUP(C253,Detail!$G$1:$H$1001,2,0)</f>
        <v>Martaka Pudjiastuti</v>
      </c>
      <c r="F253" t="str">
        <f>IF(D253="Statistika","Bu Dwi",IF(D253="Aktuaria","Pak Krisna",IF(D253="Matematika","Pak Budi",IF(D253="Fisika","Bu Ratna",IF(D253="Kimia","Bu Made","Pak Andi")))))</f>
        <v>Bu Ratna</v>
      </c>
      <c r="G253">
        <v>63</v>
      </c>
      <c r="H253">
        <v>73</v>
      </c>
      <c r="I253">
        <v>79</v>
      </c>
      <c r="J253">
        <v>56</v>
      </c>
      <c r="K253">
        <v>78</v>
      </c>
      <c r="L253">
        <v>95</v>
      </c>
      <c r="M253">
        <v>76</v>
      </c>
      <c r="N253" s="27" t="str">
        <f>IFERROR(VLOOKUP(Main!C253,Absen!$A$1:$B$501,2,0),"No")</f>
        <v>No</v>
      </c>
      <c r="O253" s="27" t="str">
        <f>IF(N253="No","Hadir","Tidak Hadir")</f>
        <v>Hadir</v>
      </c>
      <c r="P253">
        <f>IF(N253="No",M253,M253-10)</f>
        <v>76</v>
      </c>
      <c r="Q253">
        <f>SUM(G253:H253,J253:K253)*12.5%+SUM(I253,L253)*20%+P253*10%</f>
        <v>76.150000000000006</v>
      </c>
      <c r="R253" t="str">
        <f>IF(Main!Q253&gt;=91,"A+",IF(Main!Q253&gt;=80,"A",IF(Q253&gt;=70,"B",IF(Q253&gt;=60,"C",IF(Q253&gt;=40,"D",IF(Q253&lt;40,"E"))))))</f>
        <v>B</v>
      </c>
      <c r="S253" s="27">
        <f>INDEX(Detail!$A$1:$A$1001,MATCH(Main!C253,Detail!$G$1:$G$1001,0))</f>
        <v>37751</v>
      </c>
      <c r="T253" t="str">
        <f>INDEX(Detail!$F$1:$F$1001,MATCH(Main!C253,Detail!$G$1:$G$1001,0))</f>
        <v>Gorontalo</v>
      </c>
      <c r="U253">
        <f>INDEX(Detail!$C$1:$C$1001,MATCH(Main!C253,Detail!$G$1:$G$1001,0))</f>
        <v>178</v>
      </c>
      <c r="V253">
        <f>INDEX(Detail!$D$1:$D$1001,MATCH(Main!C253,Detail!$G$1:$G$1001,0))</f>
        <v>86</v>
      </c>
      <c r="W253" t="str">
        <f>INDEX(Detail!$E$1:$E$1001,MATCH(Main!C253,Detail!$G$1:$G$1001,0))</f>
        <v>Gang Ahmad Yani No. 42</v>
      </c>
      <c r="X253" t="str">
        <f>INDEX(Detail!$B$1:$B$1001,MATCH(Main!C253,Detail!$G$1:$G$1001,0))</f>
        <v>B-</v>
      </c>
    </row>
    <row r="254" spans="1:24" x14ac:dyDescent="0.35">
      <c r="A254">
        <v>253</v>
      </c>
      <c r="B254" t="str">
        <f>IF(A254&lt;=250,"1-250",IF(A254&lt;=500,"251-500",IF(A254&lt;=750,"501-750","751-1000")))</f>
        <v>251-500</v>
      </c>
      <c r="C254" t="str">
        <f>CONCATENATE(IF(D254="Matematika","A",IF(D254="Fisika","B",IF(D254="Kimia","C",IF(D254="Biologi","D",IF(D254="Statistika","E","F"))))),IF(A254&gt;=1000,"",IF(A254&gt;=100,"0",IF(A254&gt;=10,"00",IF(A254&lt;10,"000")))),A254)</f>
        <v>C0253</v>
      </c>
      <c r="D254" t="s">
        <v>1012</v>
      </c>
      <c r="E254" t="str">
        <f>VLOOKUP(C254,Detail!$G$1:$H$1001,2,0)</f>
        <v>Raden Rahayu</v>
      </c>
      <c r="F254" t="str">
        <f>IF(D254="Statistika","Bu Dwi",IF(D254="Aktuaria","Pak Krisna",IF(D254="Matematika","Pak Budi",IF(D254="Fisika","Bu Ratna",IF(D254="Kimia","Bu Made","Pak Andi")))))</f>
        <v>Bu Made</v>
      </c>
      <c r="G254">
        <v>65</v>
      </c>
      <c r="H254">
        <v>40</v>
      </c>
      <c r="I254">
        <v>85</v>
      </c>
      <c r="J254">
        <v>61</v>
      </c>
      <c r="K254">
        <v>94</v>
      </c>
      <c r="L254">
        <v>41</v>
      </c>
      <c r="M254">
        <v>78</v>
      </c>
      <c r="N254" s="27">
        <f>IFERROR(VLOOKUP(Main!C254,Absen!$A$1:$B$501,2,0),"No")</f>
        <v>44859</v>
      </c>
      <c r="O254" s="27" t="str">
        <f>IF(N254="No","Hadir","Tidak Hadir")</f>
        <v>Tidak Hadir</v>
      </c>
      <c r="P254">
        <f>IF(N254="No",M254,M254-10)</f>
        <v>68</v>
      </c>
      <c r="Q254">
        <f>SUM(G254:H254,J254:K254)*12.5%+SUM(I254,L254)*20%+P254*10%</f>
        <v>64.5</v>
      </c>
      <c r="R254" t="str">
        <f>IF(Main!Q254&gt;=91,"A+",IF(Main!Q254&gt;=80,"A",IF(Q254&gt;=70,"B",IF(Q254&gt;=60,"C",IF(Q254&gt;=40,"D",IF(Q254&lt;40,"E"))))))</f>
        <v>C</v>
      </c>
      <c r="S254" s="27">
        <f>INDEX(Detail!$A$1:$A$1001,MATCH(Main!C254,Detail!$G$1:$G$1001,0))</f>
        <v>37099</v>
      </c>
      <c r="T254" t="str">
        <f>INDEX(Detail!$F$1:$F$1001,MATCH(Main!C254,Detail!$G$1:$G$1001,0))</f>
        <v>Pekanbaru</v>
      </c>
      <c r="U254">
        <f>INDEX(Detail!$C$1:$C$1001,MATCH(Main!C254,Detail!$G$1:$G$1001,0))</f>
        <v>176</v>
      </c>
      <c r="V254">
        <f>INDEX(Detail!$D$1:$D$1001,MATCH(Main!C254,Detail!$G$1:$G$1001,0))</f>
        <v>78</v>
      </c>
      <c r="W254" t="str">
        <f>INDEX(Detail!$E$1:$E$1001,MATCH(Main!C254,Detail!$G$1:$G$1001,0))</f>
        <v xml:space="preserve">Gang Dipatiukur No. 7
</v>
      </c>
      <c r="X254" t="str">
        <f>INDEX(Detail!$B$1:$B$1001,MATCH(Main!C254,Detail!$G$1:$G$1001,0))</f>
        <v>O+</v>
      </c>
    </row>
    <row r="255" spans="1:24" x14ac:dyDescent="0.35">
      <c r="A255">
        <v>254</v>
      </c>
      <c r="B255" t="str">
        <f>IF(A255&lt;=250,"1-250",IF(A255&lt;=500,"251-500",IF(A255&lt;=750,"501-750","751-1000")))</f>
        <v>251-500</v>
      </c>
      <c r="C255" t="str">
        <f>CONCATENATE(IF(D255="Matematika","A",IF(D255="Fisika","B",IF(D255="Kimia","C",IF(D255="Biologi","D",IF(D255="Statistika","E","F"))))),IF(A255&gt;=1000,"",IF(A255&gt;=100,"0",IF(A255&gt;=10,"00",IF(A255&lt;10,"000")))),A255)</f>
        <v>E0254</v>
      </c>
      <c r="D255" t="s">
        <v>1010</v>
      </c>
      <c r="E255" t="str">
        <f>VLOOKUP(C255,Detail!$G$1:$H$1001,2,0)</f>
        <v>Elma Maheswara</v>
      </c>
      <c r="F255" t="str">
        <f>IF(D255="Statistika","Bu Dwi",IF(D255="Aktuaria","Pak Krisna",IF(D255="Matematika","Pak Budi",IF(D255="Fisika","Bu Ratna",IF(D255="Kimia","Bu Made","Pak Andi")))))</f>
        <v>Bu Dwi</v>
      </c>
      <c r="G255">
        <v>77</v>
      </c>
      <c r="H255">
        <v>43</v>
      </c>
      <c r="I255">
        <v>90</v>
      </c>
      <c r="J255">
        <v>62</v>
      </c>
      <c r="K255">
        <v>60</v>
      </c>
      <c r="L255">
        <v>58</v>
      </c>
      <c r="M255">
        <v>62</v>
      </c>
      <c r="N255" s="27" t="str">
        <f>IFERROR(VLOOKUP(Main!C255,Absen!$A$1:$B$501,2,0),"No")</f>
        <v>No</v>
      </c>
      <c r="O255" s="27" t="str">
        <f>IF(N255="No","Hadir","Tidak Hadir")</f>
        <v>Hadir</v>
      </c>
      <c r="P255">
        <f>IF(N255="No",M255,M255-10)</f>
        <v>62</v>
      </c>
      <c r="Q255">
        <f>SUM(G255:H255,J255:K255)*12.5%+SUM(I255,L255)*20%+P255*10%</f>
        <v>66.05</v>
      </c>
      <c r="R255" t="str">
        <f>IF(Main!Q255&gt;=91,"A+",IF(Main!Q255&gt;=80,"A",IF(Q255&gt;=70,"B",IF(Q255&gt;=60,"C",IF(Q255&gt;=40,"D",IF(Q255&lt;40,"E"))))))</f>
        <v>C</v>
      </c>
      <c r="S255" s="27">
        <f>INDEX(Detail!$A$1:$A$1001,MATCH(Main!C255,Detail!$G$1:$G$1001,0))</f>
        <v>38141</v>
      </c>
      <c r="T255" t="str">
        <f>INDEX(Detail!$F$1:$F$1001,MATCH(Main!C255,Detail!$G$1:$G$1001,0))</f>
        <v>Bogor</v>
      </c>
      <c r="U255">
        <f>INDEX(Detail!$C$1:$C$1001,MATCH(Main!C255,Detail!$G$1:$G$1001,0))</f>
        <v>172</v>
      </c>
      <c r="V255">
        <f>INDEX(Detail!$D$1:$D$1001,MATCH(Main!C255,Detail!$G$1:$G$1001,0))</f>
        <v>74</v>
      </c>
      <c r="W255" t="str">
        <f>INDEX(Detail!$E$1:$E$1001,MATCH(Main!C255,Detail!$G$1:$G$1001,0))</f>
        <v>Gang Soekarno Hatta No. 47</v>
      </c>
      <c r="X255" t="str">
        <f>INDEX(Detail!$B$1:$B$1001,MATCH(Main!C255,Detail!$G$1:$G$1001,0))</f>
        <v>O-</v>
      </c>
    </row>
    <row r="256" spans="1:24" x14ac:dyDescent="0.35">
      <c r="A256">
        <v>255</v>
      </c>
      <c r="B256" t="str">
        <f>IF(A256&lt;=250,"1-250",IF(A256&lt;=500,"251-500",IF(A256&lt;=750,"501-750","751-1000")))</f>
        <v>251-500</v>
      </c>
      <c r="C256" t="str">
        <f>CONCATENATE(IF(D256="Matematika","A",IF(D256="Fisika","B",IF(D256="Kimia","C",IF(D256="Biologi","D",IF(D256="Statistika","E","F"))))),IF(A256&gt;=1000,"",IF(A256&gt;=100,"0",IF(A256&gt;=10,"00",IF(A256&lt;10,"000")))),A256)</f>
        <v>F0255</v>
      </c>
      <c r="D256" t="s">
        <v>1011</v>
      </c>
      <c r="E256" t="str">
        <f>VLOOKUP(C256,Detail!$G$1:$H$1001,2,0)</f>
        <v>Icha Utami</v>
      </c>
      <c r="F256" t="str">
        <f>IF(D256="Statistika","Bu Dwi",IF(D256="Aktuaria","Pak Krisna",IF(D256="Matematika","Pak Budi",IF(D256="Fisika","Bu Ratna",IF(D256="Kimia","Bu Made","Pak Andi")))))</f>
        <v>Pak Krisna</v>
      </c>
      <c r="G256">
        <v>55</v>
      </c>
      <c r="H256">
        <v>69</v>
      </c>
      <c r="I256">
        <v>35</v>
      </c>
      <c r="J256">
        <v>63</v>
      </c>
      <c r="K256">
        <v>83</v>
      </c>
      <c r="L256">
        <v>41</v>
      </c>
      <c r="M256">
        <v>75</v>
      </c>
      <c r="N256" s="27" t="str">
        <f>IFERROR(VLOOKUP(Main!C256,Absen!$A$1:$B$501,2,0),"No")</f>
        <v>No</v>
      </c>
      <c r="O256" s="27" t="str">
        <f>IF(N256="No","Hadir","Tidak Hadir")</f>
        <v>Hadir</v>
      </c>
      <c r="P256">
        <f>IF(N256="No",M256,M256-10)</f>
        <v>75</v>
      </c>
      <c r="Q256">
        <f>SUM(G256:H256,J256:K256)*12.5%+SUM(I256,L256)*20%+P256*10%</f>
        <v>56.45</v>
      </c>
      <c r="R256" t="str">
        <f>IF(Main!Q256&gt;=91,"A+",IF(Main!Q256&gt;=80,"A",IF(Q256&gt;=70,"B",IF(Q256&gt;=60,"C",IF(Q256&gt;=40,"D",IF(Q256&lt;40,"E"))))))</f>
        <v>D</v>
      </c>
      <c r="S256" s="27">
        <f>INDEX(Detail!$A$1:$A$1001,MATCH(Main!C256,Detail!$G$1:$G$1001,0))</f>
        <v>38054</v>
      </c>
      <c r="T256" t="str">
        <f>INDEX(Detail!$F$1:$F$1001,MATCH(Main!C256,Detail!$G$1:$G$1001,0))</f>
        <v>Pariaman</v>
      </c>
      <c r="U256">
        <f>INDEX(Detail!$C$1:$C$1001,MATCH(Main!C256,Detail!$G$1:$G$1001,0))</f>
        <v>157</v>
      </c>
      <c r="V256">
        <f>INDEX(Detail!$D$1:$D$1001,MATCH(Main!C256,Detail!$G$1:$G$1001,0))</f>
        <v>63</v>
      </c>
      <c r="W256" t="str">
        <f>INDEX(Detail!$E$1:$E$1001,MATCH(Main!C256,Detail!$G$1:$G$1001,0))</f>
        <v xml:space="preserve">Jl. PHH. Mustofa No. 3
</v>
      </c>
      <c r="X256" t="str">
        <f>INDEX(Detail!$B$1:$B$1001,MATCH(Main!C256,Detail!$G$1:$G$1001,0))</f>
        <v>AB+</v>
      </c>
    </row>
    <row r="257" spans="1:24" x14ac:dyDescent="0.35">
      <c r="A257">
        <v>256</v>
      </c>
      <c r="B257" t="str">
        <f>IF(A257&lt;=250,"1-250",IF(A257&lt;=500,"251-500",IF(A257&lt;=750,"501-750","751-1000")))</f>
        <v>251-500</v>
      </c>
      <c r="C257" t="str">
        <f>CONCATENATE(IF(D257="Matematika","A",IF(D257="Fisika","B",IF(D257="Kimia","C",IF(D257="Biologi","D",IF(D257="Statistika","E","F"))))),IF(A257&gt;=1000,"",IF(A257&gt;=100,"0",IF(A257&gt;=10,"00",IF(A257&lt;10,"000")))),A257)</f>
        <v>F0256</v>
      </c>
      <c r="D257" t="s">
        <v>1011</v>
      </c>
      <c r="E257" t="str">
        <f>VLOOKUP(C257,Detail!$G$1:$H$1001,2,0)</f>
        <v>Tira Mulyani</v>
      </c>
      <c r="F257" t="str">
        <f>IF(D257="Statistika","Bu Dwi",IF(D257="Aktuaria","Pak Krisna",IF(D257="Matematika","Pak Budi",IF(D257="Fisika","Bu Ratna",IF(D257="Kimia","Bu Made","Pak Andi")))))</f>
        <v>Pak Krisna</v>
      </c>
      <c r="G257">
        <v>65</v>
      </c>
      <c r="H257">
        <v>65</v>
      </c>
      <c r="I257">
        <v>92</v>
      </c>
      <c r="J257">
        <v>72</v>
      </c>
      <c r="K257">
        <v>65</v>
      </c>
      <c r="L257">
        <v>84</v>
      </c>
      <c r="M257">
        <v>77</v>
      </c>
      <c r="N257" s="27" t="str">
        <f>IFERROR(VLOOKUP(Main!C257,Absen!$A$1:$B$501,2,0),"No")</f>
        <v>No</v>
      </c>
      <c r="O257" s="27" t="str">
        <f>IF(N257="No","Hadir","Tidak Hadir")</f>
        <v>Hadir</v>
      </c>
      <c r="P257">
        <f>IF(N257="No",M257,M257-10)</f>
        <v>77</v>
      </c>
      <c r="Q257">
        <f>SUM(G257:H257,J257:K257)*12.5%+SUM(I257,L257)*20%+P257*10%</f>
        <v>76.275000000000006</v>
      </c>
      <c r="R257" t="str">
        <f>IF(Main!Q257&gt;=91,"A+",IF(Main!Q257&gt;=80,"A",IF(Q257&gt;=70,"B",IF(Q257&gt;=60,"C",IF(Q257&gt;=40,"D",IF(Q257&lt;40,"E"))))))</f>
        <v>B</v>
      </c>
      <c r="S257" s="27">
        <f>INDEX(Detail!$A$1:$A$1001,MATCH(Main!C257,Detail!$G$1:$G$1001,0))</f>
        <v>37707</v>
      </c>
      <c r="T257" t="str">
        <f>INDEX(Detail!$F$1:$F$1001,MATCH(Main!C257,Detail!$G$1:$G$1001,0))</f>
        <v>Probolinggo</v>
      </c>
      <c r="U257">
        <f>INDEX(Detail!$C$1:$C$1001,MATCH(Main!C257,Detail!$G$1:$G$1001,0))</f>
        <v>178</v>
      </c>
      <c r="V257">
        <f>INDEX(Detail!$D$1:$D$1001,MATCH(Main!C257,Detail!$G$1:$G$1001,0))</f>
        <v>63</v>
      </c>
      <c r="W257" t="str">
        <f>INDEX(Detail!$E$1:$E$1001,MATCH(Main!C257,Detail!$G$1:$G$1001,0))</f>
        <v>Jalan Sukajadi No. 84</v>
      </c>
      <c r="X257" t="str">
        <f>INDEX(Detail!$B$1:$B$1001,MATCH(Main!C257,Detail!$G$1:$G$1001,0))</f>
        <v>AB+</v>
      </c>
    </row>
    <row r="258" spans="1:24" x14ac:dyDescent="0.35">
      <c r="A258">
        <v>257</v>
      </c>
      <c r="B258" t="str">
        <f>IF(A258&lt;=250,"1-250",IF(A258&lt;=500,"251-500",IF(A258&lt;=750,"501-750","751-1000")))</f>
        <v>251-500</v>
      </c>
      <c r="C258" t="str">
        <f>CONCATENATE(IF(D258="Matematika","A",IF(D258="Fisika","B",IF(D258="Kimia","C",IF(D258="Biologi","D",IF(D258="Statistika","E","F"))))),IF(A258&gt;=1000,"",IF(A258&gt;=100,"0",IF(A258&gt;=10,"00",IF(A258&lt;10,"000")))),A258)</f>
        <v>E0257</v>
      </c>
      <c r="D258" t="s">
        <v>1010</v>
      </c>
      <c r="E258" t="str">
        <f>VLOOKUP(C258,Detail!$G$1:$H$1001,2,0)</f>
        <v>Keisha Firgantoro</v>
      </c>
      <c r="F258" t="str">
        <f>IF(D258="Statistika","Bu Dwi",IF(D258="Aktuaria","Pak Krisna",IF(D258="Matematika","Pak Budi",IF(D258="Fisika","Bu Ratna",IF(D258="Kimia","Bu Made","Pak Andi")))))</f>
        <v>Bu Dwi</v>
      </c>
      <c r="G258">
        <v>72</v>
      </c>
      <c r="H258">
        <v>43</v>
      </c>
      <c r="I258">
        <v>82</v>
      </c>
      <c r="J258">
        <v>63</v>
      </c>
      <c r="K258">
        <v>56</v>
      </c>
      <c r="L258">
        <v>44</v>
      </c>
      <c r="M258">
        <v>76</v>
      </c>
      <c r="N258" s="27">
        <f>IFERROR(VLOOKUP(Main!C258,Absen!$A$1:$B$501,2,0),"No")</f>
        <v>44827</v>
      </c>
      <c r="O258" s="27" t="str">
        <f>IF(N258="No","Hadir","Tidak Hadir")</f>
        <v>Tidak Hadir</v>
      </c>
      <c r="P258">
        <f>IF(N258="No",M258,M258-10)</f>
        <v>66</v>
      </c>
      <c r="Q258">
        <f>SUM(G258:H258,J258:K258)*12.5%+SUM(I258,L258)*20%+P258*10%</f>
        <v>61.050000000000004</v>
      </c>
      <c r="R258" t="str">
        <f>IF(Main!Q258&gt;=91,"A+",IF(Main!Q258&gt;=80,"A",IF(Q258&gt;=70,"B",IF(Q258&gt;=60,"C",IF(Q258&gt;=40,"D",IF(Q258&lt;40,"E"))))))</f>
        <v>C</v>
      </c>
      <c r="S258" s="27">
        <f>INDEX(Detail!$A$1:$A$1001,MATCH(Main!C258,Detail!$G$1:$G$1001,0))</f>
        <v>37316</v>
      </c>
      <c r="T258" t="str">
        <f>INDEX(Detail!$F$1:$F$1001,MATCH(Main!C258,Detail!$G$1:$G$1001,0))</f>
        <v>Pekanbaru</v>
      </c>
      <c r="U258">
        <f>INDEX(Detail!$C$1:$C$1001,MATCH(Main!C258,Detail!$G$1:$G$1001,0))</f>
        <v>170</v>
      </c>
      <c r="V258">
        <f>INDEX(Detail!$D$1:$D$1001,MATCH(Main!C258,Detail!$G$1:$G$1001,0))</f>
        <v>54</v>
      </c>
      <c r="W258" t="str">
        <f>INDEX(Detail!$E$1:$E$1001,MATCH(Main!C258,Detail!$G$1:$G$1001,0))</f>
        <v xml:space="preserve">Jl. Dr. Djunjunan No. 3
</v>
      </c>
      <c r="X258" t="str">
        <f>INDEX(Detail!$B$1:$B$1001,MATCH(Main!C258,Detail!$G$1:$G$1001,0))</f>
        <v>A-</v>
      </c>
    </row>
    <row r="259" spans="1:24" x14ac:dyDescent="0.35">
      <c r="A259">
        <v>258</v>
      </c>
      <c r="B259" t="str">
        <f>IF(A259&lt;=250,"1-250",IF(A259&lt;=500,"251-500",IF(A259&lt;=750,"501-750","751-1000")))</f>
        <v>251-500</v>
      </c>
      <c r="C259" t="str">
        <f>CONCATENATE(IF(D259="Matematika","A",IF(D259="Fisika","B",IF(D259="Kimia","C",IF(D259="Biologi","D",IF(D259="Statistika","E","F"))))),IF(A259&gt;=1000,"",IF(A259&gt;=100,"0",IF(A259&gt;=10,"00",IF(A259&lt;10,"000")))),A259)</f>
        <v>C0258</v>
      </c>
      <c r="D259" t="s">
        <v>1012</v>
      </c>
      <c r="E259" t="str">
        <f>VLOOKUP(C259,Detail!$G$1:$H$1001,2,0)</f>
        <v>Ghani Hariyah</v>
      </c>
      <c r="F259" t="str">
        <f>IF(D259="Statistika","Bu Dwi",IF(D259="Aktuaria","Pak Krisna",IF(D259="Matematika","Pak Budi",IF(D259="Fisika","Bu Ratna",IF(D259="Kimia","Bu Made","Pak Andi")))))</f>
        <v>Bu Made</v>
      </c>
      <c r="G259">
        <v>61</v>
      </c>
      <c r="H259">
        <v>61</v>
      </c>
      <c r="I259">
        <v>53</v>
      </c>
      <c r="J259">
        <v>60</v>
      </c>
      <c r="K259">
        <v>81</v>
      </c>
      <c r="L259">
        <v>48</v>
      </c>
      <c r="M259">
        <v>87</v>
      </c>
      <c r="N259" s="27" t="str">
        <f>IFERROR(VLOOKUP(Main!C259,Absen!$A$1:$B$501,2,0),"No")</f>
        <v>No</v>
      </c>
      <c r="O259" s="27" t="str">
        <f>IF(N259="No","Hadir","Tidak Hadir")</f>
        <v>Hadir</v>
      </c>
      <c r="P259">
        <f>IF(N259="No",M259,M259-10)</f>
        <v>87</v>
      </c>
      <c r="Q259">
        <f>SUM(G259:H259,J259:K259)*12.5%+SUM(I259,L259)*20%+P259*10%</f>
        <v>61.775000000000006</v>
      </c>
      <c r="R259" t="str">
        <f>IF(Main!Q259&gt;=91,"A+",IF(Main!Q259&gt;=80,"A",IF(Q259&gt;=70,"B",IF(Q259&gt;=60,"C",IF(Q259&gt;=40,"D",IF(Q259&lt;40,"E"))))))</f>
        <v>C</v>
      </c>
      <c r="S259" s="27">
        <f>INDEX(Detail!$A$1:$A$1001,MATCH(Main!C259,Detail!$G$1:$G$1001,0))</f>
        <v>37447</v>
      </c>
      <c r="T259" t="str">
        <f>INDEX(Detail!$F$1:$F$1001,MATCH(Main!C259,Detail!$G$1:$G$1001,0))</f>
        <v>Denpasar</v>
      </c>
      <c r="U259">
        <f>INDEX(Detail!$C$1:$C$1001,MATCH(Main!C259,Detail!$G$1:$G$1001,0))</f>
        <v>177</v>
      </c>
      <c r="V259">
        <f>INDEX(Detail!$D$1:$D$1001,MATCH(Main!C259,Detail!$G$1:$G$1001,0))</f>
        <v>87</v>
      </c>
      <c r="W259" t="str">
        <f>INDEX(Detail!$E$1:$E$1001,MATCH(Main!C259,Detail!$G$1:$G$1001,0))</f>
        <v>Jl. Abdul Muis No. 10</v>
      </c>
      <c r="X259" t="str">
        <f>INDEX(Detail!$B$1:$B$1001,MATCH(Main!C259,Detail!$G$1:$G$1001,0))</f>
        <v>B-</v>
      </c>
    </row>
    <row r="260" spans="1:24" x14ac:dyDescent="0.35">
      <c r="A260">
        <v>259</v>
      </c>
      <c r="B260" t="str">
        <f>IF(A260&lt;=250,"1-250",IF(A260&lt;=500,"251-500",IF(A260&lt;=750,"501-750","751-1000")))</f>
        <v>251-500</v>
      </c>
      <c r="C260" t="str">
        <f>CONCATENATE(IF(D260="Matematika","A",IF(D260="Fisika","B",IF(D260="Kimia","C",IF(D260="Biologi","D",IF(D260="Statistika","E","F"))))),IF(A260&gt;=1000,"",IF(A260&gt;=100,"0",IF(A260&gt;=10,"00",IF(A260&lt;10,"000")))),A260)</f>
        <v>D0259</v>
      </c>
      <c r="D260" t="s">
        <v>1013</v>
      </c>
      <c r="E260" t="str">
        <f>VLOOKUP(C260,Detail!$G$1:$H$1001,2,0)</f>
        <v>Luluh Putra</v>
      </c>
      <c r="F260" t="str">
        <f>IF(D260="Statistika","Bu Dwi",IF(D260="Aktuaria","Pak Krisna",IF(D260="Matematika","Pak Budi",IF(D260="Fisika","Bu Ratna",IF(D260="Kimia","Bu Made","Pak Andi")))))</f>
        <v>Pak Andi</v>
      </c>
      <c r="G260">
        <v>80</v>
      </c>
      <c r="H260">
        <v>51</v>
      </c>
      <c r="I260">
        <v>70</v>
      </c>
      <c r="J260">
        <v>60</v>
      </c>
      <c r="K260">
        <v>52</v>
      </c>
      <c r="L260">
        <v>97</v>
      </c>
      <c r="M260">
        <v>72</v>
      </c>
      <c r="N260" s="27" t="str">
        <f>IFERROR(VLOOKUP(Main!C260,Absen!$A$1:$B$501,2,0),"No")</f>
        <v>No</v>
      </c>
      <c r="O260" s="27" t="str">
        <f>IF(N260="No","Hadir","Tidak Hadir")</f>
        <v>Hadir</v>
      </c>
      <c r="P260">
        <f>IF(N260="No",M260,M260-10)</f>
        <v>72</v>
      </c>
      <c r="Q260">
        <f>SUM(G260:H260,J260:K260)*12.5%+SUM(I260,L260)*20%+P260*10%</f>
        <v>70.974999999999994</v>
      </c>
      <c r="R260" t="str">
        <f>IF(Main!Q260&gt;=91,"A+",IF(Main!Q260&gt;=80,"A",IF(Q260&gt;=70,"B",IF(Q260&gt;=60,"C",IF(Q260&gt;=40,"D",IF(Q260&lt;40,"E"))))))</f>
        <v>B</v>
      </c>
      <c r="S260" s="27">
        <f>INDEX(Detail!$A$1:$A$1001,MATCH(Main!C260,Detail!$G$1:$G$1001,0))</f>
        <v>37419</v>
      </c>
      <c r="T260" t="str">
        <f>INDEX(Detail!$F$1:$F$1001,MATCH(Main!C260,Detail!$G$1:$G$1001,0))</f>
        <v>Mataram</v>
      </c>
      <c r="U260">
        <f>INDEX(Detail!$C$1:$C$1001,MATCH(Main!C260,Detail!$G$1:$G$1001,0))</f>
        <v>161</v>
      </c>
      <c r="V260">
        <f>INDEX(Detail!$D$1:$D$1001,MATCH(Main!C260,Detail!$G$1:$G$1001,0))</f>
        <v>50</v>
      </c>
      <c r="W260" t="str">
        <f>INDEX(Detail!$E$1:$E$1001,MATCH(Main!C260,Detail!$G$1:$G$1001,0))</f>
        <v>Gang Suryakencana No. 35</v>
      </c>
      <c r="X260" t="str">
        <f>INDEX(Detail!$B$1:$B$1001,MATCH(Main!C260,Detail!$G$1:$G$1001,0))</f>
        <v>A-</v>
      </c>
    </row>
    <row r="261" spans="1:24" x14ac:dyDescent="0.35">
      <c r="A261">
        <v>260</v>
      </c>
      <c r="B261" t="str">
        <f>IF(A261&lt;=250,"1-250",IF(A261&lt;=500,"251-500",IF(A261&lt;=750,"501-750","751-1000")))</f>
        <v>251-500</v>
      </c>
      <c r="C261" t="str">
        <f>CONCATENATE(IF(D261="Matematika","A",IF(D261="Fisika","B",IF(D261="Kimia","C",IF(D261="Biologi","D",IF(D261="Statistika","E","F"))))),IF(A261&gt;=1000,"",IF(A261&gt;=100,"0",IF(A261&gt;=10,"00",IF(A261&lt;10,"000")))),A261)</f>
        <v>C0260</v>
      </c>
      <c r="D261" t="s">
        <v>1012</v>
      </c>
      <c r="E261" t="str">
        <f>VLOOKUP(C261,Detail!$G$1:$H$1001,2,0)</f>
        <v>Ajiman Puspasari</v>
      </c>
      <c r="F261" t="str">
        <f>IF(D261="Statistika","Bu Dwi",IF(D261="Aktuaria","Pak Krisna",IF(D261="Matematika","Pak Budi",IF(D261="Fisika","Bu Ratna",IF(D261="Kimia","Bu Made","Pak Andi")))))</f>
        <v>Bu Made</v>
      </c>
      <c r="G261">
        <v>93</v>
      </c>
      <c r="H261">
        <v>50</v>
      </c>
      <c r="I261">
        <v>39</v>
      </c>
      <c r="J261">
        <v>64</v>
      </c>
      <c r="K261">
        <v>86</v>
      </c>
      <c r="L261">
        <v>74</v>
      </c>
      <c r="M261">
        <v>83</v>
      </c>
      <c r="N261" s="27" t="str">
        <f>IFERROR(VLOOKUP(Main!C261,Absen!$A$1:$B$501,2,0),"No")</f>
        <v>No</v>
      </c>
      <c r="O261" s="27" t="str">
        <f>IF(N261="No","Hadir","Tidak Hadir")</f>
        <v>Hadir</v>
      </c>
      <c r="P261">
        <f>IF(N261="No",M261,M261-10)</f>
        <v>83</v>
      </c>
      <c r="Q261">
        <f>SUM(G261:H261,J261:K261)*12.5%+SUM(I261,L261)*20%+P261*10%</f>
        <v>67.525000000000006</v>
      </c>
      <c r="R261" t="str">
        <f>IF(Main!Q261&gt;=91,"A+",IF(Main!Q261&gt;=80,"A",IF(Q261&gt;=70,"B",IF(Q261&gt;=60,"C",IF(Q261&gt;=40,"D",IF(Q261&lt;40,"E"))))))</f>
        <v>C</v>
      </c>
      <c r="S261" s="27">
        <f>INDEX(Detail!$A$1:$A$1001,MATCH(Main!C261,Detail!$G$1:$G$1001,0))</f>
        <v>37037</v>
      </c>
      <c r="T261" t="str">
        <f>INDEX(Detail!$F$1:$F$1001,MATCH(Main!C261,Detail!$G$1:$G$1001,0))</f>
        <v>Dumai</v>
      </c>
      <c r="U261">
        <f>INDEX(Detail!$C$1:$C$1001,MATCH(Main!C261,Detail!$G$1:$G$1001,0))</f>
        <v>163</v>
      </c>
      <c r="V261">
        <f>INDEX(Detail!$D$1:$D$1001,MATCH(Main!C261,Detail!$G$1:$G$1001,0))</f>
        <v>56</v>
      </c>
      <c r="W261" t="str">
        <f>INDEX(Detail!$E$1:$E$1001,MATCH(Main!C261,Detail!$G$1:$G$1001,0))</f>
        <v>Jl. Ciwastra No. 68</v>
      </c>
      <c r="X261" t="str">
        <f>INDEX(Detail!$B$1:$B$1001,MATCH(Main!C261,Detail!$G$1:$G$1001,0))</f>
        <v>B-</v>
      </c>
    </row>
    <row r="262" spans="1:24" x14ac:dyDescent="0.35">
      <c r="A262">
        <v>261</v>
      </c>
      <c r="B262" t="str">
        <f>IF(A262&lt;=250,"1-250",IF(A262&lt;=500,"251-500",IF(A262&lt;=750,"501-750","751-1000")))</f>
        <v>251-500</v>
      </c>
      <c r="C262" t="str">
        <f>CONCATENATE(IF(D262="Matematika","A",IF(D262="Fisika","B",IF(D262="Kimia","C",IF(D262="Biologi","D",IF(D262="Statistika","E","F"))))),IF(A262&gt;=1000,"",IF(A262&gt;=100,"0",IF(A262&gt;=10,"00",IF(A262&lt;10,"000")))),A262)</f>
        <v>F0261</v>
      </c>
      <c r="D262" t="s">
        <v>1011</v>
      </c>
      <c r="E262" t="str">
        <f>VLOOKUP(C262,Detail!$G$1:$H$1001,2,0)</f>
        <v>Kemal Laksita</v>
      </c>
      <c r="F262" t="str">
        <f>IF(D262="Statistika","Bu Dwi",IF(D262="Aktuaria","Pak Krisna",IF(D262="Matematika","Pak Budi",IF(D262="Fisika","Bu Ratna",IF(D262="Kimia","Bu Made","Pak Andi")))))</f>
        <v>Pak Krisna</v>
      </c>
      <c r="G262">
        <v>52</v>
      </c>
      <c r="H262">
        <v>56</v>
      </c>
      <c r="I262">
        <v>51</v>
      </c>
      <c r="J262">
        <v>71</v>
      </c>
      <c r="K262">
        <v>54</v>
      </c>
      <c r="L262">
        <v>70</v>
      </c>
      <c r="M262">
        <v>92</v>
      </c>
      <c r="N262" s="27" t="str">
        <f>IFERROR(VLOOKUP(Main!C262,Absen!$A$1:$B$501,2,0),"No")</f>
        <v>No</v>
      </c>
      <c r="O262" s="27" t="str">
        <f>IF(N262="No","Hadir","Tidak Hadir")</f>
        <v>Hadir</v>
      </c>
      <c r="P262">
        <f>IF(N262="No",M262,M262-10)</f>
        <v>92</v>
      </c>
      <c r="Q262">
        <f>SUM(G262:H262,J262:K262)*12.5%+SUM(I262,L262)*20%+P262*10%</f>
        <v>62.525000000000006</v>
      </c>
      <c r="R262" t="str">
        <f>IF(Main!Q262&gt;=91,"A+",IF(Main!Q262&gt;=80,"A",IF(Q262&gt;=70,"B",IF(Q262&gt;=60,"C",IF(Q262&gt;=40,"D",IF(Q262&lt;40,"E"))))))</f>
        <v>C</v>
      </c>
      <c r="S262" s="27">
        <f>INDEX(Detail!$A$1:$A$1001,MATCH(Main!C262,Detail!$G$1:$G$1001,0))</f>
        <v>38089</v>
      </c>
      <c r="T262" t="str">
        <f>INDEX(Detail!$F$1:$F$1001,MATCH(Main!C262,Detail!$G$1:$G$1001,0))</f>
        <v>Palembang</v>
      </c>
      <c r="U262">
        <f>INDEX(Detail!$C$1:$C$1001,MATCH(Main!C262,Detail!$G$1:$G$1001,0))</f>
        <v>171</v>
      </c>
      <c r="V262">
        <f>INDEX(Detail!$D$1:$D$1001,MATCH(Main!C262,Detail!$G$1:$G$1001,0))</f>
        <v>57</v>
      </c>
      <c r="W262" t="str">
        <f>INDEX(Detail!$E$1:$E$1001,MATCH(Main!C262,Detail!$G$1:$G$1001,0))</f>
        <v xml:space="preserve">Jalan Ahmad Dahlan No. 3
</v>
      </c>
      <c r="X262" t="str">
        <f>INDEX(Detail!$B$1:$B$1001,MATCH(Main!C262,Detail!$G$1:$G$1001,0))</f>
        <v>O-</v>
      </c>
    </row>
    <row r="263" spans="1:24" x14ac:dyDescent="0.35">
      <c r="A263">
        <v>262</v>
      </c>
      <c r="B263" t="str">
        <f>IF(A263&lt;=250,"1-250",IF(A263&lt;=500,"251-500",IF(A263&lt;=750,"501-750","751-1000")))</f>
        <v>251-500</v>
      </c>
      <c r="C263" t="str">
        <f>CONCATENATE(IF(D263="Matematika","A",IF(D263="Fisika","B",IF(D263="Kimia","C",IF(D263="Biologi","D",IF(D263="Statistika","E","F"))))),IF(A263&gt;=1000,"",IF(A263&gt;=100,"0",IF(A263&gt;=10,"00",IF(A263&lt;10,"000")))),A263)</f>
        <v>D0262</v>
      </c>
      <c r="D263" t="s">
        <v>1013</v>
      </c>
      <c r="E263" t="str">
        <f>VLOOKUP(C263,Detail!$G$1:$H$1001,2,0)</f>
        <v>Pangestu Manullang</v>
      </c>
      <c r="F263" t="str">
        <f>IF(D263="Statistika","Bu Dwi",IF(D263="Aktuaria","Pak Krisna",IF(D263="Matematika","Pak Budi",IF(D263="Fisika","Bu Ratna",IF(D263="Kimia","Bu Made","Pak Andi")))))</f>
        <v>Pak Andi</v>
      </c>
      <c r="G263">
        <v>53</v>
      </c>
      <c r="H263">
        <v>72</v>
      </c>
      <c r="I263">
        <v>43</v>
      </c>
      <c r="J263">
        <v>66</v>
      </c>
      <c r="K263">
        <v>79</v>
      </c>
      <c r="L263">
        <v>82</v>
      </c>
      <c r="M263">
        <v>86</v>
      </c>
      <c r="N263" s="27">
        <f>IFERROR(VLOOKUP(Main!C263,Absen!$A$1:$B$501,2,0),"No")</f>
        <v>44786</v>
      </c>
      <c r="O263" s="27" t="str">
        <f>IF(N263="No","Hadir","Tidak Hadir")</f>
        <v>Tidak Hadir</v>
      </c>
      <c r="P263">
        <f>IF(N263="No",M263,M263-10)</f>
        <v>76</v>
      </c>
      <c r="Q263">
        <f>SUM(G263:H263,J263:K263)*12.5%+SUM(I263,L263)*20%+P263*10%</f>
        <v>66.349999999999994</v>
      </c>
      <c r="R263" t="str">
        <f>IF(Main!Q263&gt;=91,"A+",IF(Main!Q263&gt;=80,"A",IF(Q263&gt;=70,"B",IF(Q263&gt;=60,"C",IF(Q263&gt;=40,"D",IF(Q263&lt;40,"E"))))))</f>
        <v>C</v>
      </c>
      <c r="S263" s="27">
        <f>INDEX(Detail!$A$1:$A$1001,MATCH(Main!C263,Detail!$G$1:$G$1001,0))</f>
        <v>38358</v>
      </c>
      <c r="T263" t="str">
        <f>INDEX(Detail!$F$1:$F$1001,MATCH(Main!C263,Detail!$G$1:$G$1001,0))</f>
        <v>Sibolga</v>
      </c>
      <c r="U263">
        <f>INDEX(Detail!$C$1:$C$1001,MATCH(Main!C263,Detail!$G$1:$G$1001,0))</f>
        <v>177</v>
      </c>
      <c r="V263">
        <f>INDEX(Detail!$D$1:$D$1001,MATCH(Main!C263,Detail!$G$1:$G$1001,0))</f>
        <v>62</v>
      </c>
      <c r="W263" t="str">
        <f>INDEX(Detail!$E$1:$E$1001,MATCH(Main!C263,Detail!$G$1:$G$1001,0))</f>
        <v>Jl. Siliwangi No. 20</v>
      </c>
      <c r="X263" t="str">
        <f>INDEX(Detail!$B$1:$B$1001,MATCH(Main!C263,Detail!$G$1:$G$1001,0))</f>
        <v>O+</v>
      </c>
    </row>
    <row r="264" spans="1:24" x14ac:dyDescent="0.35">
      <c r="A264">
        <v>263</v>
      </c>
      <c r="B264" t="str">
        <f>IF(A264&lt;=250,"1-250",IF(A264&lt;=500,"251-500",IF(A264&lt;=750,"501-750","751-1000")))</f>
        <v>251-500</v>
      </c>
      <c r="C264" t="str">
        <f>CONCATENATE(IF(D264="Matematika","A",IF(D264="Fisika","B",IF(D264="Kimia","C",IF(D264="Biologi","D",IF(D264="Statistika","E","F"))))),IF(A264&gt;=1000,"",IF(A264&gt;=100,"0",IF(A264&gt;=10,"00",IF(A264&lt;10,"000")))),A264)</f>
        <v>F0263</v>
      </c>
      <c r="D264" t="s">
        <v>1011</v>
      </c>
      <c r="E264" t="str">
        <f>VLOOKUP(C264,Detail!$G$1:$H$1001,2,0)</f>
        <v>Raisa Pradana</v>
      </c>
      <c r="F264" t="str">
        <f>IF(D264="Statistika","Bu Dwi",IF(D264="Aktuaria","Pak Krisna",IF(D264="Matematika","Pak Budi",IF(D264="Fisika","Bu Ratna",IF(D264="Kimia","Bu Made","Pak Andi")))))</f>
        <v>Pak Krisna</v>
      </c>
      <c r="G264">
        <v>94</v>
      </c>
      <c r="H264">
        <v>75</v>
      </c>
      <c r="I264">
        <v>84</v>
      </c>
      <c r="J264">
        <v>66</v>
      </c>
      <c r="K264">
        <v>73</v>
      </c>
      <c r="L264">
        <v>45</v>
      </c>
      <c r="M264">
        <v>84</v>
      </c>
      <c r="N264" s="27">
        <f>IFERROR(VLOOKUP(Main!C264,Absen!$A$1:$B$501,2,0),"No")</f>
        <v>44902</v>
      </c>
      <c r="O264" s="27" t="str">
        <f>IF(N264="No","Hadir","Tidak Hadir")</f>
        <v>Tidak Hadir</v>
      </c>
      <c r="P264">
        <f>IF(N264="No",M264,M264-10)</f>
        <v>74</v>
      </c>
      <c r="Q264">
        <f>SUM(G264:H264,J264:K264)*12.5%+SUM(I264,L264)*20%+P264*10%</f>
        <v>71.7</v>
      </c>
      <c r="R264" t="str">
        <f>IF(Main!Q264&gt;=91,"A+",IF(Main!Q264&gt;=80,"A",IF(Q264&gt;=70,"B",IF(Q264&gt;=60,"C",IF(Q264&gt;=40,"D",IF(Q264&lt;40,"E"))))))</f>
        <v>B</v>
      </c>
      <c r="S264" s="27">
        <f>INDEX(Detail!$A$1:$A$1001,MATCH(Main!C264,Detail!$G$1:$G$1001,0))</f>
        <v>37743</v>
      </c>
      <c r="T264" t="str">
        <f>INDEX(Detail!$F$1:$F$1001,MATCH(Main!C264,Detail!$G$1:$G$1001,0))</f>
        <v>Bekasi</v>
      </c>
      <c r="U264">
        <f>INDEX(Detail!$C$1:$C$1001,MATCH(Main!C264,Detail!$G$1:$G$1001,0))</f>
        <v>180</v>
      </c>
      <c r="V264">
        <f>INDEX(Detail!$D$1:$D$1001,MATCH(Main!C264,Detail!$G$1:$G$1001,0))</f>
        <v>84</v>
      </c>
      <c r="W264" t="str">
        <f>INDEX(Detail!$E$1:$E$1001,MATCH(Main!C264,Detail!$G$1:$G$1001,0))</f>
        <v>Jl. Raya Ujungberung No. 67</v>
      </c>
      <c r="X264" t="str">
        <f>INDEX(Detail!$B$1:$B$1001,MATCH(Main!C264,Detail!$G$1:$G$1001,0))</f>
        <v>A+</v>
      </c>
    </row>
    <row r="265" spans="1:24" x14ac:dyDescent="0.35">
      <c r="A265">
        <v>264</v>
      </c>
      <c r="B265" t="str">
        <f>IF(A265&lt;=250,"1-250",IF(A265&lt;=500,"251-500",IF(A265&lt;=750,"501-750","751-1000")))</f>
        <v>251-500</v>
      </c>
      <c r="C265" t="str">
        <f>CONCATENATE(IF(D265="Matematika","A",IF(D265="Fisika","B",IF(D265="Kimia","C",IF(D265="Biologi","D",IF(D265="Statistika","E","F"))))),IF(A265&gt;=1000,"",IF(A265&gt;=100,"0",IF(A265&gt;=10,"00",IF(A265&lt;10,"000")))),A265)</f>
        <v>E0264</v>
      </c>
      <c r="D265" t="s">
        <v>1010</v>
      </c>
      <c r="E265" t="str">
        <f>VLOOKUP(C265,Detail!$G$1:$H$1001,2,0)</f>
        <v>Malik Mustofa</v>
      </c>
      <c r="F265" t="str">
        <f>IF(D265="Statistika","Bu Dwi",IF(D265="Aktuaria","Pak Krisna",IF(D265="Matematika","Pak Budi",IF(D265="Fisika","Bu Ratna",IF(D265="Kimia","Bu Made","Pak Andi")))))</f>
        <v>Bu Dwi</v>
      </c>
      <c r="G265">
        <v>88</v>
      </c>
      <c r="H265">
        <v>66</v>
      </c>
      <c r="I265">
        <v>78</v>
      </c>
      <c r="J265">
        <v>57</v>
      </c>
      <c r="K265">
        <v>86</v>
      </c>
      <c r="L265">
        <v>69</v>
      </c>
      <c r="M265">
        <v>65</v>
      </c>
      <c r="N265" s="27" t="str">
        <f>IFERROR(VLOOKUP(Main!C265,Absen!$A$1:$B$501,2,0),"No")</f>
        <v>No</v>
      </c>
      <c r="O265" s="27" t="str">
        <f>IF(N265="No","Hadir","Tidak Hadir")</f>
        <v>Hadir</v>
      </c>
      <c r="P265">
        <f>IF(N265="No",M265,M265-10)</f>
        <v>65</v>
      </c>
      <c r="Q265">
        <f>SUM(G265:H265,J265:K265)*12.5%+SUM(I265,L265)*20%+P265*10%</f>
        <v>73.025000000000006</v>
      </c>
      <c r="R265" t="str">
        <f>IF(Main!Q265&gt;=91,"A+",IF(Main!Q265&gt;=80,"A",IF(Q265&gt;=70,"B",IF(Q265&gt;=60,"C",IF(Q265&gt;=40,"D",IF(Q265&lt;40,"E"))))))</f>
        <v>B</v>
      </c>
      <c r="S265" s="27">
        <f>INDEX(Detail!$A$1:$A$1001,MATCH(Main!C265,Detail!$G$1:$G$1001,0))</f>
        <v>37605</v>
      </c>
      <c r="T265" t="str">
        <f>INDEX(Detail!$F$1:$F$1001,MATCH(Main!C265,Detail!$G$1:$G$1001,0))</f>
        <v>Kupang</v>
      </c>
      <c r="U265">
        <f>INDEX(Detail!$C$1:$C$1001,MATCH(Main!C265,Detail!$G$1:$G$1001,0))</f>
        <v>172</v>
      </c>
      <c r="V265">
        <f>INDEX(Detail!$D$1:$D$1001,MATCH(Main!C265,Detail!$G$1:$G$1001,0))</f>
        <v>65</v>
      </c>
      <c r="W265" t="str">
        <f>INDEX(Detail!$E$1:$E$1001,MATCH(Main!C265,Detail!$G$1:$G$1001,0))</f>
        <v xml:space="preserve">Gang Dipenogoro No. 9
</v>
      </c>
      <c r="X265" t="str">
        <f>INDEX(Detail!$B$1:$B$1001,MATCH(Main!C265,Detail!$G$1:$G$1001,0))</f>
        <v>O+</v>
      </c>
    </row>
    <row r="266" spans="1:24" x14ac:dyDescent="0.35">
      <c r="A266">
        <v>265</v>
      </c>
      <c r="B266" t="str">
        <f>IF(A266&lt;=250,"1-250",IF(A266&lt;=500,"251-500",IF(A266&lt;=750,"501-750","751-1000")))</f>
        <v>251-500</v>
      </c>
      <c r="C266" t="str">
        <f>CONCATENATE(IF(D266="Matematika","A",IF(D266="Fisika","B",IF(D266="Kimia","C",IF(D266="Biologi","D",IF(D266="Statistika","E","F"))))),IF(A266&gt;=1000,"",IF(A266&gt;=100,"0",IF(A266&gt;=10,"00",IF(A266&lt;10,"000")))),A266)</f>
        <v>A0265</v>
      </c>
      <c r="D266" t="s">
        <v>1015</v>
      </c>
      <c r="E266" t="str">
        <f>VLOOKUP(C266,Detail!$G$1:$H$1001,2,0)</f>
        <v>Asmuni Anggriawan</v>
      </c>
      <c r="F266" t="str">
        <f>IF(D266="Statistika","Bu Dwi",IF(D266="Aktuaria","Pak Krisna",IF(D266="Matematika","Pak Budi",IF(D266="Fisika","Bu Ratna",IF(D266="Kimia","Bu Made","Pak Andi")))))</f>
        <v>Pak Budi</v>
      </c>
      <c r="G266">
        <v>69</v>
      </c>
      <c r="H266">
        <v>52</v>
      </c>
      <c r="I266">
        <v>30</v>
      </c>
      <c r="J266">
        <v>64</v>
      </c>
      <c r="K266">
        <v>90</v>
      </c>
      <c r="L266">
        <v>91</v>
      </c>
      <c r="M266">
        <v>93</v>
      </c>
      <c r="N266" s="27">
        <f>IFERROR(VLOOKUP(Main!C266,Absen!$A$1:$B$501,2,0),"No")</f>
        <v>44874</v>
      </c>
      <c r="O266" s="27" t="str">
        <f>IF(N266="No","Hadir","Tidak Hadir")</f>
        <v>Tidak Hadir</v>
      </c>
      <c r="P266">
        <f>IF(N266="No",M266,M266-10)</f>
        <v>83</v>
      </c>
      <c r="Q266">
        <f>SUM(G266:H266,J266:K266)*12.5%+SUM(I266,L266)*20%+P266*10%</f>
        <v>66.875</v>
      </c>
      <c r="R266" t="str">
        <f>IF(Main!Q266&gt;=91,"A+",IF(Main!Q266&gt;=80,"A",IF(Q266&gt;=70,"B",IF(Q266&gt;=60,"C",IF(Q266&gt;=40,"D",IF(Q266&lt;40,"E"))))))</f>
        <v>C</v>
      </c>
      <c r="S266" s="27">
        <f>INDEX(Detail!$A$1:$A$1001,MATCH(Main!C266,Detail!$G$1:$G$1001,0))</f>
        <v>38109</v>
      </c>
      <c r="T266" t="str">
        <f>INDEX(Detail!$F$1:$F$1001,MATCH(Main!C266,Detail!$G$1:$G$1001,0))</f>
        <v>Sungai Penuh</v>
      </c>
      <c r="U266">
        <f>INDEX(Detail!$C$1:$C$1001,MATCH(Main!C266,Detail!$G$1:$G$1001,0))</f>
        <v>175</v>
      </c>
      <c r="V266">
        <f>INDEX(Detail!$D$1:$D$1001,MATCH(Main!C266,Detail!$G$1:$G$1001,0))</f>
        <v>52</v>
      </c>
      <c r="W266" t="str">
        <f>INDEX(Detail!$E$1:$E$1001,MATCH(Main!C266,Detail!$G$1:$G$1001,0))</f>
        <v>Gang Moch. Ramdan No. 56</v>
      </c>
      <c r="X266" t="str">
        <f>INDEX(Detail!$B$1:$B$1001,MATCH(Main!C266,Detail!$G$1:$G$1001,0))</f>
        <v>B+</v>
      </c>
    </row>
    <row r="267" spans="1:24" x14ac:dyDescent="0.35">
      <c r="A267">
        <v>266</v>
      </c>
      <c r="B267" t="str">
        <f>IF(A267&lt;=250,"1-250",IF(A267&lt;=500,"251-500",IF(A267&lt;=750,"501-750","751-1000")))</f>
        <v>251-500</v>
      </c>
      <c r="C267" t="str">
        <f>CONCATENATE(IF(D267="Matematika","A",IF(D267="Fisika","B",IF(D267="Kimia","C",IF(D267="Biologi","D",IF(D267="Statistika","E","F"))))),IF(A267&gt;=1000,"",IF(A267&gt;=100,"0",IF(A267&gt;=10,"00",IF(A267&lt;10,"000")))),A267)</f>
        <v>D0266</v>
      </c>
      <c r="D267" t="s">
        <v>1013</v>
      </c>
      <c r="E267" t="str">
        <f>VLOOKUP(C267,Detail!$G$1:$H$1001,2,0)</f>
        <v>Emil Jailani</v>
      </c>
      <c r="F267" t="str">
        <f>IF(D267="Statistika","Bu Dwi",IF(D267="Aktuaria","Pak Krisna",IF(D267="Matematika","Pak Budi",IF(D267="Fisika","Bu Ratna",IF(D267="Kimia","Bu Made","Pak Andi")))))</f>
        <v>Pak Andi</v>
      </c>
      <c r="G267">
        <v>72</v>
      </c>
      <c r="H267">
        <v>61</v>
      </c>
      <c r="I267">
        <v>85</v>
      </c>
      <c r="J267">
        <v>52</v>
      </c>
      <c r="K267">
        <v>59</v>
      </c>
      <c r="L267">
        <v>60</v>
      </c>
      <c r="M267">
        <v>92</v>
      </c>
      <c r="N267" s="27" t="str">
        <f>IFERROR(VLOOKUP(Main!C267,Absen!$A$1:$B$501,2,0),"No")</f>
        <v>No</v>
      </c>
      <c r="O267" s="27" t="str">
        <f>IF(N267="No","Hadir","Tidak Hadir")</f>
        <v>Hadir</v>
      </c>
      <c r="P267">
        <f>IF(N267="No",M267,M267-10)</f>
        <v>92</v>
      </c>
      <c r="Q267">
        <f>SUM(G267:H267,J267:K267)*12.5%+SUM(I267,L267)*20%+P267*10%</f>
        <v>68.7</v>
      </c>
      <c r="R267" t="str">
        <f>IF(Main!Q267&gt;=91,"A+",IF(Main!Q267&gt;=80,"A",IF(Q267&gt;=70,"B",IF(Q267&gt;=60,"C",IF(Q267&gt;=40,"D",IF(Q267&lt;40,"E"))))))</f>
        <v>C</v>
      </c>
      <c r="S267" s="27">
        <f>INDEX(Detail!$A$1:$A$1001,MATCH(Main!C267,Detail!$G$1:$G$1001,0))</f>
        <v>37125</v>
      </c>
      <c r="T267" t="str">
        <f>INDEX(Detail!$F$1:$F$1001,MATCH(Main!C267,Detail!$G$1:$G$1001,0))</f>
        <v>Tarakan</v>
      </c>
      <c r="U267">
        <f>INDEX(Detail!$C$1:$C$1001,MATCH(Main!C267,Detail!$G$1:$G$1001,0))</f>
        <v>158</v>
      </c>
      <c r="V267">
        <f>INDEX(Detail!$D$1:$D$1001,MATCH(Main!C267,Detail!$G$1:$G$1001,0))</f>
        <v>64</v>
      </c>
      <c r="W267" t="str">
        <f>INDEX(Detail!$E$1:$E$1001,MATCH(Main!C267,Detail!$G$1:$G$1001,0))</f>
        <v xml:space="preserve">Jalan Surapati No. 6
</v>
      </c>
      <c r="X267" t="str">
        <f>INDEX(Detail!$B$1:$B$1001,MATCH(Main!C267,Detail!$G$1:$G$1001,0))</f>
        <v>O-</v>
      </c>
    </row>
    <row r="268" spans="1:24" x14ac:dyDescent="0.35">
      <c r="A268">
        <v>267</v>
      </c>
      <c r="B268" t="str">
        <f>IF(A268&lt;=250,"1-250",IF(A268&lt;=500,"251-500",IF(A268&lt;=750,"501-750","751-1000")))</f>
        <v>251-500</v>
      </c>
      <c r="C268" t="str">
        <f>CONCATENATE(IF(D268="Matematika","A",IF(D268="Fisika","B",IF(D268="Kimia","C",IF(D268="Biologi","D",IF(D268="Statistika","E","F"))))),IF(A268&gt;=1000,"",IF(A268&gt;=100,"0",IF(A268&gt;=10,"00",IF(A268&lt;10,"000")))),A268)</f>
        <v>E0267</v>
      </c>
      <c r="D268" t="s">
        <v>1010</v>
      </c>
      <c r="E268" t="str">
        <f>VLOOKUP(C268,Detail!$G$1:$H$1001,2,0)</f>
        <v>Harjo Yulianti</v>
      </c>
      <c r="F268" t="str">
        <f>IF(D268="Statistika","Bu Dwi",IF(D268="Aktuaria","Pak Krisna",IF(D268="Matematika","Pak Budi",IF(D268="Fisika","Bu Ratna",IF(D268="Kimia","Bu Made","Pak Andi")))))</f>
        <v>Bu Dwi</v>
      </c>
      <c r="G268">
        <v>72</v>
      </c>
      <c r="H268">
        <v>52</v>
      </c>
      <c r="I268">
        <v>43</v>
      </c>
      <c r="J268">
        <v>71</v>
      </c>
      <c r="K268">
        <v>67</v>
      </c>
      <c r="L268">
        <v>49</v>
      </c>
      <c r="M268">
        <v>68</v>
      </c>
      <c r="N268" s="27">
        <f>IFERROR(VLOOKUP(Main!C268,Absen!$A$1:$B$501,2,0),"No")</f>
        <v>44821</v>
      </c>
      <c r="O268" s="27" t="str">
        <f>IF(N268="No","Hadir","Tidak Hadir")</f>
        <v>Tidak Hadir</v>
      </c>
      <c r="P268">
        <f>IF(N268="No",M268,M268-10)</f>
        <v>58</v>
      </c>
      <c r="Q268">
        <f>SUM(G268:H268,J268:K268)*12.5%+SUM(I268,L268)*20%+P268*10%</f>
        <v>56.95</v>
      </c>
      <c r="R268" t="str">
        <f>IF(Main!Q268&gt;=91,"A+",IF(Main!Q268&gt;=80,"A",IF(Q268&gt;=70,"B",IF(Q268&gt;=60,"C",IF(Q268&gt;=40,"D",IF(Q268&lt;40,"E"))))))</f>
        <v>D</v>
      </c>
      <c r="S268" s="27">
        <f>INDEX(Detail!$A$1:$A$1001,MATCH(Main!C268,Detail!$G$1:$G$1001,0))</f>
        <v>38044</v>
      </c>
      <c r="T268" t="str">
        <f>INDEX(Detail!$F$1:$F$1001,MATCH(Main!C268,Detail!$G$1:$G$1001,0))</f>
        <v>Yogyakarta</v>
      </c>
      <c r="U268">
        <f>INDEX(Detail!$C$1:$C$1001,MATCH(Main!C268,Detail!$G$1:$G$1001,0))</f>
        <v>179</v>
      </c>
      <c r="V268">
        <f>INDEX(Detail!$D$1:$D$1001,MATCH(Main!C268,Detail!$G$1:$G$1001,0))</f>
        <v>83</v>
      </c>
      <c r="W268" t="str">
        <f>INDEX(Detail!$E$1:$E$1001,MATCH(Main!C268,Detail!$G$1:$G$1001,0))</f>
        <v>Gang Ciwastra No. 42</v>
      </c>
      <c r="X268" t="str">
        <f>INDEX(Detail!$B$1:$B$1001,MATCH(Main!C268,Detail!$G$1:$G$1001,0))</f>
        <v>A-</v>
      </c>
    </row>
    <row r="269" spans="1:24" x14ac:dyDescent="0.35">
      <c r="A269">
        <v>268</v>
      </c>
      <c r="B269" t="str">
        <f>IF(A269&lt;=250,"1-250",IF(A269&lt;=500,"251-500",IF(A269&lt;=750,"501-750","751-1000")))</f>
        <v>251-500</v>
      </c>
      <c r="C269" t="str">
        <f>CONCATENATE(IF(D269="Matematika","A",IF(D269="Fisika","B",IF(D269="Kimia","C",IF(D269="Biologi","D",IF(D269="Statistika","E","F"))))),IF(A269&gt;=1000,"",IF(A269&gt;=100,"0",IF(A269&gt;=10,"00",IF(A269&lt;10,"000")))),A269)</f>
        <v>B0268</v>
      </c>
      <c r="D269" t="s">
        <v>1014</v>
      </c>
      <c r="E269" t="str">
        <f>VLOOKUP(C269,Detail!$G$1:$H$1001,2,0)</f>
        <v>Mursita Puspasari</v>
      </c>
      <c r="F269" t="str">
        <f>IF(D269="Statistika","Bu Dwi",IF(D269="Aktuaria","Pak Krisna",IF(D269="Matematika","Pak Budi",IF(D269="Fisika","Bu Ratna",IF(D269="Kimia","Bu Made","Pak Andi")))))</f>
        <v>Bu Ratna</v>
      </c>
      <c r="G269">
        <v>70</v>
      </c>
      <c r="H269">
        <v>47</v>
      </c>
      <c r="I269">
        <v>51</v>
      </c>
      <c r="J269">
        <v>50</v>
      </c>
      <c r="K269">
        <v>79</v>
      </c>
      <c r="L269">
        <v>99</v>
      </c>
      <c r="M269">
        <v>94</v>
      </c>
      <c r="N269" s="27">
        <f>IFERROR(VLOOKUP(Main!C269,Absen!$A$1:$B$501,2,0),"No")</f>
        <v>44909</v>
      </c>
      <c r="O269" s="27" t="str">
        <f>IF(N269="No","Hadir","Tidak Hadir")</f>
        <v>Tidak Hadir</v>
      </c>
      <c r="P269">
        <f>IF(N269="No",M269,M269-10)</f>
        <v>84</v>
      </c>
      <c r="Q269">
        <f>SUM(G269:H269,J269:K269)*12.5%+SUM(I269,L269)*20%+P269*10%</f>
        <v>69.150000000000006</v>
      </c>
      <c r="R269" t="str">
        <f>IF(Main!Q269&gt;=91,"A+",IF(Main!Q269&gt;=80,"A",IF(Q269&gt;=70,"B",IF(Q269&gt;=60,"C",IF(Q269&gt;=40,"D",IF(Q269&lt;40,"E"))))))</f>
        <v>C</v>
      </c>
      <c r="S269" s="27">
        <f>INDEX(Detail!$A$1:$A$1001,MATCH(Main!C269,Detail!$G$1:$G$1001,0))</f>
        <v>38273</v>
      </c>
      <c r="T269" t="str">
        <f>INDEX(Detail!$F$1:$F$1001,MATCH(Main!C269,Detail!$G$1:$G$1001,0))</f>
        <v>Palu</v>
      </c>
      <c r="U269">
        <f>INDEX(Detail!$C$1:$C$1001,MATCH(Main!C269,Detail!$G$1:$G$1001,0))</f>
        <v>180</v>
      </c>
      <c r="V269">
        <f>INDEX(Detail!$D$1:$D$1001,MATCH(Main!C269,Detail!$G$1:$G$1001,0))</f>
        <v>84</v>
      </c>
      <c r="W269" t="str">
        <f>INDEX(Detail!$E$1:$E$1001,MATCH(Main!C269,Detail!$G$1:$G$1001,0))</f>
        <v>Jalan Wonoayu No. 77</v>
      </c>
      <c r="X269" t="str">
        <f>INDEX(Detail!$B$1:$B$1001,MATCH(Main!C269,Detail!$G$1:$G$1001,0))</f>
        <v>B+</v>
      </c>
    </row>
    <row r="270" spans="1:24" x14ac:dyDescent="0.35">
      <c r="A270">
        <v>269</v>
      </c>
      <c r="B270" t="str">
        <f>IF(A270&lt;=250,"1-250",IF(A270&lt;=500,"251-500",IF(A270&lt;=750,"501-750","751-1000")))</f>
        <v>251-500</v>
      </c>
      <c r="C270" t="str">
        <f>CONCATENATE(IF(D270="Matematika","A",IF(D270="Fisika","B",IF(D270="Kimia","C",IF(D270="Biologi","D",IF(D270="Statistika","E","F"))))),IF(A270&gt;=1000,"",IF(A270&gt;=100,"0",IF(A270&gt;=10,"00",IF(A270&lt;10,"000")))),A270)</f>
        <v>B0269</v>
      </c>
      <c r="D270" t="s">
        <v>1014</v>
      </c>
      <c r="E270" t="str">
        <f>VLOOKUP(C270,Detail!$G$1:$H$1001,2,0)</f>
        <v>Cindy Anggriawan</v>
      </c>
      <c r="F270" t="str">
        <f>IF(D270="Statistika","Bu Dwi",IF(D270="Aktuaria","Pak Krisna",IF(D270="Matematika","Pak Budi",IF(D270="Fisika","Bu Ratna",IF(D270="Kimia","Bu Made","Pak Andi")))))</f>
        <v>Bu Ratna</v>
      </c>
      <c r="G270">
        <v>59</v>
      </c>
      <c r="H270">
        <v>71</v>
      </c>
      <c r="I270">
        <v>87</v>
      </c>
      <c r="J270">
        <v>60</v>
      </c>
      <c r="K270">
        <v>68</v>
      </c>
      <c r="L270">
        <v>45</v>
      </c>
      <c r="M270">
        <v>69</v>
      </c>
      <c r="N270" s="27" t="str">
        <f>IFERROR(VLOOKUP(Main!C270,Absen!$A$1:$B$501,2,0),"No")</f>
        <v>No</v>
      </c>
      <c r="O270" s="27" t="str">
        <f>IF(N270="No","Hadir","Tidak Hadir")</f>
        <v>Hadir</v>
      </c>
      <c r="P270">
        <f>IF(N270="No",M270,M270-10)</f>
        <v>69</v>
      </c>
      <c r="Q270">
        <f>SUM(G270:H270,J270:K270)*12.5%+SUM(I270,L270)*20%+P270*10%</f>
        <v>65.550000000000011</v>
      </c>
      <c r="R270" t="str">
        <f>IF(Main!Q270&gt;=91,"A+",IF(Main!Q270&gt;=80,"A",IF(Q270&gt;=70,"B",IF(Q270&gt;=60,"C",IF(Q270&gt;=40,"D",IF(Q270&lt;40,"E"))))))</f>
        <v>C</v>
      </c>
      <c r="S270" s="27">
        <f>INDEX(Detail!$A$1:$A$1001,MATCH(Main!C270,Detail!$G$1:$G$1001,0))</f>
        <v>37012</v>
      </c>
      <c r="T270" t="str">
        <f>INDEX(Detail!$F$1:$F$1001,MATCH(Main!C270,Detail!$G$1:$G$1001,0))</f>
        <v>Medan</v>
      </c>
      <c r="U270">
        <f>INDEX(Detail!$C$1:$C$1001,MATCH(Main!C270,Detail!$G$1:$G$1001,0))</f>
        <v>177</v>
      </c>
      <c r="V270">
        <f>INDEX(Detail!$D$1:$D$1001,MATCH(Main!C270,Detail!$G$1:$G$1001,0))</f>
        <v>87</v>
      </c>
      <c r="W270" t="str">
        <f>INDEX(Detail!$E$1:$E$1001,MATCH(Main!C270,Detail!$G$1:$G$1001,0))</f>
        <v xml:space="preserve">Jl. Jakarta No. 3
</v>
      </c>
      <c r="X270" t="str">
        <f>INDEX(Detail!$B$1:$B$1001,MATCH(Main!C270,Detail!$G$1:$G$1001,0))</f>
        <v>O+</v>
      </c>
    </row>
    <row r="271" spans="1:24" x14ac:dyDescent="0.35">
      <c r="A271">
        <v>270</v>
      </c>
      <c r="B271" t="str">
        <f>IF(A271&lt;=250,"1-250",IF(A271&lt;=500,"251-500",IF(A271&lt;=750,"501-750","751-1000")))</f>
        <v>251-500</v>
      </c>
      <c r="C271" t="str">
        <f>CONCATENATE(IF(D271="Matematika","A",IF(D271="Fisika","B",IF(D271="Kimia","C",IF(D271="Biologi","D",IF(D271="Statistika","E","F"))))),IF(A271&gt;=1000,"",IF(A271&gt;=100,"0",IF(A271&gt;=10,"00",IF(A271&lt;10,"000")))),A271)</f>
        <v>D0270</v>
      </c>
      <c r="D271" t="s">
        <v>1013</v>
      </c>
      <c r="E271" t="str">
        <f>VLOOKUP(C271,Detail!$G$1:$H$1001,2,0)</f>
        <v>Bajragin Riyanti</v>
      </c>
      <c r="F271" t="str">
        <f>IF(D271="Statistika","Bu Dwi",IF(D271="Aktuaria","Pak Krisna",IF(D271="Matematika","Pak Budi",IF(D271="Fisika","Bu Ratna",IF(D271="Kimia","Bu Made","Pak Andi")))))</f>
        <v>Pak Andi</v>
      </c>
      <c r="G271">
        <v>94</v>
      </c>
      <c r="H271">
        <v>44</v>
      </c>
      <c r="I271">
        <v>64</v>
      </c>
      <c r="J271">
        <v>64</v>
      </c>
      <c r="K271">
        <v>95</v>
      </c>
      <c r="L271">
        <v>47</v>
      </c>
      <c r="M271">
        <v>90</v>
      </c>
      <c r="N271" s="27">
        <f>IFERROR(VLOOKUP(Main!C271,Absen!$A$1:$B$501,2,0),"No")</f>
        <v>44901</v>
      </c>
      <c r="O271" s="27" t="str">
        <f>IF(N271="No","Hadir","Tidak Hadir")</f>
        <v>Tidak Hadir</v>
      </c>
      <c r="P271">
        <f>IF(N271="No",M271,M271-10)</f>
        <v>80</v>
      </c>
      <c r="Q271">
        <f>SUM(G271:H271,J271:K271)*12.5%+SUM(I271,L271)*20%+P271*10%</f>
        <v>67.325000000000003</v>
      </c>
      <c r="R271" t="str">
        <f>IF(Main!Q271&gt;=91,"A+",IF(Main!Q271&gt;=80,"A",IF(Q271&gt;=70,"B",IF(Q271&gt;=60,"C",IF(Q271&gt;=40,"D",IF(Q271&lt;40,"E"))))))</f>
        <v>C</v>
      </c>
      <c r="S271" s="27">
        <f>INDEX(Detail!$A$1:$A$1001,MATCH(Main!C271,Detail!$G$1:$G$1001,0))</f>
        <v>37552</v>
      </c>
      <c r="T271" t="str">
        <f>INDEX(Detail!$F$1:$F$1001,MATCH(Main!C271,Detail!$G$1:$G$1001,0))</f>
        <v>Magelang</v>
      </c>
      <c r="U271">
        <f>INDEX(Detail!$C$1:$C$1001,MATCH(Main!C271,Detail!$G$1:$G$1001,0))</f>
        <v>168</v>
      </c>
      <c r="V271">
        <f>INDEX(Detail!$D$1:$D$1001,MATCH(Main!C271,Detail!$G$1:$G$1001,0))</f>
        <v>88</v>
      </c>
      <c r="W271" t="str">
        <f>INDEX(Detail!$E$1:$E$1001,MATCH(Main!C271,Detail!$G$1:$G$1001,0))</f>
        <v xml:space="preserve">Jalan Cikutra Timur No. 9
</v>
      </c>
      <c r="X271" t="str">
        <f>INDEX(Detail!$B$1:$B$1001,MATCH(Main!C271,Detail!$G$1:$G$1001,0))</f>
        <v>A+</v>
      </c>
    </row>
    <row r="272" spans="1:24" x14ac:dyDescent="0.35">
      <c r="A272">
        <v>271</v>
      </c>
      <c r="B272" t="str">
        <f>IF(A272&lt;=250,"1-250",IF(A272&lt;=500,"251-500",IF(A272&lt;=750,"501-750","751-1000")))</f>
        <v>251-500</v>
      </c>
      <c r="C272" t="str">
        <f>CONCATENATE(IF(D272="Matematika","A",IF(D272="Fisika","B",IF(D272="Kimia","C",IF(D272="Biologi","D",IF(D272="Statistika","E","F"))))),IF(A272&gt;=1000,"",IF(A272&gt;=100,"0",IF(A272&gt;=10,"00",IF(A272&lt;10,"000")))),A272)</f>
        <v>D0271</v>
      </c>
      <c r="D272" t="s">
        <v>1013</v>
      </c>
      <c r="E272" t="str">
        <f>VLOOKUP(C272,Detail!$G$1:$H$1001,2,0)</f>
        <v>Vera Suryatmi</v>
      </c>
      <c r="F272" t="str">
        <f>IF(D272="Statistika","Bu Dwi",IF(D272="Aktuaria","Pak Krisna",IF(D272="Matematika","Pak Budi",IF(D272="Fisika","Bu Ratna",IF(D272="Kimia","Bu Made","Pak Andi")))))</f>
        <v>Pak Andi</v>
      </c>
      <c r="G272">
        <v>53</v>
      </c>
      <c r="H272">
        <v>74</v>
      </c>
      <c r="I272">
        <v>38</v>
      </c>
      <c r="J272">
        <v>72</v>
      </c>
      <c r="K272">
        <v>54</v>
      </c>
      <c r="L272">
        <v>73</v>
      </c>
      <c r="M272">
        <v>78</v>
      </c>
      <c r="N272" s="27" t="str">
        <f>IFERROR(VLOOKUP(Main!C272,Absen!$A$1:$B$501,2,0),"No")</f>
        <v>No</v>
      </c>
      <c r="O272" s="27" t="str">
        <f>IF(N272="No","Hadir","Tidak Hadir")</f>
        <v>Hadir</v>
      </c>
      <c r="P272">
        <f>IF(N272="No",M272,M272-10)</f>
        <v>78</v>
      </c>
      <c r="Q272">
        <f>SUM(G272:H272,J272:K272)*12.5%+SUM(I272,L272)*20%+P272*10%</f>
        <v>61.625</v>
      </c>
      <c r="R272" t="str">
        <f>IF(Main!Q272&gt;=91,"A+",IF(Main!Q272&gt;=80,"A",IF(Q272&gt;=70,"B",IF(Q272&gt;=60,"C",IF(Q272&gt;=40,"D",IF(Q272&lt;40,"E"))))))</f>
        <v>C</v>
      </c>
      <c r="S272" s="27">
        <f>INDEX(Detail!$A$1:$A$1001,MATCH(Main!C272,Detail!$G$1:$G$1001,0))</f>
        <v>37447</v>
      </c>
      <c r="T272" t="str">
        <f>INDEX(Detail!$F$1:$F$1001,MATCH(Main!C272,Detail!$G$1:$G$1001,0))</f>
        <v>Kota Administrasi Jakarta Barat</v>
      </c>
      <c r="U272">
        <f>INDEX(Detail!$C$1:$C$1001,MATCH(Main!C272,Detail!$G$1:$G$1001,0))</f>
        <v>168</v>
      </c>
      <c r="V272">
        <f>INDEX(Detail!$D$1:$D$1001,MATCH(Main!C272,Detail!$G$1:$G$1001,0))</f>
        <v>64</v>
      </c>
      <c r="W272" t="str">
        <f>INDEX(Detail!$E$1:$E$1001,MATCH(Main!C272,Detail!$G$1:$G$1001,0))</f>
        <v>Jalan W.R. Supratman No. 21</v>
      </c>
      <c r="X272" t="str">
        <f>INDEX(Detail!$B$1:$B$1001,MATCH(Main!C272,Detail!$G$1:$G$1001,0))</f>
        <v>AB+</v>
      </c>
    </row>
    <row r="273" spans="1:24" x14ac:dyDescent="0.35">
      <c r="A273">
        <v>272</v>
      </c>
      <c r="B273" t="str">
        <f>IF(A273&lt;=250,"1-250",IF(A273&lt;=500,"251-500",IF(A273&lt;=750,"501-750","751-1000")))</f>
        <v>251-500</v>
      </c>
      <c r="C273" t="str">
        <f>CONCATENATE(IF(D273="Matematika","A",IF(D273="Fisika","B",IF(D273="Kimia","C",IF(D273="Biologi","D",IF(D273="Statistika","E","F"))))),IF(A273&gt;=1000,"",IF(A273&gt;=100,"0",IF(A273&gt;=10,"00",IF(A273&lt;10,"000")))),A273)</f>
        <v>A0272</v>
      </c>
      <c r="D273" t="s">
        <v>1015</v>
      </c>
      <c r="E273" t="str">
        <f>VLOOKUP(C273,Detail!$G$1:$H$1001,2,0)</f>
        <v>Soleh Wasita</v>
      </c>
      <c r="F273" t="str">
        <f>IF(D273="Statistika","Bu Dwi",IF(D273="Aktuaria","Pak Krisna",IF(D273="Matematika","Pak Budi",IF(D273="Fisika","Bu Ratna",IF(D273="Kimia","Bu Made","Pak Andi")))))</f>
        <v>Pak Budi</v>
      </c>
      <c r="G273">
        <v>84</v>
      </c>
      <c r="H273">
        <v>50</v>
      </c>
      <c r="I273">
        <v>56</v>
      </c>
      <c r="J273">
        <v>60</v>
      </c>
      <c r="K273">
        <v>57</v>
      </c>
      <c r="L273">
        <v>74</v>
      </c>
      <c r="M273">
        <v>99</v>
      </c>
      <c r="N273" s="27">
        <f>IFERROR(VLOOKUP(Main!C273,Absen!$A$1:$B$501,2,0),"No")</f>
        <v>44865</v>
      </c>
      <c r="O273" s="27" t="str">
        <f>IF(N273="No","Hadir","Tidak Hadir")</f>
        <v>Tidak Hadir</v>
      </c>
      <c r="P273">
        <f>IF(N273="No",M273,M273-10)</f>
        <v>89</v>
      </c>
      <c r="Q273">
        <f>SUM(G273:H273,J273:K273)*12.5%+SUM(I273,L273)*20%+P273*10%</f>
        <v>66.275000000000006</v>
      </c>
      <c r="R273" t="str">
        <f>IF(Main!Q273&gt;=91,"A+",IF(Main!Q273&gt;=80,"A",IF(Q273&gt;=70,"B",IF(Q273&gt;=60,"C",IF(Q273&gt;=40,"D",IF(Q273&lt;40,"E"))))))</f>
        <v>C</v>
      </c>
      <c r="S273" s="27">
        <f>INDEX(Detail!$A$1:$A$1001,MATCH(Main!C273,Detail!$G$1:$G$1001,0))</f>
        <v>37256</v>
      </c>
      <c r="T273" t="str">
        <f>INDEX(Detail!$F$1:$F$1001,MATCH(Main!C273,Detail!$G$1:$G$1001,0))</f>
        <v>Padang</v>
      </c>
      <c r="U273">
        <f>INDEX(Detail!$C$1:$C$1001,MATCH(Main!C273,Detail!$G$1:$G$1001,0))</f>
        <v>171</v>
      </c>
      <c r="V273">
        <f>INDEX(Detail!$D$1:$D$1001,MATCH(Main!C273,Detail!$G$1:$G$1001,0))</f>
        <v>81</v>
      </c>
      <c r="W273" t="str">
        <f>INDEX(Detail!$E$1:$E$1001,MATCH(Main!C273,Detail!$G$1:$G$1001,0))</f>
        <v>Gang Veteran No. 08</v>
      </c>
      <c r="X273" t="str">
        <f>INDEX(Detail!$B$1:$B$1001,MATCH(Main!C273,Detail!$G$1:$G$1001,0))</f>
        <v>B+</v>
      </c>
    </row>
    <row r="274" spans="1:24" x14ac:dyDescent="0.35">
      <c r="A274">
        <v>273</v>
      </c>
      <c r="B274" t="str">
        <f>IF(A274&lt;=250,"1-250",IF(A274&lt;=500,"251-500",IF(A274&lt;=750,"501-750","751-1000")))</f>
        <v>251-500</v>
      </c>
      <c r="C274" t="str">
        <f>CONCATENATE(IF(D274="Matematika","A",IF(D274="Fisika","B",IF(D274="Kimia","C",IF(D274="Biologi","D",IF(D274="Statistika","E","F"))))),IF(A274&gt;=1000,"",IF(A274&gt;=100,"0",IF(A274&gt;=10,"00",IF(A274&lt;10,"000")))),A274)</f>
        <v>C0273</v>
      </c>
      <c r="D274" t="s">
        <v>1012</v>
      </c>
      <c r="E274" t="str">
        <f>VLOOKUP(C274,Detail!$G$1:$H$1001,2,0)</f>
        <v>Kamidin Tamba</v>
      </c>
      <c r="F274" t="str">
        <f>IF(D274="Statistika","Bu Dwi",IF(D274="Aktuaria","Pak Krisna",IF(D274="Matematika","Pak Budi",IF(D274="Fisika","Bu Ratna",IF(D274="Kimia","Bu Made","Pak Andi")))))</f>
        <v>Bu Made</v>
      </c>
      <c r="G274">
        <v>67</v>
      </c>
      <c r="H274">
        <v>63</v>
      </c>
      <c r="I274">
        <v>88</v>
      </c>
      <c r="J274">
        <v>72</v>
      </c>
      <c r="K274">
        <v>95</v>
      </c>
      <c r="L274">
        <v>57</v>
      </c>
      <c r="M274">
        <v>79</v>
      </c>
      <c r="N274" s="27">
        <f>IFERROR(VLOOKUP(Main!C274,Absen!$A$1:$B$501,2,0),"No")</f>
        <v>44838</v>
      </c>
      <c r="O274" s="27" t="str">
        <f>IF(N274="No","Hadir","Tidak Hadir")</f>
        <v>Tidak Hadir</v>
      </c>
      <c r="P274">
        <f>IF(N274="No",M274,M274-10)</f>
        <v>69</v>
      </c>
      <c r="Q274">
        <f>SUM(G274:H274,J274:K274)*12.5%+SUM(I274,L274)*20%+P274*10%</f>
        <v>73.025000000000006</v>
      </c>
      <c r="R274" t="str">
        <f>IF(Main!Q274&gt;=91,"A+",IF(Main!Q274&gt;=80,"A",IF(Q274&gt;=70,"B",IF(Q274&gt;=60,"C",IF(Q274&gt;=40,"D",IF(Q274&lt;40,"E"))))))</f>
        <v>B</v>
      </c>
      <c r="S274" s="27">
        <f>INDEX(Detail!$A$1:$A$1001,MATCH(Main!C274,Detail!$G$1:$G$1001,0))</f>
        <v>37608</v>
      </c>
      <c r="T274" t="str">
        <f>INDEX(Detail!$F$1:$F$1001,MATCH(Main!C274,Detail!$G$1:$G$1001,0))</f>
        <v>Sungai Penuh</v>
      </c>
      <c r="U274">
        <f>INDEX(Detail!$C$1:$C$1001,MATCH(Main!C274,Detail!$G$1:$G$1001,0))</f>
        <v>176</v>
      </c>
      <c r="V274">
        <f>INDEX(Detail!$D$1:$D$1001,MATCH(Main!C274,Detail!$G$1:$G$1001,0))</f>
        <v>72</v>
      </c>
      <c r="W274" t="str">
        <f>INDEX(Detail!$E$1:$E$1001,MATCH(Main!C274,Detail!$G$1:$G$1001,0))</f>
        <v xml:space="preserve">Jalan BKR No. 3
</v>
      </c>
      <c r="X274" t="str">
        <f>INDEX(Detail!$B$1:$B$1001,MATCH(Main!C274,Detail!$G$1:$G$1001,0))</f>
        <v>A-</v>
      </c>
    </row>
    <row r="275" spans="1:24" x14ac:dyDescent="0.35">
      <c r="A275">
        <v>274</v>
      </c>
      <c r="B275" t="str">
        <f>IF(A275&lt;=250,"1-250",IF(A275&lt;=500,"251-500",IF(A275&lt;=750,"501-750","751-1000")))</f>
        <v>251-500</v>
      </c>
      <c r="C275" t="str">
        <f>CONCATENATE(IF(D275="Matematika","A",IF(D275="Fisika","B",IF(D275="Kimia","C",IF(D275="Biologi","D",IF(D275="Statistika","E","F"))))),IF(A275&gt;=1000,"",IF(A275&gt;=100,"0",IF(A275&gt;=10,"00",IF(A275&lt;10,"000")))),A275)</f>
        <v>C0274</v>
      </c>
      <c r="D275" t="s">
        <v>1012</v>
      </c>
      <c r="E275" t="str">
        <f>VLOOKUP(C275,Detail!$G$1:$H$1001,2,0)</f>
        <v>Laksana Maheswara</v>
      </c>
      <c r="F275" t="str">
        <f>IF(D275="Statistika","Bu Dwi",IF(D275="Aktuaria","Pak Krisna",IF(D275="Matematika","Pak Budi",IF(D275="Fisika","Bu Ratna",IF(D275="Kimia","Bu Made","Pak Andi")))))</f>
        <v>Bu Made</v>
      </c>
      <c r="G275">
        <v>64</v>
      </c>
      <c r="H275">
        <v>63</v>
      </c>
      <c r="I275">
        <v>93</v>
      </c>
      <c r="J275">
        <v>56</v>
      </c>
      <c r="K275">
        <v>89</v>
      </c>
      <c r="L275">
        <v>70</v>
      </c>
      <c r="M275">
        <v>74</v>
      </c>
      <c r="N275" s="27">
        <f>IFERROR(VLOOKUP(Main!C275,Absen!$A$1:$B$501,2,0),"No")</f>
        <v>44783</v>
      </c>
      <c r="O275" s="27" t="str">
        <f>IF(N275="No","Hadir","Tidak Hadir")</f>
        <v>Tidak Hadir</v>
      </c>
      <c r="P275">
        <f>IF(N275="No",M275,M275-10)</f>
        <v>64</v>
      </c>
      <c r="Q275">
        <f>SUM(G275:H275,J275:K275)*12.5%+SUM(I275,L275)*20%+P275*10%</f>
        <v>73</v>
      </c>
      <c r="R275" t="str">
        <f>IF(Main!Q275&gt;=91,"A+",IF(Main!Q275&gt;=80,"A",IF(Q275&gt;=70,"B",IF(Q275&gt;=60,"C",IF(Q275&gt;=40,"D",IF(Q275&lt;40,"E"))))))</f>
        <v>B</v>
      </c>
      <c r="S275" s="27">
        <f>INDEX(Detail!$A$1:$A$1001,MATCH(Main!C275,Detail!$G$1:$G$1001,0))</f>
        <v>38198</v>
      </c>
      <c r="T275" t="str">
        <f>INDEX(Detail!$F$1:$F$1001,MATCH(Main!C275,Detail!$G$1:$G$1001,0))</f>
        <v>Sukabumi</v>
      </c>
      <c r="U275">
        <f>INDEX(Detail!$C$1:$C$1001,MATCH(Main!C275,Detail!$G$1:$G$1001,0))</f>
        <v>172</v>
      </c>
      <c r="V275">
        <f>INDEX(Detail!$D$1:$D$1001,MATCH(Main!C275,Detail!$G$1:$G$1001,0))</f>
        <v>79</v>
      </c>
      <c r="W275" t="str">
        <f>INDEX(Detail!$E$1:$E$1001,MATCH(Main!C275,Detail!$G$1:$G$1001,0))</f>
        <v>Gang Sadang Serang No. 57</v>
      </c>
      <c r="X275" t="str">
        <f>INDEX(Detail!$B$1:$B$1001,MATCH(Main!C275,Detail!$G$1:$G$1001,0))</f>
        <v>A-</v>
      </c>
    </row>
    <row r="276" spans="1:24" x14ac:dyDescent="0.35">
      <c r="A276">
        <v>275</v>
      </c>
      <c r="B276" t="str">
        <f>IF(A276&lt;=250,"1-250",IF(A276&lt;=500,"251-500",IF(A276&lt;=750,"501-750","751-1000")))</f>
        <v>251-500</v>
      </c>
      <c r="C276" t="str">
        <f>CONCATENATE(IF(D276="Matematika","A",IF(D276="Fisika","B",IF(D276="Kimia","C",IF(D276="Biologi","D",IF(D276="Statistika","E","F"))))),IF(A276&gt;=1000,"",IF(A276&gt;=100,"0",IF(A276&gt;=10,"00",IF(A276&lt;10,"000")))),A276)</f>
        <v>C0275</v>
      </c>
      <c r="D276" t="s">
        <v>1012</v>
      </c>
      <c r="E276" t="str">
        <f>VLOOKUP(C276,Detail!$G$1:$H$1001,2,0)</f>
        <v>Nabila Hidayat</v>
      </c>
      <c r="F276" t="str">
        <f>IF(D276="Statistika","Bu Dwi",IF(D276="Aktuaria","Pak Krisna",IF(D276="Matematika","Pak Budi",IF(D276="Fisika","Bu Ratna",IF(D276="Kimia","Bu Made","Pak Andi")))))</f>
        <v>Bu Made</v>
      </c>
      <c r="G276">
        <v>93</v>
      </c>
      <c r="H276">
        <v>68</v>
      </c>
      <c r="I276">
        <v>90</v>
      </c>
      <c r="J276">
        <v>66</v>
      </c>
      <c r="K276">
        <v>90</v>
      </c>
      <c r="L276">
        <v>40</v>
      </c>
      <c r="M276">
        <v>72</v>
      </c>
      <c r="N276" s="27">
        <f>IFERROR(VLOOKUP(Main!C276,Absen!$A$1:$B$501,2,0),"No")</f>
        <v>44887</v>
      </c>
      <c r="O276" s="27" t="str">
        <f>IF(N276="No","Hadir","Tidak Hadir")</f>
        <v>Tidak Hadir</v>
      </c>
      <c r="P276">
        <f>IF(N276="No",M276,M276-10)</f>
        <v>62</v>
      </c>
      <c r="Q276">
        <f>SUM(G276:H276,J276:K276)*12.5%+SUM(I276,L276)*20%+P276*10%</f>
        <v>71.825000000000003</v>
      </c>
      <c r="R276" t="str">
        <f>IF(Main!Q276&gt;=91,"A+",IF(Main!Q276&gt;=80,"A",IF(Q276&gt;=70,"B",IF(Q276&gt;=60,"C",IF(Q276&gt;=40,"D",IF(Q276&lt;40,"E"))))))</f>
        <v>B</v>
      </c>
      <c r="S276" s="27">
        <f>INDEX(Detail!$A$1:$A$1001,MATCH(Main!C276,Detail!$G$1:$G$1001,0))</f>
        <v>37815</v>
      </c>
      <c r="T276" t="str">
        <f>INDEX(Detail!$F$1:$F$1001,MATCH(Main!C276,Detail!$G$1:$G$1001,0))</f>
        <v>Kupang</v>
      </c>
      <c r="U276">
        <f>INDEX(Detail!$C$1:$C$1001,MATCH(Main!C276,Detail!$G$1:$G$1001,0))</f>
        <v>176</v>
      </c>
      <c r="V276">
        <f>INDEX(Detail!$D$1:$D$1001,MATCH(Main!C276,Detail!$G$1:$G$1001,0))</f>
        <v>84</v>
      </c>
      <c r="W276" t="str">
        <f>INDEX(Detail!$E$1:$E$1001,MATCH(Main!C276,Detail!$G$1:$G$1001,0))</f>
        <v>Jl. Setiabudhi No. 78</v>
      </c>
      <c r="X276" t="str">
        <f>INDEX(Detail!$B$1:$B$1001,MATCH(Main!C276,Detail!$G$1:$G$1001,0))</f>
        <v>A+</v>
      </c>
    </row>
    <row r="277" spans="1:24" x14ac:dyDescent="0.35">
      <c r="A277">
        <v>276</v>
      </c>
      <c r="B277" t="str">
        <f>IF(A277&lt;=250,"1-250",IF(A277&lt;=500,"251-500",IF(A277&lt;=750,"501-750","751-1000")))</f>
        <v>251-500</v>
      </c>
      <c r="C277" t="str">
        <f>CONCATENATE(IF(D277="Matematika","A",IF(D277="Fisika","B",IF(D277="Kimia","C",IF(D277="Biologi","D",IF(D277="Statistika","E","F"))))),IF(A277&gt;=1000,"",IF(A277&gt;=100,"0",IF(A277&gt;=10,"00",IF(A277&lt;10,"000")))),A277)</f>
        <v>A0276</v>
      </c>
      <c r="D277" t="s">
        <v>1015</v>
      </c>
      <c r="E277" t="str">
        <f>VLOOKUP(C277,Detail!$G$1:$H$1001,2,0)</f>
        <v>Ajeng Setiawan</v>
      </c>
      <c r="F277" t="str">
        <f>IF(D277="Statistika","Bu Dwi",IF(D277="Aktuaria","Pak Krisna",IF(D277="Matematika","Pak Budi",IF(D277="Fisika","Bu Ratna",IF(D277="Kimia","Bu Made","Pak Andi")))))</f>
        <v>Pak Budi</v>
      </c>
      <c r="G277">
        <v>90</v>
      </c>
      <c r="H277">
        <v>65</v>
      </c>
      <c r="I277">
        <v>35</v>
      </c>
      <c r="J277">
        <v>56</v>
      </c>
      <c r="K277">
        <v>55</v>
      </c>
      <c r="L277">
        <v>42</v>
      </c>
      <c r="M277">
        <v>80</v>
      </c>
      <c r="N277" s="27" t="str">
        <f>IFERROR(VLOOKUP(Main!C277,Absen!$A$1:$B$501,2,0),"No")</f>
        <v>No</v>
      </c>
      <c r="O277" s="27" t="str">
        <f>IF(N277="No","Hadir","Tidak Hadir")</f>
        <v>Hadir</v>
      </c>
      <c r="P277">
        <f>IF(N277="No",M277,M277-10)</f>
        <v>80</v>
      </c>
      <c r="Q277">
        <f>SUM(G277:H277,J277:K277)*12.5%+SUM(I277,L277)*20%+P277*10%</f>
        <v>56.65</v>
      </c>
      <c r="R277" t="str">
        <f>IF(Main!Q277&gt;=91,"A+",IF(Main!Q277&gt;=80,"A",IF(Q277&gt;=70,"B",IF(Q277&gt;=60,"C",IF(Q277&gt;=40,"D",IF(Q277&lt;40,"E"))))))</f>
        <v>D</v>
      </c>
      <c r="S277" s="27">
        <f>INDEX(Detail!$A$1:$A$1001,MATCH(Main!C277,Detail!$G$1:$G$1001,0))</f>
        <v>37274</v>
      </c>
      <c r="T277" t="str">
        <f>INDEX(Detail!$F$1:$F$1001,MATCH(Main!C277,Detail!$G$1:$G$1001,0))</f>
        <v>Kota Administrasi Jakarta Selatan</v>
      </c>
      <c r="U277">
        <f>INDEX(Detail!$C$1:$C$1001,MATCH(Main!C277,Detail!$G$1:$G$1001,0))</f>
        <v>150</v>
      </c>
      <c r="V277">
        <f>INDEX(Detail!$D$1:$D$1001,MATCH(Main!C277,Detail!$G$1:$G$1001,0))</f>
        <v>53</v>
      </c>
      <c r="W277" t="str">
        <f>INDEX(Detail!$E$1:$E$1001,MATCH(Main!C277,Detail!$G$1:$G$1001,0))</f>
        <v xml:space="preserve">Gang Joyoboyo No. 8
</v>
      </c>
      <c r="X277" t="str">
        <f>INDEX(Detail!$B$1:$B$1001,MATCH(Main!C277,Detail!$G$1:$G$1001,0))</f>
        <v>AB+</v>
      </c>
    </row>
    <row r="278" spans="1:24" x14ac:dyDescent="0.35">
      <c r="A278">
        <v>277</v>
      </c>
      <c r="B278" t="str">
        <f>IF(A278&lt;=250,"1-250",IF(A278&lt;=500,"251-500",IF(A278&lt;=750,"501-750","751-1000")))</f>
        <v>251-500</v>
      </c>
      <c r="C278" t="str">
        <f>CONCATENATE(IF(D278="Matematika","A",IF(D278="Fisika","B",IF(D278="Kimia","C",IF(D278="Biologi","D",IF(D278="Statistika","E","F"))))),IF(A278&gt;=1000,"",IF(A278&gt;=100,"0",IF(A278&gt;=10,"00",IF(A278&lt;10,"000")))),A278)</f>
        <v>F0277</v>
      </c>
      <c r="D278" t="s">
        <v>1011</v>
      </c>
      <c r="E278" t="str">
        <f>VLOOKUP(C278,Detail!$G$1:$H$1001,2,0)</f>
        <v>Jasmin Wijayanti</v>
      </c>
      <c r="F278" t="str">
        <f>IF(D278="Statistika","Bu Dwi",IF(D278="Aktuaria","Pak Krisna",IF(D278="Matematika","Pak Budi",IF(D278="Fisika","Bu Ratna",IF(D278="Kimia","Bu Made","Pak Andi")))))</f>
        <v>Pak Krisna</v>
      </c>
      <c r="G278">
        <v>84</v>
      </c>
      <c r="H278">
        <v>57</v>
      </c>
      <c r="I278">
        <v>85</v>
      </c>
      <c r="J278">
        <v>71</v>
      </c>
      <c r="K278">
        <v>56</v>
      </c>
      <c r="L278">
        <v>57</v>
      </c>
      <c r="M278">
        <v>78</v>
      </c>
      <c r="N278" s="27" t="str">
        <f>IFERROR(VLOOKUP(Main!C278,Absen!$A$1:$B$501,2,0),"No")</f>
        <v>No</v>
      </c>
      <c r="O278" s="27" t="str">
        <f>IF(N278="No","Hadir","Tidak Hadir")</f>
        <v>Hadir</v>
      </c>
      <c r="P278">
        <f>IF(N278="No",M278,M278-10)</f>
        <v>78</v>
      </c>
      <c r="Q278">
        <f>SUM(G278:H278,J278:K278)*12.5%+SUM(I278,L278)*20%+P278*10%</f>
        <v>69.7</v>
      </c>
      <c r="R278" t="str">
        <f>IF(Main!Q278&gt;=91,"A+",IF(Main!Q278&gt;=80,"A",IF(Q278&gt;=70,"B",IF(Q278&gt;=60,"C",IF(Q278&gt;=40,"D",IF(Q278&lt;40,"E"))))))</f>
        <v>C</v>
      </c>
      <c r="S278" s="27">
        <f>INDEX(Detail!$A$1:$A$1001,MATCH(Main!C278,Detail!$G$1:$G$1001,0))</f>
        <v>37626</v>
      </c>
      <c r="T278" t="str">
        <f>INDEX(Detail!$F$1:$F$1001,MATCH(Main!C278,Detail!$G$1:$G$1001,0))</f>
        <v>Tual</v>
      </c>
      <c r="U278">
        <f>INDEX(Detail!$C$1:$C$1001,MATCH(Main!C278,Detail!$G$1:$G$1001,0))</f>
        <v>153</v>
      </c>
      <c r="V278">
        <f>INDEX(Detail!$D$1:$D$1001,MATCH(Main!C278,Detail!$G$1:$G$1001,0))</f>
        <v>81</v>
      </c>
      <c r="W278" t="str">
        <f>INDEX(Detail!$E$1:$E$1001,MATCH(Main!C278,Detail!$G$1:$G$1001,0))</f>
        <v>Jl. H.J Maemunah No. 90</v>
      </c>
      <c r="X278" t="str">
        <f>INDEX(Detail!$B$1:$B$1001,MATCH(Main!C278,Detail!$G$1:$G$1001,0))</f>
        <v>AB-</v>
      </c>
    </row>
    <row r="279" spans="1:24" x14ac:dyDescent="0.35">
      <c r="A279">
        <v>278</v>
      </c>
      <c r="B279" t="str">
        <f>IF(A279&lt;=250,"1-250",IF(A279&lt;=500,"251-500",IF(A279&lt;=750,"501-750","751-1000")))</f>
        <v>251-500</v>
      </c>
      <c r="C279" t="str">
        <f>CONCATENATE(IF(D279="Matematika","A",IF(D279="Fisika","B",IF(D279="Kimia","C",IF(D279="Biologi","D",IF(D279="Statistika","E","F"))))),IF(A279&gt;=1000,"",IF(A279&gt;=100,"0",IF(A279&gt;=10,"00",IF(A279&lt;10,"000")))),A279)</f>
        <v>C0278</v>
      </c>
      <c r="D279" t="s">
        <v>1012</v>
      </c>
      <c r="E279" t="str">
        <f>VLOOKUP(C279,Detail!$G$1:$H$1001,2,0)</f>
        <v>Dwi Permadi</v>
      </c>
      <c r="F279" t="str">
        <f>IF(D279="Statistika","Bu Dwi",IF(D279="Aktuaria","Pak Krisna",IF(D279="Matematika","Pak Budi",IF(D279="Fisika","Bu Ratna",IF(D279="Kimia","Bu Made","Pak Andi")))))</f>
        <v>Bu Made</v>
      </c>
      <c r="G279">
        <v>82</v>
      </c>
      <c r="H279">
        <v>63</v>
      </c>
      <c r="I279">
        <v>38</v>
      </c>
      <c r="J279">
        <v>63</v>
      </c>
      <c r="K279">
        <v>83</v>
      </c>
      <c r="L279">
        <v>54</v>
      </c>
      <c r="M279">
        <v>78</v>
      </c>
      <c r="N279" s="27" t="str">
        <f>IFERROR(VLOOKUP(Main!C279,Absen!$A$1:$B$501,2,0),"No")</f>
        <v>No</v>
      </c>
      <c r="O279" s="27" t="str">
        <f>IF(N279="No","Hadir","Tidak Hadir")</f>
        <v>Hadir</v>
      </c>
      <c r="P279">
        <f>IF(N279="No",M279,M279-10)</f>
        <v>78</v>
      </c>
      <c r="Q279">
        <f>SUM(G279:H279,J279:K279)*12.5%+SUM(I279,L279)*20%+P279*10%</f>
        <v>62.575000000000003</v>
      </c>
      <c r="R279" t="str">
        <f>IF(Main!Q279&gt;=91,"A+",IF(Main!Q279&gt;=80,"A",IF(Q279&gt;=70,"B",IF(Q279&gt;=60,"C",IF(Q279&gt;=40,"D",IF(Q279&lt;40,"E"))))))</f>
        <v>C</v>
      </c>
      <c r="S279" s="27">
        <f>INDEX(Detail!$A$1:$A$1001,MATCH(Main!C279,Detail!$G$1:$G$1001,0))</f>
        <v>37365</v>
      </c>
      <c r="T279" t="str">
        <f>INDEX(Detail!$F$1:$F$1001,MATCH(Main!C279,Detail!$G$1:$G$1001,0))</f>
        <v>Padang</v>
      </c>
      <c r="U279">
        <f>INDEX(Detail!$C$1:$C$1001,MATCH(Main!C279,Detail!$G$1:$G$1001,0))</f>
        <v>175</v>
      </c>
      <c r="V279">
        <f>INDEX(Detail!$D$1:$D$1001,MATCH(Main!C279,Detail!$G$1:$G$1001,0))</f>
        <v>46</v>
      </c>
      <c r="W279" t="str">
        <f>INDEX(Detail!$E$1:$E$1001,MATCH(Main!C279,Detail!$G$1:$G$1001,0))</f>
        <v xml:space="preserve">Gg. Ciumbuleuit No. 1
</v>
      </c>
      <c r="X279" t="str">
        <f>INDEX(Detail!$B$1:$B$1001,MATCH(Main!C279,Detail!$G$1:$G$1001,0))</f>
        <v>B+</v>
      </c>
    </row>
    <row r="280" spans="1:24" x14ac:dyDescent="0.35">
      <c r="A280">
        <v>279</v>
      </c>
      <c r="B280" t="str">
        <f>IF(A280&lt;=250,"1-250",IF(A280&lt;=500,"251-500",IF(A280&lt;=750,"501-750","751-1000")))</f>
        <v>251-500</v>
      </c>
      <c r="C280" t="str">
        <f>CONCATENATE(IF(D280="Matematika","A",IF(D280="Fisika","B",IF(D280="Kimia","C",IF(D280="Biologi","D",IF(D280="Statistika","E","F"))))),IF(A280&gt;=1000,"",IF(A280&gt;=100,"0",IF(A280&gt;=10,"00",IF(A280&lt;10,"000")))),A280)</f>
        <v>A0279</v>
      </c>
      <c r="D280" t="s">
        <v>1015</v>
      </c>
      <c r="E280" t="str">
        <f>VLOOKUP(C280,Detail!$G$1:$H$1001,2,0)</f>
        <v>Dono Dabukke</v>
      </c>
      <c r="F280" t="str">
        <f>IF(D280="Statistika","Bu Dwi",IF(D280="Aktuaria","Pak Krisna",IF(D280="Matematika","Pak Budi",IF(D280="Fisika","Bu Ratna",IF(D280="Kimia","Bu Made","Pak Andi")))))</f>
        <v>Pak Budi</v>
      </c>
      <c r="G280">
        <v>74</v>
      </c>
      <c r="H280">
        <v>44</v>
      </c>
      <c r="I280">
        <v>83</v>
      </c>
      <c r="J280">
        <v>70</v>
      </c>
      <c r="K280">
        <v>70</v>
      </c>
      <c r="L280">
        <v>79</v>
      </c>
      <c r="M280">
        <v>71</v>
      </c>
      <c r="N280" s="27">
        <f>IFERROR(VLOOKUP(Main!C280,Absen!$A$1:$B$501,2,0),"No")</f>
        <v>44859</v>
      </c>
      <c r="O280" s="27" t="str">
        <f>IF(N280="No","Hadir","Tidak Hadir")</f>
        <v>Tidak Hadir</v>
      </c>
      <c r="P280">
        <f>IF(N280="No",M280,M280-10)</f>
        <v>61</v>
      </c>
      <c r="Q280">
        <f>SUM(G280:H280,J280:K280)*12.5%+SUM(I280,L280)*20%+P280*10%</f>
        <v>70.75</v>
      </c>
      <c r="R280" t="str">
        <f>IF(Main!Q280&gt;=91,"A+",IF(Main!Q280&gt;=80,"A",IF(Q280&gt;=70,"B",IF(Q280&gt;=60,"C",IF(Q280&gt;=40,"D",IF(Q280&lt;40,"E"))))))</f>
        <v>B</v>
      </c>
      <c r="S280" s="27">
        <f>INDEX(Detail!$A$1:$A$1001,MATCH(Main!C280,Detail!$G$1:$G$1001,0))</f>
        <v>37678</v>
      </c>
      <c r="T280" t="str">
        <f>INDEX(Detail!$F$1:$F$1001,MATCH(Main!C280,Detail!$G$1:$G$1001,0))</f>
        <v>Surakarta</v>
      </c>
      <c r="U280">
        <f>INDEX(Detail!$C$1:$C$1001,MATCH(Main!C280,Detail!$G$1:$G$1001,0))</f>
        <v>168</v>
      </c>
      <c r="V280">
        <f>INDEX(Detail!$D$1:$D$1001,MATCH(Main!C280,Detail!$G$1:$G$1001,0))</f>
        <v>55</v>
      </c>
      <c r="W280" t="str">
        <f>INDEX(Detail!$E$1:$E$1001,MATCH(Main!C280,Detail!$G$1:$G$1001,0))</f>
        <v>Gg. HOS. Cokroaminoto No. 02</v>
      </c>
      <c r="X280" t="str">
        <f>INDEX(Detail!$B$1:$B$1001,MATCH(Main!C280,Detail!$G$1:$G$1001,0))</f>
        <v>B-</v>
      </c>
    </row>
    <row r="281" spans="1:24" x14ac:dyDescent="0.35">
      <c r="A281">
        <v>280</v>
      </c>
      <c r="B281" t="str">
        <f>IF(A281&lt;=250,"1-250",IF(A281&lt;=500,"251-500",IF(A281&lt;=750,"501-750","751-1000")))</f>
        <v>251-500</v>
      </c>
      <c r="C281" t="str">
        <f>CONCATENATE(IF(D281="Matematika","A",IF(D281="Fisika","B",IF(D281="Kimia","C",IF(D281="Biologi","D",IF(D281="Statistika","E","F"))))),IF(A281&gt;=1000,"",IF(A281&gt;=100,"0",IF(A281&gt;=10,"00",IF(A281&lt;10,"000")))),A281)</f>
        <v>B0280</v>
      </c>
      <c r="D281" t="s">
        <v>1014</v>
      </c>
      <c r="E281" t="str">
        <f>VLOOKUP(C281,Detail!$G$1:$H$1001,2,0)</f>
        <v>Jayadi Tampubolon</v>
      </c>
      <c r="F281" t="str">
        <f>IF(D281="Statistika","Bu Dwi",IF(D281="Aktuaria","Pak Krisna",IF(D281="Matematika","Pak Budi",IF(D281="Fisika","Bu Ratna",IF(D281="Kimia","Bu Made","Pak Andi")))))</f>
        <v>Bu Ratna</v>
      </c>
      <c r="G281">
        <v>62</v>
      </c>
      <c r="H281">
        <v>46</v>
      </c>
      <c r="I281">
        <v>73</v>
      </c>
      <c r="J281">
        <v>67</v>
      </c>
      <c r="K281">
        <v>94</v>
      </c>
      <c r="L281">
        <v>75</v>
      </c>
      <c r="M281">
        <v>91</v>
      </c>
      <c r="N281" s="27" t="str">
        <f>IFERROR(VLOOKUP(Main!C281,Absen!$A$1:$B$501,2,0),"No")</f>
        <v>No</v>
      </c>
      <c r="O281" s="27" t="str">
        <f>IF(N281="No","Hadir","Tidak Hadir")</f>
        <v>Hadir</v>
      </c>
      <c r="P281">
        <f>IF(N281="No",M281,M281-10)</f>
        <v>91</v>
      </c>
      <c r="Q281">
        <f>SUM(G281:H281,J281:K281)*12.5%+SUM(I281,L281)*20%+P281*10%</f>
        <v>72.325000000000003</v>
      </c>
      <c r="R281" t="str">
        <f>IF(Main!Q281&gt;=91,"A+",IF(Main!Q281&gt;=80,"A",IF(Q281&gt;=70,"B",IF(Q281&gt;=60,"C",IF(Q281&gt;=40,"D",IF(Q281&lt;40,"E"))))))</f>
        <v>B</v>
      </c>
      <c r="S281" s="27">
        <f>INDEX(Detail!$A$1:$A$1001,MATCH(Main!C281,Detail!$G$1:$G$1001,0))</f>
        <v>37243</v>
      </c>
      <c r="T281" t="str">
        <f>INDEX(Detail!$F$1:$F$1001,MATCH(Main!C281,Detail!$G$1:$G$1001,0))</f>
        <v>Singkawang</v>
      </c>
      <c r="U281">
        <f>INDEX(Detail!$C$1:$C$1001,MATCH(Main!C281,Detail!$G$1:$G$1001,0))</f>
        <v>180</v>
      </c>
      <c r="V281">
        <f>INDEX(Detail!$D$1:$D$1001,MATCH(Main!C281,Detail!$G$1:$G$1001,0))</f>
        <v>67</v>
      </c>
      <c r="W281" t="str">
        <f>INDEX(Detail!$E$1:$E$1001,MATCH(Main!C281,Detail!$G$1:$G$1001,0))</f>
        <v>Jl. Ronggowarsito No. 02</v>
      </c>
      <c r="X281" t="str">
        <f>INDEX(Detail!$B$1:$B$1001,MATCH(Main!C281,Detail!$G$1:$G$1001,0))</f>
        <v>AB+</v>
      </c>
    </row>
    <row r="282" spans="1:24" x14ac:dyDescent="0.35">
      <c r="A282">
        <v>281</v>
      </c>
      <c r="B282" t="str">
        <f>IF(A282&lt;=250,"1-250",IF(A282&lt;=500,"251-500",IF(A282&lt;=750,"501-750","751-1000")))</f>
        <v>251-500</v>
      </c>
      <c r="C282" t="str">
        <f>CONCATENATE(IF(D282="Matematika","A",IF(D282="Fisika","B",IF(D282="Kimia","C",IF(D282="Biologi","D",IF(D282="Statistika","E","F"))))),IF(A282&gt;=1000,"",IF(A282&gt;=100,"0",IF(A282&gt;=10,"00",IF(A282&lt;10,"000")))),A282)</f>
        <v>A0281</v>
      </c>
      <c r="D282" t="s">
        <v>1015</v>
      </c>
      <c r="E282" t="str">
        <f>VLOOKUP(C282,Detail!$G$1:$H$1001,2,0)</f>
        <v>Upik Nababan</v>
      </c>
      <c r="F282" t="str">
        <f>IF(D282="Statistika","Bu Dwi",IF(D282="Aktuaria","Pak Krisna",IF(D282="Matematika","Pak Budi",IF(D282="Fisika","Bu Ratna",IF(D282="Kimia","Bu Made","Pak Andi")))))</f>
        <v>Pak Budi</v>
      </c>
      <c r="G282">
        <v>71</v>
      </c>
      <c r="H282">
        <v>72</v>
      </c>
      <c r="I282">
        <v>72</v>
      </c>
      <c r="J282">
        <v>71</v>
      </c>
      <c r="K282">
        <v>79</v>
      </c>
      <c r="L282">
        <v>77</v>
      </c>
      <c r="M282">
        <v>78</v>
      </c>
      <c r="N282" s="27">
        <f>IFERROR(VLOOKUP(Main!C282,Absen!$A$1:$B$501,2,0),"No")</f>
        <v>44808</v>
      </c>
      <c r="O282" s="27" t="str">
        <f>IF(N282="No","Hadir","Tidak Hadir")</f>
        <v>Tidak Hadir</v>
      </c>
      <c r="P282">
        <f>IF(N282="No",M282,M282-10)</f>
        <v>68</v>
      </c>
      <c r="Q282">
        <f>SUM(G282:H282,J282:K282)*12.5%+SUM(I282,L282)*20%+P282*10%</f>
        <v>73.224999999999994</v>
      </c>
      <c r="R282" t="str">
        <f>IF(Main!Q282&gt;=91,"A+",IF(Main!Q282&gt;=80,"A",IF(Q282&gt;=70,"B",IF(Q282&gt;=60,"C",IF(Q282&gt;=40,"D",IF(Q282&lt;40,"E"))))))</f>
        <v>B</v>
      </c>
      <c r="S282" s="27">
        <f>INDEX(Detail!$A$1:$A$1001,MATCH(Main!C282,Detail!$G$1:$G$1001,0))</f>
        <v>38056</v>
      </c>
      <c r="T282" t="str">
        <f>INDEX(Detail!$F$1:$F$1001,MATCH(Main!C282,Detail!$G$1:$G$1001,0))</f>
        <v>Metro</v>
      </c>
      <c r="U282">
        <f>INDEX(Detail!$C$1:$C$1001,MATCH(Main!C282,Detail!$G$1:$G$1001,0))</f>
        <v>159</v>
      </c>
      <c r="V282">
        <f>INDEX(Detail!$D$1:$D$1001,MATCH(Main!C282,Detail!$G$1:$G$1001,0))</f>
        <v>81</v>
      </c>
      <c r="W282" t="str">
        <f>INDEX(Detail!$E$1:$E$1001,MATCH(Main!C282,Detail!$G$1:$G$1001,0))</f>
        <v>Jalan Rajawali Timur No. 17</v>
      </c>
      <c r="X282" t="str">
        <f>INDEX(Detail!$B$1:$B$1001,MATCH(Main!C282,Detail!$G$1:$G$1001,0))</f>
        <v>A+</v>
      </c>
    </row>
    <row r="283" spans="1:24" x14ac:dyDescent="0.35">
      <c r="A283">
        <v>282</v>
      </c>
      <c r="B283" t="str">
        <f>IF(A283&lt;=250,"1-250",IF(A283&lt;=500,"251-500",IF(A283&lt;=750,"501-750","751-1000")))</f>
        <v>251-500</v>
      </c>
      <c r="C283" t="str">
        <f>CONCATENATE(IF(D283="Matematika","A",IF(D283="Fisika","B",IF(D283="Kimia","C",IF(D283="Biologi","D",IF(D283="Statistika","E","F"))))),IF(A283&gt;=1000,"",IF(A283&gt;=100,"0",IF(A283&gt;=10,"00",IF(A283&lt;10,"000")))),A283)</f>
        <v>F0282</v>
      </c>
      <c r="D283" t="s">
        <v>1011</v>
      </c>
      <c r="E283" t="str">
        <f>VLOOKUP(C283,Detail!$G$1:$H$1001,2,0)</f>
        <v>Bakiono Mustofa</v>
      </c>
      <c r="F283" t="str">
        <f>IF(D283="Statistika","Bu Dwi",IF(D283="Aktuaria","Pak Krisna",IF(D283="Matematika","Pak Budi",IF(D283="Fisika","Bu Ratna",IF(D283="Kimia","Bu Made","Pak Andi")))))</f>
        <v>Pak Krisna</v>
      </c>
      <c r="G283">
        <v>84</v>
      </c>
      <c r="H283">
        <v>48</v>
      </c>
      <c r="I283">
        <v>51</v>
      </c>
      <c r="J283">
        <v>54</v>
      </c>
      <c r="K283">
        <v>53</v>
      </c>
      <c r="L283">
        <v>90</v>
      </c>
      <c r="M283">
        <v>98</v>
      </c>
      <c r="N283" s="27">
        <f>IFERROR(VLOOKUP(Main!C283,Absen!$A$1:$B$501,2,0),"No")</f>
        <v>44858</v>
      </c>
      <c r="O283" s="27" t="str">
        <f>IF(N283="No","Hadir","Tidak Hadir")</f>
        <v>Tidak Hadir</v>
      </c>
      <c r="P283">
        <f>IF(N283="No",M283,M283-10)</f>
        <v>88</v>
      </c>
      <c r="Q283">
        <f>SUM(G283:H283,J283:K283)*12.5%+SUM(I283,L283)*20%+P283*10%</f>
        <v>66.875</v>
      </c>
      <c r="R283" t="str">
        <f>IF(Main!Q283&gt;=91,"A+",IF(Main!Q283&gt;=80,"A",IF(Q283&gt;=70,"B",IF(Q283&gt;=60,"C",IF(Q283&gt;=40,"D",IF(Q283&lt;40,"E"))))))</f>
        <v>C</v>
      </c>
      <c r="S283" s="27">
        <f>INDEX(Detail!$A$1:$A$1001,MATCH(Main!C283,Detail!$G$1:$G$1001,0))</f>
        <v>37658</v>
      </c>
      <c r="T283" t="str">
        <f>INDEX(Detail!$F$1:$F$1001,MATCH(Main!C283,Detail!$G$1:$G$1001,0))</f>
        <v>Kota Administrasi Jakarta Selatan</v>
      </c>
      <c r="U283">
        <f>INDEX(Detail!$C$1:$C$1001,MATCH(Main!C283,Detail!$G$1:$G$1001,0))</f>
        <v>172</v>
      </c>
      <c r="V283">
        <f>INDEX(Detail!$D$1:$D$1001,MATCH(Main!C283,Detail!$G$1:$G$1001,0))</f>
        <v>52</v>
      </c>
      <c r="W283" t="str">
        <f>INDEX(Detail!$E$1:$E$1001,MATCH(Main!C283,Detail!$G$1:$G$1001,0))</f>
        <v>Gg. Pasirkoja No. 98</v>
      </c>
      <c r="X283" t="str">
        <f>INDEX(Detail!$B$1:$B$1001,MATCH(Main!C283,Detail!$G$1:$G$1001,0))</f>
        <v>AB-</v>
      </c>
    </row>
    <row r="284" spans="1:24" x14ac:dyDescent="0.35">
      <c r="A284">
        <v>283</v>
      </c>
      <c r="B284" t="str">
        <f>IF(A284&lt;=250,"1-250",IF(A284&lt;=500,"251-500",IF(A284&lt;=750,"501-750","751-1000")))</f>
        <v>251-500</v>
      </c>
      <c r="C284" t="str">
        <f>CONCATENATE(IF(D284="Matematika","A",IF(D284="Fisika","B",IF(D284="Kimia","C",IF(D284="Biologi","D",IF(D284="Statistika","E","F"))))),IF(A284&gt;=1000,"",IF(A284&gt;=100,"0",IF(A284&gt;=10,"00",IF(A284&lt;10,"000")))),A284)</f>
        <v>D0283</v>
      </c>
      <c r="D284" t="s">
        <v>1013</v>
      </c>
      <c r="E284" t="str">
        <f>VLOOKUP(C284,Detail!$G$1:$H$1001,2,0)</f>
        <v>Victoria Handayani</v>
      </c>
      <c r="F284" t="str">
        <f>IF(D284="Statistika","Bu Dwi",IF(D284="Aktuaria","Pak Krisna",IF(D284="Matematika","Pak Budi",IF(D284="Fisika","Bu Ratna",IF(D284="Kimia","Bu Made","Pak Andi")))))</f>
        <v>Pak Andi</v>
      </c>
      <c r="G284">
        <v>74</v>
      </c>
      <c r="H284">
        <v>54</v>
      </c>
      <c r="I284">
        <v>51</v>
      </c>
      <c r="J284">
        <v>50</v>
      </c>
      <c r="K284">
        <v>70</v>
      </c>
      <c r="L284">
        <v>85</v>
      </c>
      <c r="M284">
        <v>84</v>
      </c>
      <c r="N284" s="27" t="str">
        <f>IFERROR(VLOOKUP(Main!C284,Absen!$A$1:$B$501,2,0),"No")</f>
        <v>No</v>
      </c>
      <c r="O284" s="27" t="str">
        <f>IF(N284="No","Hadir","Tidak Hadir")</f>
        <v>Hadir</v>
      </c>
      <c r="P284">
        <f>IF(N284="No",M284,M284-10)</f>
        <v>84</v>
      </c>
      <c r="Q284">
        <f>SUM(G284:H284,J284:K284)*12.5%+SUM(I284,L284)*20%+P284*10%</f>
        <v>66.600000000000009</v>
      </c>
      <c r="R284" t="str">
        <f>IF(Main!Q284&gt;=91,"A+",IF(Main!Q284&gt;=80,"A",IF(Q284&gt;=70,"B",IF(Q284&gt;=60,"C",IF(Q284&gt;=40,"D",IF(Q284&lt;40,"E"))))))</f>
        <v>C</v>
      </c>
      <c r="S284" s="27">
        <f>INDEX(Detail!$A$1:$A$1001,MATCH(Main!C284,Detail!$G$1:$G$1001,0))</f>
        <v>37663</v>
      </c>
      <c r="T284" t="str">
        <f>INDEX(Detail!$F$1:$F$1001,MATCH(Main!C284,Detail!$G$1:$G$1001,0))</f>
        <v>Palembang</v>
      </c>
      <c r="U284">
        <f>INDEX(Detail!$C$1:$C$1001,MATCH(Main!C284,Detail!$G$1:$G$1001,0))</f>
        <v>168</v>
      </c>
      <c r="V284">
        <f>INDEX(Detail!$D$1:$D$1001,MATCH(Main!C284,Detail!$G$1:$G$1001,0))</f>
        <v>80</v>
      </c>
      <c r="W284" t="str">
        <f>INDEX(Detail!$E$1:$E$1001,MATCH(Main!C284,Detail!$G$1:$G$1001,0))</f>
        <v>Gg. PHH. Mustofa No. 87</v>
      </c>
      <c r="X284" t="str">
        <f>INDEX(Detail!$B$1:$B$1001,MATCH(Main!C284,Detail!$G$1:$G$1001,0))</f>
        <v>AB-</v>
      </c>
    </row>
    <row r="285" spans="1:24" x14ac:dyDescent="0.35">
      <c r="A285">
        <v>284</v>
      </c>
      <c r="B285" t="str">
        <f>IF(A285&lt;=250,"1-250",IF(A285&lt;=500,"251-500",IF(A285&lt;=750,"501-750","751-1000")))</f>
        <v>251-500</v>
      </c>
      <c r="C285" t="str">
        <f>CONCATENATE(IF(D285="Matematika","A",IF(D285="Fisika","B",IF(D285="Kimia","C",IF(D285="Biologi","D",IF(D285="Statistika","E","F"))))),IF(A285&gt;=1000,"",IF(A285&gt;=100,"0",IF(A285&gt;=10,"00",IF(A285&lt;10,"000")))),A285)</f>
        <v>A0284</v>
      </c>
      <c r="D285" t="s">
        <v>1015</v>
      </c>
      <c r="E285" t="str">
        <f>VLOOKUP(C285,Detail!$G$1:$H$1001,2,0)</f>
        <v>Chelsea Purnawati</v>
      </c>
      <c r="F285" t="str">
        <f>IF(D285="Statistika","Bu Dwi",IF(D285="Aktuaria","Pak Krisna",IF(D285="Matematika","Pak Budi",IF(D285="Fisika","Bu Ratna",IF(D285="Kimia","Bu Made","Pak Andi")))))</f>
        <v>Pak Budi</v>
      </c>
      <c r="G285">
        <v>62</v>
      </c>
      <c r="H285">
        <v>62</v>
      </c>
      <c r="I285">
        <v>43</v>
      </c>
      <c r="J285">
        <v>53</v>
      </c>
      <c r="K285">
        <v>68</v>
      </c>
      <c r="L285">
        <v>84</v>
      </c>
      <c r="M285">
        <v>67</v>
      </c>
      <c r="N285" s="27" t="str">
        <f>IFERROR(VLOOKUP(Main!C285,Absen!$A$1:$B$501,2,0),"No")</f>
        <v>No</v>
      </c>
      <c r="O285" s="27" t="str">
        <f>IF(N285="No","Hadir","Tidak Hadir")</f>
        <v>Hadir</v>
      </c>
      <c r="P285">
        <f>IF(N285="No",M285,M285-10)</f>
        <v>67</v>
      </c>
      <c r="Q285">
        <f>SUM(G285:H285,J285:K285)*12.5%+SUM(I285,L285)*20%+P285*10%</f>
        <v>62.725000000000009</v>
      </c>
      <c r="R285" t="str">
        <f>IF(Main!Q285&gt;=91,"A+",IF(Main!Q285&gt;=80,"A",IF(Q285&gt;=70,"B",IF(Q285&gt;=60,"C",IF(Q285&gt;=40,"D",IF(Q285&lt;40,"E"))))))</f>
        <v>C</v>
      </c>
      <c r="S285" s="27">
        <f>INDEX(Detail!$A$1:$A$1001,MATCH(Main!C285,Detail!$G$1:$G$1001,0))</f>
        <v>37933</v>
      </c>
      <c r="T285" t="str">
        <f>INDEX(Detail!$F$1:$F$1001,MATCH(Main!C285,Detail!$G$1:$G$1001,0))</f>
        <v>Surakarta</v>
      </c>
      <c r="U285">
        <f>INDEX(Detail!$C$1:$C$1001,MATCH(Main!C285,Detail!$G$1:$G$1001,0))</f>
        <v>166</v>
      </c>
      <c r="V285">
        <f>INDEX(Detail!$D$1:$D$1001,MATCH(Main!C285,Detail!$G$1:$G$1001,0))</f>
        <v>85</v>
      </c>
      <c r="W285" t="str">
        <f>INDEX(Detail!$E$1:$E$1001,MATCH(Main!C285,Detail!$G$1:$G$1001,0))</f>
        <v>Jl. Otto Iskandardinata No. 55</v>
      </c>
      <c r="X285" t="str">
        <f>INDEX(Detail!$B$1:$B$1001,MATCH(Main!C285,Detail!$G$1:$G$1001,0))</f>
        <v>A-</v>
      </c>
    </row>
    <row r="286" spans="1:24" x14ac:dyDescent="0.35">
      <c r="A286">
        <v>285</v>
      </c>
      <c r="B286" t="str">
        <f>IF(A286&lt;=250,"1-250",IF(A286&lt;=500,"251-500",IF(A286&lt;=750,"501-750","751-1000")))</f>
        <v>251-500</v>
      </c>
      <c r="C286" t="str">
        <f>CONCATENATE(IF(D286="Matematika","A",IF(D286="Fisika","B",IF(D286="Kimia","C",IF(D286="Biologi","D",IF(D286="Statistika","E","F"))))),IF(A286&gt;=1000,"",IF(A286&gt;=100,"0",IF(A286&gt;=10,"00",IF(A286&lt;10,"000")))),A286)</f>
        <v>E0285</v>
      </c>
      <c r="D286" t="s">
        <v>1010</v>
      </c>
      <c r="E286" t="str">
        <f>VLOOKUP(C286,Detail!$G$1:$H$1001,2,0)</f>
        <v>Gaduh Gunawan</v>
      </c>
      <c r="F286" t="str">
        <f>IF(D286="Statistika","Bu Dwi",IF(D286="Aktuaria","Pak Krisna",IF(D286="Matematika","Pak Budi",IF(D286="Fisika","Bu Ratna",IF(D286="Kimia","Bu Made","Pak Andi")))))</f>
        <v>Bu Dwi</v>
      </c>
      <c r="G286">
        <v>95</v>
      </c>
      <c r="H286">
        <v>62</v>
      </c>
      <c r="I286">
        <v>38</v>
      </c>
      <c r="J286">
        <v>66</v>
      </c>
      <c r="K286">
        <v>67</v>
      </c>
      <c r="L286">
        <v>44</v>
      </c>
      <c r="M286">
        <v>64</v>
      </c>
      <c r="N286" s="27">
        <f>IFERROR(VLOOKUP(Main!C286,Absen!$A$1:$B$501,2,0),"No")</f>
        <v>44853</v>
      </c>
      <c r="O286" s="27" t="str">
        <f>IF(N286="No","Hadir","Tidak Hadir")</f>
        <v>Tidak Hadir</v>
      </c>
      <c r="P286">
        <f>IF(N286="No",M286,M286-10)</f>
        <v>54</v>
      </c>
      <c r="Q286">
        <f>SUM(G286:H286,J286:K286)*12.5%+SUM(I286,L286)*20%+P286*10%</f>
        <v>58.050000000000004</v>
      </c>
      <c r="R286" t="str">
        <f>IF(Main!Q286&gt;=91,"A+",IF(Main!Q286&gt;=80,"A",IF(Q286&gt;=70,"B",IF(Q286&gt;=60,"C",IF(Q286&gt;=40,"D",IF(Q286&lt;40,"E"))))))</f>
        <v>D</v>
      </c>
      <c r="S286" s="27">
        <f>INDEX(Detail!$A$1:$A$1001,MATCH(Main!C286,Detail!$G$1:$G$1001,0))</f>
        <v>38203</v>
      </c>
      <c r="T286" t="str">
        <f>INDEX(Detail!$F$1:$F$1001,MATCH(Main!C286,Detail!$G$1:$G$1001,0))</f>
        <v>Tanjungbalai</v>
      </c>
      <c r="U286">
        <f>INDEX(Detail!$C$1:$C$1001,MATCH(Main!C286,Detail!$G$1:$G$1001,0))</f>
        <v>172</v>
      </c>
      <c r="V286">
        <f>INDEX(Detail!$D$1:$D$1001,MATCH(Main!C286,Detail!$G$1:$G$1001,0))</f>
        <v>64</v>
      </c>
      <c r="W286" t="str">
        <f>INDEX(Detail!$E$1:$E$1001,MATCH(Main!C286,Detail!$G$1:$G$1001,0))</f>
        <v>Jl. Yos Sudarso No. 26</v>
      </c>
      <c r="X286" t="str">
        <f>INDEX(Detail!$B$1:$B$1001,MATCH(Main!C286,Detail!$G$1:$G$1001,0))</f>
        <v>AB+</v>
      </c>
    </row>
    <row r="287" spans="1:24" x14ac:dyDescent="0.35">
      <c r="A287">
        <v>286</v>
      </c>
      <c r="B287" t="str">
        <f>IF(A287&lt;=250,"1-250",IF(A287&lt;=500,"251-500",IF(A287&lt;=750,"501-750","751-1000")))</f>
        <v>251-500</v>
      </c>
      <c r="C287" t="str">
        <f>CONCATENATE(IF(D287="Matematika","A",IF(D287="Fisika","B",IF(D287="Kimia","C",IF(D287="Biologi","D",IF(D287="Statistika","E","F"))))),IF(A287&gt;=1000,"",IF(A287&gt;=100,"0",IF(A287&gt;=10,"00",IF(A287&lt;10,"000")))),A287)</f>
        <v>C0286</v>
      </c>
      <c r="D287" t="s">
        <v>1012</v>
      </c>
      <c r="E287" t="str">
        <f>VLOOKUP(C287,Detail!$G$1:$H$1001,2,0)</f>
        <v>Narji Suryono</v>
      </c>
      <c r="F287" t="str">
        <f>IF(D287="Statistika","Bu Dwi",IF(D287="Aktuaria","Pak Krisna",IF(D287="Matematika","Pak Budi",IF(D287="Fisika","Bu Ratna",IF(D287="Kimia","Bu Made","Pak Andi")))))</f>
        <v>Bu Made</v>
      </c>
      <c r="G287">
        <v>92</v>
      </c>
      <c r="H287">
        <v>51</v>
      </c>
      <c r="I287">
        <v>77</v>
      </c>
      <c r="J287">
        <v>63</v>
      </c>
      <c r="K287">
        <v>52</v>
      </c>
      <c r="L287">
        <v>60</v>
      </c>
      <c r="M287">
        <v>62</v>
      </c>
      <c r="N287" s="27">
        <f>IFERROR(VLOOKUP(Main!C287,Absen!$A$1:$B$501,2,0),"No")</f>
        <v>44838</v>
      </c>
      <c r="O287" s="27" t="str">
        <f>IF(N287="No","Hadir","Tidak Hadir")</f>
        <v>Tidak Hadir</v>
      </c>
      <c r="P287">
        <f>IF(N287="No",M287,M287-10)</f>
        <v>52</v>
      </c>
      <c r="Q287">
        <f>SUM(G287:H287,J287:K287)*12.5%+SUM(I287,L287)*20%+P287*10%</f>
        <v>64.850000000000009</v>
      </c>
      <c r="R287" t="str">
        <f>IF(Main!Q287&gt;=91,"A+",IF(Main!Q287&gt;=80,"A",IF(Q287&gt;=70,"B",IF(Q287&gt;=60,"C",IF(Q287&gt;=40,"D",IF(Q287&lt;40,"E"))))))</f>
        <v>C</v>
      </c>
      <c r="S287" s="27">
        <f>INDEX(Detail!$A$1:$A$1001,MATCH(Main!C287,Detail!$G$1:$G$1001,0))</f>
        <v>38392</v>
      </c>
      <c r="T287" t="str">
        <f>INDEX(Detail!$F$1:$F$1001,MATCH(Main!C287,Detail!$G$1:$G$1001,0))</f>
        <v>Surabaya</v>
      </c>
      <c r="U287">
        <f>INDEX(Detail!$C$1:$C$1001,MATCH(Main!C287,Detail!$G$1:$G$1001,0))</f>
        <v>151</v>
      </c>
      <c r="V287">
        <f>INDEX(Detail!$D$1:$D$1001,MATCH(Main!C287,Detail!$G$1:$G$1001,0))</f>
        <v>78</v>
      </c>
      <c r="W287" t="str">
        <f>INDEX(Detail!$E$1:$E$1001,MATCH(Main!C287,Detail!$G$1:$G$1001,0))</f>
        <v>Gang Kiaracondong No. 53</v>
      </c>
      <c r="X287" t="str">
        <f>INDEX(Detail!$B$1:$B$1001,MATCH(Main!C287,Detail!$G$1:$G$1001,0))</f>
        <v>O+</v>
      </c>
    </row>
    <row r="288" spans="1:24" x14ac:dyDescent="0.35">
      <c r="A288">
        <v>287</v>
      </c>
      <c r="B288" t="str">
        <f>IF(A288&lt;=250,"1-250",IF(A288&lt;=500,"251-500",IF(A288&lt;=750,"501-750","751-1000")))</f>
        <v>251-500</v>
      </c>
      <c r="C288" t="str">
        <f>CONCATENATE(IF(D288="Matematika","A",IF(D288="Fisika","B",IF(D288="Kimia","C",IF(D288="Biologi","D",IF(D288="Statistika","E","F"))))),IF(A288&gt;=1000,"",IF(A288&gt;=100,"0",IF(A288&gt;=10,"00",IF(A288&lt;10,"000")))),A288)</f>
        <v>D0287</v>
      </c>
      <c r="D288" t="s">
        <v>1013</v>
      </c>
      <c r="E288" t="str">
        <f>VLOOKUP(C288,Detail!$G$1:$H$1001,2,0)</f>
        <v>Danuja Utama</v>
      </c>
      <c r="F288" t="str">
        <f>IF(D288="Statistika","Bu Dwi",IF(D288="Aktuaria","Pak Krisna",IF(D288="Matematika","Pak Budi",IF(D288="Fisika","Bu Ratna",IF(D288="Kimia","Bu Made","Pak Andi")))))</f>
        <v>Pak Andi</v>
      </c>
      <c r="G288">
        <v>71</v>
      </c>
      <c r="H288">
        <v>59</v>
      </c>
      <c r="I288">
        <v>55</v>
      </c>
      <c r="J288">
        <v>57</v>
      </c>
      <c r="K288">
        <v>64</v>
      </c>
      <c r="L288">
        <v>65</v>
      </c>
      <c r="M288">
        <v>81</v>
      </c>
      <c r="N288" s="27">
        <f>IFERROR(VLOOKUP(Main!C288,Absen!$A$1:$B$501,2,0),"No")</f>
        <v>44843</v>
      </c>
      <c r="O288" s="27" t="str">
        <f>IF(N288="No","Hadir","Tidak Hadir")</f>
        <v>Tidak Hadir</v>
      </c>
      <c r="P288">
        <f>IF(N288="No",M288,M288-10)</f>
        <v>71</v>
      </c>
      <c r="Q288">
        <f>SUM(G288:H288,J288:K288)*12.5%+SUM(I288,L288)*20%+P288*10%</f>
        <v>62.475000000000001</v>
      </c>
      <c r="R288" t="str">
        <f>IF(Main!Q288&gt;=91,"A+",IF(Main!Q288&gt;=80,"A",IF(Q288&gt;=70,"B",IF(Q288&gt;=60,"C",IF(Q288&gt;=40,"D",IF(Q288&lt;40,"E"))))))</f>
        <v>C</v>
      </c>
      <c r="S288" s="27">
        <f>INDEX(Detail!$A$1:$A$1001,MATCH(Main!C288,Detail!$G$1:$G$1001,0))</f>
        <v>37556</v>
      </c>
      <c r="T288" t="str">
        <f>INDEX(Detail!$F$1:$F$1001,MATCH(Main!C288,Detail!$G$1:$G$1001,0))</f>
        <v>Tarakan</v>
      </c>
      <c r="U288">
        <f>INDEX(Detail!$C$1:$C$1001,MATCH(Main!C288,Detail!$G$1:$G$1001,0))</f>
        <v>167</v>
      </c>
      <c r="V288">
        <f>INDEX(Detail!$D$1:$D$1001,MATCH(Main!C288,Detail!$G$1:$G$1001,0))</f>
        <v>55</v>
      </c>
      <c r="W288" t="str">
        <f>INDEX(Detail!$E$1:$E$1001,MATCH(Main!C288,Detail!$G$1:$G$1001,0))</f>
        <v>Jl. Tubagus Ismail No. 73</v>
      </c>
      <c r="X288" t="str">
        <f>INDEX(Detail!$B$1:$B$1001,MATCH(Main!C288,Detail!$G$1:$G$1001,0))</f>
        <v>O-</v>
      </c>
    </row>
    <row r="289" spans="1:24" x14ac:dyDescent="0.35">
      <c r="A289">
        <v>288</v>
      </c>
      <c r="B289" t="str">
        <f>IF(A289&lt;=250,"1-250",IF(A289&lt;=500,"251-500",IF(A289&lt;=750,"501-750","751-1000")))</f>
        <v>251-500</v>
      </c>
      <c r="C289" t="str">
        <f>CONCATENATE(IF(D289="Matematika","A",IF(D289="Fisika","B",IF(D289="Kimia","C",IF(D289="Biologi","D",IF(D289="Statistika","E","F"))))),IF(A289&gt;=1000,"",IF(A289&gt;=100,"0",IF(A289&gt;=10,"00",IF(A289&lt;10,"000")))),A289)</f>
        <v>A0288</v>
      </c>
      <c r="D289" t="s">
        <v>1015</v>
      </c>
      <c r="E289" t="str">
        <f>VLOOKUP(C289,Detail!$G$1:$H$1001,2,0)</f>
        <v>Wulan Lailasari</v>
      </c>
      <c r="F289" t="str">
        <f>IF(D289="Statistika","Bu Dwi",IF(D289="Aktuaria","Pak Krisna",IF(D289="Matematika","Pak Budi",IF(D289="Fisika","Bu Ratna",IF(D289="Kimia","Bu Made","Pak Andi")))))</f>
        <v>Pak Budi</v>
      </c>
      <c r="G289">
        <v>66</v>
      </c>
      <c r="H289">
        <v>42</v>
      </c>
      <c r="I289">
        <v>81</v>
      </c>
      <c r="J289">
        <v>54</v>
      </c>
      <c r="K289">
        <v>77</v>
      </c>
      <c r="L289">
        <v>81</v>
      </c>
      <c r="M289">
        <v>75</v>
      </c>
      <c r="N289" s="27" t="str">
        <f>IFERROR(VLOOKUP(Main!C289,Absen!$A$1:$B$501,2,0),"No")</f>
        <v>No</v>
      </c>
      <c r="O289" s="27" t="str">
        <f>IF(N289="No","Hadir","Tidak Hadir")</f>
        <v>Hadir</v>
      </c>
      <c r="P289">
        <f>IF(N289="No",M289,M289-10)</f>
        <v>75</v>
      </c>
      <c r="Q289">
        <f>SUM(G289:H289,J289:K289)*12.5%+SUM(I289,L289)*20%+P289*10%</f>
        <v>69.775000000000006</v>
      </c>
      <c r="R289" t="str">
        <f>IF(Main!Q289&gt;=91,"A+",IF(Main!Q289&gt;=80,"A",IF(Q289&gt;=70,"B",IF(Q289&gt;=60,"C",IF(Q289&gt;=40,"D",IF(Q289&lt;40,"E"))))))</f>
        <v>C</v>
      </c>
      <c r="S289" s="27">
        <f>INDEX(Detail!$A$1:$A$1001,MATCH(Main!C289,Detail!$G$1:$G$1001,0))</f>
        <v>38363</v>
      </c>
      <c r="T289" t="str">
        <f>INDEX(Detail!$F$1:$F$1001,MATCH(Main!C289,Detail!$G$1:$G$1001,0))</f>
        <v>Bima</v>
      </c>
      <c r="U289">
        <f>INDEX(Detail!$C$1:$C$1001,MATCH(Main!C289,Detail!$G$1:$G$1001,0))</f>
        <v>172</v>
      </c>
      <c r="V289">
        <f>INDEX(Detail!$D$1:$D$1001,MATCH(Main!C289,Detail!$G$1:$G$1001,0))</f>
        <v>83</v>
      </c>
      <c r="W289" t="str">
        <f>INDEX(Detail!$E$1:$E$1001,MATCH(Main!C289,Detail!$G$1:$G$1001,0))</f>
        <v>Jl. Moch. Ramdan No. 70</v>
      </c>
      <c r="X289" t="str">
        <f>INDEX(Detail!$B$1:$B$1001,MATCH(Main!C289,Detail!$G$1:$G$1001,0))</f>
        <v>O-</v>
      </c>
    </row>
    <row r="290" spans="1:24" x14ac:dyDescent="0.35">
      <c r="A290">
        <v>289</v>
      </c>
      <c r="B290" t="str">
        <f>IF(A290&lt;=250,"1-250",IF(A290&lt;=500,"251-500",IF(A290&lt;=750,"501-750","751-1000")))</f>
        <v>251-500</v>
      </c>
      <c r="C290" t="str">
        <f>CONCATENATE(IF(D290="Matematika","A",IF(D290="Fisika","B",IF(D290="Kimia","C",IF(D290="Biologi","D",IF(D290="Statistika","E","F"))))),IF(A290&gt;=1000,"",IF(A290&gt;=100,"0",IF(A290&gt;=10,"00",IF(A290&lt;10,"000")))),A290)</f>
        <v>A0289</v>
      </c>
      <c r="D290" t="s">
        <v>1015</v>
      </c>
      <c r="E290" t="str">
        <f>VLOOKUP(C290,Detail!$G$1:$H$1001,2,0)</f>
        <v>Agus Jailani</v>
      </c>
      <c r="F290" t="str">
        <f>IF(D290="Statistika","Bu Dwi",IF(D290="Aktuaria","Pak Krisna",IF(D290="Matematika","Pak Budi",IF(D290="Fisika","Bu Ratna",IF(D290="Kimia","Bu Made","Pak Andi")))))</f>
        <v>Pak Budi</v>
      </c>
      <c r="G290">
        <v>69</v>
      </c>
      <c r="H290">
        <v>45</v>
      </c>
      <c r="I290">
        <v>54</v>
      </c>
      <c r="J290">
        <v>51</v>
      </c>
      <c r="K290">
        <v>80</v>
      </c>
      <c r="L290">
        <v>90</v>
      </c>
      <c r="M290">
        <v>63</v>
      </c>
      <c r="N290" s="27">
        <f>IFERROR(VLOOKUP(Main!C290,Absen!$A$1:$B$501,2,0),"No")</f>
        <v>44842</v>
      </c>
      <c r="O290" s="27" t="str">
        <f>IF(N290="No","Hadir","Tidak Hadir")</f>
        <v>Tidak Hadir</v>
      </c>
      <c r="P290">
        <f>IF(N290="No",M290,M290-10)</f>
        <v>53</v>
      </c>
      <c r="Q290">
        <f>SUM(G290:H290,J290:K290)*12.5%+SUM(I290,L290)*20%+P290*10%</f>
        <v>64.724999999999994</v>
      </c>
      <c r="R290" t="str">
        <f>IF(Main!Q290&gt;=91,"A+",IF(Main!Q290&gt;=80,"A",IF(Q290&gt;=70,"B",IF(Q290&gt;=60,"C",IF(Q290&gt;=40,"D",IF(Q290&lt;40,"E"))))))</f>
        <v>C</v>
      </c>
      <c r="S290" s="27">
        <f>INDEX(Detail!$A$1:$A$1001,MATCH(Main!C290,Detail!$G$1:$G$1001,0))</f>
        <v>37638</v>
      </c>
      <c r="T290" t="str">
        <f>INDEX(Detail!$F$1:$F$1001,MATCH(Main!C290,Detail!$G$1:$G$1001,0))</f>
        <v>Meulaboh</v>
      </c>
      <c r="U290">
        <f>INDEX(Detail!$C$1:$C$1001,MATCH(Main!C290,Detail!$G$1:$G$1001,0))</f>
        <v>157</v>
      </c>
      <c r="V290">
        <f>INDEX(Detail!$D$1:$D$1001,MATCH(Main!C290,Detail!$G$1:$G$1001,0))</f>
        <v>83</v>
      </c>
      <c r="W290" t="str">
        <f>INDEX(Detail!$E$1:$E$1001,MATCH(Main!C290,Detail!$G$1:$G$1001,0))</f>
        <v>Jl. Cikutra Barat No. 38</v>
      </c>
      <c r="X290" t="str">
        <f>INDEX(Detail!$B$1:$B$1001,MATCH(Main!C290,Detail!$G$1:$G$1001,0))</f>
        <v>AB-</v>
      </c>
    </row>
    <row r="291" spans="1:24" x14ac:dyDescent="0.35">
      <c r="A291">
        <v>290</v>
      </c>
      <c r="B291" t="str">
        <f>IF(A291&lt;=250,"1-250",IF(A291&lt;=500,"251-500",IF(A291&lt;=750,"501-750","751-1000")))</f>
        <v>251-500</v>
      </c>
      <c r="C291" t="str">
        <f>CONCATENATE(IF(D291="Matematika","A",IF(D291="Fisika","B",IF(D291="Kimia","C",IF(D291="Biologi","D",IF(D291="Statistika","E","F"))))),IF(A291&gt;=1000,"",IF(A291&gt;=100,"0",IF(A291&gt;=10,"00",IF(A291&lt;10,"000")))),A291)</f>
        <v>C0290</v>
      </c>
      <c r="D291" t="s">
        <v>1012</v>
      </c>
      <c r="E291" t="str">
        <f>VLOOKUP(C291,Detail!$G$1:$H$1001,2,0)</f>
        <v>Rahmat Saputra</v>
      </c>
      <c r="F291" t="str">
        <f>IF(D291="Statistika","Bu Dwi",IF(D291="Aktuaria","Pak Krisna",IF(D291="Matematika","Pak Budi",IF(D291="Fisika","Bu Ratna",IF(D291="Kimia","Bu Made","Pak Andi")))))</f>
        <v>Bu Made</v>
      </c>
      <c r="G291">
        <v>61</v>
      </c>
      <c r="H291">
        <v>55</v>
      </c>
      <c r="I291">
        <v>33</v>
      </c>
      <c r="J291">
        <v>60</v>
      </c>
      <c r="K291">
        <v>63</v>
      </c>
      <c r="L291">
        <v>71</v>
      </c>
      <c r="M291">
        <v>61</v>
      </c>
      <c r="N291" s="27">
        <f>IFERROR(VLOOKUP(Main!C291,Absen!$A$1:$B$501,2,0),"No")</f>
        <v>44827</v>
      </c>
      <c r="O291" s="27" t="str">
        <f>IF(N291="No","Hadir","Tidak Hadir")</f>
        <v>Tidak Hadir</v>
      </c>
      <c r="P291">
        <f>IF(N291="No",M291,M291-10)</f>
        <v>51</v>
      </c>
      <c r="Q291">
        <f>SUM(G291:H291,J291:K291)*12.5%+SUM(I291,L291)*20%+P291*10%</f>
        <v>55.774999999999999</v>
      </c>
      <c r="R291" t="str">
        <f>IF(Main!Q291&gt;=91,"A+",IF(Main!Q291&gt;=80,"A",IF(Q291&gt;=70,"B",IF(Q291&gt;=60,"C",IF(Q291&gt;=40,"D",IF(Q291&lt;40,"E"))))))</f>
        <v>D</v>
      </c>
      <c r="S291" s="27">
        <f>INDEX(Detail!$A$1:$A$1001,MATCH(Main!C291,Detail!$G$1:$G$1001,0))</f>
        <v>38065</v>
      </c>
      <c r="T291" t="str">
        <f>INDEX(Detail!$F$1:$F$1001,MATCH(Main!C291,Detail!$G$1:$G$1001,0))</f>
        <v>Denpasar</v>
      </c>
      <c r="U291">
        <f>INDEX(Detail!$C$1:$C$1001,MATCH(Main!C291,Detail!$G$1:$G$1001,0))</f>
        <v>151</v>
      </c>
      <c r="V291">
        <f>INDEX(Detail!$D$1:$D$1001,MATCH(Main!C291,Detail!$G$1:$G$1001,0))</f>
        <v>83</v>
      </c>
      <c r="W291" t="str">
        <f>INDEX(Detail!$E$1:$E$1001,MATCH(Main!C291,Detail!$G$1:$G$1001,0))</f>
        <v>Gg. M.T Haryono No. 33</v>
      </c>
      <c r="X291" t="str">
        <f>INDEX(Detail!$B$1:$B$1001,MATCH(Main!C291,Detail!$G$1:$G$1001,0))</f>
        <v>A-</v>
      </c>
    </row>
    <row r="292" spans="1:24" x14ac:dyDescent="0.35">
      <c r="A292">
        <v>291</v>
      </c>
      <c r="B292" t="str">
        <f>IF(A292&lt;=250,"1-250",IF(A292&lt;=500,"251-500",IF(A292&lt;=750,"501-750","751-1000")))</f>
        <v>251-500</v>
      </c>
      <c r="C292" t="str">
        <f>CONCATENATE(IF(D292="Matematika","A",IF(D292="Fisika","B",IF(D292="Kimia","C",IF(D292="Biologi","D",IF(D292="Statistika","E","F"))))),IF(A292&gt;=1000,"",IF(A292&gt;=100,"0",IF(A292&gt;=10,"00",IF(A292&lt;10,"000")))),A292)</f>
        <v>E0291</v>
      </c>
      <c r="D292" t="s">
        <v>1010</v>
      </c>
      <c r="E292" t="str">
        <f>VLOOKUP(C292,Detail!$G$1:$H$1001,2,0)</f>
        <v>Tina Hidayanto</v>
      </c>
      <c r="F292" t="str">
        <f>IF(D292="Statistika","Bu Dwi",IF(D292="Aktuaria","Pak Krisna",IF(D292="Matematika","Pak Budi",IF(D292="Fisika","Bu Ratna",IF(D292="Kimia","Bu Made","Pak Andi")))))</f>
        <v>Bu Dwi</v>
      </c>
      <c r="G292">
        <v>72</v>
      </c>
      <c r="H292">
        <v>66</v>
      </c>
      <c r="I292">
        <v>89</v>
      </c>
      <c r="J292">
        <v>52</v>
      </c>
      <c r="K292">
        <v>95</v>
      </c>
      <c r="L292">
        <v>95</v>
      </c>
      <c r="M292">
        <v>64</v>
      </c>
      <c r="N292" s="27" t="str">
        <f>IFERROR(VLOOKUP(Main!C292,Absen!$A$1:$B$501,2,0),"No")</f>
        <v>No</v>
      </c>
      <c r="O292" s="27" t="str">
        <f>IF(N292="No","Hadir","Tidak Hadir")</f>
        <v>Hadir</v>
      </c>
      <c r="P292">
        <f>IF(N292="No",M292,M292-10)</f>
        <v>64</v>
      </c>
      <c r="Q292">
        <f>SUM(G292:H292,J292:K292)*12.5%+SUM(I292,L292)*20%+P292*10%</f>
        <v>78.825000000000017</v>
      </c>
      <c r="R292" t="str">
        <f>IF(Main!Q292&gt;=91,"A+",IF(Main!Q292&gt;=80,"A",IF(Q292&gt;=70,"B",IF(Q292&gt;=60,"C",IF(Q292&gt;=40,"D",IF(Q292&lt;40,"E"))))))</f>
        <v>B</v>
      </c>
      <c r="S292" s="27">
        <f>INDEX(Detail!$A$1:$A$1001,MATCH(Main!C292,Detail!$G$1:$G$1001,0))</f>
        <v>37447</v>
      </c>
      <c r="T292" t="str">
        <f>INDEX(Detail!$F$1:$F$1001,MATCH(Main!C292,Detail!$G$1:$G$1001,0))</f>
        <v>Tarakan</v>
      </c>
      <c r="U292">
        <f>INDEX(Detail!$C$1:$C$1001,MATCH(Main!C292,Detail!$G$1:$G$1001,0))</f>
        <v>180</v>
      </c>
      <c r="V292">
        <f>INDEX(Detail!$D$1:$D$1001,MATCH(Main!C292,Detail!$G$1:$G$1001,0))</f>
        <v>76</v>
      </c>
      <c r="W292" t="str">
        <f>INDEX(Detail!$E$1:$E$1001,MATCH(Main!C292,Detail!$G$1:$G$1001,0))</f>
        <v xml:space="preserve">Jalan K.H. Wahid Hasyim No. 6
</v>
      </c>
      <c r="X292" t="str">
        <f>INDEX(Detail!$B$1:$B$1001,MATCH(Main!C292,Detail!$G$1:$G$1001,0))</f>
        <v>AB-</v>
      </c>
    </row>
    <row r="293" spans="1:24" x14ac:dyDescent="0.35">
      <c r="A293">
        <v>292</v>
      </c>
      <c r="B293" t="str">
        <f>IF(A293&lt;=250,"1-250",IF(A293&lt;=500,"251-500",IF(A293&lt;=750,"501-750","751-1000")))</f>
        <v>251-500</v>
      </c>
      <c r="C293" t="str">
        <f>CONCATENATE(IF(D293="Matematika","A",IF(D293="Fisika","B",IF(D293="Kimia","C",IF(D293="Biologi","D",IF(D293="Statistika","E","F"))))),IF(A293&gt;=1000,"",IF(A293&gt;=100,"0",IF(A293&gt;=10,"00",IF(A293&lt;10,"000")))),A293)</f>
        <v>D0292</v>
      </c>
      <c r="D293" t="s">
        <v>1013</v>
      </c>
      <c r="E293" t="str">
        <f>VLOOKUP(C293,Detail!$G$1:$H$1001,2,0)</f>
        <v>Akarsana Firgantoro</v>
      </c>
      <c r="F293" t="str">
        <f>IF(D293="Statistika","Bu Dwi",IF(D293="Aktuaria","Pak Krisna",IF(D293="Matematika","Pak Budi",IF(D293="Fisika","Bu Ratna",IF(D293="Kimia","Bu Made","Pak Andi")))))</f>
        <v>Pak Andi</v>
      </c>
      <c r="G293">
        <v>63</v>
      </c>
      <c r="H293">
        <v>56</v>
      </c>
      <c r="I293">
        <v>80</v>
      </c>
      <c r="J293">
        <v>56</v>
      </c>
      <c r="K293">
        <v>55</v>
      </c>
      <c r="L293">
        <v>97</v>
      </c>
      <c r="M293">
        <v>95</v>
      </c>
      <c r="N293" s="27">
        <f>IFERROR(VLOOKUP(Main!C293,Absen!$A$1:$B$501,2,0),"No")</f>
        <v>44855</v>
      </c>
      <c r="O293" s="27" t="str">
        <f>IF(N293="No","Hadir","Tidak Hadir")</f>
        <v>Tidak Hadir</v>
      </c>
      <c r="P293">
        <f>IF(N293="No",M293,M293-10)</f>
        <v>85</v>
      </c>
      <c r="Q293">
        <f>SUM(G293:H293,J293:K293)*12.5%+SUM(I293,L293)*20%+P293*10%</f>
        <v>72.650000000000006</v>
      </c>
      <c r="R293" t="str">
        <f>IF(Main!Q293&gt;=91,"A+",IF(Main!Q293&gt;=80,"A",IF(Q293&gt;=70,"B",IF(Q293&gt;=60,"C",IF(Q293&gt;=40,"D",IF(Q293&lt;40,"E"))))))</f>
        <v>B</v>
      </c>
      <c r="S293" s="27">
        <f>INDEX(Detail!$A$1:$A$1001,MATCH(Main!C293,Detail!$G$1:$G$1001,0))</f>
        <v>37761</v>
      </c>
      <c r="T293" t="str">
        <f>INDEX(Detail!$F$1:$F$1001,MATCH(Main!C293,Detail!$G$1:$G$1001,0))</f>
        <v>Bandar Lampung</v>
      </c>
      <c r="U293">
        <f>INDEX(Detail!$C$1:$C$1001,MATCH(Main!C293,Detail!$G$1:$G$1001,0))</f>
        <v>158</v>
      </c>
      <c r="V293">
        <f>INDEX(Detail!$D$1:$D$1001,MATCH(Main!C293,Detail!$G$1:$G$1001,0))</f>
        <v>74</v>
      </c>
      <c r="W293" t="str">
        <f>INDEX(Detail!$E$1:$E$1001,MATCH(Main!C293,Detail!$G$1:$G$1001,0))</f>
        <v>Jl. Wonoayu No. 78</v>
      </c>
      <c r="X293" t="str">
        <f>INDEX(Detail!$B$1:$B$1001,MATCH(Main!C293,Detail!$G$1:$G$1001,0))</f>
        <v>B-</v>
      </c>
    </row>
    <row r="294" spans="1:24" x14ac:dyDescent="0.35">
      <c r="A294">
        <v>293</v>
      </c>
      <c r="B294" t="str">
        <f>IF(A294&lt;=250,"1-250",IF(A294&lt;=500,"251-500",IF(A294&lt;=750,"501-750","751-1000")))</f>
        <v>251-500</v>
      </c>
      <c r="C294" t="str">
        <f>CONCATENATE(IF(D294="Matematika","A",IF(D294="Fisika","B",IF(D294="Kimia","C",IF(D294="Biologi","D",IF(D294="Statistika","E","F"))))),IF(A294&gt;=1000,"",IF(A294&gt;=100,"0",IF(A294&gt;=10,"00",IF(A294&lt;10,"000")))),A294)</f>
        <v>F0293</v>
      </c>
      <c r="D294" t="s">
        <v>1011</v>
      </c>
      <c r="E294" t="str">
        <f>VLOOKUP(C294,Detail!$G$1:$H$1001,2,0)</f>
        <v>Michelle Permata</v>
      </c>
      <c r="F294" t="str">
        <f>IF(D294="Statistika","Bu Dwi",IF(D294="Aktuaria","Pak Krisna",IF(D294="Matematika","Pak Budi",IF(D294="Fisika","Bu Ratna",IF(D294="Kimia","Bu Made","Pak Andi")))))</f>
        <v>Pak Krisna</v>
      </c>
      <c r="G294">
        <v>85</v>
      </c>
      <c r="H294">
        <v>43</v>
      </c>
      <c r="I294">
        <v>32</v>
      </c>
      <c r="J294">
        <v>53</v>
      </c>
      <c r="K294">
        <v>61</v>
      </c>
      <c r="L294">
        <v>99</v>
      </c>
      <c r="M294">
        <v>72</v>
      </c>
      <c r="N294" s="27">
        <f>IFERROR(VLOOKUP(Main!C294,Absen!$A$1:$B$501,2,0),"No")</f>
        <v>44819</v>
      </c>
      <c r="O294" s="27" t="str">
        <f>IF(N294="No","Hadir","Tidak Hadir")</f>
        <v>Tidak Hadir</v>
      </c>
      <c r="P294">
        <f>IF(N294="No",M294,M294-10)</f>
        <v>62</v>
      </c>
      <c r="Q294">
        <f>SUM(G294:H294,J294:K294)*12.5%+SUM(I294,L294)*20%+P294*10%</f>
        <v>62.650000000000006</v>
      </c>
      <c r="R294" t="str">
        <f>IF(Main!Q294&gt;=91,"A+",IF(Main!Q294&gt;=80,"A",IF(Q294&gt;=70,"B",IF(Q294&gt;=60,"C",IF(Q294&gt;=40,"D",IF(Q294&lt;40,"E"))))))</f>
        <v>C</v>
      </c>
      <c r="S294" s="27">
        <f>INDEX(Detail!$A$1:$A$1001,MATCH(Main!C294,Detail!$G$1:$G$1001,0))</f>
        <v>37556</v>
      </c>
      <c r="T294" t="str">
        <f>INDEX(Detail!$F$1:$F$1001,MATCH(Main!C294,Detail!$G$1:$G$1001,0))</f>
        <v>Batam</v>
      </c>
      <c r="U294">
        <f>INDEX(Detail!$C$1:$C$1001,MATCH(Main!C294,Detail!$G$1:$G$1001,0))</f>
        <v>171</v>
      </c>
      <c r="V294">
        <f>INDEX(Detail!$D$1:$D$1001,MATCH(Main!C294,Detail!$G$1:$G$1001,0))</f>
        <v>83</v>
      </c>
      <c r="W294" t="str">
        <f>INDEX(Detail!$E$1:$E$1001,MATCH(Main!C294,Detail!$G$1:$G$1001,0))</f>
        <v>Jl. Jakarta No. 43</v>
      </c>
      <c r="X294" t="str">
        <f>INDEX(Detail!$B$1:$B$1001,MATCH(Main!C294,Detail!$G$1:$G$1001,0))</f>
        <v>O-</v>
      </c>
    </row>
    <row r="295" spans="1:24" x14ac:dyDescent="0.35">
      <c r="A295">
        <v>294</v>
      </c>
      <c r="B295" t="str">
        <f>IF(A295&lt;=250,"1-250",IF(A295&lt;=500,"251-500",IF(A295&lt;=750,"501-750","751-1000")))</f>
        <v>251-500</v>
      </c>
      <c r="C295" t="str">
        <f>CONCATENATE(IF(D295="Matematika","A",IF(D295="Fisika","B",IF(D295="Kimia","C",IF(D295="Biologi","D",IF(D295="Statistika","E","F"))))),IF(A295&gt;=1000,"",IF(A295&gt;=100,"0",IF(A295&gt;=10,"00",IF(A295&lt;10,"000")))),A295)</f>
        <v>E0294</v>
      </c>
      <c r="D295" t="s">
        <v>1010</v>
      </c>
      <c r="E295" t="str">
        <f>VLOOKUP(C295,Detail!$G$1:$H$1001,2,0)</f>
        <v>Laras Nainggolan</v>
      </c>
      <c r="F295" t="str">
        <f>IF(D295="Statistika","Bu Dwi",IF(D295="Aktuaria","Pak Krisna",IF(D295="Matematika","Pak Budi",IF(D295="Fisika","Bu Ratna",IF(D295="Kimia","Bu Made","Pak Andi")))))</f>
        <v>Bu Dwi</v>
      </c>
      <c r="G295">
        <v>82</v>
      </c>
      <c r="H295">
        <v>70</v>
      </c>
      <c r="I295">
        <v>34</v>
      </c>
      <c r="J295">
        <v>71</v>
      </c>
      <c r="K295">
        <v>81</v>
      </c>
      <c r="L295">
        <v>67</v>
      </c>
      <c r="M295">
        <v>74</v>
      </c>
      <c r="N295" s="27" t="str">
        <f>IFERROR(VLOOKUP(Main!C295,Absen!$A$1:$B$501,2,0),"No")</f>
        <v>No</v>
      </c>
      <c r="O295" s="27" t="str">
        <f>IF(N295="No","Hadir","Tidak Hadir")</f>
        <v>Hadir</v>
      </c>
      <c r="P295">
        <f>IF(N295="No",M295,M295-10)</f>
        <v>74</v>
      </c>
      <c r="Q295">
        <f>SUM(G295:H295,J295:K295)*12.5%+SUM(I295,L295)*20%+P295*10%</f>
        <v>65.600000000000009</v>
      </c>
      <c r="R295" t="str">
        <f>IF(Main!Q295&gt;=91,"A+",IF(Main!Q295&gt;=80,"A",IF(Q295&gt;=70,"B",IF(Q295&gt;=60,"C",IF(Q295&gt;=40,"D",IF(Q295&lt;40,"E"))))))</f>
        <v>C</v>
      </c>
      <c r="S295" s="27">
        <f>INDEX(Detail!$A$1:$A$1001,MATCH(Main!C295,Detail!$G$1:$G$1001,0))</f>
        <v>37273</v>
      </c>
      <c r="T295" t="str">
        <f>INDEX(Detail!$F$1:$F$1001,MATCH(Main!C295,Detail!$G$1:$G$1001,0))</f>
        <v>Sawahlunto</v>
      </c>
      <c r="U295">
        <f>INDEX(Detail!$C$1:$C$1001,MATCH(Main!C295,Detail!$G$1:$G$1001,0))</f>
        <v>156</v>
      </c>
      <c r="V295">
        <f>INDEX(Detail!$D$1:$D$1001,MATCH(Main!C295,Detail!$G$1:$G$1001,0))</f>
        <v>62</v>
      </c>
      <c r="W295" t="str">
        <f>INDEX(Detail!$E$1:$E$1001,MATCH(Main!C295,Detail!$G$1:$G$1001,0))</f>
        <v xml:space="preserve">Jalan Raya Ujungberung No. 3
</v>
      </c>
      <c r="X295" t="str">
        <f>INDEX(Detail!$B$1:$B$1001,MATCH(Main!C295,Detail!$G$1:$G$1001,0))</f>
        <v>O-</v>
      </c>
    </row>
    <row r="296" spans="1:24" x14ac:dyDescent="0.35">
      <c r="A296">
        <v>295</v>
      </c>
      <c r="B296" t="str">
        <f>IF(A296&lt;=250,"1-250",IF(A296&lt;=500,"251-500",IF(A296&lt;=750,"501-750","751-1000")))</f>
        <v>251-500</v>
      </c>
      <c r="C296" t="str">
        <f>CONCATENATE(IF(D296="Matematika","A",IF(D296="Fisika","B",IF(D296="Kimia","C",IF(D296="Biologi","D",IF(D296="Statistika","E","F"))))),IF(A296&gt;=1000,"",IF(A296&gt;=100,"0",IF(A296&gt;=10,"00",IF(A296&lt;10,"000")))),A296)</f>
        <v>B0295</v>
      </c>
      <c r="D296" t="s">
        <v>1014</v>
      </c>
      <c r="E296" t="str">
        <f>VLOOKUP(C296,Detail!$G$1:$H$1001,2,0)</f>
        <v>Mariadi Wulandari</v>
      </c>
      <c r="F296" t="str">
        <f>IF(D296="Statistika","Bu Dwi",IF(D296="Aktuaria","Pak Krisna",IF(D296="Matematika","Pak Budi",IF(D296="Fisika","Bu Ratna",IF(D296="Kimia","Bu Made","Pak Andi")))))</f>
        <v>Bu Ratna</v>
      </c>
      <c r="G296">
        <v>50</v>
      </c>
      <c r="H296">
        <v>59</v>
      </c>
      <c r="I296">
        <v>35</v>
      </c>
      <c r="J296">
        <v>59</v>
      </c>
      <c r="K296">
        <v>56</v>
      </c>
      <c r="L296">
        <v>66</v>
      </c>
      <c r="M296">
        <v>100</v>
      </c>
      <c r="N296" s="27" t="str">
        <f>IFERROR(VLOOKUP(Main!C296,Absen!$A$1:$B$501,2,0),"No")</f>
        <v>No</v>
      </c>
      <c r="O296" s="27" t="str">
        <f>IF(N296="No","Hadir","Tidak Hadir")</f>
        <v>Hadir</v>
      </c>
      <c r="P296">
        <f>IF(N296="No",M296,M296-10)</f>
        <v>100</v>
      </c>
      <c r="Q296">
        <f>SUM(G296:H296,J296:K296)*12.5%+SUM(I296,L296)*20%+P296*10%</f>
        <v>58.2</v>
      </c>
      <c r="R296" t="str">
        <f>IF(Main!Q296&gt;=91,"A+",IF(Main!Q296&gt;=80,"A",IF(Q296&gt;=70,"B",IF(Q296&gt;=60,"C",IF(Q296&gt;=40,"D",IF(Q296&lt;40,"E"))))))</f>
        <v>D</v>
      </c>
      <c r="S296" s="27">
        <f>INDEX(Detail!$A$1:$A$1001,MATCH(Main!C296,Detail!$G$1:$G$1001,0))</f>
        <v>37779</v>
      </c>
      <c r="T296" t="str">
        <f>INDEX(Detail!$F$1:$F$1001,MATCH(Main!C296,Detail!$G$1:$G$1001,0))</f>
        <v>Tangerang</v>
      </c>
      <c r="U296">
        <f>INDEX(Detail!$C$1:$C$1001,MATCH(Main!C296,Detail!$G$1:$G$1001,0))</f>
        <v>151</v>
      </c>
      <c r="V296">
        <f>INDEX(Detail!$D$1:$D$1001,MATCH(Main!C296,Detail!$G$1:$G$1001,0))</f>
        <v>88</v>
      </c>
      <c r="W296" t="str">
        <f>INDEX(Detail!$E$1:$E$1001,MATCH(Main!C296,Detail!$G$1:$G$1001,0))</f>
        <v>Jalan Bangka Raya No. 33</v>
      </c>
      <c r="X296" t="str">
        <f>INDEX(Detail!$B$1:$B$1001,MATCH(Main!C296,Detail!$G$1:$G$1001,0))</f>
        <v>B-</v>
      </c>
    </row>
    <row r="297" spans="1:24" x14ac:dyDescent="0.35">
      <c r="A297">
        <v>296</v>
      </c>
      <c r="B297" t="str">
        <f>IF(A297&lt;=250,"1-250",IF(A297&lt;=500,"251-500",IF(A297&lt;=750,"501-750","751-1000")))</f>
        <v>251-500</v>
      </c>
      <c r="C297" t="str">
        <f>CONCATENATE(IF(D297="Matematika","A",IF(D297="Fisika","B",IF(D297="Kimia","C",IF(D297="Biologi","D",IF(D297="Statistika","E","F"))))),IF(A297&gt;=1000,"",IF(A297&gt;=100,"0",IF(A297&gt;=10,"00",IF(A297&lt;10,"000")))),A297)</f>
        <v>F0296</v>
      </c>
      <c r="D297" t="s">
        <v>1011</v>
      </c>
      <c r="E297" t="str">
        <f>VLOOKUP(C297,Detail!$G$1:$H$1001,2,0)</f>
        <v>Danu Prastuti</v>
      </c>
      <c r="F297" t="str">
        <f>IF(D297="Statistika","Bu Dwi",IF(D297="Aktuaria","Pak Krisna",IF(D297="Matematika","Pak Budi",IF(D297="Fisika","Bu Ratna",IF(D297="Kimia","Bu Made","Pak Andi")))))</f>
        <v>Pak Krisna</v>
      </c>
      <c r="G297">
        <v>83</v>
      </c>
      <c r="H297">
        <v>52</v>
      </c>
      <c r="I297">
        <v>92</v>
      </c>
      <c r="J297">
        <v>55</v>
      </c>
      <c r="K297">
        <v>50</v>
      </c>
      <c r="L297">
        <v>56</v>
      </c>
      <c r="M297">
        <v>64</v>
      </c>
      <c r="N297" s="27" t="str">
        <f>IFERROR(VLOOKUP(Main!C297,Absen!$A$1:$B$501,2,0),"No")</f>
        <v>No</v>
      </c>
      <c r="O297" s="27" t="str">
        <f>IF(N297="No","Hadir","Tidak Hadir")</f>
        <v>Hadir</v>
      </c>
      <c r="P297">
        <f>IF(N297="No",M297,M297-10)</f>
        <v>64</v>
      </c>
      <c r="Q297">
        <f>SUM(G297:H297,J297:K297)*12.5%+SUM(I297,L297)*20%+P297*10%</f>
        <v>66</v>
      </c>
      <c r="R297" t="str">
        <f>IF(Main!Q297&gt;=91,"A+",IF(Main!Q297&gt;=80,"A",IF(Q297&gt;=70,"B",IF(Q297&gt;=60,"C",IF(Q297&gt;=40,"D",IF(Q297&lt;40,"E"))))))</f>
        <v>C</v>
      </c>
      <c r="S297" s="27">
        <f>INDEX(Detail!$A$1:$A$1001,MATCH(Main!C297,Detail!$G$1:$G$1001,0))</f>
        <v>38076</v>
      </c>
      <c r="T297" t="str">
        <f>INDEX(Detail!$F$1:$F$1001,MATCH(Main!C297,Detail!$G$1:$G$1001,0))</f>
        <v>Manado</v>
      </c>
      <c r="U297">
        <f>INDEX(Detail!$C$1:$C$1001,MATCH(Main!C297,Detail!$G$1:$G$1001,0))</f>
        <v>152</v>
      </c>
      <c r="V297">
        <f>INDEX(Detail!$D$1:$D$1001,MATCH(Main!C297,Detail!$G$1:$G$1001,0))</f>
        <v>78</v>
      </c>
      <c r="W297" t="str">
        <f>INDEX(Detail!$E$1:$E$1001,MATCH(Main!C297,Detail!$G$1:$G$1001,0))</f>
        <v xml:space="preserve">Jl. Suryakencana No. 7
</v>
      </c>
      <c r="X297" t="str">
        <f>INDEX(Detail!$B$1:$B$1001,MATCH(Main!C297,Detail!$G$1:$G$1001,0))</f>
        <v>B-</v>
      </c>
    </row>
    <row r="298" spans="1:24" x14ac:dyDescent="0.35">
      <c r="A298">
        <v>297</v>
      </c>
      <c r="B298" t="str">
        <f>IF(A298&lt;=250,"1-250",IF(A298&lt;=500,"251-500",IF(A298&lt;=750,"501-750","751-1000")))</f>
        <v>251-500</v>
      </c>
      <c r="C298" t="str">
        <f>CONCATENATE(IF(D298="Matematika","A",IF(D298="Fisika","B",IF(D298="Kimia","C",IF(D298="Biologi","D",IF(D298="Statistika","E","F"))))),IF(A298&gt;=1000,"",IF(A298&gt;=100,"0",IF(A298&gt;=10,"00",IF(A298&lt;10,"000")))),A298)</f>
        <v>C0297</v>
      </c>
      <c r="D298" t="s">
        <v>1012</v>
      </c>
      <c r="E298" t="str">
        <f>VLOOKUP(C298,Detail!$G$1:$H$1001,2,0)</f>
        <v>Adikara Wahyudin</v>
      </c>
      <c r="F298" t="str">
        <f>IF(D298="Statistika","Bu Dwi",IF(D298="Aktuaria","Pak Krisna",IF(D298="Matematika","Pak Budi",IF(D298="Fisika","Bu Ratna",IF(D298="Kimia","Bu Made","Pak Andi")))))</f>
        <v>Bu Made</v>
      </c>
      <c r="G298">
        <v>55</v>
      </c>
      <c r="H298">
        <v>74</v>
      </c>
      <c r="I298">
        <v>83</v>
      </c>
      <c r="J298">
        <v>70</v>
      </c>
      <c r="K298">
        <v>52</v>
      </c>
      <c r="L298">
        <v>43</v>
      </c>
      <c r="M298">
        <v>61</v>
      </c>
      <c r="N298" s="27" t="str">
        <f>IFERROR(VLOOKUP(Main!C298,Absen!$A$1:$B$501,2,0),"No")</f>
        <v>No</v>
      </c>
      <c r="O298" s="27" t="str">
        <f>IF(N298="No","Hadir","Tidak Hadir")</f>
        <v>Hadir</v>
      </c>
      <c r="P298">
        <f>IF(N298="No",M298,M298-10)</f>
        <v>61</v>
      </c>
      <c r="Q298">
        <f>SUM(G298:H298,J298:K298)*12.5%+SUM(I298,L298)*20%+P298*10%</f>
        <v>62.675000000000004</v>
      </c>
      <c r="R298" t="str">
        <f>IF(Main!Q298&gt;=91,"A+",IF(Main!Q298&gt;=80,"A",IF(Q298&gt;=70,"B",IF(Q298&gt;=60,"C",IF(Q298&gt;=40,"D",IF(Q298&lt;40,"E"))))))</f>
        <v>C</v>
      </c>
      <c r="S298" s="27">
        <f>INDEX(Detail!$A$1:$A$1001,MATCH(Main!C298,Detail!$G$1:$G$1001,0))</f>
        <v>37507</v>
      </c>
      <c r="T298" t="str">
        <f>INDEX(Detail!$F$1:$F$1001,MATCH(Main!C298,Detail!$G$1:$G$1001,0))</f>
        <v>Payakumbuh</v>
      </c>
      <c r="U298">
        <f>INDEX(Detail!$C$1:$C$1001,MATCH(Main!C298,Detail!$G$1:$G$1001,0))</f>
        <v>171</v>
      </c>
      <c r="V298">
        <f>INDEX(Detail!$D$1:$D$1001,MATCH(Main!C298,Detail!$G$1:$G$1001,0))</f>
        <v>83</v>
      </c>
      <c r="W298" t="str">
        <f>INDEX(Detail!$E$1:$E$1001,MATCH(Main!C298,Detail!$G$1:$G$1001,0))</f>
        <v>Gg. Pasirkoja No. 93</v>
      </c>
      <c r="X298" t="str">
        <f>INDEX(Detail!$B$1:$B$1001,MATCH(Main!C298,Detail!$G$1:$G$1001,0))</f>
        <v>A+</v>
      </c>
    </row>
    <row r="299" spans="1:24" x14ac:dyDescent="0.35">
      <c r="A299">
        <v>298</v>
      </c>
      <c r="B299" t="str">
        <f>IF(A299&lt;=250,"1-250",IF(A299&lt;=500,"251-500",IF(A299&lt;=750,"501-750","751-1000")))</f>
        <v>251-500</v>
      </c>
      <c r="C299" t="str">
        <f>CONCATENATE(IF(D299="Matematika","A",IF(D299="Fisika","B",IF(D299="Kimia","C",IF(D299="Biologi","D",IF(D299="Statistika","E","F"))))),IF(A299&gt;=1000,"",IF(A299&gt;=100,"0",IF(A299&gt;=10,"00",IF(A299&lt;10,"000")))),A299)</f>
        <v>C0298</v>
      </c>
      <c r="D299" t="s">
        <v>1012</v>
      </c>
      <c r="E299" t="str">
        <f>VLOOKUP(C299,Detail!$G$1:$H$1001,2,0)</f>
        <v>Ganjaran Hartati</v>
      </c>
      <c r="F299" t="str">
        <f>IF(D299="Statistika","Bu Dwi",IF(D299="Aktuaria","Pak Krisna",IF(D299="Matematika","Pak Budi",IF(D299="Fisika","Bu Ratna",IF(D299="Kimia","Bu Made","Pak Andi")))))</f>
        <v>Bu Made</v>
      </c>
      <c r="G299">
        <v>89</v>
      </c>
      <c r="H299">
        <v>46</v>
      </c>
      <c r="I299">
        <v>68</v>
      </c>
      <c r="J299">
        <v>68</v>
      </c>
      <c r="K299">
        <v>72</v>
      </c>
      <c r="L299">
        <v>90</v>
      </c>
      <c r="M299">
        <v>68</v>
      </c>
      <c r="N299" s="27">
        <f>IFERROR(VLOOKUP(Main!C299,Absen!$A$1:$B$501,2,0),"No")</f>
        <v>44784</v>
      </c>
      <c r="O299" s="27" t="str">
        <f>IF(N299="No","Hadir","Tidak Hadir")</f>
        <v>Tidak Hadir</v>
      </c>
      <c r="P299">
        <f>IF(N299="No",M299,M299-10)</f>
        <v>58</v>
      </c>
      <c r="Q299">
        <f>SUM(G299:H299,J299:K299)*12.5%+SUM(I299,L299)*20%+P299*10%</f>
        <v>71.774999999999991</v>
      </c>
      <c r="R299" t="str">
        <f>IF(Main!Q299&gt;=91,"A+",IF(Main!Q299&gt;=80,"A",IF(Q299&gt;=70,"B",IF(Q299&gt;=60,"C",IF(Q299&gt;=40,"D",IF(Q299&lt;40,"E"))))))</f>
        <v>B</v>
      </c>
      <c r="S299" s="27">
        <f>INDEX(Detail!$A$1:$A$1001,MATCH(Main!C299,Detail!$G$1:$G$1001,0))</f>
        <v>37212</v>
      </c>
      <c r="T299" t="str">
        <f>INDEX(Detail!$F$1:$F$1001,MATCH(Main!C299,Detail!$G$1:$G$1001,0))</f>
        <v>Palangkaraya</v>
      </c>
      <c r="U299">
        <f>INDEX(Detail!$C$1:$C$1001,MATCH(Main!C299,Detail!$G$1:$G$1001,0))</f>
        <v>150</v>
      </c>
      <c r="V299">
        <f>INDEX(Detail!$D$1:$D$1001,MATCH(Main!C299,Detail!$G$1:$G$1001,0))</f>
        <v>78</v>
      </c>
      <c r="W299" t="str">
        <f>INDEX(Detail!$E$1:$E$1001,MATCH(Main!C299,Detail!$G$1:$G$1001,0))</f>
        <v>Gang Raya Setiabudhi No. 20</v>
      </c>
      <c r="X299" t="str">
        <f>INDEX(Detail!$B$1:$B$1001,MATCH(Main!C299,Detail!$G$1:$G$1001,0))</f>
        <v>A+</v>
      </c>
    </row>
    <row r="300" spans="1:24" x14ac:dyDescent="0.35">
      <c r="A300">
        <v>299</v>
      </c>
      <c r="B300" t="str">
        <f>IF(A300&lt;=250,"1-250",IF(A300&lt;=500,"251-500",IF(A300&lt;=750,"501-750","751-1000")))</f>
        <v>251-500</v>
      </c>
      <c r="C300" t="str">
        <f>CONCATENATE(IF(D300="Matematika","A",IF(D300="Fisika","B",IF(D300="Kimia","C",IF(D300="Biologi","D",IF(D300="Statistika","E","F"))))),IF(A300&gt;=1000,"",IF(A300&gt;=100,"0",IF(A300&gt;=10,"00",IF(A300&lt;10,"000")))),A300)</f>
        <v>A0299</v>
      </c>
      <c r="D300" t="s">
        <v>1015</v>
      </c>
      <c r="E300" t="str">
        <f>VLOOKUP(C300,Detail!$G$1:$H$1001,2,0)</f>
        <v>Irfan Pranowo</v>
      </c>
      <c r="F300" t="str">
        <f>IF(D300="Statistika","Bu Dwi",IF(D300="Aktuaria","Pak Krisna",IF(D300="Matematika","Pak Budi",IF(D300="Fisika","Bu Ratna",IF(D300="Kimia","Bu Made","Pak Andi")))))</f>
        <v>Pak Budi</v>
      </c>
      <c r="G300">
        <v>72</v>
      </c>
      <c r="H300">
        <v>69</v>
      </c>
      <c r="I300">
        <v>67</v>
      </c>
      <c r="J300">
        <v>72</v>
      </c>
      <c r="K300">
        <v>72</v>
      </c>
      <c r="L300">
        <v>61</v>
      </c>
      <c r="M300">
        <v>74</v>
      </c>
      <c r="N300" s="27">
        <f>IFERROR(VLOOKUP(Main!C300,Absen!$A$1:$B$501,2,0),"No")</f>
        <v>44910</v>
      </c>
      <c r="O300" s="27" t="str">
        <f>IF(N300="No","Hadir","Tidak Hadir")</f>
        <v>Tidak Hadir</v>
      </c>
      <c r="P300">
        <f>IF(N300="No",M300,M300-10)</f>
        <v>64</v>
      </c>
      <c r="Q300">
        <f>SUM(G300:H300,J300:K300)*12.5%+SUM(I300,L300)*20%+P300*10%</f>
        <v>67.625</v>
      </c>
      <c r="R300" t="str">
        <f>IF(Main!Q300&gt;=91,"A+",IF(Main!Q300&gt;=80,"A",IF(Q300&gt;=70,"B",IF(Q300&gt;=60,"C",IF(Q300&gt;=40,"D",IF(Q300&lt;40,"E"))))))</f>
        <v>C</v>
      </c>
      <c r="S300" s="27">
        <f>INDEX(Detail!$A$1:$A$1001,MATCH(Main!C300,Detail!$G$1:$G$1001,0))</f>
        <v>38244</v>
      </c>
      <c r="T300" t="str">
        <f>INDEX(Detail!$F$1:$F$1001,MATCH(Main!C300,Detail!$G$1:$G$1001,0))</f>
        <v>Makassar</v>
      </c>
      <c r="U300">
        <f>INDEX(Detail!$C$1:$C$1001,MATCH(Main!C300,Detail!$G$1:$G$1001,0))</f>
        <v>151</v>
      </c>
      <c r="V300">
        <f>INDEX(Detail!$D$1:$D$1001,MATCH(Main!C300,Detail!$G$1:$G$1001,0))</f>
        <v>50</v>
      </c>
      <c r="W300" t="str">
        <f>INDEX(Detail!$E$1:$E$1001,MATCH(Main!C300,Detail!$G$1:$G$1001,0))</f>
        <v xml:space="preserve">Gg. Gegerkalong Hilir No. 4
</v>
      </c>
      <c r="X300" t="str">
        <f>INDEX(Detail!$B$1:$B$1001,MATCH(Main!C300,Detail!$G$1:$G$1001,0))</f>
        <v>B+</v>
      </c>
    </row>
    <row r="301" spans="1:24" x14ac:dyDescent="0.35">
      <c r="A301">
        <v>300</v>
      </c>
      <c r="B301" t="str">
        <f>IF(A301&lt;=250,"1-250",IF(A301&lt;=500,"251-500",IF(A301&lt;=750,"501-750","751-1000")))</f>
        <v>251-500</v>
      </c>
      <c r="C301" t="str">
        <f>CONCATENATE(IF(D301="Matematika","A",IF(D301="Fisika","B",IF(D301="Kimia","C",IF(D301="Biologi","D",IF(D301="Statistika","E","F"))))),IF(A301&gt;=1000,"",IF(A301&gt;=100,"0",IF(A301&gt;=10,"00",IF(A301&lt;10,"000")))),A301)</f>
        <v>C0300</v>
      </c>
      <c r="D301" t="s">
        <v>1012</v>
      </c>
      <c r="E301" t="str">
        <f>VLOOKUP(C301,Detail!$G$1:$H$1001,2,0)</f>
        <v>Dian Wulandari</v>
      </c>
      <c r="F301" t="str">
        <f>IF(D301="Statistika","Bu Dwi",IF(D301="Aktuaria","Pak Krisna",IF(D301="Matematika","Pak Budi",IF(D301="Fisika","Bu Ratna",IF(D301="Kimia","Bu Made","Pak Andi")))))</f>
        <v>Bu Made</v>
      </c>
      <c r="G301">
        <v>86</v>
      </c>
      <c r="H301">
        <v>51</v>
      </c>
      <c r="I301">
        <v>70</v>
      </c>
      <c r="J301">
        <v>53</v>
      </c>
      <c r="K301">
        <v>95</v>
      </c>
      <c r="L301">
        <v>91</v>
      </c>
      <c r="M301">
        <v>88</v>
      </c>
      <c r="N301" s="27">
        <f>IFERROR(VLOOKUP(Main!C301,Absen!$A$1:$B$501,2,0),"No")</f>
        <v>44878</v>
      </c>
      <c r="O301" s="27" t="str">
        <f>IF(N301="No","Hadir","Tidak Hadir")</f>
        <v>Tidak Hadir</v>
      </c>
      <c r="P301">
        <f>IF(N301="No",M301,M301-10)</f>
        <v>78</v>
      </c>
      <c r="Q301">
        <f>SUM(G301:H301,J301:K301)*12.5%+SUM(I301,L301)*20%+P301*10%</f>
        <v>75.625</v>
      </c>
      <c r="R301" t="str">
        <f>IF(Main!Q301&gt;=91,"A+",IF(Main!Q301&gt;=80,"A",IF(Q301&gt;=70,"B",IF(Q301&gt;=60,"C",IF(Q301&gt;=40,"D",IF(Q301&lt;40,"E"))))))</f>
        <v>B</v>
      </c>
      <c r="S301" s="27">
        <f>INDEX(Detail!$A$1:$A$1001,MATCH(Main!C301,Detail!$G$1:$G$1001,0))</f>
        <v>38005</v>
      </c>
      <c r="T301" t="str">
        <f>INDEX(Detail!$F$1:$F$1001,MATCH(Main!C301,Detail!$G$1:$G$1001,0))</f>
        <v>Purwokerto</v>
      </c>
      <c r="U301">
        <f>INDEX(Detail!$C$1:$C$1001,MATCH(Main!C301,Detail!$G$1:$G$1001,0))</f>
        <v>180</v>
      </c>
      <c r="V301">
        <f>INDEX(Detail!$D$1:$D$1001,MATCH(Main!C301,Detail!$G$1:$G$1001,0))</f>
        <v>55</v>
      </c>
      <c r="W301" t="str">
        <f>INDEX(Detail!$E$1:$E$1001,MATCH(Main!C301,Detail!$G$1:$G$1001,0))</f>
        <v xml:space="preserve">Jalan PHH. Mustofa No. 6
</v>
      </c>
      <c r="X301" t="str">
        <f>INDEX(Detail!$B$1:$B$1001,MATCH(Main!C301,Detail!$G$1:$G$1001,0))</f>
        <v>O+</v>
      </c>
    </row>
    <row r="302" spans="1:24" x14ac:dyDescent="0.35">
      <c r="A302">
        <v>301</v>
      </c>
      <c r="B302" t="str">
        <f>IF(A302&lt;=250,"1-250",IF(A302&lt;=500,"251-500",IF(A302&lt;=750,"501-750","751-1000")))</f>
        <v>251-500</v>
      </c>
      <c r="C302" t="str">
        <f>CONCATENATE(IF(D302="Matematika","A",IF(D302="Fisika","B",IF(D302="Kimia","C",IF(D302="Biologi","D",IF(D302="Statistika","E","F"))))),IF(A302&gt;=1000,"",IF(A302&gt;=100,"0",IF(A302&gt;=10,"00",IF(A302&lt;10,"000")))),A302)</f>
        <v>A0301</v>
      </c>
      <c r="D302" t="s">
        <v>1015</v>
      </c>
      <c r="E302" t="str">
        <f>VLOOKUP(C302,Detail!$G$1:$H$1001,2,0)</f>
        <v>Akarsana Lestari</v>
      </c>
      <c r="F302" t="str">
        <f>IF(D302="Statistika","Bu Dwi",IF(D302="Aktuaria","Pak Krisna",IF(D302="Matematika","Pak Budi",IF(D302="Fisika","Bu Ratna",IF(D302="Kimia","Bu Made","Pak Andi")))))</f>
        <v>Pak Budi</v>
      </c>
      <c r="G302">
        <v>75</v>
      </c>
      <c r="H302">
        <v>65</v>
      </c>
      <c r="I302">
        <v>43</v>
      </c>
      <c r="J302">
        <v>52</v>
      </c>
      <c r="K302">
        <v>56</v>
      </c>
      <c r="L302">
        <v>84</v>
      </c>
      <c r="M302">
        <v>92</v>
      </c>
      <c r="N302" s="27">
        <f>IFERROR(VLOOKUP(Main!C302,Absen!$A$1:$B$501,2,0),"No")</f>
        <v>44896</v>
      </c>
      <c r="O302" s="27" t="str">
        <f>IF(N302="No","Hadir","Tidak Hadir")</f>
        <v>Tidak Hadir</v>
      </c>
      <c r="P302">
        <f>IF(N302="No",M302,M302-10)</f>
        <v>82</v>
      </c>
      <c r="Q302">
        <f>SUM(G302:H302,J302:K302)*12.5%+SUM(I302,L302)*20%+P302*10%</f>
        <v>64.600000000000009</v>
      </c>
      <c r="R302" t="str">
        <f>IF(Main!Q302&gt;=91,"A+",IF(Main!Q302&gt;=80,"A",IF(Q302&gt;=70,"B",IF(Q302&gt;=60,"C",IF(Q302&gt;=40,"D",IF(Q302&lt;40,"E"))))))</f>
        <v>C</v>
      </c>
      <c r="S302" s="27">
        <f>INDEX(Detail!$A$1:$A$1001,MATCH(Main!C302,Detail!$G$1:$G$1001,0))</f>
        <v>37902</v>
      </c>
      <c r="T302" t="str">
        <f>INDEX(Detail!$F$1:$F$1001,MATCH(Main!C302,Detail!$G$1:$G$1001,0))</f>
        <v>Tangerang</v>
      </c>
      <c r="U302">
        <f>INDEX(Detail!$C$1:$C$1001,MATCH(Main!C302,Detail!$G$1:$G$1001,0))</f>
        <v>165</v>
      </c>
      <c r="V302">
        <f>INDEX(Detail!$D$1:$D$1001,MATCH(Main!C302,Detail!$G$1:$G$1001,0))</f>
        <v>69</v>
      </c>
      <c r="W302" t="str">
        <f>INDEX(Detail!$E$1:$E$1001,MATCH(Main!C302,Detail!$G$1:$G$1001,0))</f>
        <v>Jalan M.H Thamrin No. 47</v>
      </c>
      <c r="X302" t="str">
        <f>INDEX(Detail!$B$1:$B$1001,MATCH(Main!C302,Detail!$G$1:$G$1001,0))</f>
        <v>A-</v>
      </c>
    </row>
    <row r="303" spans="1:24" x14ac:dyDescent="0.35">
      <c r="A303">
        <v>302</v>
      </c>
      <c r="B303" t="str">
        <f>IF(A303&lt;=250,"1-250",IF(A303&lt;=500,"251-500",IF(A303&lt;=750,"501-750","751-1000")))</f>
        <v>251-500</v>
      </c>
      <c r="C303" t="str">
        <f>CONCATENATE(IF(D303="Matematika","A",IF(D303="Fisika","B",IF(D303="Kimia","C",IF(D303="Biologi","D",IF(D303="Statistika","E","F"))))),IF(A303&gt;=1000,"",IF(A303&gt;=100,"0",IF(A303&gt;=10,"00",IF(A303&lt;10,"000")))),A303)</f>
        <v>C0302</v>
      </c>
      <c r="D303" t="s">
        <v>1012</v>
      </c>
      <c r="E303" t="str">
        <f>VLOOKUP(C303,Detail!$G$1:$H$1001,2,0)</f>
        <v>Jaeman Halimah</v>
      </c>
      <c r="F303" t="str">
        <f>IF(D303="Statistika","Bu Dwi",IF(D303="Aktuaria","Pak Krisna",IF(D303="Matematika","Pak Budi",IF(D303="Fisika","Bu Ratna",IF(D303="Kimia","Bu Made","Pak Andi")))))</f>
        <v>Bu Made</v>
      </c>
      <c r="G303">
        <v>67</v>
      </c>
      <c r="H303">
        <v>42</v>
      </c>
      <c r="I303">
        <v>53</v>
      </c>
      <c r="J303">
        <v>52</v>
      </c>
      <c r="K303">
        <v>82</v>
      </c>
      <c r="L303">
        <v>86</v>
      </c>
      <c r="M303">
        <v>79</v>
      </c>
      <c r="N303" s="27">
        <f>IFERROR(VLOOKUP(Main!C303,Absen!$A$1:$B$501,2,0),"No")</f>
        <v>44907</v>
      </c>
      <c r="O303" s="27" t="str">
        <f>IF(N303="No","Hadir","Tidak Hadir")</f>
        <v>Tidak Hadir</v>
      </c>
      <c r="P303">
        <f>IF(N303="No",M303,M303-10)</f>
        <v>69</v>
      </c>
      <c r="Q303">
        <f>SUM(G303:H303,J303:K303)*12.5%+SUM(I303,L303)*20%+P303*10%</f>
        <v>65.075000000000003</v>
      </c>
      <c r="R303" t="str">
        <f>IF(Main!Q303&gt;=91,"A+",IF(Main!Q303&gt;=80,"A",IF(Q303&gt;=70,"B",IF(Q303&gt;=60,"C",IF(Q303&gt;=40,"D",IF(Q303&lt;40,"E"))))))</f>
        <v>C</v>
      </c>
      <c r="S303" s="27">
        <f>INDEX(Detail!$A$1:$A$1001,MATCH(Main!C303,Detail!$G$1:$G$1001,0))</f>
        <v>37932</v>
      </c>
      <c r="T303" t="str">
        <f>INDEX(Detail!$F$1:$F$1001,MATCH(Main!C303,Detail!$G$1:$G$1001,0))</f>
        <v>Kupang</v>
      </c>
      <c r="U303">
        <f>INDEX(Detail!$C$1:$C$1001,MATCH(Main!C303,Detail!$G$1:$G$1001,0))</f>
        <v>166</v>
      </c>
      <c r="V303">
        <f>INDEX(Detail!$D$1:$D$1001,MATCH(Main!C303,Detail!$G$1:$G$1001,0))</f>
        <v>52</v>
      </c>
      <c r="W303" t="str">
        <f>INDEX(Detail!$E$1:$E$1001,MATCH(Main!C303,Detail!$G$1:$G$1001,0))</f>
        <v>Gang Sukabumi No. 16</v>
      </c>
      <c r="X303" t="str">
        <f>INDEX(Detail!$B$1:$B$1001,MATCH(Main!C303,Detail!$G$1:$G$1001,0))</f>
        <v>A+</v>
      </c>
    </row>
    <row r="304" spans="1:24" x14ac:dyDescent="0.35">
      <c r="A304">
        <v>303</v>
      </c>
      <c r="B304" t="str">
        <f>IF(A304&lt;=250,"1-250",IF(A304&lt;=500,"251-500",IF(A304&lt;=750,"501-750","751-1000")))</f>
        <v>251-500</v>
      </c>
      <c r="C304" t="str">
        <f>CONCATENATE(IF(D304="Matematika","A",IF(D304="Fisika","B",IF(D304="Kimia","C",IF(D304="Biologi","D",IF(D304="Statistika","E","F"))))),IF(A304&gt;=1000,"",IF(A304&gt;=100,"0",IF(A304&gt;=10,"00",IF(A304&lt;10,"000")))),A304)</f>
        <v>D0303</v>
      </c>
      <c r="D304" t="s">
        <v>1013</v>
      </c>
      <c r="E304" t="str">
        <f>VLOOKUP(C304,Detail!$G$1:$H$1001,2,0)</f>
        <v>Wirda Sirait</v>
      </c>
      <c r="F304" t="str">
        <f>IF(D304="Statistika","Bu Dwi",IF(D304="Aktuaria","Pak Krisna",IF(D304="Matematika","Pak Budi",IF(D304="Fisika","Bu Ratna",IF(D304="Kimia","Bu Made","Pak Andi")))))</f>
        <v>Pak Andi</v>
      </c>
      <c r="G304">
        <v>50</v>
      </c>
      <c r="H304">
        <v>62</v>
      </c>
      <c r="I304">
        <v>51</v>
      </c>
      <c r="J304">
        <v>63</v>
      </c>
      <c r="K304">
        <v>53</v>
      </c>
      <c r="L304">
        <v>96</v>
      </c>
      <c r="M304">
        <v>61</v>
      </c>
      <c r="N304" s="27">
        <f>IFERROR(VLOOKUP(Main!C304,Absen!$A$1:$B$501,2,0),"No")</f>
        <v>44810</v>
      </c>
      <c r="O304" s="27" t="str">
        <f>IF(N304="No","Hadir","Tidak Hadir")</f>
        <v>Tidak Hadir</v>
      </c>
      <c r="P304">
        <f>IF(N304="No",M304,M304-10)</f>
        <v>51</v>
      </c>
      <c r="Q304">
        <f>SUM(G304:H304,J304:K304)*12.5%+SUM(I304,L304)*20%+P304*10%</f>
        <v>63.000000000000007</v>
      </c>
      <c r="R304" t="str">
        <f>IF(Main!Q304&gt;=91,"A+",IF(Main!Q304&gt;=80,"A",IF(Q304&gt;=70,"B",IF(Q304&gt;=60,"C",IF(Q304&gt;=40,"D",IF(Q304&lt;40,"E"))))))</f>
        <v>C</v>
      </c>
      <c r="S304" s="27">
        <f>INDEX(Detail!$A$1:$A$1001,MATCH(Main!C304,Detail!$G$1:$G$1001,0))</f>
        <v>38440</v>
      </c>
      <c r="T304" t="str">
        <f>INDEX(Detail!$F$1:$F$1001,MATCH(Main!C304,Detail!$G$1:$G$1001,0))</f>
        <v>Tidore Kepulauan</v>
      </c>
      <c r="U304">
        <f>INDEX(Detail!$C$1:$C$1001,MATCH(Main!C304,Detail!$G$1:$G$1001,0))</f>
        <v>152</v>
      </c>
      <c r="V304">
        <f>INDEX(Detail!$D$1:$D$1001,MATCH(Main!C304,Detail!$G$1:$G$1001,0))</f>
        <v>77</v>
      </c>
      <c r="W304" t="str">
        <f>INDEX(Detail!$E$1:$E$1001,MATCH(Main!C304,Detail!$G$1:$G$1001,0))</f>
        <v xml:space="preserve">Jl. Dr. Djunjunan No. 2
</v>
      </c>
      <c r="X304" t="str">
        <f>INDEX(Detail!$B$1:$B$1001,MATCH(Main!C304,Detail!$G$1:$G$1001,0))</f>
        <v>AB+</v>
      </c>
    </row>
    <row r="305" spans="1:24" x14ac:dyDescent="0.35">
      <c r="A305">
        <v>304</v>
      </c>
      <c r="B305" t="str">
        <f>IF(A305&lt;=250,"1-250",IF(A305&lt;=500,"251-500",IF(A305&lt;=750,"501-750","751-1000")))</f>
        <v>251-500</v>
      </c>
      <c r="C305" t="str">
        <f>CONCATENATE(IF(D305="Matematika","A",IF(D305="Fisika","B",IF(D305="Kimia","C",IF(D305="Biologi","D",IF(D305="Statistika","E","F"))))),IF(A305&gt;=1000,"",IF(A305&gt;=100,"0",IF(A305&gt;=10,"00",IF(A305&lt;10,"000")))),A305)</f>
        <v>D0304</v>
      </c>
      <c r="D305" t="s">
        <v>1013</v>
      </c>
      <c r="E305" t="str">
        <f>VLOOKUP(C305,Detail!$G$1:$H$1001,2,0)</f>
        <v>Nugraha Suryono</v>
      </c>
      <c r="F305" t="str">
        <f>IF(D305="Statistika","Bu Dwi",IF(D305="Aktuaria","Pak Krisna",IF(D305="Matematika","Pak Budi",IF(D305="Fisika","Bu Ratna",IF(D305="Kimia","Bu Made","Pak Andi")))))</f>
        <v>Pak Andi</v>
      </c>
      <c r="G305">
        <v>87</v>
      </c>
      <c r="H305">
        <v>62</v>
      </c>
      <c r="I305">
        <v>57</v>
      </c>
      <c r="J305">
        <v>68</v>
      </c>
      <c r="K305">
        <v>55</v>
      </c>
      <c r="L305">
        <v>96</v>
      </c>
      <c r="M305">
        <v>82</v>
      </c>
      <c r="N305" s="27" t="str">
        <f>IFERROR(VLOOKUP(Main!C305,Absen!$A$1:$B$501,2,0),"No")</f>
        <v>No</v>
      </c>
      <c r="O305" s="27" t="str">
        <f>IF(N305="No","Hadir","Tidak Hadir")</f>
        <v>Hadir</v>
      </c>
      <c r="P305">
        <f>IF(N305="No",M305,M305-10)</f>
        <v>82</v>
      </c>
      <c r="Q305">
        <f>SUM(G305:H305,J305:K305)*12.5%+SUM(I305,L305)*20%+P305*10%</f>
        <v>72.8</v>
      </c>
      <c r="R305" t="str">
        <f>IF(Main!Q305&gt;=91,"A+",IF(Main!Q305&gt;=80,"A",IF(Q305&gt;=70,"B",IF(Q305&gt;=60,"C",IF(Q305&gt;=40,"D",IF(Q305&lt;40,"E"))))))</f>
        <v>B</v>
      </c>
      <c r="S305" s="27">
        <f>INDEX(Detail!$A$1:$A$1001,MATCH(Main!C305,Detail!$G$1:$G$1001,0))</f>
        <v>38133</v>
      </c>
      <c r="T305" t="str">
        <f>INDEX(Detail!$F$1:$F$1001,MATCH(Main!C305,Detail!$G$1:$G$1001,0))</f>
        <v>Pekalongan</v>
      </c>
      <c r="U305">
        <f>INDEX(Detail!$C$1:$C$1001,MATCH(Main!C305,Detail!$G$1:$G$1001,0))</f>
        <v>176</v>
      </c>
      <c r="V305">
        <f>INDEX(Detail!$D$1:$D$1001,MATCH(Main!C305,Detail!$G$1:$G$1001,0))</f>
        <v>52</v>
      </c>
      <c r="W305" t="str">
        <f>INDEX(Detail!$E$1:$E$1001,MATCH(Main!C305,Detail!$G$1:$G$1001,0))</f>
        <v xml:space="preserve">Jalan Soekarno Hatta No. 7
</v>
      </c>
      <c r="X305" t="str">
        <f>INDEX(Detail!$B$1:$B$1001,MATCH(Main!C305,Detail!$G$1:$G$1001,0))</f>
        <v>A-</v>
      </c>
    </row>
    <row r="306" spans="1:24" x14ac:dyDescent="0.35">
      <c r="A306">
        <v>305</v>
      </c>
      <c r="B306" t="str">
        <f>IF(A306&lt;=250,"1-250",IF(A306&lt;=500,"251-500",IF(A306&lt;=750,"501-750","751-1000")))</f>
        <v>251-500</v>
      </c>
      <c r="C306" t="str">
        <f>CONCATENATE(IF(D306="Matematika","A",IF(D306="Fisika","B",IF(D306="Kimia","C",IF(D306="Biologi","D",IF(D306="Statistika","E","F"))))),IF(A306&gt;=1000,"",IF(A306&gt;=100,"0",IF(A306&gt;=10,"00",IF(A306&lt;10,"000")))),A306)</f>
        <v>E0305</v>
      </c>
      <c r="D306" t="s">
        <v>1010</v>
      </c>
      <c r="E306" t="str">
        <f>VLOOKUP(C306,Detail!$G$1:$H$1001,2,0)</f>
        <v>Jaiman Megantara</v>
      </c>
      <c r="F306" t="str">
        <f>IF(D306="Statistika","Bu Dwi",IF(D306="Aktuaria","Pak Krisna",IF(D306="Matematika","Pak Budi",IF(D306="Fisika","Bu Ratna",IF(D306="Kimia","Bu Made","Pak Andi")))))</f>
        <v>Bu Dwi</v>
      </c>
      <c r="G306">
        <v>80</v>
      </c>
      <c r="H306">
        <v>48</v>
      </c>
      <c r="I306">
        <v>77</v>
      </c>
      <c r="J306">
        <v>56</v>
      </c>
      <c r="K306">
        <v>78</v>
      </c>
      <c r="L306">
        <v>40</v>
      </c>
      <c r="M306">
        <v>92</v>
      </c>
      <c r="N306" s="27" t="str">
        <f>IFERROR(VLOOKUP(Main!C306,Absen!$A$1:$B$501,2,0),"No")</f>
        <v>No</v>
      </c>
      <c r="O306" s="27" t="str">
        <f>IF(N306="No","Hadir","Tidak Hadir")</f>
        <v>Hadir</v>
      </c>
      <c r="P306">
        <f>IF(N306="No",M306,M306-10)</f>
        <v>92</v>
      </c>
      <c r="Q306">
        <f>SUM(G306:H306,J306:K306)*12.5%+SUM(I306,L306)*20%+P306*10%</f>
        <v>65.350000000000009</v>
      </c>
      <c r="R306" t="str">
        <f>IF(Main!Q306&gt;=91,"A+",IF(Main!Q306&gt;=80,"A",IF(Q306&gt;=70,"B",IF(Q306&gt;=60,"C",IF(Q306&gt;=40,"D",IF(Q306&lt;40,"E"))))))</f>
        <v>C</v>
      </c>
      <c r="S306" s="27">
        <f>INDEX(Detail!$A$1:$A$1001,MATCH(Main!C306,Detail!$G$1:$G$1001,0))</f>
        <v>38314</v>
      </c>
      <c r="T306" t="str">
        <f>INDEX(Detail!$F$1:$F$1001,MATCH(Main!C306,Detail!$G$1:$G$1001,0))</f>
        <v>Padang</v>
      </c>
      <c r="U306">
        <f>INDEX(Detail!$C$1:$C$1001,MATCH(Main!C306,Detail!$G$1:$G$1001,0))</f>
        <v>167</v>
      </c>
      <c r="V306">
        <f>INDEX(Detail!$D$1:$D$1001,MATCH(Main!C306,Detail!$G$1:$G$1001,0))</f>
        <v>76</v>
      </c>
      <c r="W306" t="str">
        <f>INDEX(Detail!$E$1:$E$1001,MATCH(Main!C306,Detail!$G$1:$G$1001,0))</f>
        <v>Gang Jayawijaya No. 49</v>
      </c>
      <c r="X306" t="str">
        <f>INDEX(Detail!$B$1:$B$1001,MATCH(Main!C306,Detail!$G$1:$G$1001,0))</f>
        <v>A-</v>
      </c>
    </row>
    <row r="307" spans="1:24" x14ac:dyDescent="0.35">
      <c r="A307">
        <v>306</v>
      </c>
      <c r="B307" t="str">
        <f>IF(A307&lt;=250,"1-250",IF(A307&lt;=500,"251-500",IF(A307&lt;=750,"501-750","751-1000")))</f>
        <v>251-500</v>
      </c>
      <c r="C307" t="str">
        <f>CONCATENATE(IF(D307="Matematika","A",IF(D307="Fisika","B",IF(D307="Kimia","C",IF(D307="Biologi","D",IF(D307="Statistika","E","F"))))),IF(A307&gt;=1000,"",IF(A307&gt;=100,"0",IF(A307&gt;=10,"00",IF(A307&lt;10,"000")))),A307)</f>
        <v>F0306</v>
      </c>
      <c r="D307" t="s">
        <v>1011</v>
      </c>
      <c r="E307" t="str">
        <f>VLOOKUP(C307,Detail!$G$1:$H$1001,2,0)</f>
        <v>Raden Kusmawati</v>
      </c>
      <c r="F307" t="str">
        <f>IF(D307="Statistika","Bu Dwi",IF(D307="Aktuaria","Pak Krisna",IF(D307="Matematika","Pak Budi",IF(D307="Fisika","Bu Ratna",IF(D307="Kimia","Bu Made","Pak Andi")))))</f>
        <v>Pak Krisna</v>
      </c>
      <c r="G307">
        <v>90</v>
      </c>
      <c r="H307">
        <v>49</v>
      </c>
      <c r="I307">
        <v>93</v>
      </c>
      <c r="J307">
        <v>61</v>
      </c>
      <c r="K307">
        <v>50</v>
      </c>
      <c r="L307">
        <v>53</v>
      </c>
      <c r="M307">
        <v>65</v>
      </c>
      <c r="N307" s="27" t="str">
        <f>IFERROR(VLOOKUP(Main!C307,Absen!$A$1:$B$501,2,0),"No")</f>
        <v>No</v>
      </c>
      <c r="O307" s="27" t="str">
        <f>IF(N307="No","Hadir","Tidak Hadir")</f>
        <v>Hadir</v>
      </c>
      <c r="P307">
        <f>IF(N307="No",M307,M307-10)</f>
        <v>65</v>
      </c>
      <c r="Q307">
        <f>SUM(G307:H307,J307:K307)*12.5%+SUM(I307,L307)*20%+P307*10%</f>
        <v>66.95</v>
      </c>
      <c r="R307" t="str">
        <f>IF(Main!Q307&gt;=91,"A+",IF(Main!Q307&gt;=80,"A",IF(Q307&gt;=70,"B",IF(Q307&gt;=60,"C",IF(Q307&gt;=40,"D",IF(Q307&lt;40,"E"))))))</f>
        <v>C</v>
      </c>
      <c r="S307" s="27">
        <f>INDEX(Detail!$A$1:$A$1001,MATCH(Main!C307,Detail!$G$1:$G$1001,0))</f>
        <v>37815</v>
      </c>
      <c r="T307" t="str">
        <f>INDEX(Detail!$F$1:$F$1001,MATCH(Main!C307,Detail!$G$1:$G$1001,0))</f>
        <v>Singkawang</v>
      </c>
      <c r="U307">
        <f>INDEX(Detail!$C$1:$C$1001,MATCH(Main!C307,Detail!$G$1:$G$1001,0))</f>
        <v>154</v>
      </c>
      <c r="V307">
        <f>INDEX(Detail!$D$1:$D$1001,MATCH(Main!C307,Detail!$G$1:$G$1001,0))</f>
        <v>52</v>
      </c>
      <c r="W307" t="str">
        <f>INDEX(Detail!$E$1:$E$1001,MATCH(Main!C307,Detail!$G$1:$G$1001,0))</f>
        <v xml:space="preserve">Gang Jamika No. 6
</v>
      </c>
      <c r="X307" t="str">
        <f>INDEX(Detail!$B$1:$B$1001,MATCH(Main!C307,Detail!$G$1:$G$1001,0))</f>
        <v>AB-</v>
      </c>
    </row>
    <row r="308" spans="1:24" x14ac:dyDescent="0.35">
      <c r="A308">
        <v>307</v>
      </c>
      <c r="B308" t="str">
        <f>IF(A308&lt;=250,"1-250",IF(A308&lt;=500,"251-500",IF(A308&lt;=750,"501-750","751-1000")))</f>
        <v>251-500</v>
      </c>
      <c r="C308" t="str">
        <f>CONCATENATE(IF(D308="Matematika","A",IF(D308="Fisika","B",IF(D308="Kimia","C",IF(D308="Biologi","D",IF(D308="Statistika","E","F"))))),IF(A308&gt;=1000,"",IF(A308&gt;=100,"0",IF(A308&gt;=10,"00",IF(A308&lt;10,"000")))),A308)</f>
        <v>F0307</v>
      </c>
      <c r="D308" t="s">
        <v>1011</v>
      </c>
      <c r="E308" t="str">
        <f>VLOOKUP(C308,Detail!$G$1:$H$1001,2,0)</f>
        <v>Sadina Hasanah</v>
      </c>
      <c r="F308" t="str">
        <f>IF(D308="Statistika","Bu Dwi",IF(D308="Aktuaria","Pak Krisna",IF(D308="Matematika","Pak Budi",IF(D308="Fisika","Bu Ratna",IF(D308="Kimia","Bu Made","Pak Andi")))))</f>
        <v>Pak Krisna</v>
      </c>
      <c r="G308">
        <v>61</v>
      </c>
      <c r="H308">
        <v>46</v>
      </c>
      <c r="I308">
        <v>91</v>
      </c>
      <c r="J308">
        <v>58</v>
      </c>
      <c r="K308">
        <v>82</v>
      </c>
      <c r="L308">
        <v>69</v>
      </c>
      <c r="M308">
        <v>69</v>
      </c>
      <c r="N308" s="27">
        <f>IFERROR(VLOOKUP(Main!C308,Absen!$A$1:$B$501,2,0),"No")</f>
        <v>44807</v>
      </c>
      <c r="O308" s="27" t="str">
        <f>IF(N308="No","Hadir","Tidak Hadir")</f>
        <v>Tidak Hadir</v>
      </c>
      <c r="P308">
        <f>IF(N308="No",M308,M308-10)</f>
        <v>59</v>
      </c>
      <c r="Q308">
        <f>SUM(G308:H308,J308:K308)*12.5%+SUM(I308,L308)*20%+P308*10%</f>
        <v>68.775000000000006</v>
      </c>
      <c r="R308" t="str">
        <f>IF(Main!Q308&gt;=91,"A+",IF(Main!Q308&gt;=80,"A",IF(Q308&gt;=70,"B",IF(Q308&gt;=60,"C",IF(Q308&gt;=40,"D",IF(Q308&lt;40,"E"))))))</f>
        <v>C</v>
      </c>
      <c r="S308" s="27">
        <f>INDEX(Detail!$A$1:$A$1001,MATCH(Main!C308,Detail!$G$1:$G$1001,0))</f>
        <v>37818</v>
      </c>
      <c r="T308" t="str">
        <f>INDEX(Detail!$F$1:$F$1001,MATCH(Main!C308,Detail!$G$1:$G$1001,0))</f>
        <v>Tangerang Selatan</v>
      </c>
      <c r="U308">
        <f>INDEX(Detail!$C$1:$C$1001,MATCH(Main!C308,Detail!$G$1:$G$1001,0))</f>
        <v>171</v>
      </c>
      <c r="V308">
        <f>INDEX(Detail!$D$1:$D$1001,MATCH(Main!C308,Detail!$G$1:$G$1001,0))</f>
        <v>80</v>
      </c>
      <c r="W308" t="str">
        <f>INDEX(Detail!$E$1:$E$1001,MATCH(Main!C308,Detail!$G$1:$G$1001,0))</f>
        <v>Gang Astana Anyar No. 51</v>
      </c>
      <c r="X308" t="str">
        <f>INDEX(Detail!$B$1:$B$1001,MATCH(Main!C308,Detail!$G$1:$G$1001,0))</f>
        <v>AB-</v>
      </c>
    </row>
    <row r="309" spans="1:24" x14ac:dyDescent="0.35">
      <c r="A309">
        <v>308</v>
      </c>
      <c r="B309" t="str">
        <f>IF(A309&lt;=250,"1-250",IF(A309&lt;=500,"251-500",IF(A309&lt;=750,"501-750","751-1000")))</f>
        <v>251-500</v>
      </c>
      <c r="C309" t="str">
        <f>CONCATENATE(IF(D309="Matematika","A",IF(D309="Fisika","B",IF(D309="Kimia","C",IF(D309="Biologi","D",IF(D309="Statistika","E","F"))))),IF(A309&gt;=1000,"",IF(A309&gt;=100,"0",IF(A309&gt;=10,"00",IF(A309&lt;10,"000")))),A309)</f>
        <v>E0308</v>
      </c>
      <c r="D309" t="s">
        <v>1010</v>
      </c>
      <c r="E309" t="str">
        <f>VLOOKUP(C309,Detail!$G$1:$H$1001,2,0)</f>
        <v>Dalimin Situmorang</v>
      </c>
      <c r="F309" t="str">
        <f>IF(D309="Statistika","Bu Dwi",IF(D309="Aktuaria","Pak Krisna",IF(D309="Matematika","Pak Budi",IF(D309="Fisika","Bu Ratna",IF(D309="Kimia","Bu Made","Pak Andi")))))</f>
        <v>Bu Dwi</v>
      </c>
      <c r="G309">
        <v>86</v>
      </c>
      <c r="H309">
        <v>67</v>
      </c>
      <c r="I309">
        <v>51</v>
      </c>
      <c r="J309">
        <v>63</v>
      </c>
      <c r="K309">
        <v>94</v>
      </c>
      <c r="L309">
        <v>40</v>
      </c>
      <c r="M309">
        <v>60</v>
      </c>
      <c r="N309" s="27">
        <f>IFERROR(VLOOKUP(Main!C309,Absen!$A$1:$B$501,2,0),"No")</f>
        <v>44881</v>
      </c>
      <c r="O309" s="27" t="str">
        <f>IF(N309="No","Hadir","Tidak Hadir")</f>
        <v>Tidak Hadir</v>
      </c>
      <c r="P309">
        <f>IF(N309="No",M309,M309-10)</f>
        <v>50</v>
      </c>
      <c r="Q309">
        <f>SUM(G309:H309,J309:K309)*12.5%+SUM(I309,L309)*20%+P309*10%</f>
        <v>61.95</v>
      </c>
      <c r="R309" t="str">
        <f>IF(Main!Q309&gt;=91,"A+",IF(Main!Q309&gt;=80,"A",IF(Q309&gt;=70,"B",IF(Q309&gt;=60,"C",IF(Q309&gt;=40,"D",IF(Q309&lt;40,"E"))))))</f>
        <v>C</v>
      </c>
      <c r="S309" s="27">
        <f>INDEX(Detail!$A$1:$A$1001,MATCH(Main!C309,Detail!$G$1:$G$1001,0))</f>
        <v>37860</v>
      </c>
      <c r="T309" t="str">
        <f>INDEX(Detail!$F$1:$F$1001,MATCH(Main!C309,Detail!$G$1:$G$1001,0))</f>
        <v>Yogyakarta</v>
      </c>
      <c r="U309">
        <f>INDEX(Detail!$C$1:$C$1001,MATCH(Main!C309,Detail!$G$1:$G$1001,0))</f>
        <v>168</v>
      </c>
      <c r="V309">
        <f>INDEX(Detail!$D$1:$D$1001,MATCH(Main!C309,Detail!$G$1:$G$1001,0))</f>
        <v>67</v>
      </c>
      <c r="W309" t="str">
        <f>INDEX(Detail!$E$1:$E$1001,MATCH(Main!C309,Detail!$G$1:$G$1001,0))</f>
        <v xml:space="preserve">Gang Tubagus Ismail No. 4
</v>
      </c>
      <c r="X309" t="str">
        <f>INDEX(Detail!$B$1:$B$1001,MATCH(Main!C309,Detail!$G$1:$G$1001,0))</f>
        <v>A-</v>
      </c>
    </row>
    <row r="310" spans="1:24" x14ac:dyDescent="0.35">
      <c r="A310">
        <v>309</v>
      </c>
      <c r="B310" t="str">
        <f>IF(A310&lt;=250,"1-250",IF(A310&lt;=500,"251-500",IF(A310&lt;=750,"501-750","751-1000")))</f>
        <v>251-500</v>
      </c>
      <c r="C310" t="str">
        <f>CONCATENATE(IF(D310="Matematika","A",IF(D310="Fisika","B",IF(D310="Kimia","C",IF(D310="Biologi","D",IF(D310="Statistika","E","F"))))),IF(A310&gt;=1000,"",IF(A310&gt;=100,"0",IF(A310&gt;=10,"00",IF(A310&lt;10,"000")))),A310)</f>
        <v>C0309</v>
      </c>
      <c r="D310" t="s">
        <v>1012</v>
      </c>
      <c r="E310" t="str">
        <f>VLOOKUP(C310,Detail!$G$1:$H$1001,2,0)</f>
        <v>Melinda Mayasari</v>
      </c>
      <c r="F310" t="str">
        <f>IF(D310="Statistika","Bu Dwi",IF(D310="Aktuaria","Pak Krisna",IF(D310="Matematika","Pak Budi",IF(D310="Fisika","Bu Ratna",IF(D310="Kimia","Bu Made","Pak Andi")))))</f>
        <v>Bu Made</v>
      </c>
      <c r="G310">
        <v>82</v>
      </c>
      <c r="H310">
        <v>48</v>
      </c>
      <c r="I310">
        <v>81</v>
      </c>
      <c r="J310">
        <v>50</v>
      </c>
      <c r="K310">
        <v>65</v>
      </c>
      <c r="L310">
        <v>81</v>
      </c>
      <c r="M310">
        <v>96</v>
      </c>
      <c r="N310" s="27" t="str">
        <f>IFERROR(VLOOKUP(Main!C310,Absen!$A$1:$B$501,2,0),"No")</f>
        <v>No</v>
      </c>
      <c r="O310" s="27" t="str">
        <f>IF(N310="No","Hadir","Tidak Hadir")</f>
        <v>Hadir</v>
      </c>
      <c r="P310">
        <f>IF(N310="No",M310,M310-10)</f>
        <v>96</v>
      </c>
      <c r="Q310">
        <f>SUM(G310:H310,J310:K310)*12.5%+SUM(I310,L310)*20%+P310*10%</f>
        <v>72.625</v>
      </c>
      <c r="R310" t="str">
        <f>IF(Main!Q310&gt;=91,"A+",IF(Main!Q310&gt;=80,"A",IF(Q310&gt;=70,"B",IF(Q310&gt;=60,"C",IF(Q310&gt;=40,"D",IF(Q310&lt;40,"E"))))))</f>
        <v>B</v>
      </c>
      <c r="S310" s="27">
        <f>INDEX(Detail!$A$1:$A$1001,MATCH(Main!C310,Detail!$G$1:$G$1001,0))</f>
        <v>37882</v>
      </c>
      <c r="T310" t="str">
        <f>INDEX(Detail!$F$1:$F$1001,MATCH(Main!C310,Detail!$G$1:$G$1001,0))</f>
        <v>Yogyakarta</v>
      </c>
      <c r="U310">
        <f>INDEX(Detail!$C$1:$C$1001,MATCH(Main!C310,Detail!$G$1:$G$1001,0))</f>
        <v>161</v>
      </c>
      <c r="V310">
        <f>INDEX(Detail!$D$1:$D$1001,MATCH(Main!C310,Detail!$G$1:$G$1001,0))</f>
        <v>91</v>
      </c>
      <c r="W310" t="str">
        <f>INDEX(Detail!$E$1:$E$1001,MATCH(Main!C310,Detail!$G$1:$G$1001,0))</f>
        <v>Jl. Jend. A. Yani No. 89</v>
      </c>
      <c r="X310" t="str">
        <f>INDEX(Detail!$B$1:$B$1001,MATCH(Main!C310,Detail!$G$1:$G$1001,0))</f>
        <v>AB-</v>
      </c>
    </row>
    <row r="311" spans="1:24" x14ac:dyDescent="0.35">
      <c r="A311">
        <v>310</v>
      </c>
      <c r="B311" t="str">
        <f>IF(A311&lt;=250,"1-250",IF(A311&lt;=500,"251-500",IF(A311&lt;=750,"501-750","751-1000")))</f>
        <v>251-500</v>
      </c>
      <c r="C311" t="str">
        <f>CONCATENATE(IF(D311="Matematika","A",IF(D311="Fisika","B",IF(D311="Kimia","C",IF(D311="Biologi","D",IF(D311="Statistika","E","F"))))),IF(A311&gt;=1000,"",IF(A311&gt;=100,"0",IF(A311&gt;=10,"00",IF(A311&lt;10,"000")))),A311)</f>
        <v>E0310</v>
      </c>
      <c r="D311" t="s">
        <v>1010</v>
      </c>
      <c r="E311" t="str">
        <f>VLOOKUP(C311,Detail!$G$1:$H$1001,2,0)</f>
        <v>Shania Maheswara</v>
      </c>
      <c r="F311" t="str">
        <f>IF(D311="Statistika","Bu Dwi",IF(D311="Aktuaria","Pak Krisna",IF(D311="Matematika","Pak Budi",IF(D311="Fisika","Bu Ratna",IF(D311="Kimia","Bu Made","Pak Andi")))))</f>
        <v>Bu Dwi</v>
      </c>
      <c r="G311">
        <v>83</v>
      </c>
      <c r="H311">
        <v>58</v>
      </c>
      <c r="I311">
        <v>67</v>
      </c>
      <c r="J311">
        <v>58</v>
      </c>
      <c r="K311">
        <v>81</v>
      </c>
      <c r="L311">
        <v>81</v>
      </c>
      <c r="M311">
        <v>97</v>
      </c>
      <c r="N311" s="27">
        <f>IFERROR(VLOOKUP(Main!C311,Absen!$A$1:$B$501,2,0),"No")</f>
        <v>44814</v>
      </c>
      <c r="O311" s="27" t="str">
        <f>IF(N311="No","Hadir","Tidak Hadir")</f>
        <v>Tidak Hadir</v>
      </c>
      <c r="P311">
        <f>IF(N311="No",M311,M311-10)</f>
        <v>87</v>
      </c>
      <c r="Q311">
        <f>SUM(G311:H311,J311:K311)*12.5%+SUM(I311,L311)*20%+P311*10%</f>
        <v>73.3</v>
      </c>
      <c r="R311" t="str">
        <f>IF(Main!Q311&gt;=91,"A+",IF(Main!Q311&gt;=80,"A",IF(Q311&gt;=70,"B",IF(Q311&gt;=60,"C",IF(Q311&gt;=40,"D",IF(Q311&lt;40,"E"))))))</f>
        <v>B</v>
      </c>
      <c r="S311" s="27">
        <f>INDEX(Detail!$A$1:$A$1001,MATCH(Main!C311,Detail!$G$1:$G$1001,0))</f>
        <v>37464</v>
      </c>
      <c r="T311" t="str">
        <f>INDEX(Detail!$F$1:$F$1001,MATCH(Main!C311,Detail!$G$1:$G$1001,0))</f>
        <v>Bima</v>
      </c>
      <c r="U311">
        <f>INDEX(Detail!$C$1:$C$1001,MATCH(Main!C311,Detail!$G$1:$G$1001,0))</f>
        <v>155</v>
      </c>
      <c r="V311">
        <f>INDEX(Detail!$D$1:$D$1001,MATCH(Main!C311,Detail!$G$1:$G$1001,0))</f>
        <v>89</v>
      </c>
      <c r="W311" t="str">
        <f>INDEX(Detail!$E$1:$E$1001,MATCH(Main!C311,Detail!$G$1:$G$1001,0))</f>
        <v xml:space="preserve">Jl. HOS. Cokroaminoto No. 4
</v>
      </c>
      <c r="X311" t="str">
        <f>INDEX(Detail!$B$1:$B$1001,MATCH(Main!C311,Detail!$G$1:$G$1001,0))</f>
        <v>O+</v>
      </c>
    </row>
    <row r="312" spans="1:24" x14ac:dyDescent="0.35">
      <c r="A312">
        <v>311</v>
      </c>
      <c r="B312" t="str">
        <f>IF(A312&lt;=250,"1-250",IF(A312&lt;=500,"251-500",IF(A312&lt;=750,"501-750","751-1000")))</f>
        <v>251-500</v>
      </c>
      <c r="C312" t="str">
        <f>CONCATENATE(IF(D312="Matematika","A",IF(D312="Fisika","B",IF(D312="Kimia","C",IF(D312="Biologi","D",IF(D312="Statistika","E","F"))))),IF(A312&gt;=1000,"",IF(A312&gt;=100,"0",IF(A312&gt;=10,"00",IF(A312&lt;10,"000")))),A312)</f>
        <v>B0311</v>
      </c>
      <c r="D312" t="s">
        <v>1014</v>
      </c>
      <c r="E312" t="str">
        <f>VLOOKUP(C312,Detail!$G$1:$H$1001,2,0)</f>
        <v>Irnanto Fujiati</v>
      </c>
      <c r="F312" t="str">
        <f>IF(D312="Statistika","Bu Dwi",IF(D312="Aktuaria","Pak Krisna",IF(D312="Matematika","Pak Budi",IF(D312="Fisika","Bu Ratna",IF(D312="Kimia","Bu Made","Pak Andi")))))</f>
        <v>Bu Ratna</v>
      </c>
      <c r="G312">
        <v>52</v>
      </c>
      <c r="H312">
        <v>74</v>
      </c>
      <c r="I312">
        <v>72</v>
      </c>
      <c r="J312">
        <v>61</v>
      </c>
      <c r="K312">
        <v>50</v>
      </c>
      <c r="L312">
        <v>89</v>
      </c>
      <c r="M312">
        <v>85</v>
      </c>
      <c r="N312" s="27" t="str">
        <f>IFERROR(VLOOKUP(Main!C312,Absen!$A$1:$B$501,2,0),"No")</f>
        <v>No</v>
      </c>
      <c r="O312" s="27" t="str">
        <f>IF(N312="No","Hadir","Tidak Hadir")</f>
        <v>Hadir</v>
      </c>
      <c r="P312">
        <f>IF(N312="No",M312,M312-10)</f>
        <v>85</v>
      </c>
      <c r="Q312">
        <f>SUM(G312:H312,J312:K312)*12.5%+SUM(I312,L312)*20%+P312*10%</f>
        <v>70.325000000000003</v>
      </c>
      <c r="R312" t="str">
        <f>IF(Main!Q312&gt;=91,"A+",IF(Main!Q312&gt;=80,"A",IF(Q312&gt;=70,"B",IF(Q312&gt;=60,"C",IF(Q312&gt;=40,"D",IF(Q312&lt;40,"E"))))))</f>
        <v>B</v>
      </c>
      <c r="S312" s="27">
        <f>INDEX(Detail!$A$1:$A$1001,MATCH(Main!C312,Detail!$G$1:$G$1001,0))</f>
        <v>37845</v>
      </c>
      <c r="T312" t="str">
        <f>INDEX(Detail!$F$1:$F$1001,MATCH(Main!C312,Detail!$G$1:$G$1001,0))</f>
        <v>Pariaman</v>
      </c>
      <c r="U312">
        <f>INDEX(Detail!$C$1:$C$1001,MATCH(Main!C312,Detail!$G$1:$G$1001,0))</f>
        <v>180</v>
      </c>
      <c r="V312">
        <f>INDEX(Detail!$D$1:$D$1001,MATCH(Main!C312,Detail!$G$1:$G$1001,0))</f>
        <v>47</v>
      </c>
      <c r="W312" t="str">
        <f>INDEX(Detail!$E$1:$E$1001,MATCH(Main!C312,Detail!$G$1:$G$1001,0))</f>
        <v>Jalan Ciwastra No. 53</v>
      </c>
      <c r="X312" t="str">
        <f>INDEX(Detail!$B$1:$B$1001,MATCH(Main!C312,Detail!$G$1:$G$1001,0))</f>
        <v>B-</v>
      </c>
    </row>
    <row r="313" spans="1:24" x14ac:dyDescent="0.35">
      <c r="A313">
        <v>312</v>
      </c>
      <c r="B313" t="str">
        <f>IF(A313&lt;=250,"1-250",IF(A313&lt;=500,"251-500",IF(A313&lt;=750,"501-750","751-1000")))</f>
        <v>251-500</v>
      </c>
      <c r="C313" t="str">
        <f>CONCATENATE(IF(D313="Matematika","A",IF(D313="Fisika","B",IF(D313="Kimia","C",IF(D313="Biologi","D",IF(D313="Statistika","E","F"))))),IF(A313&gt;=1000,"",IF(A313&gt;=100,"0",IF(A313&gt;=10,"00",IF(A313&lt;10,"000")))),A313)</f>
        <v>D0312</v>
      </c>
      <c r="D313" t="s">
        <v>1013</v>
      </c>
      <c r="E313" t="str">
        <f>VLOOKUP(C313,Detail!$G$1:$H$1001,2,0)</f>
        <v>Bakidin Hasanah</v>
      </c>
      <c r="F313" t="str">
        <f>IF(D313="Statistika","Bu Dwi",IF(D313="Aktuaria","Pak Krisna",IF(D313="Matematika","Pak Budi",IF(D313="Fisika","Bu Ratna",IF(D313="Kimia","Bu Made","Pak Andi")))))</f>
        <v>Pak Andi</v>
      </c>
      <c r="G313">
        <v>76</v>
      </c>
      <c r="H313">
        <v>57</v>
      </c>
      <c r="I313">
        <v>62</v>
      </c>
      <c r="J313">
        <v>70</v>
      </c>
      <c r="K313">
        <v>91</v>
      </c>
      <c r="L313">
        <v>84</v>
      </c>
      <c r="M313">
        <v>87</v>
      </c>
      <c r="N313" s="27">
        <f>IFERROR(VLOOKUP(Main!C313,Absen!$A$1:$B$501,2,0),"No")</f>
        <v>44817</v>
      </c>
      <c r="O313" s="27" t="str">
        <f>IF(N313="No","Hadir","Tidak Hadir")</f>
        <v>Tidak Hadir</v>
      </c>
      <c r="P313">
        <f>IF(N313="No",M313,M313-10)</f>
        <v>77</v>
      </c>
      <c r="Q313">
        <f>SUM(G313:H313,J313:K313)*12.5%+SUM(I313,L313)*20%+P313*10%</f>
        <v>73.650000000000006</v>
      </c>
      <c r="R313" t="str">
        <f>IF(Main!Q313&gt;=91,"A+",IF(Main!Q313&gt;=80,"A",IF(Q313&gt;=70,"B",IF(Q313&gt;=60,"C",IF(Q313&gt;=40,"D",IF(Q313&lt;40,"E"))))))</f>
        <v>B</v>
      </c>
      <c r="S313" s="27">
        <f>INDEX(Detail!$A$1:$A$1001,MATCH(Main!C313,Detail!$G$1:$G$1001,0))</f>
        <v>37626</v>
      </c>
      <c r="T313" t="str">
        <f>INDEX(Detail!$F$1:$F$1001,MATCH(Main!C313,Detail!$G$1:$G$1001,0))</f>
        <v>Batam</v>
      </c>
      <c r="U313">
        <f>INDEX(Detail!$C$1:$C$1001,MATCH(Main!C313,Detail!$G$1:$G$1001,0))</f>
        <v>176</v>
      </c>
      <c r="V313">
        <f>INDEX(Detail!$D$1:$D$1001,MATCH(Main!C313,Detail!$G$1:$G$1001,0))</f>
        <v>65</v>
      </c>
      <c r="W313" t="str">
        <f>INDEX(Detail!$E$1:$E$1001,MATCH(Main!C313,Detail!$G$1:$G$1001,0))</f>
        <v xml:space="preserve">Gg. Kutisari Selatan No. 8
</v>
      </c>
      <c r="X313" t="str">
        <f>INDEX(Detail!$B$1:$B$1001,MATCH(Main!C313,Detail!$G$1:$G$1001,0))</f>
        <v>AB+</v>
      </c>
    </row>
    <row r="314" spans="1:24" x14ac:dyDescent="0.35">
      <c r="A314">
        <v>313</v>
      </c>
      <c r="B314" t="str">
        <f>IF(A314&lt;=250,"1-250",IF(A314&lt;=500,"251-500",IF(A314&lt;=750,"501-750","751-1000")))</f>
        <v>251-500</v>
      </c>
      <c r="C314" t="str">
        <f>CONCATENATE(IF(D314="Matematika","A",IF(D314="Fisika","B",IF(D314="Kimia","C",IF(D314="Biologi","D",IF(D314="Statistika","E","F"))))),IF(A314&gt;=1000,"",IF(A314&gt;=100,"0",IF(A314&gt;=10,"00",IF(A314&lt;10,"000")))),A314)</f>
        <v>C0313</v>
      </c>
      <c r="D314" t="s">
        <v>1012</v>
      </c>
      <c r="E314" t="str">
        <f>VLOOKUP(C314,Detail!$G$1:$H$1001,2,0)</f>
        <v>Nova Nurdiyanti</v>
      </c>
      <c r="F314" t="str">
        <f>IF(D314="Statistika","Bu Dwi",IF(D314="Aktuaria","Pak Krisna",IF(D314="Matematika","Pak Budi",IF(D314="Fisika","Bu Ratna",IF(D314="Kimia","Bu Made","Pak Andi")))))</f>
        <v>Bu Made</v>
      </c>
      <c r="G314">
        <v>74</v>
      </c>
      <c r="H314">
        <v>45</v>
      </c>
      <c r="I314">
        <v>54</v>
      </c>
      <c r="J314">
        <v>67</v>
      </c>
      <c r="K314">
        <v>74</v>
      </c>
      <c r="L314">
        <v>62</v>
      </c>
      <c r="M314">
        <v>79</v>
      </c>
      <c r="N314" s="27">
        <f>IFERROR(VLOOKUP(Main!C314,Absen!$A$1:$B$501,2,0),"No")</f>
        <v>44908</v>
      </c>
      <c r="O314" s="27" t="str">
        <f>IF(N314="No","Hadir","Tidak Hadir")</f>
        <v>Tidak Hadir</v>
      </c>
      <c r="P314">
        <f>IF(N314="No",M314,M314-10)</f>
        <v>69</v>
      </c>
      <c r="Q314">
        <f>SUM(G314:H314,J314:K314)*12.5%+SUM(I314,L314)*20%+P314*10%</f>
        <v>62.6</v>
      </c>
      <c r="R314" t="str">
        <f>IF(Main!Q314&gt;=91,"A+",IF(Main!Q314&gt;=80,"A",IF(Q314&gt;=70,"B",IF(Q314&gt;=60,"C",IF(Q314&gt;=40,"D",IF(Q314&lt;40,"E"))))))</f>
        <v>C</v>
      </c>
      <c r="S314" s="27">
        <f>INDEX(Detail!$A$1:$A$1001,MATCH(Main!C314,Detail!$G$1:$G$1001,0))</f>
        <v>38375</v>
      </c>
      <c r="T314" t="str">
        <f>INDEX(Detail!$F$1:$F$1001,MATCH(Main!C314,Detail!$G$1:$G$1001,0))</f>
        <v>Batu</v>
      </c>
      <c r="U314">
        <f>INDEX(Detail!$C$1:$C$1001,MATCH(Main!C314,Detail!$G$1:$G$1001,0))</f>
        <v>168</v>
      </c>
      <c r="V314">
        <f>INDEX(Detail!$D$1:$D$1001,MATCH(Main!C314,Detail!$G$1:$G$1001,0))</f>
        <v>93</v>
      </c>
      <c r="W314" t="str">
        <f>INDEX(Detail!$E$1:$E$1001,MATCH(Main!C314,Detail!$G$1:$G$1001,0))</f>
        <v xml:space="preserve">Gang Stasiun Wonokromo No. 1
</v>
      </c>
      <c r="X314" t="str">
        <f>INDEX(Detail!$B$1:$B$1001,MATCH(Main!C314,Detail!$G$1:$G$1001,0))</f>
        <v>O+</v>
      </c>
    </row>
    <row r="315" spans="1:24" x14ac:dyDescent="0.35">
      <c r="A315">
        <v>314</v>
      </c>
      <c r="B315" t="str">
        <f>IF(A315&lt;=250,"1-250",IF(A315&lt;=500,"251-500",IF(A315&lt;=750,"501-750","751-1000")))</f>
        <v>251-500</v>
      </c>
      <c r="C315" t="str">
        <f>CONCATENATE(IF(D315="Matematika","A",IF(D315="Fisika","B",IF(D315="Kimia","C",IF(D315="Biologi","D",IF(D315="Statistika","E","F"))))),IF(A315&gt;=1000,"",IF(A315&gt;=100,"0",IF(A315&gt;=10,"00",IF(A315&lt;10,"000")))),A315)</f>
        <v>E0314</v>
      </c>
      <c r="D315" t="s">
        <v>1010</v>
      </c>
      <c r="E315" t="str">
        <f>VLOOKUP(C315,Detail!$G$1:$H$1001,2,0)</f>
        <v>Danu Maulana</v>
      </c>
      <c r="F315" t="str">
        <f>IF(D315="Statistika","Bu Dwi",IF(D315="Aktuaria","Pak Krisna",IF(D315="Matematika","Pak Budi",IF(D315="Fisika","Bu Ratna",IF(D315="Kimia","Bu Made","Pak Andi")))))</f>
        <v>Bu Dwi</v>
      </c>
      <c r="G315">
        <v>52</v>
      </c>
      <c r="H315">
        <v>41</v>
      </c>
      <c r="I315">
        <v>51</v>
      </c>
      <c r="J315">
        <v>53</v>
      </c>
      <c r="K315">
        <v>63</v>
      </c>
      <c r="L315">
        <v>61</v>
      </c>
      <c r="M315">
        <v>91</v>
      </c>
      <c r="N315" s="27">
        <f>IFERROR(VLOOKUP(Main!C315,Absen!$A$1:$B$501,2,0),"No")</f>
        <v>44791</v>
      </c>
      <c r="O315" s="27" t="str">
        <f>IF(N315="No","Hadir","Tidak Hadir")</f>
        <v>Tidak Hadir</v>
      </c>
      <c r="P315">
        <f>IF(N315="No",M315,M315-10)</f>
        <v>81</v>
      </c>
      <c r="Q315">
        <f>SUM(G315:H315,J315:K315)*12.5%+SUM(I315,L315)*20%+P315*10%</f>
        <v>56.625000000000007</v>
      </c>
      <c r="R315" t="str">
        <f>IF(Main!Q315&gt;=91,"A+",IF(Main!Q315&gt;=80,"A",IF(Q315&gt;=70,"B",IF(Q315&gt;=60,"C",IF(Q315&gt;=40,"D",IF(Q315&lt;40,"E"))))))</f>
        <v>D</v>
      </c>
      <c r="S315" s="27">
        <f>INDEX(Detail!$A$1:$A$1001,MATCH(Main!C315,Detail!$G$1:$G$1001,0))</f>
        <v>38158</v>
      </c>
      <c r="T315" t="str">
        <f>INDEX(Detail!$F$1:$F$1001,MATCH(Main!C315,Detail!$G$1:$G$1001,0))</f>
        <v>Makassar</v>
      </c>
      <c r="U315">
        <f>INDEX(Detail!$C$1:$C$1001,MATCH(Main!C315,Detail!$G$1:$G$1001,0))</f>
        <v>155</v>
      </c>
      <c r="V315">
        <f>INDEX(Detail!$D$1:$D$1001,MATCH(Main!C315,Detail!$G$1:$G$1001,0))</f>
        <v>61</v>
      </c>
      <c r="W315" t="str">
        <f>INDEX(Detail!$E$1:$E$1001,MATCH(Main!C315,Detail!$G$1:$G$1001,0))</f>
        <v xml:space="preserve">Jl. Indragiri No. 8
</v>
      </c>
      <c r="X315" t="str">
        <f>INDEX(Detail!$B$1:$B$1001,MATCH(Main!C315,Detail!$G$1:$G$1001,0))</f>
        <v>O+</v>
      </c>
    </row>
    <row r="316" spans="1:24" x14ac:dyDescent="0.35">
      <c r="A316">
        <v>315</v>
      </c>
      <c r="B316" t="str">
        <f>IF(A316&lt;=250,"1-250",IF(A316&lt;=500,"251-500",IF(A316&lt;=750,"501-750","751-1000")))</f>
        <v>251-500</v>
      </c>
      <c r="C316" t="str">
        <f>CONCATENATE(IF(D316="Matematika","A",IF(D316="Fisika","B",IF(D316="Kimia","C",IF(D316="Biologi","D",IF(D316="Statistika","E","F"))))),IF(A316&gt;=1000,"",IF(A316&gt;=100,"0",IF(A316&gt;=10,"00",IF(A316&lt;10,"000")))),A316)</f>
        <v>D0315</v>
      </c>
      <c r="D316" t="s">
        <v>1013</v>
      </c>
      <c r="E316" t="str">
        <f>VLOOKUP(C316,Detail!$G$1:$H$1001,2,0)</f>
        <v>Puti Zulaika</v>
      </c>
      <c r="F316" t="str">
        <f>IF(D316="Statistika","Bu Dwi",IF(D316="Aktuaria","Pak Krisna",IF(D316="Matematika","Pak Budi",IF(D316="Fisika","Bu Ratna",IF(D316="Kimia","Bu Made","Pak Andi")))))</f>
        <v>Pak Andi</v>
      </c>
      <c r="G316">
        <v>75</v>
      </c>
      <c r="H316">
        <v>54</v>
      </c>
      <c r="I316">
        <v>89</v>
      </c>
      <c r="J316">
        <v>72</v>
      </c>
      <c r="K316">
        <v>62</v>
      </c>
      <c r="L316">
        <v>96</v>
      </c>
      <c r="M316">
        <v>68</v>
      </c>
      <c r="N316" s="27" t="str">
        <f>IFERROR(VLOOKUP(Main!C316,Absen!$A$1:$B$501,2,0),"No")</f>
        <v>No</v>
      </c>
      <c r="O316" s="27" t="str">
        <f>IF(N316="No","Hadir","Tidak Hadir")</f>
        <v>Hadir</v>
      </c>
      <c r="P316">
        <f>IF(N316="No",M316,M316-10)</f>
        <v>68</v>
      </c>
      <c r="Q316">
        <f>SUM(G316:H316,J316:K316)*12.5%+SUM(I316,L316)*20%+P316*10%</f>
        <v>76.674999999999997</v>
      </c>
      <c r="R316" t="str">
        <f>IF(Main!Q316&gt;=91,"A+",IF(Main!Q316&gt;=80,"A",IF(Q316&gt;=70,"B",IF(Q316&gt;=60,"C",IF(Q316&gt;=40,"D",IF(Q316&lt;40,"E"))))))</f>
        <v>B</v>
      </c>
      <c r="S316" s="27">
        <f>INDEX(Detail!$A$1:$A$1001,MATCH(Main!C316,Detail!$G$1:$G$1001,0))</f>
        <v>37988</v>
      </c>
      <c r="T316" t="str">
        <f>INDEX(Detail!$F$1:$F$1001,MATCH(Main!C316,Detail!$G$1:$G$1001,0))</f>
        <v>Serang</v>
      </c>
      <c r="U316">
        <f>INDEX(Detail!$C$1:$C$1001,MATCH(Main!C316,Detail!$G$1:$G$1001,0))</f>
        <v>177</v>
      </c>
      <c r="V316">
        <f>INDEX(Detail!$D$1:$D$1001,MATCH(Main!C316,Detail!$G$1:$G$1001,0))</f>
        <v>67</v>
      </c>
      <c r="W316" t="str">
        <f>INDEX(Detail!$E$1:$E$1001,MATCH(Main!C316,Detail!$G$1:$G$1001,0))</f>
        <v>Jl. Ciwastra No. 45</v>
      </c>
      <c r="X316" t="str">
        <f>INDEX(Detail!$B$1:$B$1001,MATCH(Main!C316,Detail!$G$1:$G$1001,0))</f>
        <v>B+</v>
      </c>
    </row>
    <row r="317" spans="1:24" x14ac:dyDescent="0.35">
      <c r="A317">
        <v>316</v>
      </c>
      <c r="B317" t="str">
        <f>IF(A317&lt;=250,"1-250",IF(A317&lt;=500,"251-500",IF(A317&lt;=750,"501-750","751-1000")))</f>
        <v>251-500</v>
      </c>
      <c r="C317" t="str">
        <f>CONCATENATE(IF(D317="Matematika","A",IF(D317="Fisika","B",IF(D317="Kimia","C",IF(D317="Biologi","D",IF(D317="Statistika","E","F"))))),IF(A317&gt;=1000,"",IF(A317&gt;=100,"0",IF(A317&gt;=10,"00",IF(A317&lt;10,"000")))),A317)</f>
        <v>E0316</v>
      </c>
      <c r="D317" t="s">
        <v>1010</v>
      </c>
      <c r="E317" t="str">
        <f>VLOOKUP(C317,Detail!$G$1:$H$1001,2,0)</f>
        <v>Ridwan Wijayanti</v>
      </c>
      <c r="F317" t="str">
        <f>IF(D317="Statistika","Bu Dwi",IF(D317="Aktuaria","Pak Krisna",IF(D317="Matematika","Pak Budi",IF(D317="Fisika","Bu Ratna",IF(D317="Kimia","Bu Made","Pak Andi")))))</f>
        <v>Bu Dwi</v>
      </c>
      <c r="G317">
        <v>78</v>
      </c>
      <c r="H317">
        <v>49</v>
      </c>
      <c r="I317">
        <v>83</v>
      </c>
      <c r="J317">
        <v>67</v>
      </c>
      <c r="K317">
        <v>71</v>
      </c>
      <c r="L317">
        <v>49</v>
      </c>
      <c r="M317">
        <v>72</v>
      </c>
      <c r="N317" s="27">
        <f>IFERROR(VLOOKUP(Main!C317,Absen!$A$1:$B$501,2,0),"No")</f>
        <v>44831</v>
      </c>
      <c r="O317" s="27" t="str">
        <f>IF(N317="No","Hadir","Tidak Hadir")</f>
        <v>Tidak Hadir</v>
      </c>
      <c r="P317">
        <f>IF(N317="No",M317,M317-10)</f>
        <v>62</v>
      </c>
      <c r="Q317">
        <f>SUM(G317:H317,J317:K317)*12.5%+SUM(I317,L317)*20%+P317*10%</f>
        <v>65.725000000000009</v>
      </c>
      <c r="R317" t="str">
        <f>IF(Main!Q317&gt;=91,"A+",IF(Main!Q317&gt;=80,"A",IF(Q317&gt;=70,"B",IF(Q317&gt;=60,"C",IF(Q317&gt;=40,"D",IF(Q317&lt;40,"E"))))))</f>
        <v>C</v>
      </c>
      <c r="S317" s="27">
        <f>INDEX(Detail!$A$1:$A$1001,MATCH(Main!C317,Detail!$G$1:$G$1001,0))</f>
        <v>37685</v>
      </c>
      <c r="T317" t="str">
        <f>INDEX(Detail!$F$1:$F$1001,MATCH(Main!C317,Detail!$G$1:$G$1001,0))</f>
        <v>Tebingtinggi</v>
      </c>
      <c r="U317">
        <f>INDEX(Detail!$C$1:$C$1001,MATCH(Main!C317,Detail!$G$1:$G$1001,0))</f>
        <v>164</v>
      </c>
      <c r="V317">
        <f>INDEX(Detail!$D$1:$D$1001,MATCH(Main!C317,Detail!$G$1:$G$1001,0))</f>
        <v>54</v>
      </c>
      <c r="W317" t="str">
        <f>INDEX(Detail!$E$1:$E$1001,MATCH(Main!C317,Detail!$G$1:$G$1001,0))</f>
        <v xml:space="preserve">Gang R.E Martadinata No. 8
</v>
      </c>
      <c r="X317" t="str">
        <f>INDEX(Detail!$B$1:$B$1001,MATCH(Main!C317,Detail!$G$1:$G$1001,0))</f>
        <v>O+</v>
      </c>
    </row>
    <row r="318" spans="1:24" x14ac:dyDescent="0.35">
      <c r="A318">
        <v>317</v>
      </c>
      <c r="B318" t="str">
        <f>IF(A318&lt;=250,"1-250",IF(A318&lt;=500,"251-500",IF(A318&lt;=750,"501-750","751-1000")))</f>
        <v>251-500</v>
      </c>
      <c r="C318" t="str">
        <f>CONCATENATE(IF(D318="Matematika","A",IF(D318="Fisika","B",IF(D318="Kimia","C",IF(D318="Biologi","D",IF(D318="Statistika","E","F"))))),IF(A318&gt;=1000,"",IF(A318&gt;=100,"0",IF(A318&gt;=10,"00",IF(A318&lt;10,"000")))),A318)</f>
        <v>C0317</v>
      </c>
      <c r="D318" t="s">
        <v>1012</v>
      </c>
      <c r="E318" t="str">
        <f>VLOOKUP(C318,Detail!$G$1:$H$1001,2,0)</f>
        <v>Mahesa Kurniawan</v>
      </c>
      <c r="F318" t="str">
        <f>IF(D318="Statistika","Bu Dwi",IF(D318="Aktuaria","Pak Krisna",IF(D318="Matematika","Pak Budi",IF(D318="Fisika","Bu Ratna",IF(D318="Kimia","Bu Made","Pak Andi")))))</f>
        <v>Bu Made</v>
      </c>
      <c r="G318">
        <v>91</v>
      </c>
      <c r="H318">
        <v>41</v>
      </c>
      <c r="I318">
        <v>92</v>
      </c>
      <c r="J318">
        <v>51</v>
      </c>
      <c r="K318">
        <v>57</v>
      </c>
      <c r="L318">
        <v>51</v>
      </c>
      <c r="M318">
        <v>72</v>
      </c>
      <c r="N318" s="27" t="str">
        <f>IFERROR(VLOOKUP(Main!C318,Absen!$A$1:$B$501,2,0),"No")</f>
        <v>No</v>
      </c>
      <c r="O318" s="27" t="str">
        <f>IF(N318="No","Hadir","Tidak Hadir")</f>
        <v>Hadir</v>
      </c>
      <c r="P318">
        <f>IF(N318="No",M318,M318-10)</f>
        <v>72</v>
      </c>
      <c r="Q318">
        <f>SUM(G318:H318,J318:K318)*12.5%+SUM(I318,L318)*20%+P318*10%</f>
        <v>65.8</v>
      </c>
      <c r="R318" t="str">
        <f>IF(Main!Q318&gt;=91,"A+",IF(Main!Q318&gt;=80,"A",IF(Q318&gt;=70,"B",IF(Q318&gt;=60,"C",IF(Q318&gt;=40,"D",IF(Q318&lt;40,"E"))))))</f>
        <v>C</v>
      </c>
      <c r="S318" s="27">
        <f>INDEX(Detail!$A$1:$A$1001,MATCH(Main!C318,Detail!$G$1:$G$1001,0))</f>
        <v>37325</v>
      </c>
      <c r="T318" t="str">
        <f>INDEX(Detail!$F$1:$F$1001,MATCH(Main!C318,Detail!$G$1:$G$1001,0))</f>
        <v>Kota Administrasi Jakarta Utara</v>
      </c>
      <c r="U318">
        <f>INDEX(Detail!$C$1:$C$1001,MATCH(Main!C318,Detail!$G$1:$G$1001,0))</f>
        <v>180</v>
      </c>
      <c r="V318">
        <f>INDEX(Detail!$D$1:$D$1001,MATCH(Main!C318,Detail!$G$1:$G$1001,0))</f>
        <v>58</v>
      </c>
      <c r="W318" t="str">
        <f>INDEX(Detail!$E$1:$E$1001,MATCH(Main!C318,Detail!$G$1:$G$1001,0))</f>
        <v>Gang Siliwangi No. 93</v>
      </c>
      <c r="X318" t="str">
        <f>INDEX(Detail!$B$1:$B$1001,MATCH(Main!C318,Detail!$G$1:$G$1001,0))</f>
        <v>B-</v>
      </c>
    </row>
    <row r="319" spans="1:24" x14ac:dyDescent="0.35">
      <c r="A319">
        <v>318</v>
      </c>
      <c r="B319" t="str">
        <f>IF(A319&lt;=250,"1-250",IF(A319&lt;=500,"251-500",IF(A319&lt;=750,"501-750","751-1000")))</f>
        <v>251-500</v>
      </c>
      <c r="C319" t="str">
        <f>CONCATENATE(IF(D319="Matematika","A",IF(D319="Fisika","B",IF(D319="Kimia","C",IF(D319="Biologi","D",IF(D319="Statistika","E","F"))))),IF(A319&gt;=1000,"",IF(A319&gt;=100,"0",IF(A319&gt;=10,"00",IF(A319&lt;10,"000")))),A319)</f>
        <v>D0318</v>
      </c>
      <c r="D319" t="s">
        <v>1013</v>
      </c>
      <c r="E319" t="str">
        <f>VLOOKUP(C319,Detail!$G$1:$H$1001,2,0)</f>
        <v>Hafshah Haryanti</v>
      </c>
      <c r="F319" t="str">
        <f>IF(D319="Statistika","Bu Dwi",IF(D319="Aktuaria","Pak Krisna",IF(D319="Matematika","Pak Budi",IF(D319="Fisika","Bu Ratna",IF(D319="Kimia","Bu Made","Pak Andi")))))</f>
        <v>Pak Andi</v>
      </c>
      <c r="G319">
        <v>86</v>
      </c>
      <c r="H319">
        <v>74</v>
      </c>
      <c r="I319">
        <v>59</v>
      </c>
      <c r="J319">
        <v>71</v>
      </c>
      <c r="K319">
        <v>55</v>
      </c>
      <c r="L319">
        <v>48</v>
      </c>
      <c r="M319">
        <v>95</v>
      </c>
      <c r="N319" s="27" t="str">
        <f>IFERROR(VLOOKUP(Main!C319,Absen!$A$1:$B$501,2,0),"No")</f>
        <v>No</v>
      </c>
      <c r="O319" s="27" t="str">
        <f>IF(N319="No","Hadir","Tidak Hadir")</f>
        <v>Hadir</v>
      </c>
      <c r="P319">
        <f>IF(N319="No",M319,M319-10)</f>
        <v>95</v>
      </c>
      <c r="Q319">
        <f>SUM(G319:H319,J319:K319)*12.5%+SUM(I319,L319)*20%+P319*10%</f>
        <v>66.650000000000006</v>
      </c>
      <c r="R319" t="str">
        <f>IF(Main!Q319&gt;=91,"A+",IF(Main!Q319&gt;=80,"A",IF(Q319&gt;=70,"B",IF(Q319&gt;=60,"C",IF(Q319&gt;=40,"D",IF(Q319&lt;40,"E"))))))</f>
        <v>C</v>
      </c>
      <c r="S319" s="27">
        <f>INDEX(Detail!$A$1:$A$1001,MATCH(Main!C319,Detail!$G$1:$G$1001,0))</f>
        <v>37255</v>
      </c>
      <c r="T319" t="str">
        <f>INDEX(Detail!$F$1:$F$1001,MATCH(Main!C319,Detail!$G$1:$G$1001,0))</f>
        <v>Metro</v>
      </c>
      <c r="U319">
        <f>INDEX(Detail!$C$1:$C$1001,MATCH(Main!C319,Detail!$G$1:$G$1001,0))</f>
        <v>177</v>
      </c>
      <c r="V319">
        <f>INDEX(Detail!$D$1:$D$1001,MATCH(Main!C319,Detail!$G$1:$G$1001,0))</f>
        <v>67</v>
      </c>
      <c r="W319" t="str">
        <f>INDEX(Detail!$E$1:$E$1001,MATCH(Main!C319,Detail!$G$1:$G$1001,0))</f>
        <v>Gang Tebet Barat Dalam No. 83</v>
      </c>
      <c r="X319" t="str">
        <f>INDEX(Detail!$B$1:$B$1001,MATCH(Main!C319,Detail!$G$1:$G$1001,0))</f>
        <v>A-</v>
      </c>
    </row>
    <row r="320" spans="1:24" x14ac:dyDescent="0.35">
      <c r="A320">
        <v>319</v>
      </c>
      <c r="B320" t="str">
        <f>IF(A320&lt;=250,"1-250",IF(A320&lt;=500,"251-500",IF(A320&lt;=750,"501-750","751-1000")))</f>
        <v>251-500</v>
      </c>
      <c r="C320" t="str">
        <f>CONCATENATE(IF(D320="Matematika","A",IF(D320="Fisika","B",IF(D320="Kimia","C",IF(D320="Biologi","D",IF(D320="Statistika","E","F"))))),IF(A320&gt;=1000,"",IF(A320&gt;=100,"0",IF(A320&gt;=10,"00",IF(A320&lt;10,"000")))),A320)</f>
        <v>A0319</v>
      </c>
      <c r="D320" t="s">
        <v>1015</v>
      </c>
      <c r="E320" t="str">
        <f>VLOOKUP(C320,Detail!$G$1:$H$1001,2,0)</f>
        <v>Kamila Megantara</v>
      </c>
      <c r="F320" t="str">
        <f>IF(D320="Statistika","Bu Dwi",IF(D320="Aktuaria","Pak Krisna",IF(D320="Matematika","Pak Budi",IF(D320="Fisika","Bu Ratna",IF(D320="Kimia","Bu Made","Pak Andi")))))</f>
        <v>Pak Budi</v>
      </c>
      <c r="G320">
        <v>50</v>
      </c>
      <c r="H320">
        <v>68</v>
      </c>
      <c r="I320">
        <v>94</v>
      </c>
      <c r="J320">
        <v>64</v>
      </c>
      <c r="K320">
        <v>63</v>
      </c>
      <c r="L320">
        <v>44</v>
      </c>
      <c r="M320">
        <v>79</v>
      </c>
      <c r="N320" s="27">
        <f>IFERROR(VLOOKUP(Main!C320,Absen!$A$1:$B$501,2,0),"No")</f>
        <v>44901</v>
      </c>
      <c r="O320" s="27" t="str">
        <f>IF(N320="No","Hadir","Tidak Hadir")</f>
        <v>Tidak Hadir</v>
      </c>
      <c r="P320">
        <f>IF(N320="No",M320,M320-10)</f>
        <v>69</v>
      </c>
      <c r="Q320">
        <f>SUM(G320:H320,J320:K320)*12.5%+SUM(I320,L320)*20%+P320*10%</f>
        <v>65.125</v>
      </c>
      <c r="R320" t="str">
        <f>IF(Main!Q320&gt;=91,"A+",IF(Main!Q320&gt;=80,"A",IF(Q320&gt;=70,"B",IF(Q320&gt;=60,"C",IF(Q320&gt;=40,"D",IF(Q320&lt;40,"E"))))))</f>
        <v>C</v>
      </c>
      <c r="S320" s="27">
        <f>INDEX(Detail!$A$1:$A$1001,MATCH(Main!C320,Detail!$G$1:$G$1001,0))</f>
        <v>37114</v>
      </c>
      <c r="T320" t="str">
        <f>INDEX(Detail!$F$1:$F$1001,MATCH(Main!C320,Detail!$G$1:$G$1001,0))</f>
        <v>Palangkaraya</v>
      </c>
      <c r="U320">
        <f>INDEX(Detail!$C$1:$C$1001,MATCH(Main!C320,Detail!$G$1:$G$1001,0))</f>
        <v>172</v>
      </c>
      <c r="V320">
        <f>INDEX(Detail!$D$1:$D$1001,MATCH(Main!C320,Detail!$G$1:$G$1001,0))</f>
        <v>90</v>
      </c>
      <c r="W320" t="str">
        <f>INDEX(Detail!$E$1:$E$1001,MATCH(Main!C320,Detail!$G$1:$G$1001,0))</f>
        <v>Jl. Veteran No. 54</v>
      </c>
      <c r="X320" t="str">
        <f>INDEX(Detail!$B$1:$B$1001,MATCH(Main!C320,Detail!$G$1:$G$1001,0))</f>
        <v>A+</v>
      </c>
    </row>
    <row r="321" spans="1:24" x14ac:dyDescent="0.35">
      <c r="A321">
        <v>320</v>
      </c>
      <c r="B321" t="str">
        <f>IF(A321&lt;=250,"1-250",IF(A321&lt;=500,"251-500",IF(A321&lt;=750,"501-750","751-1000")))</f>
        <v>251-500</v>
      </c>
      <c r="C321" t="str">
        <f>CONCATENATE(IF(D321="Matematika","A",IF(D321="Fisika","B",IF(D321="Kimia","C",IF(D321="Biologi","D",IF(D321="Statistika","E","F"))))),IF(A321&gt;=1000,"",IF(A321&gt;=100,"0",IF(A321&gt;=10,"00",IF(A321&lt;10,"000")))),A321)</f>
        <v>C0320</v>
      </c>
      <c r="D321" t="s">
        <v>1012</v>
      </c>
      <c r="E321" t="str">
        <f>VLOOKUP(C321,Detail!$G$1:$H$1001,2,0)</f>
        <v>Almira Wahyuni</v>
      </c>
      <c r="F321" t="str">
        <f>IF(D321="Statistika","Bu Dwi",IF(D321="Aktuaria","Pak Krisna",IF(D321="Matematika","Pak Budi",IF(D321="Fisika","Bu Ratna",IF(D321="Kimia","Bu Made","Pak Andi")))))</f>
        <v>Bu Made</v>
      </c>
      <c r="G321">
        <v>50</v>
      </c>
      <c r="H321">
        <v>75</v>
      </c>
      <c r="I321">
        <v>84</v>
      </c>
      <c r="J321">
        <v>68</v>
      </c>
      <c r="K321">
        <v>82</v>
      </c>
      <c r="L321">
        <v>46</v>
      </c>
      <c r="M321">
        <v>92</v>
      </c>
      <c r="N321" s="27" t="str">
        <f>IFERROR(VLOOKUP(Main!C321,Absen!$A$1:$B$501,2,0),"No")</f>
        <v>No</v>
      </c>
      <c r="O321" s="27" t="str">
        <f>IF(N321="No","Hadir","Tidak Hadir")</f>
        <v>Hadir</v>
      </c>
      <c r="P321">
        <f>IF(N321="No",M321,M321-10)</f>
        <v>92</v>
      </c>
      <c r="Q321">
        <f>SUM(G321:H321,J321:K321)*12.5%+SUM(I321,L321)*20%+P321*10%</f>
        <v>69.575000000000003</v>
      </c>
      <c r="R321" t="str">
        <f>IF(Main!Q321&gt;=91,"A+",IF(Main!Q321&gt;=80,"A",IF(Q321&gt;=70,"B",IF(Q321&gt;=60,"C",IF(Q321&gt;=40,"D",IF(Q321&lt;40,"E"))))))</f>
        <v>C</v>
      </c>
      <c r="S321" s="27">
        <f>INDEX(Detail!$A$1:$A$1001,MATCH(Main!C321,Detail!$G$1:$G$1001,0))</f>
        <v>37744</v>
      </c>
      <c r="T321" t="str">
        <f>INDEX(Detail!$F$1:$F$1001,MATCH(Main!C321,Detail!$G$1:$G$1001,0))</f>
        <v>Bekasi</v>
      </c>
      <c r="U321">
        <f>INDEX(Detail!$C$1:$C$1001,MATCH(Main!C321,Detail!$G$1:$G$1001,0))</f>
        <v>154</v>
      </c>
      <c r="V321">
        <f>INDEX(Detail!$D$1:$D$1001,MATCH(Main!C321,Detail!$G$1:$G$1001,0))</f>
        <v>49</v>
      </c>
      <c r="W321" t="str">
        <f>INDEX(Detail!$E$1:$E$1001,MATCH(Main!C321,Detail!$G$1:$G$1001,0))</f>
        <v>Gg. Kebonjati No. 65</v>
      </c>
      <c r="X321" t="str">
        <f>INDEX(Detail!$B$1:$B$1001,MATCH(Main!C321,Detail!$G$1:$G$1001,0))</f>
        <v>A+</v>
      </c>
    </row>
    <row r="322" spans="1:24" x14ac:dyDescent="0.35">
      <c r="A322">
        <v>321</v>
      </c>
      <c r="B322" t="str">
        <f>IF(A322&lt;=250,"1-250",IF(A322&lt;=500,"251-500",IF(A322&lt;=750,"501-750","751-1000")))</f>
        <v>251-500</v>
      </c>
      <c r="C322" t="str">
        <f>CONCATENATE(IF(D322="Matematika","A",IF(D322="Fisika","B",IF(D322="Kimia","C",IF(D322="Biologi","D",IF(D322="Statistika","E","F"))))),IF(A322&gt;=1000,"",IF(A322&gt;=100,"0",IF(A322&gt;=10,"00",IF(A322&lt;10,"000")))),A322)</f>
        <v>A0321</v>
      </c>
      <c r="D322" t="s">
        <v>1015</v>
      </c>
      <c r="E322" t="str">
        <f>VLOOKUP(C322,Detail!$G$1:$H$1001,2,0)</f>
        <v>Lidya Prasetya</v>
      </c>
      <c r="F322" t="str">
        <f>IF(D322="Statistika","Bu Dwi",IF(D322="Aktuaria","Pak Krisna",IF(D322="Matematika","Pak Budi",IF(D322="Fisika","Bu Ratna",IF(D322="Kimia","Bu Made","Pak Andi")))))</f>
        <v>Pak Budi</v>
      </c>
      <c r="G322">
        <v>67</v>
      </c>
      <c r="H322">
        <v>52</v>
      </c>
      <c r="I322">
        <v>76</v>
      </c>
      <c r="J322">
        <v>73</v>
      </c>
      <c r="K322">
        <v>52</v>
      </c>
      <c r="L322">
        <v>76</v>
      </c>
      <c r="M322">
        <v>63</v>
      </c>
      <c r="N322" s="27">
        <f>IFERROR(VLOOKUP(Main!C322,Absen!$A$1:$B$501,2,0),"No")</f>
        <v>44752</v>
      </c>
      <c r="O322" s="27" t="str">
        <f>IF(N322="No","Hadir","Tidak Hadir")</f>
        <v>Tidak Hadir</v>
      </c>
      <c r="P322">
        <f>IF(N322="No",M322,M322-10)</f>
        <v>53</v>
      </c>
      <c r="Q322">
        <f>SUM(G322:H322,J322:K322)*12.5%+SUM(I322,L322)*20%+P322*10%</f>
        <v>66.2</v>
      </c>
      <c r="R322" t="str">
        <f>IF(Main!Q322&gt;=91,"A+",IF(Main!Q322&gt;=80,"A",IF(Q322&gt;=70,"B",IF(Q322&gt;=60,"C",IF(Q322&gt;=40,"D",IF(Q322&lt;40,"E"))))))</f>
        <v>C</v>
      </c>
      <c r="S322" s="27">
        <f>INDEX(Detail!$A$1:$A$1001,MATCH(Main!C322,Detail!$G$1:$G$1001,0))</f>
        <v>37075</v>
      </c>
      <c r="T322" t="str">
        <f>INDEX(Detail!$F$1:$F$1001,MATCH(Main!C322,Detail!$G$1:$G$1001,0))</f>
        <v>Sungai Penuh</v>
      </c>
      <c r="U322">
        <f>INDEX(Detail!$C$1:$C$1001,MATCH(Main!C322,Detail!$G$1:$G$1001,0))</f>
        <v>151</v>
      </c>
      <c r="V322">
        <f>INDEX(Detail!$D$1:$D$1001,MATCH(Main!C322,Detail!$G$1:$G$1001,0))</f>
        <v>70</v>
      </c>
      <c r="W322" t="str">
        <f>INDEX(Detail!$E$1:$E$1001,MATCH(Main!C322,Detail!$G$1:$G$1001,0))</f>
        <v>Jalan Bangka Raya No. 21</v>
      </c>
      <c r="X322" t="str">
        <f>INDEX(Detail!$B$1:$B$1001,MATCH(Main!C322,Detail!$G$1:$G$1001,0))</f>
        <v>A+</v>
      </c>
    </row>
    <row r="323" spans="1:24" x14ac:dyDescent="0.35">
      <c r="A323">
        <v>322</v>
      </c>
      <c r="B323" t="str">
        <f>IF(A323&lt;=250,"1-250",IF(A323&lt;=500,"251-500",IF(A323&lt;=750,"501-750","751-1000")))</f>
        <v>251-500</v>
      </c>
      <c r="C323" t="str">
        <f>CONCATENATE(IF(D323="Matematika","A",IF(D323="Fisika","B",IF(D323="Kimia","C",IF(D323="Biologi","D",IF(D323="Statistika","E","F"))))),IF(A323&gt;=1000,"",IF(A323&gt;=100,"0",IF(A323&gt;=10,"00",IF(A323&lt;10,"000")))),A323)</f>
        <v>E0322</v>
      </c>
      <c r="D323" t="s">
        <v>1010</v>
      </c>
      <c r="E323" t="str">
        <f>VLOOKUP(C323,Detail!$G$1:$H$1001,2,0)</f>
        <v>Candrakanta Wijayanti</v>
      </c>
      <c r="F323" t="str">
        <f>IF(D323="Statistika","Bu Dwi",IF(D323="Aktuaria","Pak Krisna",IF(D323="Matematika","Pak Budi",IF(D323="Fisika","Bu Ratna",IF(D323="Kimia","Bu Made","Pak Andi")))))</f>
        <v>Bu Dwi</v>
      </c>
      <c r="G323">
        <v>84</v>
      </c>
      <c r="H323">
        <v>73</v>
      </c>
      <c r="I323">
        <v>73</v>
      </c>
      <c r="J323">
        <v>75</v>
      </c>
      <c r="K323">
        <v>62</v>
      </c>
      <c r="L323">
        <v>64</v>
      </c>
      <c r="M323">
        <v>74</v>
      </c>
      <c r="N323" s="27" t="str">
        <f>IFERROR(VLOOKUP(Main!C323,Absen!$A$1:$B$501,2,0),"No")</f>
        <v>No</v>
      </c>
      <c r="O323" s="27" t="str">
        <f>IF(N323="No","Hadir","Tidak Hadir")</f>
        <v>Hadir</v>
      </c>
      <c r="P323">
        <f>IF(N323="No",M323,M323-10)</f>
        <v>74</v>
      </c>
      <c r="Q323">
        <f>SUM(G323:H323,J323:K323)*12.5%+SUM(I323,L323)*20%+P323*10%</f>
        <v>71.550000000000011</v>
      </c>
      <c r="R323" t="str">
        <f>IF(Main!Q323&gt;=91,"A+",IF(Main!Q323&gt;=80,"A",IF(Q323&gt;=70,"B",IF(Q323&gt;=60,"C",IF(Q323&gt;=40,"D",IF(Q323&lt;40,"E"))))))</f>
        <v>B</v>
      </c>
      <c r="S323" s="27">
        <f>INDEX(Detail!$A$1:$A$1001,MATCH(Main!C323,Detail!$G$1:$G$1001,0))</f>
        <v>38073</v>
      </c>
      <c r="T323" t="str">
        <f>INDEX(Detail!$F$1:$F$1001,MATCH(Main!C323,Detail!$G$1:$G$1001,0))</f>
        <v>Denpasar</v>
      </c>
      <c r="U323">
        <f>INDEX(Detail!$C$1:$C$1001,MATCH(Main!C323,Detail!$G$1:$G$1001,0))</f>
        <v>152</v>
      </c>
      <c r="V323">
        <f>INDEX(Detail!$D$1:$D$1001,MATCH(Main!C323,Detail!$G$1:$G$1001,0))</f>
        <v>95</v>
      </c>
      <c r="W323" t="str">
        <f>INDEX(Detail!$E$1:$E$1001,MATCH(Main!C323,Detail!$G$1:$G$1001,0))</f>
        <v xml:space="preserve">Jl. Pasirkoja No. 3
</v>
      </c>
      <c r="X323" t="str">
        <f>INDEX(Detail!$B$1:$B$1001,MATCH(Main!C323,Detail!$G$1:$G$1001,0))</f>
        <v>A-</v>
      </c>
    </row>
    <row r="324" spans="1:24" x14ac:dyDescent="0.35">
      <c r="A324">
        <v>323</v>
      </c>
      <c r="B324" t="str">
        <f>IF(A324&lt;=250,"1-250",IF(A324&lt;=500,"251-500",IF(A324&lt;=750,"501-750","751-1000")))</f>
        <v>251-500</v>
      </c>
      <c r="C324" t="str">
        <f>CONCATENATE(IF(D324="Matematika","A",IF(D324="Fisika","B",IF(D324="Kimia","C",IF(D324="Biologi","D",IF(D324="Statistika","E","F"))))),IF(A324&gt;=1000,"",IF(A324&gt;=100,"0",IF(A324&gt;=10,"00",IF(A324&lt;10,"000")))),A324)</f>
        <v>D0323</v>
      </c>
      <c r="D324" t="s">
        <v>1013</v>
      </c>
      <c r="E324" t="str">
        <f>VLOOKUP(C324,Detail!$G$1:$H$1001,2,0)</f>
        <v>Nrima Novitasari</v>
      </c>
      <c r="F324" t="str">
        <f>IF(D324="Statistika","Bu Dwi",IF(D324="Aktuaria","Pak Krisna",IF(D324="Matematika","Pak Budi",IF(D324="Fisika","Bu Ratna",IF(D324="Kimia","Bu Made","Pak Andi")))))</f>
        <v>Pak Andi</v>
      </c>
      <c r="G324">
        <v>95</v>
      </c>
      <c r="H324">
        <v>64</v>
      </c>
      <c r="I324">
        <v>45</v>
      </c>
      <c r="J324">
        <v>64</v>
      </c>
      <c r="K324">
        <v>88</v>
      </c>
      <c r="L324">
        <v>60</v>
      </c>
      <c r="M324">
        <v>68</v>
      </c>
      <c r="N324" s="27" t="str">
        <f>IFERROR(VLOOKUP(Main!C324,Absen!$A$1:$B$501,2,0),"No")</f>
        <v>No</v>
      </c>
      <c r="O324" s="27" t="str">
        <f>IF(N324="No","Hadir","Tidak Hadir")</f>
        <v>Hadir</v>
      </c>
      <c r="P324">
        <f>IF(N324="No",M324,M324-10)</f>
        <v>68</v>
      </c>
      <c r="Q324">
        <f>SUM(G324:H324,J324:K324)*12.5%+SUM(I324,L324)*20%+P324*10%</f>
        <v>66.674999999999997</v>
      </c>
      <c r="R324" t="str">
        <f>IF(Main!Q324&gt;=91,"A+",IF(Main!Q324&gt;=80,"A",IF(Q324&gt;=70,"B",IF(Q324&gt;=60,"C",IF(Q324&gt;=40,"D",IF(Q324&lt;40,"E"))))))</f>
        <v>C</v>
      </c>
      <c r="S324" s="27">
        <f>INDEX(Detail!$A$1:$A$1001,MATCH(Main!C324,Detail!$G$1:$G$1001,0))</f>
        <v>37969</v>
      </c>
      <c r="T324" t="str">
        <f>INDEX(Detail!$F$1:$F$1001,MATCH(Main!C324,Detail!$G$1:$G$1001,0))</f>
        <v>Ambon</v>
      </c>
      <c r="U324">
        <f>INDEX(Detail!$C$1:$C$1001,MATCH(Main!C324,Detail!$G$1:$G$1001,0))</f>
        <v>180</v>
      </c>
      <c r="V324">
        <f>INDEX(Detail!$D$1:$D$1001,MATCH(Main!C324,Detail!$G$1:$G$1001,0))</f>
        <v>70</v>
      </c>
      <c r="W324" t="str">
        <f>INDEX(Detail!$E$1:$E$1001,MATCH(Main!C324,Detail!$G$1:$G$1001,0))</f>
        <v>Jl. Veteran No. 94</v>
      </c>
      <c r="X324" t="str">
        <f>INDEX(Detail!$B$1:$B$1001,MATCH(Main!C324,Detail!$G$1:$G$1001,0))</f>
        <v>AB-</v>
      </c>
    </row>
    <row r="325" spans="1:24" x14ac:dyDescent="0.35">
      <c r="A325">
        <v>324</v>
      </c>
      <c r="B325" t="str">
        <f>IF(A325&lt;=250,"1-250",IF(A325&lt;=500,"251-500",IF(A325&lt;=750,"501-750","751-1000")))</f>
        <v>251-500</v>
      </c>
      <c r="C325" t="str">
        <f>CONCATENATE(IF(D325="Matematika","A",IF(D325="Fisika","B",IF(D325="Kimia","C",IF(D325="Biologi","D",IF(D325="Statistika","E","F"))))),IF(A325&gt;=1000,"",IF(A325&gt;=100,"0",IF(A325&gt;=10,"00",IF(A325&lt;10,"000")))),A325)</f>
        <v>C0324</v>
      </c>
      <c r="D325" t="s">
        <v>1012</v>
      </c>
      <c r="E325" t="str">
        <f>VLOOKUP(C325,Detail!$G$1:$H$1001,2,0)</f>
        <v>Hardi Latupono</v>
      </c>
      <c r="F325" t="str">
        <f>IF(D325="Statistika","Bu Dwi",IF(D325="Aktuaria","Pak Krisna",IF(D325="Matematika","Pak Budi",IF(D325="Fisika","Bu Ratna",IF(D325="Kimia","Bu Made","Pak Andi")))))</f>
        <v>Bu Made</v>
      </c>
      <c r="G325">
        <v>71</v>
      </c>
      <c r="H325">
        <v>49</v>
      </c>
      <c r="I325">
        <v>85</v>
      </c>
      <c r="J325">
        <v>56</v>
      </c>
      <c r="K325">
        <v>64</v>
      </c>
      <c r="L325">
        <v>86</v>
      </c>
      <c r="M325">
        <v>64</v>
      </c>
      <c r="N325" s="27">
        <f>IFERROR(VLOOKUP(Main!C325,Absen!$A$1:$B$501,2,0),"No")</f>
        <v>44878</v>
      </c>
      <c r="O325" s="27" t="str">
        <f>IF(N325="No","Hadir","Tidak Hadir")</f>
        <v>Tidak Hadir</v>
      </c>
      <c r="P325">
        <f>IF(N325="No",M325,M325-10)</f>
        <v>54</v>
      </c>
      <c r="Q325">
        <f>SUM(G325:H325,J325:K325)*12.5%+SUM(I325,L325)*20%+P325*10%</f>
        <v>69.600000000000009</v>
      </c>
      <c r="R325" t="str">
        <f>IF(Main!Q325&gt;=91,"A+",IF(Main!Q325&gt;=80,"A",IF(Q325&gt;=70,"B",IF(Q325&gt;=60,"C",IF(Q325&gt;=40,"D",IF(Q325&lt;40,"E"))))))</f>
        <v>C</v>
      </c>
      <c r="S325" s="27">
        <f>INDEX(Detail!$A$1:$A$1001,MATCH(Main!C325,Detail!$G$1:$G$1001,0))</f>
        <v>37250</v>
      </c>
      <c r="T325" t="str">
        <f>INDEX(Detail!$F$1:$F$1001,MATCH(Main!C325,Detail!$G$1:$G$1001,0))</f>
        <v>Bitung</v>
      </c>
      <c r="U325">
        <f>INDEX(Detail!$C$1:$C$1001,MATCH(Main!C325,Detail!$G$1:$G$1001,0))</f>
        <v>176</v>
      </c>
      <c r="V325">
        <f>INDEX(Detail!$D$1:$D$1001,MATCH(Main!C325,Detail!$G$1:$G$1001,0))</f>
        <v>45</v>
      </c>
      <c r="W325" t="str">
        <f>INDEX(Detail!$E$1:$E$1001,MATCH(Main!C325,Detail!$G$1:$G$1001,0))</f>
        <v>Gg. Surapati No. 82</v>
      </c>
      <c r="X325" t="str">
        <f>INDEX(Detail!$B$1:$B$1001,MATCH(Main!C325,Detail!$G$1:$G$1001,0))</f>
        <v>AB+</v>
      </c>
    </row>
    <row r="326" spans="1:24" x14ac:dyDescent="0.35">
      <c r="A326">
        <v>325</v>
      </c>
      <c r="B326" t="str">
        <f>IF(A326&lt;=250,"1-250",IF(A326&lt;=500,"251-500",IF(A326&lt;=750,"501-750","751-1000")))</f>
        <v>251-500</v>
      </c>
      <c r="C326" t="str">
        <f>CONCATENATE(IF(D326="Matematika","A",IF(D326="Fisika","B",IF(D326="Kimia","C",IF(D326="Biologi","D",IF(D326="Statistika","E","F"))))),IF(A326&gt;=1000,"",IF(A326&gt;=100,"0",IF(A326&gt;=10,"00",IF(A326&lt;10,"000")))),A326)</f>
        <v>F0325</v>
      </c>
      <c r="D326" t="s">
        <v>1011</v>
      </c>
      <c r="E326" t="str">
        <f>VLOOKUP(C326,Detail!$G$1:$H$1001,2,0)</f>
        <v>Martaka Siregar</v>
      </c>
      <c r="F326" t="str">
        <f>IF(D326="Statistika","Bu Dwi",IF(D326="Aktuaria","Pak Krisna",IF(D326="Matematika","Pak Budi",IF(D326="Fisika","Bu Ratna",IF(D326="Kimia","Bu Made","Pak Andi")))))</f>
        <v>Pak Krisna</v>
      </c>
      <c r="G326">
        <v>86</v>
      </c>
      <c r="H326">
        <v>71</v>
      </c>
      <c r="I326">
        <v>49</v>
      </c>
      <c r="J326">
        <v>50</v>
      </c>
      <c r="K326">
        <v>63</v>
      </c>
      <c r="L326">
        <v>62</v>
      </c>
      <c r="M326">
        <v>67</v>
      </c>
      <c r="N326" s="27">
        <f>IFERROR(VLOOKUP(Main!C326,Absen!$A$1:$B$501,2,0),"No")</f>
        <v>44861</v>
      </c>
      <c r="O326" s="27" t="str">
        <f>IF(N326="No","Hadir","Tidak Hadir")</f>
        <v>Tidak Hadir</v>
      </c>
      <c r="P326">
        <f>IF(N326="No",M326,M326-10)</f>
        <v>57</v>
      </c>
      <c r="Q326">
        <f>SUM(G326:H326,J326:K326)*12.5%+SUM(I326,L326)*20%+P326*10%</f>
        <v>61.650000000000006</v>
      </c>
      <c r="R326" t="str">
        <f>IF(Main!Q326&gt;=91,"A+",IF(Main!Q326&gt;=80,"A",IF(Q326&gt;=70,"B",IF(Q326&gt;=60,"C",IF(Q326&gt;=40,"D",IF(Q326&lt;40,"E"))))))</f>
        <v>C</v>
      </c>
      <c r="S326" s="27">
        <f>INDEX(Detail!$A$1:$A$1001,MATCH(Main!C326,Detail!$G$1:$G$1001,0))</f>
        <v>37092</v>
      </c>
      <c r="T326" t="str">
        <f>INDEX(Detail!$F$1:$F$1001,MATCH(Main!C326,Detail!$G$1:$G$1001,0))</f>
        <v>Surabaya</v>
      </c>
      <c r="U326">
        <f>INDEX(Detail!$C$1:$C$1001,MATCH(Main!C326,Detail!$G$1:$G$1001,0))</f>
        <v>176</v>
      </c>
      <c r="V326">
        <f>INDEX(Detail!$D$1:$D$1001,MATCH(Main!C326,Detail!$G$1:$G$1001,0))</f>
        <v>53</v>
      </c>
      <c r="W326" t="str">
        <f>INDEX(Detail!$E$1:$E$1001,MATCH(Main!C326,Detail!$G$1:$G$1001,0))</f>
        <v xml:space="preserve">Jalan Sukabumi No. 8
</v>
      </c>
      <c r="X326" t="str">
        <f>INDEX(Detail!$B$1:$B$1001,MATCH(Main!C326,Detail!$G$1:$G$1001,0))</f>
        <v>A+</v>
      </c>
    </row>
    <row r="327" spans="1:24" x14ac:dyDescent="0.35">
      <c r="A327">
        <v>326</v>
      </c>
      <c r="B327" t="str">
        <f>IF(A327&lt;=250,"1-250",IF(A327&lt;=500,"251-500",IF(A327&lt;=750,"501-750","751-1000")))</f>
        <v>251-500</v>
      </c>
      <c r="C327" t="str">
        <f>CONCATENATE(IF(D327="Matematika","A",IF(D327="Fisika","B",IF(D327="Kimia","C",IF(D327="Biologi","D",IF(D327="Statistika","E","F"))))),IF(A327&gt;=1000,"",IF(A327&gt;=100,"0",IF(A327&gt;=10,"00",IF(A327&lt;10,"000")))),A327)</f>
        <v>F0326</v>
      </c>
      <c r="D327" t="s">
        <v>1011</v>
      </c>
      <c r="E327" t="str">
        <f>VLOOKUP(C327,Detail!$G$1:$H$1001,2,0)</f>
        <v>Viman Latupono</v>
      </c>
      <c r="F327" t="str">
        <f>IF(D327="Statistika","Bu Dwi",IF(D327="Aktuaria","Pak Krisna",IF(D327="Matematika","Pak Budi",IF(D327="Fisika","Bu Ratna",IF(D327="Kimia","Bu Made","Pak Andi")))))</f>
        <v>Pak Krisna</v>
      </c>
      <c r="G327">
        <v>59</v>
      </c>
      <c r="H327">
        <v>72</v>
      </c>
      <c r="I327">
        <v>48</v>
      </c>
      <c r="J327">
        <v>73</v>
      </c>
      <c r="K327">
        <v>76</v>
      </c>
      <c r="L327">
        <v>61</v>
      </c>
      <c r="M327">
        <v>84</v>
      </c>
      <c r="N327" s="27">
        <f>IFERROR(VLOOKUP(Main!C327,Absen!$A$1:$B$501,2,0),"No")</f>
        <v>44853</v>
      </c>
      <c r="O327" s="27" t="str">
        <f>IF(N327="No","Hadir","Tidak Hadir")</f>
        <v>Tidak Hadir</v>
      </c>
      <c r="P327">
        <f>IF(N327="No",M327,M327-10)</f>
        <v>74</v>
      </c>
      <c r="Q327">
        <f>SUM(G327:H327,J327:K327)*12.5%+SUM(I327,L327)*20%+P327*10%</f>
        <v>64.2</v>
      </c>
      <c r="R327" t="str">
        <f>IF(Main!Q327&gt;=91,"A+",IF(Main!Q327&gt;=80,"A",IF(Q327&gt;=70,"B",IF(Q327&gt;=60,"C",IF(Q327&gt;=40,"D",IF(Q327&lt;40,"E"))))))</f>
        <v>C</v>
      </c>
      <c r="S327" s="27">
        <f>INDEX(Detail!$A$1:$A$1001,MATCH(Main!C327,Detail!$G$1:$G$1001,0))</f>
        <v>38366</v>
      </c>
      <c r="T327" t="str">
        <f>INDEX(Detail!$F$1:$F$1001,MATCH(Main!C327,Detail!$G$1:$G$1001,0))</f>
        <v>Sawahlunto</v>
      </c>
      <c r="U327">
        <f>INDEX(Detail!$C$1:$C$1001,MATCH(Main!C327,Detail!$G$1:$G$1001,0))</f>
        <v>167</v>
      </c>
      <c r="V327">
        <f>INDEX(Detail!$D$1:$D$1001,MATCH(Main!C327,Detail!$G$1:$G$1001,0))</f>
        <v>55</v>
      </c>
      <c r="W327" t="str">
        <f>INDEX(Detail!$E$1:$E$1001,MATCH(Main!C327,Detail!$G$1:$G$1001,0))</f>
        <v xml:space="preserve">Gg. Jend. Sudirman No. 8
</v>
      </c>
      <c r="X327" t="str">
        <f>INDEX(Detail!$B$1:$B$1001,MATCH(Main!C327,Detail!$G$1:$G$1001,0))</f>
        <v>O-</v>
      </c>
    </row>
    <row r="328" spans="1:24" x14ac:dyDescent="0.35">
      <c r="A328">
        <v>327</v>
      </c>
      <c r="B328" t="str">
        <f>IF(A328&lt;=250,"1-250",IF(A328&lt;=500,"251-500",IF(A328&lt;=750,"501-750","751-1000")))</f>
        <v>251-500</v>
      </c>
      <c r="C328" t="str">
        <f>CONCATENATE(IF(D328="Matematika","A",IF(D328="Fisika","B",IF(D328="Kimia","C",IF(D328="Biologi","D",IF(D328="Statistika","E","F"))))),IF(A328&gt;=1000,"",IF(A328&gt;=100,"0",IF(A328&gt;=10,"00",IF(A328&lt;10,"000")))),A328)</f>
        <v>E0327</v>
      </c>
      <c r="D328" t="s">
        <v>1010</v>
      </c>
      <c r="E328" t="str">
        <f>VLOOKUP(C328,Detail!$G$1:$H$1001,2,0)</f>
        <v>Aditya Nugroho</v>
      </c>
      <c r="F328" t="str">
        <f>IF(D328="Statistika","Bu Dwi",IF(D328="Aktuaria","Pak Krisna",IF(D328="Matematika","Pak Budi",IF(D328="Fisika","Bu Ratna",IF(D328="Kimia","Bu Made","Pak Andi")))))</f>
        <v>Bu Dwi</v>
      </c>
      <c r="G328">
        <v>67</v>
      </c>
      <c r="H328">
        <v>41</v>
      </c>
      <c r="I328">
        <v>48</v>
      </c>
      <c r="J328">
        <v>75</v>
      </c>
      <c r="K328">
        <v>76</v>
      </c>
      <c r="L328">
        <v>60</v>
      </c>
      <c r="M328">
        <v>89</v>
      </c>
      <c r="N328" s="27">
        <f>IFERROR(VLOOKUP(Main!C328,Absen!$A$1:$B$501,2,0),"No")</f>
        <v>44872</v>
      </c>
      <c r="O328" s="27" t="str">
        <f>IF(N328="No","Hadir","Tidak Hadir")</f>
        <v>Tidak Hadir</v>
      </c>
      <c r="P328">
        <f>IF(N328="No",M328,M328-10)</f>
        <v>79</v>
      </c>
      <c r="Q328">
        <f>SUM(G328:H328,J328:K328)*12.5%+SUM(I328,L328)*20%+P328*10%</f>
        <v>61.875</v>
      </c>
      <c r="R328" t="str">
        <f>IF(Main!Q328&gt;=91,"A+",IF(Main!Q328&gt;=80,"A",IF(Q328&gt;=70,"B",IF(Q328&gt;=60,"C",IF(Q328&gt;=40,"D",IF(Q328&lt;40,"E"))))))</f>
        <v>C</v>
      </c>
      <c r="S328" s="27">
        <f>INDEX(Detail!$A$1:$A$1001,MATCH(Main!C328,Detail!$G$1:$G$1001,0))</f>
        <v>37183</v>
      </c>
      <c r="T328" t="str">
        <f>INDEX(Detail!$F$1:$F$1001,MATCH(Main!C328,Detail!$G$1:$G$1001,0))</f>
        <v>Mojokerto</v>
      </c>
      <c r="U328">
        <f>INDEX(Detail!$C$1:$C$1001,MATCH(Main!C328,Detail!$G$1:$G$1001,0))</f>
        <v>175</v>
      </c>
      <c r="V328">
        <f>INDEX(Detail!$D$1:$D$1001,MATCH(Main!C328,Detail!$G$1:$G$1001,0))</f>
        <v>80</v>
      </c>
      <c r="W328" t="str">
        <f>INDEX(Detail!$E$1:$E$1001,MATCH(Main!C328,Detail!$G$1:$G$1001,0))</f>
        <v>Gg. Ir. H. Djuanda No. 33</v>
      </c>
      <c r="X328" t="str">
        <f>INDEX(Detail!$B$1:$B$1001,MATCH(Main!C328,Detail!$G$1:$G$1001,0))</f>
        <v>AB-</v>
      </c>
    </row>
    <row r="329" spans="1:24" x14ac:dyDescent="0.35">
      <c r="A329">
        <v>328</v>
      </c>
      <c r="B329" t="str">
        <f>IF(A329&lt;=250,"1-250",IF(A329&lt;=500,"251-500",IF(A329&lt;=750,"501-750","751-1000")))</f>
        <v>251-500</v>
      </c>
      <c r="C329" t="str">
        <f>CONCATENATE(IF(D329="Matematika","A",IF(D329="Fisika","B",IF(D329="Kimia","C",IF(D329="Biologi","D",IF(D329="Statistika","E","F"))))),IF(A329&gt;=1000,"",IF(A329&gt;=100,"0",IF(A329&gt;=10,"00",IF(A329&lt;10,"000")))),A329)</f>
        <v>C0328</v>
      </c>
      <c r="D329" t="s">
        <v>1012</v>
      </c>
      <c r="E329" t="str">
        <f>VLOOKUP(C329,Detail!$G$1:$H$1001,2,0)</f>
        <v>Prabawa Hutasoit</v>
      </c>
      <c r="F329" t="str">
        <f>IF(D329="Statistika","Bu Dwi",IF(D329="Aktuaria","Pak Krisna",IF(D329="Matematika","Pak Budi",IF(D329="Fisika","Bu Ratna",IF(D329="Kimia","Bu Made","Pak Andi")))))</f>
        <v>Bu Made</v>
      </c>
      <c r="G329">
        <v>66</v>
      </c>
      <c r="H329">
        <v>55</v>
      </c>
      <c r="I329">
        <v>57</v>
      </c>
      <c r="J329">
        <v>58</v>
      </c>
      <c r="K329">
        <v>86</v>
      </c>
      <c r="L329">
        <v>50</v>
      </c>
      <c r="M329">
        <v>96</v>
      </c>
      <c r="N329" s="27">
        <f>IFERROR(VLOOKUP(Main!C329,Absen!$A$1:$B$501,2,0),"No")</f>
        <v>44831</v>
      </c>
      <c r="O329" s="27" t="str">
        <f>IF(N329="No","Hadir","Tidak Hadir")</f>
        <v>Tidak Hadir</v>
      </c>
      <c r="P329">
        <f>IF(N329="No",M329,M329-10)</f>
        <v>86</v>
      </c>
      <c r="Q329">
        <f>SUM(G329:H329,J329:K329)*12.5%+SUM(I329,L329)*20%+P329*10%</f>
        <v>63.125000000000007</v>
      </c>
      <c r="R329" t="str">
        <f>IF(Main!Q329&gt;=91,"A+",IF(Main!Q329&gt;=80,"A",IF(Q329&gt;=70,"B",IF(Q329&gt;=60,"C",IF(Q329&gt;=40,"D",IF(Q329&lt;40,"E"))))))</f>
        <v>C</v>
      </c>
      <c r="S329" s="27">
        <f>INDEX(Detail!$A$1:$A$1001,MATCH(Main!C329,Detail!$G$1:$G$1001,0))</f>
        <v>37112</v>
      </c>
      <c r="T329" t="str">
        <f>INDEX(Detail!$F$1:$F$1001,MATCH(Main!C329,Detail!$G$1:$G$1001,0))</f>
        <v>Kupang</v>
      </c>
      <c r="U329">
        <f>INDEX(Detail!$C$1:$C$1001,MATCH(Main!C329,Detail!$G$1:$G$1001,0))</f>
        <v>165</v>
      </c>
      <c r="V329">
        <f>INDEX(Detail!$D$1:$D$1001,MATCH(Main!C329,Detail!$G$1:$G$1001,0))</f>
        <v>84</v>
      </c>
      <c r="W329" t="str">
        <f>INDEX(Detail!$E$1:$E$1001,MATCH(Main!C329,Detail!$G$1:$G$1001,0))</f>
        <v>Gang Pelajar Pejuang No. 06</v>
      </c>
      <c r="X329" t="str">
        <f>INDEX(Detail!$B$1:$B$1001,MATCH(Main!C329,Detail!$G$1:$G$1001,0))</f>
        <v>B-</v>
      </c>
    </row>
    <row r="330" spans="1:24" x14ac:dyDescent="0.35">
      <c r="A330">
        <v>329</v>
      </c>
      <c r="B330" t="str">
        <f>IF(A330&lt;=250,"1-250",IF(A330&lt;=500,"251-500",IF(A330&lt;=750,"501-750","751-1000")))</f>
        <v>251-500</v>
      </c>
      <c r="C330" t="str">
        <f>CONCATENATE(IF(D330="Matematika","A",IF(D330="Fisika","B",IF(D330="Kimia","C",IF(D330="Biologi","D",IF(D330="Statistika","E","F"))))),IF(A330&gt;=1000,"",IF(A330&gt;=100,"0",IF(A330&gt;=10,"00",IF(A330&lt;10,"000")))),A330)</f>
        <v>F0329</v>
      </c>
      <c r="D330" t="s">
        <v>1011</v>
      </c>
      <c r="E330" t="str">
        <f>VLOOKUP(C330,Detail!$G$1:$H$1001,2,0)</f>
        <v>Jamil Hardiansyah</v>
      </c>
      <c r="F330" t="str">
        <f>IF(D330="Statistika","Bu Dwi",IF(D330="Aktuaria","Pak Krisna",IF(D330="Matematika","Pak Budi",IF(D330="Fisika","Bu Ratna",IF(D330="Kimia","Bu Made","Pak Andi")))))</f>
        <v>Pak Krisna</v>
      </c>
      <c r="G330">
        <v>68</v>
      </c>
      <c r="H330">
        <v>55</v>
      </c>
      <c r="I330">
        <v>62</v>
      </c>
      <c r="J330">
        <v>70</v>
      </c>
      <c r="K330">
        <v>93</v>
      </c>
      <c r="L330">
        <v>83</v>
      </c>
      <c r="M330">
        <v>83</v>
      </c>
      <c r="N330" s="27">
        <f>IFERROR(VLOOKUP(Main!C330,Absen!$A$1:$B$501,2,0),"No")</f>
        <v>44883</v>
      </c>
      <c r="O330" s="27" t="str">
        <f>IF(N330="No","Hadir","Tidak Hadir")</f>
        <v>Tidak Hadir</v>
      </c>
      <c r="P330">
        <f>IF(N330="No",M330,M330-10)</f>
        <v>73</v>
      </c>
      <c r="Q330">
        <f>SUM(G330:H330,J330:K330)*12.5%+SUM(I330,L330)*20%+P330*10%</f>
        <v>72.05</v>
      </c>
      <c r="R330" t="str">
        <f>IF(Main!Q330&gt;=91,"A+",IF(Main!Q330&gt;=80,"A",IF(Q330&gt;=70,"B",IF(Q330&gt;=60,"C",IF(Q330&gt;=40,"D",IF(Q330&lt;40,"E"))))))</f>
        <v>B</v>
      </c>
      <c r="S330" s="27">
        <f>INDEX(Detail!$A$1:$A$1001,MATCH(Main!C330,Detail!$G$1:$G$1001,0))</f>
        <v>37836</v>
      </c>
      <c r="T330" t="str">
        <f>INDEX(Detail!$F$1:$F$1001,MATCH(Main!C330,Detail!$G$1:$G$1001,0))</f>
        <v>Bandar Lampung</v>
      </c>
      <c r="U330">
        <f>INDEX(Detail!$C$1:$C$1001,MATCH(Main!C330,Detail!$G$1:$G$1001,0))</f>
        <v>158</v>
      </c>
      <c r="V330">
        <f>INDEX(Detail!$D$1:$D$1001,MATCH(Main!C330,Detail!$G$1:$G$1001,0))</f>
        <v>65</v>
      </c>
      <c r="W330" t="str">
        <f>INDEX(Detail!$E$1:$E$1001,MATCH(Main!C330,Detail!$G$1:$G$1001,0))</f>
        <v xml:space="preserve">Jalan Jend. A. Yani No. 9
</v>
      </c>
      <c r="X330" t="str">
        <f>INDEX(Detail!$B$1:$B$1001,MATCH(Main!C330,Detail!$G$1:$G$1001,0))</f>
        <v>O+</v>
      </c>
    </row>
    <row r="331" spans="1:24" x14ac:dyDescent="0.35">
      <c r="A331">
        <v>330</v>
      </c>
      <c r="B331" t="str">
        <f>IF(A331&lt;=250,"1-250",IF(A331&lt;=500,"251-500",IF(A331&lt;=750,"501-750","751-1000")))</f>
        <v>251-500</v>
      </c>
      <c r="C331" t="str">
        <f>CONCATENATE(IF(D331="Matematika","A",IF(D331="Fisika","B",IF(D331="Kimia","C",IF(D331="Biologi","D",IF(D331="Statistika","E","F"))))),IF(A331&gt;=1000,"",IF(A331&gt;=100,"0",IF(A331&gt;=10,"00",IF(A331&lt;10,"000")))),A331)</f>
        <v>C0330</v>
      </c>
      <c r="D331" t="s">
        <v>1012</v>
      </c>
      <c r="E331" t="str">
        <f>VLOOKUP(C331,Detail!$G$1:$H$1001,2,0)</f>
        <v>Rizki Saputra</v>
      </c>
      <c r="F331" t="str">
        <f>IF(D331="Statistika","Bu Dwi",IF(D331="Aktuaria","Pak Krisna",IF(D331="Matematika","Pak Budi",IF(D331="Fisika","Bu Ratna",IF(D331="Kimia","Bu Made","Pak Andi")))))</f>
        <v>Bu Made</v>
      </c>
      <c r="G331">
        <v>82</v>
      </c>
      <c r="H331">
        <v>45</v>
      </c>
      <c r="I331">
        <v>61</v>
      </c>
      <c r="J331">
        <v>71</v>
      </c>
      <c r="K331">
        <v>61</v>
      </c>
      <c r="L331">
        <v>92</v>
      </c>
      <c r="M331">
        <v>96</v>
      </c>
      <c r="N331" s="27">
        <f>IFERROR(VLOOKUP(Main!C331,Absen!$A$1:$B$501,2,0),"No")</f>
        <v>44909</v>
      </c>
      <c r="O331" s="27" t="str">
        <f>IF(N331="No","Hadir","Tidak Hadir")</f>
        <v>Tidak Hadir</v>
      </c>
      <c r="P331">
        <f>IF(N331="No",M331,M331-10)</f>
        <v>86</v>
      </c>
      <c r="Q331">
        <f>SUM(G331:H331,J331:K331)*12.5%+SUM(I331,L331)*20%+P331*10%</f>
        <v>71.575000000000003</v>
      </c>
      <c r="R331" t="str">
        <f>IF(Main!Q331&gt;=91,"A+",IF(Main!Q331&gt;=80,"A",IF(Q331&gt;=70,"B",IF(Q331&gt;=60,"C",IF(Q331&gt;=40,"D",IF(Q331&lt;40,"E"))))))</f>
        <v>B</v>
      </c>
      <c r="S331" s="27">
        <f>INDEX(Detail!$A$1:$A$1001,MATCH(Main!C331,Detail!$G$1:$G$1001,0))</f>
        <v>38349</v>
      </c>
      <c r="T331" t="str">
        <f>INDEX(Detail!$F$1:$F$1001,MATCH(Main!C331,Detail!$G$1:$G$1001,0))</f>
        <v>Pariaman</v>
      </c>
      <c r="U331">
        <f>INDEX(Detail!$C$1:$C$1001,MATCH(Main!C331,Detail!$G$1:$G$1001,0))</f>
        <v>167</v>
      </c>
      <c r="V331">
        <f>INDEX(Detail!$D$1:$D$1001,MATCH(Main!C331,Detail!$G$1:$G$1001,0))</f>
        <v>47</v>
      </c>
      <c r="W331" t="str">
        <f>INDEX(Detail!$E$1:$E$1001,MATCH(Main!C331,Detail!$G$1:$G$1001,0))</f>
        <v xml:space="preserve">Gg. Rungkut Industri No. 6
</v>
      </c>
      <c r="X331" t="str">
        <f>INDEX(Detail!$B$1:$B$1001,MATCH(Main!C331,Detail!$G$1:$G$1001,0))</f>
        <v>AB+</v>
      </c>
    </row>
    <row r="332" spans="1:24" x14ac:dyDescent="0.35">
      <c r="A332">
        <v>331</v>
      </c>
      <c r="B332" t="str">
        <f>IF(A332&lt;=250,"1-250",IF(A332&lt;=500,"251-500",IF(A332&lt;=750,"501-750","751-1000")))</f>
        <v>251-500</v>
      </c>
      <c r="C332" t="str">
        <f>CONCATENATE(IF(D332="Matematika","A",IF(D332="Fisika","B",IF(D332="Kimia","C",IF(D332="Biologi","D",IF(D332="Statistika","E","F"))))),IF(A332&gt;=1000,"",IF(A332&gt;=100,"0",IF(A332&gt;=10,"00",IF(A332&lt;10,"000")))),A332)</f>
        <v>B0331</v>
      </c>
      <c r="D332" t="s">
        <v>1014</v>
      </c>
      <c r="E332" t="str">
        <f>VLOOKUP(C332,Detail!$G$1:$H$1001,2,0)</f>
        <v>Yoga Hakim</v>
      </c>
      <c r="F332" t="str">
        <f>IF(D332="Statistika","Bu Dwi",IF(D332="Aktuaria","Pak Krisna",IF(D332="Matematika","Pak Budi",IF(D332="Fisika","Bu Ratna",IF(D332="Kimia","Bu Made","Pak Andi")))))</f>
        <v>Bu Ratna</v>
      </c>
      <c r="G332">
        <v>89</v>
      </c>
      <c r="H332">
        <v>73</v>
      </c>
      <c r="I332">
        <v>32</v>
      </c>
      <c r="J332">
        <v>75</v>
      </c>
      <c r="K332">
        <v>89</v>
      </c>
      <c r="L332">
        <v>100</v>
      </c>
      <c r="M332">
        <v>93</v>
      </c>
      <c r="N332" s="27" t="str">
        <f>IFERROR(VLOOKUP(Main!C332,Absen!$A$1:$B$501,2,0),"No")</f>
        <v>No</v>
      </c>
      <c r="O332" s="27" t="str">
        <f>IF(N332="No","Hadir","Tidak Hadir")</f>
        <v>Hadir</v>
      </c>
      <c r="P332">
        <f>IF(N332="No",M332,M332-10)</f>
        <v>93</v>
      </c>
      <c r="Q332">
        <f>SUM(G332:H332,J332:K332)*12.5%+SUM(I332,L332)*20%+P332*10%</f>
        <v>76.45</v>
      </c>
      <c r="R332" t="str">
        <f>IF(Main!Q332&gt;=91,"A+",IF(Main!Q332&gt;=80,"A",IF(Q332&gt;=70,"B",IF(Q332&gt;=60,"C",IF(Q332&gt;=40,"D",IF(Q332&lt;40,"E"))))))</f>
        <v>B</v>
      </c>
      <c r="S332" s="27">
        <f>INDEX(Detail!$A$1:$A$1001,MATCH(Main!C332,Detail!$G$1:$G$1001,0))</f>
        <v>37777</v>
      </c>
      <c r="T332" t="str">
        <f>INDEX(Detail!$F$1:$F$1001,MATCH(Main!C332,Detail!$G$1:$G$1001,0))</f>
        <v>Bima</v>
      </c>
      <c r="U332">
        <f>INDEX(Detail!$C$1:$C$1001,MATCH(Main!C332,Detail!$G$1:$G$1001,0))</f>
        <v>157</v>
      </c>
      <c r="V332">
        <f>INDEX(Detail!$D$1:$D$1001,MATCH(Main!C332,Detail!$G$1:$G$1001,0))</f>
        <v>68</v>
      </c>
      <c r="W332" t="str">
        <f>INDEX(Detail!$E$1:$E$1001,MATCH(Main!C332,Detail!$G$1:$G$1001,0))</f>
        <v>Gang Tubagus Ismail No. 63</v>
      </c>
      <c r="X332" t="str">
        <f>INDEX(Detail!$B$1:$B$1001,MATCH(Main!C332,Detail!$G$1:$G$1001,0))</f>
        <v>O+</v>
      </c>
    </row>
    <row r="333" spans="1:24" x14ac:dyDescent="0.35">
      <c r="A333">
        <v>332</v>
      </c>
      <c r="B333" t="str">
        <f>IF(A333&lt;=250,"1-250",IF(A333&lt;=500,"251-500",IF(A333&lt;=750,"501-750","751-1000")))</f>
        <v>251-500</v>
      </c>
      <c r="C333" t="str">
        <f>CONCATENATE(IF(D333="Matematika","A",IF(D333="Fisika","B",IF(D333="Kimia","C",IF(D333="Biologi","D",IF(D333="Statistika","E","F"))))),IF(A333&gt;=1000,"",IF(A333&gt;=100,"0",IF(A333&gt;=10,"00",IF(A333&lt;10,"000")))),A333)</f>
        <v>D0332</v>
      </c>
      <c r="D333" t="s">
        <v>1013</v>
      </c>
      <c r="E333" t="str">
        <f>VLOOKUP(C333,Detail!$G$1:$H$1001,2,0)</f>
        <v>Mujur Halimah</v>
      </c>
      <c r="F333" t="str">
        <f>IF(D333="Statistika","Bu Dwi",IF(D333="Aktuaria","Pak Krisna",IF(D333="Matematika","Pak Budi",IF(D333="Fisika","Bu Ratna",IF(D333="Kimia","Bu Made","Pak Andi")))))</f>
        <v>Pak Andi</v>
      </c>
      <c r="G333">
        <v>63</v>
      </c>
      <c r="H333">
        <v>53</v>
      </c>
      <c r="I333">
        <v>31</v>
      </c>
      <c r="J333">
        <v>55</v>
      </c>
      <c r="K333">
        <v>65</v>
      </c>
      <c r="L333">
        <v>84</v>
      </c>
      <c r="M333">
        <v>96</v>
      </c>
      <c r="N333" s="27" t="str">
        <f>IFERROR(VLOOKUP(Main!C333,Absen!$A$1:$B$501,2,0),"No")</f>
        <v>No</v>
      </c>
      <c r="O333" s="27" t="str">
        <f>IF(N333="No","Hadir","Tidak Hadir")</f>
        <v>Hadir</v>
      </c>
      <c r="P333">
        <f>IF(N333="No",M333,M333-10)</f>
        <v>96</v>
      </c>
      <c r="Q333">
        <f>SUM(G333:H333,J333:K333)*12.5%+SUM(I333,L333)*20%+P333*10%</f>
        <v>62.1</v>
      </c>
      <c r="R333" t="str">
        <f>IF(Main!Q333&gt;=91,"A+",IF(Main!Q333&gt;=80,"A",IF(Q333&gt;=70,"B",IF(Q333&gt;=60,"C",IF(Q333&gt;=40,"D",IF(Q333&lt;40,"E"))))))</f>
        <v>C</v>
      </c>
      <c r="S333" s="27">
        <f>INDEX(Detail!$A$1:$A$1001,MATCH(Main!C333,Detail!$G$1:$G$1001,0))</f>
        <v>38301</v>
      </c>
      <c r="T333" t="str">
        <f>INDEX(Detail!$F$1:$F$1001,MATCH(Main!C333,Detail!$G$1:$G$1001,0))</f>
        <v>Cilegon</v>
      </c>
      <c r="U333">
        <f>INDEX(Detail!$C$1:$C$1001,MATCH(Main!C333,Detail!$G$1:$G$1001,0))</f>
        <v>157</v>
      </c>
      <c r="V333">
        <f>INDEX(Detail!$D$1:$D$1001,MATCH(Main!C333,Detail!$G$1:$G$1001,0))</f>
        <v>65</v>
      </c>
      <c r="W333" t="str">
        <f>INDEX(Detail!$E$1:$E$1001,MATCH(Main!C333,Detail!$G$1:$G$1001,0))</f>
        <v>Jl. Ciumbuleuit No. 87</v>
      </c>
      <c r="X333" t="str">
        <f>INDEX(Detail!$B$1:$B$1001,MATCH(Main!C333,Detail!$G$1:$G$1001,0))</f>
        <v>O+</v>
      </c>
    </row>
    <row r="334" spans="1:24" x14ac:dyDescent="0.35">
      <c r="A334">
        <v>333</v>
      </c>
      <c r="B334" t="str">
        <f>IF(A334&lt;=250,"1-250",IF(A334&lt;=500,"251-500",IF(A334&lt;=750,"501-750","751-1000")))</f>
        <v>251-500</v>
      </c>
      <c r="C334" t="str">
        <f>CONCATENATE(IF(D334="Matematika","A",IF(D334="Fisika","B",IF(D334="Kimia","C",IF(D334="Biologi","D",IF(D334="Statistika","E","F"))))),IF(A334&gt;=1000,"",IF(A334&gt;=100,"0",IF(A334&gt;=10,"00",IF(A334&lt;10,"000")))),A334)</f>
        <v>F0333</v>
      </c>
      <c r="D334" t="s">
        <v>1011</v>
      </c>
      <c r="E334" t="str">
        <f>VLOOKUP(C334,Detail!$G$1:$H$1001,2,0)</f>
        <v>Kenari Waluyo</v>
      </c>
      <c r="F334" t="str">
        <f>IF(D334="Statistika","Bu Dwi",IF(D334="Aktuaria","Pak Krisna",IF(D334="Matematika","Pak Budi",IF(D334="Fisika","Bu Ratna",IF(D334="Kimia","Bu Made","Pak Andi")))))</f>
        <v>Pak Krisna</v>
      </c>
      <c r="G334">
        <v>64</v>
      </c>
      <c r="H334">
        <v>42</v>
      </c>
      <c r="I334">
        <v>69</v>
      </c>
      <c r="J334">
        <v>73</v>
      </c>
      <c r="K334">
        <v>64</v>
      </c>
      <c r="L334">
        <v>73</v>
      </c>
      <c r="M334">
        <v>74</v>
      </c>
      <c r="N334" s="27" t="str">
        <f>IFERROR(VLOOKUP(Main!C334,Absen!$A$1:$B$501,2,0),"No")</f>
        <v>No</v>
      </c>
      <c r="O334" s="27" t="str">
        <f>IF(N334="No","Hadir","Tidak Hadir")</f>
        <v>Hadir</v>
      </c>
      <c r="P334">
        <f>IF(N334="No",M334,M334-10)</f>
        <v>74</v>
      </c>
      <c r="Q334">
        <f>SUM(G334:H334,J334:K334)*12.5%+SUM(I334,L334)*20%+P334*10%</f>
        <v>66.175000000000011</v>
      </c>
      <c r="R334" t="str">
        <f>IF(Main!Q334&gt;=91,"A+",IF(Main!Q334&gt;=80,"A",IF(Q334&gt;=70,"B",IF(Q334&gt;=60,"C",IF(Q334&gt;=40,"D",IF(Q334&lt;40,"E"))))))</f>
        <v>C</v>
      </c>
      <c r="S334" s="27">
        <f>INDEX(Detail!$A$1:$A$1001,MATCH(Main!C334,Detail!$G$1:$G$1001,0))</f>
        <v>37828</v>
      </c>
      <c r="T334" t="str">
        <f>INDEX(Detail!$F$1:$F$1001,MATCH(Main!C334,Detail!$G$1:$G$1001,0))</f>
        <v>Subulussalam</v>
      </c>
      <c r="U334">
        <f>INDEX(Detail!$C$1:$C$1001,MATCH(Main!C334,Detail!$G$1:$G$1001,0))</f>
        <v>169</v>
      </c>
      <c r="V334">
        <f>INDEX(Detail!$D$1:$D$1001,MATCH(Main!C334,Detail!$G$1:$G$1001,0))</f>
        <v>95</v>
      </c>
      <c r="W334" t="str">
        <f>INDEX(Detail!$E$1:$E$1001,MATCH(Main!C334,Detail!$G$1:$G$1001,0))</f>
        <v>Jl. Pacuan Kuda No. 55</v>
      </c>
      <c r="X334" t="str">
        <f>INDEX(Detail!$B$1:$B$1001,MATCH(Main!C334,Detail!$G$1:$G$1001,0))</f>
        <v>B-</v>
      </c>
    </row>
    <row r="335" spans="1:24" x14ac:dyDescent="0.35">
      <c r="A335">
        <v>334</v>
      </c>
      <c r="B335" t="str">
        <f>IF(A335&lt;=250,"1-250",IF(A335&lt;=500,"251-500",IF(A335&lt;=750,"501-750","751-1000")))</f>
        <v>251-500</v>
      </c>
      <c r="C335" t="str">
        <f>CONCATENATE(IF(D335="Matematika","A",IF(D335="Fisika","B",IF(D335="Kimia","C",IF(D335="Biologi","D",IF(D335="Statistika","E","F"))))),IF(A335&gt;=1000,"",IF(A335&gt;=100,"0",IF(A335&gt;=10,"00",IF(A335&lt;10,"000")))),A335)</f>
        <v>D0334</v>
      </c>
      <c r="D335" t="s">
        <v>1013</v>
      </c>
      <c r="E335" t="str">
        <f>VLOOKUP(C335,Detail!$G$1:$H$1001,2,0)</f>
        <v>Raina Yuliarti</v>
      </c>
      <c r="F335" t="str">
        <f>IF(D335="Statistika","Bu Dwi",IF(D335="Aktuaria","Pak Krisna",IF(D335="Matematika","Pak Budi",IF(D335="Fisika","Bu Ratna",IF(D335="Kimia","Bu Made","Pak Andi")))))</f>
        <v>Pak Andi</v>
      </c>
      <c r="G335">
        <v>54</v>
      </c>
      <c r="H335">
        <v>72</v>
      </c>
      <c r="I335">
        <v>50</v>
      </c>
      <c r="J335">
        <v>73</v>
      </c>
      <c r="K335">
        <v>75</v>
      </c>
      <c r="L335">
        <v>78</v>
      </c>
      <c r="M335">
        <v>96</v>
      </c>
      <c r="N335" s="27">
        <f>IFERROR(VLOOKUP(Main!C335,Absen!$A$1:$B$501,2,0),"No")</f>
        <v>44767</v>
      </c>
      <c r="O335" s="27" t="str">
        <f>IF(N335="No","Hadir","Tidak Hadir")</f>
        <v>Tidak Hadir</v>
      </c>
      <c r="P335">
        <f>IF(N335="No",M335,M335-10)</f>
        <v>86</v>
      </c>
      <c r="Q335">
        <f>SUM(G335:H335,J335:K335)*12.5%+SUM(I335,L335)*20%+P335*10%</f>
        <v>68.45</v>
      </c>
      <c r="R335" t="str">
        <f>IF(Main!Q335&gt;=91,"A+",IF(Main!Q335&gt;=80,"A",IF(Q335&gt;=70,"B",IF(Q335&gt;=60,"C",IF(Q335&gt;=40,"D",IF(Q335&lt;40,"E"))))))</f>
        <v>C</v>
      </c>
      <c r="S335" s="27">
        <f>INDEX(Detail!$A$1:$A$1001,MATCH(Main!C335,Detail!$G$1:$G$1001,0))</f>
        <v>38119</v>
      </c>
      <c r="T335" t="str">
        <f>INDEX(Detail!$F$1:$F$1001,MATCH(Main!C335,Detail!$G$1:$G$1001,0))</f>
        <v>Meulaboh</v>
      </c>
      <c r="U335">
        <f>INDEX(Detail!$C$1:$C$1001,MATCH(Main!C335,Detail!$G$1:$G$1001,0))</f>
        <v>154</v>
      </c>
      <c r="V335">
        <f>INDEX(Detail!$D$1:$D$1001,MATCH(Main!C335,Detail!$G$1:$G$1001,0))</f>
        <v>58</v>
      </c>
      <c r="W335" t="str">
        <f>INDEX(Detail!$E$1:$E$1001,MATCH(Main!C335,Detail!$G$1:$G$1001,0))</f>
        <v>Gang Pasteur No. 81</v>
      </c>
      <c r="X335" t="str">
        <f>INDEX(Detail!$B$1:$B$1001,MATCH(Main!C335,Detail!$G$1:$G$1001,0))</f>
        <v>A+</v>
      </c>
    </row>
    <row r="336" spans="1:24" x14ac:dyDescent="0.35">
      <c r="A336">
        <v>335</v>
      </c>
      <c r="B336" t="str">
        <f>IF(A336&lt;=250,"1-250",IF(A336&lt;=500,"251-500",IF(A336&lt;=750,"501-750","751-1000")))</f>
        <v>251-500</v>
      </c>
      <c r="C336" t="str">
        <f>CONCATENATE(IF(D336="Matematika","A",IF(D336="Fisika","B",IF(D336="Kimia","C",IF(D336="Biologi","D",IF(D336="Statistika","E","F"))))),IF(A336&gt;=1000,"",IF(A336&gt;=100,"0",IF(A336&gt;=10,"00",IF(A336&lt;10,"000")))),A336)</f>
        <v>E0335</v>
      </c>
      <c r="D336" t="s">
        <v>1010</v>
      </c>
      <c r="E336" t="str">
        <f>VLOOKUP(C336,Detail!$G$1:$H$1001,2,0)</f>
        <v>Gasti Mahendra</v>
      </c>
      <c r="F336" t="str">
        <f>IF(D336="Statistika","Bu Dwi",IF(D336="Aktuaria","Pak Krisna",IF(D336="Matematika","Pak Budi",IF(D336="Fisika","Bu Ratna",IF(D336="Kimia","Bu Made","Pak Andi")))))</f>
        <v>Bu Dwi</v>
      </c>
      <c r="G336">
        <v>83</v>
      </c>
      <c r="H336">
        <v>44</v>
      </c>
      <c r="I336">
        <v>42</v>
      </c>
      <c r="J336">
        <v>50</v>
      </c>
      <c r="K336">
        <v>77</v>
      </c>
      <c r="L336">
        <v>58</v>
      </c>
      <c r="M336">
        <v>61</v>
      </c>
      <c r="N336" s="27">
        <f>IFERROR(VLOOKUP(Main!C336,Absen!$A$1:$B$501,2,0),"No")</f>
        <v>44858</v>
      </c>
      <c r="O336" s="27" t="str">
        <f>IF(N336="No","Hadir","Tidak Hadir")</f>
        <v>Tidak Hadir</v>
      </c>
      <c r="P336">
        <f>IF(N336="No",M336,M336-10)</f>
        <v>51</v>
      </c>
      <c r="Q336">
        <f>SUM(G336:H336,J336:K336)*12.5%+SUM(I336,L336)*20%+P336*10%</f>
        <v>56.85</v>
      </c>
      <c r="R336" t="str">
        <f>IF(Main!Q336&gt;=91,"A+",IF(Main!Q336&gt;=80,"A",IF(Q336&gt;=70,"B",IF(Q336&gt;=60,"C",IF(Q336&gt;=40,"D",IF(Q336&lt;40,"E"))))))</f>
        <v>D</v>
      </c>
      <c r="S336" s="27">
        <f>INDEX(Detail!$A$1:$A$1001,MATCH(Main!C336,Detail!$G$1:$G$1001,0))</f>
        <v>37330</v>
      </c>
      <c r="T336" t="str">
        <f>INDEX(Detail!$F$1:$F$1001,MATCH(Main!C336,Detail!$G$1:$G$1001,0))</f>
        <v>Padang Sidempuan</v>
      </c>
      <c r="U336">
        <f>INDEX(Detail!$C$1:$C$1001,MATCH(Main!C336,Detail!$G$1:$G$1001,0))</f>
        <v>167</v>
      </c>
      <c r="V336">
        <f>INDEX(Detail!$D$1:$D$1001,MATCH(Main!C336,Detail!$G$1:$G$1001,0))</f>
        <v>45</v>
      </c>
      <c r="W336" t="str">
        <f>INDEX(Detail!$E$1:$E$1001,MATCH(Main!C336,Detail!$G$1:$G$1001,0))</f>
        <v xml:space="preserve">Gang Antapani Lama No. 7
</v>
      </c>
      <c r="X336" t="str">
        <f>INDEX(Detail!$B$1:$B$1001,MATCH(Main!C336,Detail!$G$1:$G$1001,0))</f>
        <v>O+</v>
      </c>
    </row>
    <row r="337" spans="1:24" x14ac:dyDescent="0.35">
      <c r="A337">
        <v>336</v>
      </c>
      <c r="B337" t="str">
        <f>IF(A337&lt;=250,"1-250",IF(A337&lt;=500,"251-500",IF(A337&lt;=750,"501-750","751-1000")))</f>
        <v>251-500</v>
      </c>
      <c r="C337" t="str">
        <f>CONCATENATE(IF(D337="Matematika","A",IF(D337="Fisika","B",IF(D337="Kimia","C",IF(D337="Biologi","D",IF(D337="Statistika","E","F"))))),IF(A337&gt;=1000,"",IF(A337&gt;=100,"0",IF(A337&gt;=10,"00",IF(A337&lt;10,"000")))),A337)</f>
        <v>B0336</v>
      </c>
      <c r="D337" t="s">
        <v>1014</v>
      </c>
      <c r="E337" t="str">
        <f>VLOOKUP(C337,Detail!$G$1:$H$1001,2,0)</f>
        <v>Kardi Mardhiyah</v>
      </c>
      <c r="F337" t="str">
        <f>IF(D337="Statistika","Bu Dwi",IF(D337="Aktuaria","Pak Krisna",IF(D337="Matematika","Pak Budi",IF(D337="Fisika","Bu Ratna",IF(D337="Kimia","Bu Made","Pak Andi")))))</f>
        <v>Bu Ratna</v>
      </c>
      <c r="G337">
        <v>77</v>
      </c>
      <c r="H337">
        <v>50</v>
      </c>
      <c r="I337">
        <v>59</v>
      </c>
      <c r="J337">
        <v>73</v>
      </c>
      <c r="K337">
        <v>59</v>
      </c>
      <c r="L337">
        <v>48</v>
      </c>
      <c r="M337">
        <v>85</v>
      </c>
      <c r="N337" s="27">
        <f>IFERROR(VLOOKUP(Main!C337,Absen!$A$1:$B$501,2,0),"No")</f>
        <v>44801</v>
      </c>
      <c r="O337" s="27" t="str">
        <f>IF(N337="No","Hadir","Tidak Hadir")</f>
        <v>Tidak Hadir</v>
      </c>
      <c r="P337">
        <f>IF(N337="No",M337,M337-10)</f>
        <v>75</v>
      </c>
      <c r="Q337">
        <f>SUM(G337:H337,J337:K337)*12.5%+SUM(I337,L337)*20%+P337*10%</f>
        <v>61.275000000000006</v>
      </c>
      <c r="R337" t="str">
        <f>IF(Main!Q337&gt;=91,"A+",IF(Main!Q337&gt;=80,"A",IF(Q337&gt;=70,"B",IF(Q337&gt;=60,"C",IF(Q337&gt;=40,"D",IF(Q337&lt;40,"E"))))))</f>
        <v>C</v>
      </c>
      <c r="S337" s="27">
        <f>INDEX(Detail!$A$1:$A$1001,MATCH(Main!C337,Detail!$G$1:$G$1001,0))</f>
        <v>37454</v>
      </c>
      <c r="T337" t="str">
        <f>INDEX(Detail!$F$1:$F$1001,MATCH(Main!C337,Detail!$G$1:$G$1001,0))</f>
        <v>Bengkulu</v>
      </c>
      <c r="U337">
        <f>INDEX(Detail!$C$1:$C$1001,MATCH(Main!C337,Detail!$G$1:$G$1001,0))</f>
        <v>167</v>
      </c>
      <c r="V337">
        <f>INDEX(Detail!$D$1:$D$1001,MATCH(Main!C337,Detail!$G$1:$G$1001,0))</f>
        <v>52</v>
      </c>
      <c r="W337" t="str">
        <f>INDEX(Detail!$E$1:$E$1001,MATCH(Main!C337,Detail!$G$1:$G$1001,0))</f>
        <v>Jalan Cihampelas No. 17</v>
      </c>
      <c r="X337" t="str">
        <f>INDEX(Detail!$B$1:$B$1001,MATCH(Main!C337,Detail!$G$1:$G$1001,0))</f>
        <v>O+</v>
      </c>
    </row>
    <row r="338" spans="1:24" x14ac:dyDescent="0.35">
      <c r="A338">
        <v>337</v>
      </c>
      <c r="B338" t="str">
        <f>IF(A338&lt;=250,"1-250",IF(A338&lt;=500,"251-500",IF(A338&lt;=750,"501-750","751-1000")))</f>
        <v>251-500</v>
      </c>
      <c r="C338" t="str">
        <f>CONCATENATE(IF(D338="Matematika","A",IF(D338="Fisika","B",IF(D338="Kimia","C",IF(D338="Biologi","D",IF(D338="Statistika","E","F"))))),IF(A338&gt;=1000,"",IF(A338&gt;=100,"0",IF(A338&gt;=10,"00",IF(A338&lt;10,"000")))),A338)</f>
        <v>D0337</v>
      </c>
      <c r="D338" t="s">
        <v>1013</v>
      </c>
      <c r="E338" t="str">
        <f>VLOOKUP(C338,Detail!$G$1:$H$1001,2,0)</f>
        <v>Darmaji Manullang</v>
      </c>
      <c r="F338" t="str">
        <f>IF(D338="Statistika","Bu Dwi",IF(D338="Aktuaria","Pak Krisna",IF(D338="Matematika","Pak Budi",IF(D338="Fisika","Bu Ratna",IF(D338="Kimia","Bu Made","Pak Andi")))))</f>
        <v>Pak Andi</v>
      </c>
      <c r="G338">
        <v>78</v>
      </c>
      <c r="H338">
        <v>72</v>
      </c>
      <c r="I338">
        <v>52</v>
      </c>
      <c r="J338">
        <v>66</v>
      </c>
      <c r="K338">
        <v>59</v>
      </c>
      <c r="L338">
        <v>46</v>
      </c>
      <c r="M338">
        <v>88</v>
      </c>
      <c r="N338" s="27">
        <f>IFERROR(VLOOKUP(Main!C338,Absen!$A$1:$B$501,2,0),"No")</f>
        <v>44772</v>
      </c>
      <c r="O338" s="27" t="str">
        <f>IF(N338="No","Hadir","Tidak Hadir")</f>
        <v>Tidak Hadir</v>
      </c>
      <c r="P338">
        <f>IF(N338="No",M338,M338-10)</f>
        <v>78</v>
      </c>
      <c r="Q338">
        <f>SUM(G338:H338,J338:K338)*12.5%+SUM(I338,L338)*20%+P338*10%</f>
        <v>61.775000000000006</v>
      </c>
      <c r="R338" t="str">
        <f>IF(Main!Q338&gt;=91,"A+",IF(Main!Q338&gt;=80,"A",IF(Q338&gt;=70,"B",IF(Q338&gt;=60,"C",IF(Q338&gt;=40,"D",IF(Q338&lt;40,"E"))))))</f>
        <v>C</v>
      </c>
      <c r="S338" s="27">
        <f>INDEX(Detail!$A$1:$A$1001,MATCH(Main!C338,Detail!$G$1:$G$1001,0))</f>
        <v>37845</v>
      </c>
      <c r="T338" t="str">
        <f>INDEX(Detail!$F$1:$F$1001,MATCH(Main!C338,Detail!$G$1:$G$1001,0))</f>
        <v>Singkawang</v>
      </c>
      <c r="U338">
        <f>INDEX(Detail!$C$1:$C$1001,MATCH(Main!C338,Detail!$G$1:$G$1001,0))</f>
        <v>173</v>
      </c>
      <c r="V338">
        <f>INDEX(Detail!$D$1:$D$1001,MATCH(Main!C338,Detail!$G$1:$G$1001,0))</f>
        <v>56</v>
      </c>
      <c r="W338" t="str">
        <f>INDEX(Detail!$E$1:$E$1001,MATCH(Main!C338,Detail!$G$1:$G$1001,0))</f>
        <v>Gang PHH. Mustofa No. 91</v>
      </c>
      <c r="X338" t="str">
        <f>INDEX(Detail!$B$1:$B$1001,MATCH(Main!C338,Detail!$G$1:$G$1001,0))</f>
        <v>B-</v>
      </c>
    </row>
    <row r="339" spans="1:24" x14ac:dyDescent="0.35">
      <c r="A339">
        <v>338</v>
      </c>
      <c r="B339" t="str">
        <f>IF(A339&lt;=250,"1-250",IF(A339&lt;=500,"251-500",IF(A339&lt;=750,"501-750","751-1000")))</f>
        <v>251-500</v>
      </c>
      <c r="C339" t="str">
        <f>CONCATENATE(IF(D339="Matematika","A",IF(D339="Fisika","B",IF(D339="Kimia","C",IF(D339="Biologi","D",IF(D339="Statistika","E","F"))))),IF(A339&gt;=1000,"",IF(A339&gt;=100,"0",IF(A339&gt;=10,"00",IF(A339&lt;10,"000")))),A339)</f>
        <v>E0338</v>
      </c>
      <c r="D339" t="s">
        <v>1010</v>
      </c>
      <c r="E339" t="str">
        <f>VLOOKUP(C339,Detail!$G$1:$H$1001,2,0)</f>
        <v>Kartika Hutapea</v>
      </c>
      <c r="F339" t="str">
        <f>IF(D339="Statistika","Bu Dwi",IF(D339="Aktuaria","Pak Krisna",IF(D339="Matematika","Pak Budi",IF(D339="Fisika","Bu Ratna",IF(D339="Kimia","Bu Made","Pak Andi")))))</f>
        <v>Bu Dwi</v>
      </c>
      <c r="G339">
        <v>74</v>
      </c>
      <c r="H339">
        <v>75</v>
      </c>
      <c r="I339">
        <v>83</v>
      </c>
      <c r="J339">
        <v>65</v>
      </c>
      <c r="K339">
        <v>60</v>
      </c>
      <c r="L339">
        <v>97</v>
      </c>
      <c r="M339">
        <v>69</v>
      </c>
      <c r="N339" s="27" t="str">
        <f>IFERROR(VLOOKUP(Main!C339,Absen!$A$1:$B$501,2,0),"No")</f>
        <v>No</v>
      </c>
      <c r="O339" s="27" t="str">
        <f>IF(N339="No","Hadir","Tidak Hadir")</f>
        <v>Hadir</v>
      </c>
      <c r="P339">
        <f>IF(N339="No",M339,M339-10)</f>
        <v>69</v>
      </c>
      <c r="Q339">
        <f>SUM(G339:H339,J339:K339)*12.5%+SUM(I339,L339)*20%+P339*10%</f>
        <v>77.150000000000006</v>
      </c>
      <c r="R339" t="str">
        <f>IF(Main!Q339&gt;=91,"A+",IF(Main!Q339&gt;=80,"A",IF(Q339&gt;=70,"B",IF(Q339&gt;=60,"C",IF(Q339&gt;=40,"D",IF(Q339&lt;40,"E"))))))</f>
        <v>B</v>
      </c>
      <c r="S339" s="27">
        <f>INDEX(Detail!$A$1:$A$1001,MATCH(Main!C339,Detail!$G$1:$G$1001,0))</f>
        <v>37903</v>
      </c>
      <c r="T339" t="str">
        <f>INDEX(Detail!$F$1:$F$1001,MATCH(Main!C339,Detail!$G$1:$G$1001,0))</f>
        <v>Palu</v>
      </c>
      <c r="U339">
        <f>INDEX(Detail!$C$1:$C$1001,MATCH(Main!C339,Detail!$G$1:$G$1001,0))</f>
        <v>158</v>
      </c>
      <c r="V339">
        <f>INDEX(Detail!$D$1:$D$1001,MATCH(Main!C339,Detail!$G$1:$G$1001,0))</f>
        <v>50</v>
      </c>
      <c r="W339" t="str">
        <f>INDEX(Detail!$E$1:$E$1001,MATCH(Main!C339,Detail!$G$1:$G$1001,0))</f>
        <v>Jl. Veteran No. 85</v>
      </c>
      <c r="X339" t="str">
        <f>INDEX(Detail!$B$1:$B$1001,MATCH(Main!C339,Detail!$G$1:$G$1001,0))</f>
        <v>O+</v>
      </c>
    </row>
    <row r="340" spans="1:24" x14ac:dyDescent="0.35">
      <c r="A340">
        <v>339</v>
      </c>
      <c r="B340" t="str">
        <f>IF(A340&lt;=250,"1-250",IF(A340&lt;=500,"251-500",IF(A340&lt;=750,"501-750","751-1000")))</f>
        <v>251-500</v>
      </c>
      <c r="C340" t="str">
        <f>CONCATENATE(IF(D340="Matematika","A",IF(D340="Fisika","B",IF(D340="Kimia","C",IF(D340="Biologi","D",IF(D340="Statistika","E","F"))))),IF(A340&gt;=1000,"",IF(A340&gt;=100,"0",IF(A340&gt;=10,"00",IF(A340&lt;10,"000")))),A340)</f>
        <v>C0339</v>
      </c>
      <c r="D340" t="s">
        <v>1012</v>
      </c>
      <c r="E340" t="str">
        <f>VLOOKUP(C340,Detail!$G$1:$H$1001,2,0)</f>
        <v>Jindra Purwanti</v>
      </c>
      <c r="F340" t="str">
        <f>IF(D340="Statistika","Bu Dwi",IF(D340="Aktuaria","Pak Krisna",IF(D340="Matematika","Pak Budi",IF(D340="Fisika","Bu Ratna",IF(D340="Kimia","Bu Made","Pak Andi")))))</f>
        <v>Bu Made</v>
      </c>
      <c r="G340">
        <v>89</v>
      </c>
      <c r="H340">
        <v>66</v>
      </c>
      <c r="I340">
        <v>91</v>
      </c>
      <c r="J340">
        <v>69</v>
      </c>
      <c r="K340">
        <v>95</v>
      </c>
      <c r="L340">
        <v>53</v>
      </c>
      <c r="M340">
        <v>69</v>
      </c>
      <c r="N340" s="27">
        <f>IFERROR(VLOOKUP(Main!C340,Absen!$A$1:$B$501,2,0),"No")</f>
        <v>44768</v>
      </c>
      <c r="O340" s="27" t="str">
        <f>IF(N340="No","Hadir","Tidak Hadir")</f>
        <v>Tidak Hadir</v>
      </c>
      <c r="P340">
        <f>IF(N340="No",M340,M340-10)</f>
        <v>59</v>
      </c>
      <c r="Q340">
        <f>SUM(G340:H340,J340:K340)*12.5%+SUM(I340,L340)*20%+P340*10%</f>
        <v>74.575000000000003</v>
      </c>
      <c r="R340" t="str">
        <f>IF(Main!Q340&gt;=91,"A+",IF(Main!Q340&gt;=80,"A",IF(Q340&gt;=70,"B",IF(Q340&gt;=60,"C",IF(Q340&gt;=40,"D",IF(Q340&lt;40,"E"))))))</f>
        <v>B</v>
      </c>
      <c r="S340" s="27">
        <f>INDEX(Detail!$A$1:$A$1001,MATCH(Main!C340,Detail!$G$1:$G$1001,0))</f>
        <v>37549</v>
      </c>
      <c r="T340" t="str">
        <f>INDEX(Detail!$F$1:$F$1001,MATCH(Main!C340,Detail!$G$1:$G$1001,0))</f>
        <v>Pekalongan</v>
      </c>
      <c r="U340">
        <f>INDEX(Detail!$C$1:$C$1001,MATCH(Main!C340,Detail!$G$1:$G$1001,0))</f>
        <v>169</v>
      </c>
      <c r="V340">
        <f>INDEX(Detail!$D$1:$D$1001,MATCH(Main!C340,Detail!$G$1:$G$1001,0))</f>
        <v>51</v>
      </c>
      <c r="W340" t="str">
        <f>INDEX(Detail!$E$1:$E$1001,MATCH(Main!C340,Detail!$G$1:$G$1001,0))</f>
        <v>Jalan Yos Sudarso No. 41</v>
      </c>
      <c r="X340" t="str">
        <f>INDEX(Detail!$B$1:$B$1001,MATCH(Main!C340,Detail!$G$1:$G$1001,0))</f>
        <v>A+</v>
      </c>
    </row>
    <row r="341" spans="1:24" x14ac:dyDescent="0.35">
      <c r="A341">
        <v>340</v>
      </c>
      <c r="B341" t="str">
        <f>IF(A341&lt;=250,"1-250",IF(A341&lt;=500,"251-500",IF(A341&lt;=750,"501-750","751-1000")))</f>
        <v>251-500</v>
      </c>
      <c r="C341" t="str">
        <f>CONCATENATE(IF(D341="Matematika","A",IF(D341="Fisika","B",IF(D341="Kimia","C",IF(D341="Biologi","D",IF(D341="Statistika","E","F"))))),IF(A341&gt;=1000,"",IF(A341&gt;=100,"0",IF(A341&gt;=10,"00",IF(A341&lt;10,"000")))),A341)</f>
        <v>C0340</v>
      </c>
      <c r="D341" t="s">
        <v>1012</v>
      </c>
      <c r="E341" t="str">
        <f>VLOOKUP(C341,Detail!$G$1:$H$1001,2,0)</f>
        <v>Jumadi Saragih</v>
      </c>
      <c r="F341" t="str">
        <f>IF(D341="Statistika","Bu Dwi",IF(D341="Aktuaria","Pak Krisna",IF(D341="Matematika","Pak Budi",IF(D341="Fisika","Bu Ratna",IF(D341="Kimia","Bu Made","Pak Andi")))))</f>
        <v>Bu Made</v>
      </c>
      <c r="G341">
        <v>55</v>
      </c>
      <c r="H341">
        <v>71</v>
      </c>
      <c r="I341">
        <v>69</v>
      </c>
      <c r="J341">
        <v>55</v>
      </c>
      <c r="K341">
        <v>88</v>
      </c>
      <c r="L341">
        <v>43</v>
      </c>
      <c r="M341">
        <v>93</v>
      </c>
      <c r="N341" s="27">
        <f>IFERROR(VLOOKUP(Main!C341,Absen!$A$1:$B$501,2,0),"No")</f>
        <v>44748</v>
      </c>
      <c r="O341" s="27" t="str">
        <f>IF(N341="No","Hadir","Tidak Hadir")</f>
        <v>Tidak Hadir</v>
      </c>
      <c r="P341">
        <f>IF(N341="No",M341,M341-10)</f>
        <v>83</v>
      </c>
      <c r="Q341">
        <f>SUM(G341:H341,J341:K341)*12.5%+SUM(I341,L341)*20%+P341*10%</f>
        <v>64.325000000000003</v>
      </c>
      <c r="R341" t="str">
        <f>IF(Main!Q341&gt;=91,"A+",IF(Main!Q341&gt;=80,"A",IF(Q341&gt;=70,"B",IF(Q341&gt;=60,"C",IF(Q341&gt;=40,"D",IF(Q341&lt;40,"E"))))))</f>
        <v>C</v>
      </c>
      <c r="S341" s="27">
        <f>INDEX(Detail!$A$1:$A$1001,MATCH(Main!C341,Detail!$G$1:$G$1001,0))</f>
        <v>38069</v>
      </c>
      <c r="T341" t="str">
        <f>INDEX(Detail!$F$1:$F$1001,MATCH(Main!C341,Detail!$G$1:$G$1001,0))</f>
        <v>Depok</v>
      </c>
      <c r="U341">
        <f>INDEX(Detail!$C$1:$C$1001,MATCH(Main!C341,Detail!$G$1:$G$1001,0))</f>
        <v>153</v>
      </c>
      <c r="V341">
        <f>INDEX(Detail!$D$1:$D$1001,MATCH(Main!C341,Detail!$G$1:$G$1001,0))</f>
        <v>92</v>
      </c>
      <c r="W341" t="str">
        <f>INDEX(Detail!$E$1:$E$1001,MATCH(Main!C341,Detail!$G$1:$G$1001,0))</f>
        <v>Gg. Suryakencana No. 76</v>
      </c>
      <c r="X341" t="str">
        <f>INDEX(Detail!$B$1:$B$1001,MATCH(Main!C341,Detail!$G$1:$G$1001,0))</f>
        <v>B-</v>
      </c>
    </row>
    <row r="342" spans="1:24" x14ac:dyDescent="0.35">
      <c r="A342">
        <v>341</v>
      </c>
      <c r="B342" t="str">
        <f>IF(A342&lt;=250,"1-250",IF(A342&lt;=500,"251-500",IF(A342&lt;=750,"501-750","751-1000")))</f>
        <v>251-500</v>
      </c>
      <c r="C342" t="str">
        <f>CONCATENATE(IF(D342="Matematika","A",IF(D342="Fisika","B",IF(D342="Kimia","C",IF(D342="Biologi","D",IF(D342="Statistika","E","F"))))),IF(A342&gt;=1000,"",IF(A342&gt;=100,"0",IF(A342&gt;=10,"00",IF(A342&lt;10,"000")))),A342)</f>
        <v>C0341</v>
      </c>
      <c r="D342" t="s">
        <v>1012</v>
      </c>
      <c r="E342" t="str">
        <f>VLOOKUP(C342,Detail!$G$1:$H$1001,2,0)</f>
        <v>Padma Melani</v>
      </c>
      <c r="F342" t="str">
        <f>IF(D342="Statistika","Bu Dwi",IF(D342="Aktuaria","Pak Krisna",IF(D342="Matematika","Pak Budi",IF(D342="Fisika","Bu Ratna",IF(D342="Kimia","Bu Made","Pak Andi")))))</f>
        <v>Bu Made</v>
      </c>
      <c r="G342">
        <v>74</v>
      </c>
      <c r="H342">
        <v>55</v>
      </c>
      <c r="I342">
        <v>82</v>
      </c>
      <c r="J342">
        <v>75</v>
      </c>
      <c r="K342">
        <v>76</v>
      </c>
      <c r="L342">
        <v>64</v>
      </c>
      <c r="M342">
        <v>100</v>
      </c>
      <c r="N342" s="27">
        <f>IFERROR(VLOOKUP(Main!C342,Absen!$A$1:$B$501,2,0),"No")</f>
        <v>44777</v>
      </c>
      <c r="O342" s="27" t="str">
        <f>IF(N342="No","Hadir","Tidak Hadir")</f>
        <v>Tidak Hadir</v>
      </c>
      <c r="P342">
        <f>IF(N342="No",M342,M342-10)</f>
        <v>90</v>
      </c>
      <c r="Q342">
        <f>SUM(G342:H342,J342:K342)*12.5%+SUM(I342,L342)*20%+P342*10%</f>
        <v>73.2</v>
      </c>
      <c r="R342" t="str">
        <f>IF(Main!Q342&gt;=91,"A+",IF(Main!Q342&gt;=80,"A",IF(Q342&gt;=70,"B",IF(Q342&gt;=60,"C",IF(Q342&gt;=40,"D",IF(Q342&lt;40,"E"))))))</f>
        <v>B</v>
      </c>
      <c r="S342" s="27">
        <f>INDEX(Detail!$A$1:$A$1001,MATCH(Main!C342,Detail!$G$1:$G$1001,0))</f>
        <v>38440</v>
      </c>
      <c r="T342" t="str">
        <f>INDEX(Detail!$F$1:$F$1001,MATCH(Main!C342,Detail!$G$1:$G$1001,0))</f>
        <v>Meulaboh</v>
      </c>
      <c r="U342">
        <f>INDEX(Detail!$C$1:$C$1001,MATCH(Main!C342,Detail!$G$1:$G$1001,0))</f>
        <v>180</v>
      </c>
      <c r="V342">
        <f>INDEX(Detail!$D$1:$D$1001,MATCH(Main!C342,Detail!$G$1:$G$1001,0))</f>
        <v>68</v>
      </c>
      <c r="W342" t="str">
        <f>INDEX(Detail!$E$1:$E$1001,MATCH(Main!C342,Detail!$G$1:$G$1001,0))</f>
        <v>Jalan Joyoboyo No. 51</v>
      </c>
      <c r="X342" t="str">
        <f>INDEX(Detail!$B$1:$B$1001,MATCH(Main!C342,Detail!$G$1:$G$1001,0))</f>
        <v>AB+</v>
      </c>
    </row>
    <row r="343" spans="1:24" x14ac:dyDescent="0.35">
      <c r="A343">
        <v>342</v>
      </c>
      <c r="B343" t="str">
        <f>IF(A343&lt;=250,"1-250",IF(A343&lt;=500,"251-500",IF(A343&lt;=750,"501-750","751-1000")))</f>
        <v>251-500</v>
      </c>
      <c r="C343" t="str">
        <f>CONCATENATE(IF(D343="Matematika","A",IF(D343="Fisika","B",IF(D343="Kimia","C",IF(D343="Biologi","D",IF(D343="Statistika","E","F"))))),IF(A343&gt;=1000,"",IF(A343&gt;=100,"0",IF(A343&gt;=10,"00",IF(A343&lt;10,"000")))),A343)</f>
        <v>D0342</v>
      </c>
      <c r="D343" t="s">
        <v>1013</v>
      </c>
      <c r="E343" t="str">
        <f>VLOOKUP(C343,Detail!$G$1:$H$1001,2,0)</f>
        <v>Maman Winarsih</v>
      </c>
      <c r="F343" t="str">
        <f>IF(D343="Statistika","Bu Dwi",IF(D343="Aktuaria","Pak Krisna",IF(D343="Matematika","Pak Budi",IF(D343="Fisika","Bu Ratna",IF(D343="Kimia","Bu Made","Pak Andi")))))</f>
        <v>Pak Andi</v>
      </c>
      <c r="G343">
        <v>57</v>
      </c>
      <c r="H343">
        <v>41</v>
      </c>
      <c r="I343">
        <v>76</v>
      </c>
      <c r="J343">
        <v>70</v>
      </c>
      <c r="K343">
        <v>65</v>
      </c>
      <c r="L343">
        <v>89</v>
      </c>
      <c r="M343">
        <v>84</v>
      </c>
      <c r="N343" s="27" t="str">
        <f>IFERROR(VLOOKUP(Main!C343,Absen!$A$1:$B$501,2,0),"No")</f>
        <v>No</v>
      </c>
      <c r="O343" s="27" t="str">
        <f>IF(N343="No","Hadir","Tidak Hadir")</f>
        <v>Hadir</v>
      </c>
      <c r="P343">
        <f>IF(N343="No",M343,M343-10)</f>
        <v>84</v>
      </c>
      <c r="Q343">
        <f>SUM(G343:H343,J343:K343)*12.5%+SUM(I343,L343)*20%+P343*10%</f>
        <v>70.525000000000006</v>
      </c>
      <c r="R343" t="str">
        <f>IF(Main!Q343&gt;=91,"A+",IF(Main!Q343&gt;=80,"A",IF(Q343&gt;=70,"B",IF(Q343&gt;=60,"C",IF(Q343&gt;=40,"D",IF(Q343&lt;40,"E"))))))</f>
        <v>B</v>
      </c>
      <c r="S343" s="27">
        <f>INDEX(Detail!$A$1:$A$1001,MATCH(Main!C343,Detail!$G$1:$G$1001,0))</f>
        <v>37918</v>
      </c>
      <c r="T343" t="str">
        <f>INDEX(Detail!$F$1:$F$1001,MATCH(Main!C343,Detail!$G$1:$G$1001,0))</f>
        <v>Lubuklinggau</v>
      </c>
      <c r="U343">
        <f>INDEX(Detail!$C$1:$C$1001,MATCH(Main!C343,Detail!$G$1:$G$1001,0))</f>
        <v>158</v>
      </c>
      <c r="V343">
        <f>INDEX(Detail!$D$1:$D$1001,MATCH(Main!C343,Detail!$G$1:$G$1001,0))</f>
        <v>92</v>
      </c>
      <c r="W343" t="str">
        <f>INDEX(Detail!$E$1:$E$1001,MATCH(Main!C343,Detail!$G$1:$G$1001,0))</f>
        <v>Jalan Cikutra Timur No. 80</v>
      </c>
      <c r="X343" t="str">
        <f>INDEX(Detail!$B$1:$B$1001,MATCH(Main!C343,Detail!$G$1:$G$1001,0))</f>
        <v>B+</v>
      </c>
    </row>
    <row r="344" spans="1:24" x14ac:dyDescent="0.35">
      <c r="A344">
        <v>824</v>
      </c>
      <c r="B344" t="str">
        <f>IF(A344&lt;=250,"1-250",IF(A344&lt;=500,"251-500",IF(A344&lt;=750,"501-750","751-1000")))</f>
        <v>751-1000</v>
      </c>
      <c r="C344" t="str">
        <f>CONCATENATE(IF(D344="Matematika","A",IF(D344="Fisika","B",IF(D344="Kimia","C",IF(D344="Biologi","D",IF(D344="Statistika","E","F"))))),IF(A344&gt;=1000,"",IF(A344&gt;=100,"0",IF(A344&gt;=10,"00",IF(A344&lt;10,"000")))),A344)</f>
        <v>E0824</v>
      </c>
      <c r="D344" t="s">
        <v>1010</v>
      </c>
      <c r="E344" t="str">
        <f>VLOOKUP(C344,Detail!$G$1:$H$1001,2,0)</f>
        <v>Yunita Namaga</v>
      </c>
      <c r="F344" t="str">
        <f>IF(D344="Aktuaria","Bu Dwi",IF(D344="Matematika","Pak Krisna",IF(D344="Fisika","Pak Budi",IF(D344="Statistika","Bu Ratna",IF(D344="Biologi","Bu Made","Pak Andi")))))</f>
        <v>Bu Ratna</v>
      </c>
      <c r="G344">
        <v>89</v>
      </c>
      <c r="H344">
        <v>71</v>
      </c>
      <c r="I344">
        <v>87</v>
      </c>
      <c r="J344">
        <v>70</v>
      </c>
      <c r="K344">
        <v>80</v>
      </c>
      <c r="L344">
        <v>92</v>
      </c>
      <c r="M344">
        <v>88</v>
      </c>
      <c r="N344" s="27" t="str">
        <f>IFERROR(VLOOKUP(Main!C825,Absen!$A$1:$B$501,2,0),"No")</f>
        <v>No</v>
      </c>
      <c r="O344" s="27" t="str">
        <f>IF(N344="No","Hadir","Tidak Hadir")</f>
        <v>Hadir</v>
      </c>
      <c r="P344">
        <f>IF(N344="No",M344,M344-10)</f>
        <v>88</v>
      </c>
      <c r="Q344">
        <f>SUM(G344:H344,J344:K344)*12.5%+SUM(I344,L344)*20%+P344*10%</f>
        <v>83.350000000000009</v>
      </c>
      <c r="R344" t="str">
        <f>IF(Main!Q825&gt;=91,"A+",IF(Main!Q825&gt;=80,"A",IF(Q344&gt;=70,"B",IF(Q344&gt;=60,"C",IF(Q344&gt;=40,"D",IF(Q344&lt;40,"E"))))))</f>
        <v>A</v>
      </c>
      <c r="S344" s="27">
        <f>INDEX(Detail!$A$1:$A$1001,MATCH(Main!C344,Detail!$G$1:$G$1001,0))</f>
        <v>37130</v>
      </c>
      <c r="T344" t="str">
        <f>INDEX(Detail!$F$1:$F$1001,MATCH(Main!C344,Detail!$G$1:$G$1001,0))</f>
        <v>Malang</v>
      </c>
      <c r="U344">
        <f>INDEX(Detail!$C$1:$C$1001,MATCH(Main!C344,Detail!$G$1:$G$1001,0))</f>
        <v>151</v>
      </c>
      <c r="V344">
        <f>INDEX(Detail!$D$1:$D$1001,MATCH(Main!C344,Detail!$G$1:$G$1001,0))</f>
        <v>69</v>
      </c>
      <c r="W344" t="str">
        <f>INDEX(Detail!$E$1:$E$1001,MATCH(Main!C344,Detail!$G$1:$G$1001,0))</f>
        <v xml:space="preserve">Gg. Laswi No. 6
</v>
      </c>
      <c r="X344" t="str">
        <f>INDEX(Detail!$B$1:$B$1001,MATCH(Main!C344,Detail!$G$1:$G$1001,0))</f>
        <v>AB+</v>
      </c>
    </row>
    <row r="345" spans="1:24" x14ac:dyDescent="0.35">
      <c r="A345">
        <v>344</v>
      </c>
      <c r="B345" t="str">
        <f>IF(A345&lt;=250,"1-250",IF(A345&lt;=500,"251-500",IF(A345&lt;=750,"501-750","751-1000")))</f>
        <v>251-500</v>
      </c>
      <c r="C345" t="str">
        <f>CONCATENATE(IF(D345="Matematika","A",IF(D345="Fisika","B",IF(D345="Kimia","C",IF(D345="Biologi","D",IF(D345="Statistika","E","F"))))),IF(A345&gt;=1000,"",IF(A345&gt;=100,"0",IF(A345&gt;=10,"00",IF(A345&lt;10,"000")))),A345)</f>
        <v>D0344</v>
      </c>
      <c r="D345" t="s">
        <v>1013</v>
      </c>
      <c r="E345" t="str">
        <f>VLOOKUP(C345,Detail!$G$1:$H$1001,2,0)</f>
        <v>Zelaya Suartini</v>
      </c>
      <c r="F345" t="str">
        <f>IF(D345="Statistika","Bu Dwi",IF(D345="Aktuaria","Pak Krisna",IF(D345="Matematika","Pak Budi",IF(D345="Fisika","Bu Ratna",IF(D345="Kimia","Bu Made","Pak Andi")))))</f>
        <v>Pak Andi</v>
      </c>
      <c r="G345">
        <v>94</v>
      </c>
      <c r="H345">
        <v>61</v>
      </c>
      <c r="I345">
        <v>79</v>
      </c>
      <c r="J345">
        <v>53</v>
      </c>
      <c r="K345">
        <v>52</v>
      </c>
      <c r="L345">
        <v>57</v>
      </c>
      <c r="M345">
        <v>71</v>
      </c>
      <c r="N345" s="27" t="str">
        <f>IFERROR(VLOOKUP(Main!C345,Absen!$A$1:$B$501,2,0),"No")</f>
        <v>No</v>
      </c>
      <c r="O345" s="27" t="str">
        <f>IF(N345="No","Hadir","Tidak Hadir")</f>
        <v>Hadir</v>
      </c>
      <c r="P345">
        <f>IF(N345="No",M345,M345-10)</f>
        <v>71</v>
      </c>
      <c r="Q345">
        <f>SUM(G345:H345,J345:K345)*12.5%+SUM(I345,L345)*20%+P345*10%</f>
        <v>66.8</v>
      </c>
      <c r="R345" t="str">
        <f>IF(Main!Q345&gt;=91,"A+",IF(Main!Q345&gt;=80,"A",IF(Q345&gt;=70,"B",IF(Q345&gt;=60,"C",IF(Q345&gt;=40,"D",IF(Q345&lt;40,"E"))))))</f>
        <v>C</v>
      </c>
      <c r="S345" s="27">
        <f>INDEX(Detail!$A$1:$A$1001,MATCH(Main!C345,Detail!$G$1:$G$1001,0))</f>
        <v>37534</v>
      </c>
      <c r="T345" t="str">
        <f>INDEX(Detail!$F$1:$F$1001,MATCH(Main!C345,Detail!$G$1:$G$1001,0))</f>
        <v>Manado</v>
      </c>
      <c r="U345">
        <f>INDEX(Detail!$C$1:$C$1001,MATCH(Main!C345,Detail!$G$1:$G$1001,0))</f>
        <v>154</v>
      </c>
      <c r="V345">
        <f>INDEX(Detail!$D$1:$D$1001,MATCH(Main!C345,Detail!$G$1:$G$1001,0))</f>
        <v>48</v>
      </c>
      <c r="W345" t="str">
        <f>INDEX(Detail!$E$1:$E$1001,MATCH(Main!C345,Detail!$G$1:$G$1001,0))</f>
        <v>Jalan Peta No. 59</v>
      </c>
      <c r="X345" t="str">
        <f>INDEX(Detail!$B$1:$B$1001,MATCH(Main!C345,Detail!$G$1:$G$1001,0))</f>
        <v>B+</v>
      </c>
    </row>
    <row r="346" spans="1:24" x14ac:dyDescent="0.35">
      <c r="A346">
        <v>345</v>
      </c>
      <c r="B346" t="str">
        <f>IF(A346&lt;=250,"1-250",IF(A346&lt;=500,"251-500",IF(A346&lt;=750,"501-750","751-1000")))</f>
        <v>251-500</v>
      </c>
      <c r="C346" t="str">
        <f>CONCATENATE(IF(D346="Matematika","A",IF(D346="Fisika","B",IF(D346="Kimia","C",IF(D346="Biologi","D",IF(D346="Statistika","E","F"))))),IF(A346&gt;=1000,"",IF(A346&gt;=100,"0",IF(A346&gt;=10,"00",IF(A346&lt;10,"000")))),A346)</f>
        <v>E0345</v>
      </c>
      <c r="D346" t="s">
        <v>1010</v>
      </c>
      <c r="E346" t="str">
        <f>VLOOKUP(C346,Detail!$G$1:$H$1001,2,0)</f>
        <v>Teddy Aryani</v>
      </c>
      <c r="F346" t="str">
        <f>IF(D346="Statistika","Bu Dwi",IF(D346="Aktuaria","Pak Krisna",IF(D346="Matematika","Pak Budi",IF(D346="Fisika","Bu Ratna",IF(D346="Kimia","Bu Made","Pak Andi")))))</f>
        <v>Bu Dwi</v>
      </c>
      <c r="G346">
        <v>56</v>
      </c>
      <c r="H346">
        <v>61</v>
      </c>
      <c r="I346">
        <v>92</v>
      </c>
      <c r="J346">
        <v>56</v>
      </c>
      <c r="K346">
        <v>83</v>
      </c>
      <c r="L346">
        <v>78</v>
      </c>
      <c r="M346">
        <v>61</v>
      </c>
      <c r="N346" s="27">
        <f>IFERROR(VLOOKUP(Main!C346,Absen!$A$1:$B$501,2,0),"No")</f>
        <v>44799</v>
      </c>
      <c r="O346" s="27" t="str">
        <f>IF(N346="No","Hadir","Tidak Hadir")</f>
        <v>Tidak Hadir</v>
      </c>
      <c r="P346">
        <f>IF(N346="No",M346,M346-10)</f>
        <v>51</v>
      </c>
      <c r="Q346">
        <f>SUM(G346:H346,J346:K346)*12.5%+SUM(I346,L346)*20%+P346*10%</f>
        <v>71.099999999999994</v>
      </c>
      <c r="R346" t="str">
        <f>IF(Main!Q346&gt;=91,"A+",IF(Main!Q346&gt;=80,"A",IF(Q346&gt;=70,"B",IF(Q346&gt;=60,"C",IF(Q346&gt;=40,"D",IF(Q346&lt;40,"E"))))))</f>
        <v>B</v>
      </c>
      <c r="S346" s="27">
        <f>INDEX(Detail!$A$1:$A$1001,MATCH(Main!C346,Detail!$G$1:$G$1001,0))</f>
        <v>38223</v>
      </c>
      <c r="T346" t="str">
        <f>INDEX(Detail!$F$1:$F$1001,MATCH(Main!C346,Detail!$G$1:$G$1001,0))</f>
        <v>Meulaboh</v>
      </c>
      <c r="U346">
        <f>INDEX(Detail!$C$1:$C$1001,MATCH(Main!C346,Detail!$G$1:$G$1001,0))</f>
        <v>173</v>
      </c>
      <c r="V346">
        <f>INDEX(Detail!$D$1:$D$1001,MATCH(Main!C346,Detail!$G$1:$G$1001,0))</f>
        <v>89</v>
      </c>
      <c r="W346" t="str">
        <f>INDEX(Detail!$E$1:$E$1001,MATCH(Main!C346,Detail!$G$1:$G$1001,0))</f>
        <v xml:space="preserve">Jalan Indragiri No. 9
</v>
      </c>
      <c r="X346" t="str">
        <f>INDEX(Detail!$B$1:$B$1001,MATCH(Main!C346,Detail!$G$1:$G$1001,0))</f>
        <v>O-</v>
      </c>
    </row>
    <row r="347" spans="1:24" x14ac:dyDescent="0.35">
      <c r="A347">
        <v>346</v>
      </c>
      <c r="B347" t="str">
        <f>IF(A347&lt;=250,"1-250",IF(A347&lt;=500,"251-500",IF(A347&lt;=750,"501-750","751-1000")))</f>
        <v>251-500</v>
      </c>
      <c r="C347" t="str">
        <f>CONCATENATE(IF(D347="Matematika","A",IF(D347="Fisika","B",IF(D347="Kimia","C",IF(D347="Biologi","D",IF(D347="Statistika","E","F"))))),IF(A347&gt;=1000,"",IF(A347&gt;=100,"0",IF(A347&gt;=10,"00",IF(A347&lt;10,"000")))),A347)</f>
        <v>F0346</v>
      </c>
      <c r="D347" t="s">
        <v>1011</v>
      </c>
      <c r="E347" t="str">
        <f>VLOOKUP(C347,Detail!$G$1:$H$1001,2,0)</f>
        <v>Tomi Pangestu</v>
      </c>
      <c r="F347" t="str">
        <f>IF(D347="Statistika","Bu Dwi",IF(D347="Aktuaria","Pak Krisna",IF(D347="Matematika","Pak Budi",IF(D347="Fisika","Bu Ratna",IF(D347="Kimia","Bu Made","Pak Andi")))))</f>
        <v>Pak Krisna</v>
      </c>
      <c r="G347">
        <v>65</v>
      </c>
      <c r="H347">
        <v>65</v>
      </c>
      <c r="I347">
        <v>91</v>
      </c>
      <c r="J347">
        <v>53</v>
      </c>
      <c r="K347">
        <v>83</v>
      </c>
      <c r="L347">
        <v>89</v>
      </c>
      <c r="M347">
        <v>94</v>
      </c>
      <c r="N347" s="27" t="str">
        <f>IFERROR(VLOOKUP(Main!C347,Absen!$A$1:$B$501,2,0),"No")</f>
        <v>No</v>
      </c>
      <c r="O347" s="27" t="str">
        <f>IF(N347="No","Hadir","Tidak Hadir")</f>
        <v>Hadir</v>
      </c>
      <c r="P347">
        <f>IF(N347="No",M347,M347-10)</f>
        <v>94</v>
      </c>
      <c r="Q347">
        <f>SUM(G347:H347,J347:K347)*12.5%+SUM(I347,L347)*20%+P347*10%</f>
        <v>78.650000000000006</v>
      </c>
      <c r="R347" t="str">
        <f>IF(Main!Q347&gt;=91,"A+",IF(Main!Q347&gt;=80,"A",IF(Q347&gt;=70,"B",IF(Q347&gt;=60,"C",IF(Q347&gt;=40,"D",IF(Q347&lt;40,"E"))))))</f>
        <v>B</v>
      </c>
      <c r="S347" s="27">
        <f>INDEX(Detail!$A$1:$A$1001,MATCH(Main!C347,Detail!$G$1:$G$1001,0))</f>
        <v>38156</v>
      </c>
      <c r="T347" t="str">
        <f>INDEX(Detail!$F$1:$F$1001,MATCH(Main!C347,Detail!$G$1:$G$1001,0))</f>
        <v>Sawahlunto</v>
      </c>
      <c r="U347">
        <f>INDEX(Detail!$C$1:$C$1001,MATCH(Main!C347,Detail!$G$1:$G$1001,0))</f>
        <v>161</v>
      </c>
      <c r="V347">
        <f>INDEX(Detail!$D$1:$D$1001,MATCH(Main!C347,Detail!$G$1:$G$1001,0))</f>
        <v>66</v>
      </c>
      <c r="W347" t="str">
        <f>INDEX(Detail!$E$1:$E$1001,MATCH(Main!C347,Detail!$G$1:$G$1001,0))</f>
        <v>Gang S. Parman No. 79</v>
      </c>
      <c r="X347" t="str">
        <f>INDEX(Detail!$B$1:$B$1001,MATCH(Main!C347,Detail!$G$1:$G$1001,0))</f>
        <v>A-</v>
      </c>
    </row>
    <row r="348" spans="1:24" x14ac:dyDescent="0.35">
      <c r="A348">
        <v>347</v>
      </c>
      <c r="B348" t="str">
        <f>IF(A348&lt;=250,"1-250",IF(A348&lt;=500,"251-500",IF(A348&lt;=750,"501-750","751-1000")))</f>
        <v>251-500</v>
      </c>
      <c r="C348" t="str">
        <f>CONCATENATE(IF(D348="Matematika","A",IF(D348="Fisika","B",IF(D348="Kimia","C",IF(D348="Biologi","D",IF(D348="Statistika","E","F"))))),IF(A348&gt;=1000,"",IF(A348&gt;=100,"0",IF(A348&gt;=10,"00",IF(A348&lt;10,"000")))),A348)</f>
        <v>D0347</v>
      </c>
      <c r="D348" t="s">
        <v>1013</v>
      </c>
      <c r="E348" t="str">
        <f>VLOOKUP(C348,Detail!$G$1:$H$1001,2,0)</f>
        <v>Dartono Purnawati</v>
      </c>
      <c r="F348" t="str">
        <f>IF(D348="Statistika","Bu Dwi",IF(D348="Aktuaria","Pak Krisna",IF(D348="Matematika","Pak Budi",IF(D348="Fisika","Bu Ratna",IF(D348="Kimia","Bu Made","Pak Andi")))))</f>
        <v>Pak Andi</v>
      </c>
      <c r="G348">
        <v>89</v>
      </c>
      <c r="H348">
        <v>72</v>
      </c>
      <c r="I348">
        <v>38</v>
      </c>
      <c r="J348">
        <v>52</v>
      </c>
      <c r="K348">
        <v>65</v>
      </c>
      <c r="L348">
        <v>98</v>
      </c>
      <c r="M348">
        <v>64</v>
      </c>
      <c r="N348" s="27" t="str">
        <f>IFERROR(VLOOKUP(Main!C348,Absen!$A$1:$B$501,2,0),"No")</f>
        <v>No</v>
      </c>
      <c r="O348" s="27" t="str">
        <f>IF(N348="No","Hadir","Tidak Hadir")</f>
        <v>Hadir</v>
      </c>
      <c r="P348">
        <f>IF(N348="No",M348,M348-10)</f>
        <v>64</v>
      </c>
      <c r="Q348">
        <f>SUM(G348:H348,J348:K348)*12.5%+SUM(I348,L348)*20%+P348*10%</f>
        <v>68.350000000000009</v>
      </c>
      <c r="R348" t="str">
        <f>IF(Main!Q348&gt;=91,"A+",IF(Main!Q348&gt;=80,"A",IF(Q348&gt;=70,"B",IF(Q348&gt;=60,"C",IF(Q348&gt;=40,"D",IF(Q348&lt;40,"E"))))))</f>
        <v>C</v>
      </c>
      <c r="S348" s="27">
        <f>INDEX(Detail!$A$1:$A$1001,MATCH(Main!C348,Detail!$G$1:$G$1001,0))</f>
        <v>37246</v>
      </c>
      <c r="T348" t="str">
        <f>INDEX(Detail!$F$1:$F$1001,MATCH(Main!C348,Detail!$G$1:$G$1001,0))</f>
        <v>Purwokerto</v>
      </c>
      <c r="U348">
        <f>INDEX(Detail!$C$1:$C$1001,MATCH(Main!C348,Detail!$G$1:$G$1001,0))</f>
        <v>160</v>
      </c>
      <c r="V348">
        <f>INDEX(Detail!$D$1:$D$1001,MATCH(Main!C348,Detail!$G$1:$G$1001,0))</f>
        <v>48</v>
      </c>
      <c r="W348" t="str">
        <f>INDEX(Detail!$E$1:$E$1001,MATCH(Main!C348,Detail!$G$1:$G$1001,0))</f>
        <v xml:space="preserve">Jalan Pacuan Kuda No. 5
</v>
      </c>
      <c r="X348" t="str">
        <f>INDEX(Detail!$B$1:$B$1001,MATCH(Main!C348,Detail!$G$1:$G$1001,0))</f>
        <v>AB+</v>
      </c>
    </row>
    <row r="349" spans="1:24" x14ac:dyDescent="0.35">
      <c r="A349">
        <v>348</v>
      </c>
      <c r="B349" t="str">
        <f>IF(A349&lt;=250,"1-250",IF(A349&lt;=500,"251-500",IF(A349&lt;=750,"501-750","751-1000")))</f>
        <v>251-500</v>
      </c>
      <c r="C349" t="str">
        <f>CONCATENATE(IF(D349="Matematika","A",IF(D349="Fisika","B",IF(D349="Kimia","C",IF(D349="Biologi","D",IF(D349="Statistika","E","F"))))),IF(A349&gt;=1000,"",IF(A349&gt;=100,"0",IF(A349&gt;=10,"00",IF(A349&lt;10,"000")))),A349)</f>
        <v>D0348</v>
      </c>
      <c r="D349" t="s">
        <v>1013</v>
      </c>
      <c r="E349" t="str">
        <f>VLOOKUP(C349,Detail!$G$1:$H$1001,2,0)</f>
        <v>Muni Mangunsong</v>
      </c>
      <c r="F349" t="str">
        <f>IF(D349="Statistika","Bu Dwi",IF(D349="Aktuaria","Pak Krisna",IF(D349="Matematika","Pak Budi",IF(D349="Fisika","Bu Ratna",IF(D349="Kimia","Bu Made","Pak Andi")))))</f>
        <v>Pak Andi</v>
      </c>
      <c r="G349">
        <v>64</v>
      </c>
      <c r="H349">
        <v>75</v>
      </c>
      <c r="I349">
        <v>59</v>
      </c>
      <c r="J349">
        <v>74</v>
      </c>
      <c r="K349">
        <v>64</v>
      </c>
      <c r="L349">
        <v>46</v>
      </c>
      <c r="M349">
        <v>65</v>
      </c>
      <c r="N349" s="27" t="str">
        <f>IFERROR(VLOOKUP(Main!C349,Absen!$A$1:$B$501,2,0),"No")</f>
        <v>No</v>
      </c>
      <c r="O349" s="27" t="str">
        <f>IF(N349="No","Hadir","Tidak Hadir")</f>
        <v>Hadir</v>
      </c>
      <c r="P349">
        <f>IF(N349="No",M349,M349-10)</f>
        <v>65</v>
      </c>
      <c r="Q349">
        <f>SUM(G349:H349,J349:K349)*12.5%+SUM(I349,L349)*20%+P349*10%</f>
        <v>62.125</v>
      </c>
      <c r="R349" t="str">
        <f>IF(Main!Q349&gt;=91,"A+",IF(Main!Q349&gt;=80,"A",IF(Q349&gt;=70,"B",IF(Q349&gt;=60,"C",IF(Q349&gt;=40,"D",IF(Q349&lt;40,"E"))))))</f>
        <v>C</v>
      </c>
      <c r="S349" s="27">
        <f>INDEX(Detail!$A$1:$A$1001,MATCH(Main!C349,Detail!$G$1:$G$1001,0))</f>
        <v>37838</v>
      </c>
      <c r="T349" t="str">
        <f>INDEX(Detail!$F$1:$F$1001,MATCH(Main!C349,Detail!$G$1:$G$1001,0))</f>
        <v>Pagaralam</v>
      </c>
      <c r="U349">
        <f>INDEX(Detail!$C$1:$C$1001,MATCH(Main!C349,Detail!$G$1:$G$1001,0))</f>
        <v>173</v>
      </c>
      <c r="V349">
        <f>INDEX(Detail!$D$1:$D$1001,MATCH(Main!C349,Detail!$G$1:$G$1001,0))</f>
        <v>89</v>
      </c>
      <c r="W349" t="str">
        <f>INDEX(Detail!$E$1:$E$1001,MATCH(Main!C349,Detail!$G$1:$G$1001,0))</f>
        <v>Jalan Moch. Toha No. 73</v>
      </c>
      <c r="X349" t="str">
        <f>INDEX(Detail!$B$1:$B$1001,MATCH(Main!C349,Detail!$G$1:$G$1001,0))</f>
        <v>A-</v>
      </c>
    </row>
    <row r="350" spans="1:24" x14ac:dyDescent="0.35">
      <c r="A350">
        <v>349</v>
      </c>
      <c r="B350" t="str">
        <f>IF(A350&lt;=250,"1-250",IF(A350&lt;=500,"251-500",IF(A350&lt;=750,"501-750","751-1000")))</f>
        <v>251-500</v>
      </c>
      <c r="C350" t="str">
        <f>CONCATENATE(IF(D350="Matematika","A",IF(D350="Fisika","B",IF(D350="Kimia","C",IF(D350="Biologi","D",IF(D350="Statistika","E","F"))))),IF(A350&gt;=1000,"",IF(A350&gt;=100,"0",IF(A350&gt;=10,"00",IF(A350&lt;10,"000")))),A350)</f>
        <v>F0349</v>
      </c>
      <c r="D350" t="s">
        <v>1011</v>
      </c>
      <c r="E350" t="str">
        <f>VLOOKUP(C350,Detail!$G$1:$H$1001,2,0)</f>
        <v>Bala Sihotang</v>
      </c>
      <c r="F350" t="str">
        <f>IF(D350="Statistika","Bu Dwi",IF(D350="Aktuaria","Pak Krisna",IF(D350="Matematika","Pak Budi",IF(D350="Fisika","Bu Ratna",IF(D350="Kimia","Bu Made","Pak Andi")))))</f>
        <v>Pak Krisna</v>
      </c>
      <c r="G350">
        <v>68</v>
      </c>
      <c r="H350">
        <v>73</v>
      </c>
      <c r="I350">
        <v>80</v>
      </c>
      <c r="J350">
        <v>64</v>
      </c>
      <c r="K350">
        <v>53</v>
      </c>
      <c r="L350">
        <v>75</v>
      </c>
      <c r="M350">
        <v>95</v>
      </c>
      <c r="N350" s="27" t="str">
        <f>IFERROR(VLOOKUP(Main!C350,Absen!$A$1:$B$501,2,0),"No")</f>
        <v>No</v>
      </c>
      <c r="O350" s="27" t="str">
        <f>IF(N350="No","Hadir","Tidak Hadir")</f>
        <v>Hadir</v>
      </c>
      <c r="P350">
        <f>IF(N350="No",M350,M350-10)</f>
        <v>95</v>
      </c>
      <c r="Q350">
        <f>SUM(G350:H350,J350:K350)*12.5%+SUM(I350,L350)*20%+P350*10%</f>
        <v>72.75</v>
      </c>
      <c r="R350" t="str">
        <f>IF(Main!Q350&gt;=91,"A+",IF(Main!Q350&gt;=80,"A",IF(Q350&gt;=70,"B",IF(Q350&gt;=60,"C",IF(Q350&gt;=40,"D",IF(Q350&lt;40,"E"))))))</f>
        <v>B</v>
      </c>
      <c r="S350" s="27">
        <f>INDEX(Detail!$A$1:$A$1001,MATCH(Main!C350,Detail!$G$1:$G$1001,0))</f>
        <v>38226</v>
      </c>
      <c r="T350" t="str">
        <f>INDEX(Detail!$F$1:$F$1001,MATCH(Main!C350,Detail!$G$1:$G$1001,0))</f>
        <v>Meulaboh</v>
      </c>
      <c r="U350">
        <f>INDEX(Detail!$C$1:$C$1001,MATCH(Main!C350,Detail!$G$1:$G$1001,0))</f>
        <v>160</v>
      </c>
      <c r="V350">
        <f>INDEX(Detail!$D$1:$D$1001,MATCH(Main!C350,Detail!$G$1:$G$1001,0))</f>
        <v>46</v>
      </c>
      <c r="W350" t="str">
        <f>INDEX(Detail!$E$1:$E$1001,MATCH(Main!C350,Detail!$G$1:$G$1001,0))</f>
        <v>Gg. Dipatiukur No. 07</v>
      </c>
      <c r="X350" t="str">
        <f>INDEX(Detail!$B$1:$B$1001,MATCH(Main!C350,Detail!$G$1:$G$1001,0))</f>
        <v>O+</v>
      </c>
    </row>
    <row r="351" spans="1:24" x14ac:dyDescent="0.35">
      <c r="A351">
        <v>350</v>
      </c>
      <c r="B351" t="str">
        <f>IF(A351&lt;=250,"1-250",IF(A351&lt;=500,"251-500",IF(A351&lt;=750,"501-750","751-1000")))</f>
        <v>251-500</v>
      </c>
      <c r="C351" t="str">
        <f>CONCATENATE(IF(D351="Matematika","A",IF(D351="Fisika","B",IF(D351="Kimia","C",IF(D351="Biologi","D",IF(D351="Statistika","E","F"))))),IF(A351&gt;=1000,"",IF(A351&gt;=100,"0",IF(A351&gt;=10,"00",IF(A351&lt;10,"000")))),A351)</f>
        <v>E0350</v>
      </c>
      <c r="D351" t="s">
        <v>1010</v>
      </c>
      <c r="E351" t="str">
        <f>VLOOKUP(C351,Detail!$G$1:$H$1001,2,0)</f>
        <v>Kayla Nuraini</v>
      </c>
      <c r="F351" t="str">
        <f>IF(D351="Statistika","Bu Dwi",IF(D351="Aktuaria","Pak Krisna",IF(D351="Matematika","Pak Budi",IF(D351="Fisika","Bu Ratna",IF(D351="Kimia","Bu Made","Pak Andi")))))</f>
        <v>Bu Dwi</v>
      </c>
      <c r="G351">
        <v>70</v>
      </c>
      <c r="H351">
        <v>64</v>
      </c>
      <c r="I351">
        <v>74</v>
      </c>
      <c r="J351">
        <v>52</v>
      </c>
      <c r="K351">
        <v>54</v>
      </c>
      <c r="L351">
        <v>70</v>
      </c>
      <c r="M351">
        <v>77</v>
      </c>
      <c r="N351" s="27" t="str">
        <f>IFERROR(VLOOKUP(Main!C351,Absen!$A$1:$B$501,2,0),"No")</f>
        <v>No</v>
      </c>
      <c r="O351" s="27" t="str">
        <f>IF(N351="No","Hadir","Tidak Hadir")</f>
        <v>Hadir</v>
      </c>
      <c r="P351">
        <f>IF(N351="No",M351,M351-10)</f>
        <v>77</v>
      </c>
      <c r="Q351">
        <f>SUM(G351:H351,J351:K351)*12.5%+SUM(I351,L351)*20%+P351*10%</f>
        <v>66.5</v>
      </c>
      <c r="R351" t="str">
        <f>IF(Main!Q351&gt;=91,"A+",IF(Main!Q351&gt;=80,"A",IF(Q351&gt;=70,"B",IF(Q351&gt;=60,"C",IF(Q351&gt;=40,"D",IF(Q351&lt;40,"E"))))))</f>
        <v>C</v>
      </c>
      <c r="S351" s="27">
        <f>INDEX(Detail!$A$1:$A$1001,MATCH(Main!C351,Detail!$G$1:$G$1001,0))</f>
        <v>37352</v>
      </c>
      <c r="T351" t="str">
        <f>INDEX(Detail!$F$1:$F$1001,MATCH(Main!C351,Detail!$G$1:$G$1001,0))</f>
        <v>Tangerang Selatan</v>
      </c>
      <c r="U351">
        <f>INDEX(Detail!$C$1:$C$1001,MATCH(Main!C351,Detail!$G$1:$G$1001,0))</f>
        <v>166</v>
      </c>
      <c r="V351">
        <f>INDEX(Detail!$D$1:$D$1001,MATCH(Main!C351,Detail!$G$1:$G$1001,0))</f>
        <v>61</v>
      </c>
      <c r="W351" t="str">
        <f>INDEX(Detail!$E$1:$E$1001,MATCH(Main!C351,Detail!$G$1:$G$1001,0))</f>
        <v>Jalan Cihampelas No. 91</v>
      </c>
      <c r="X351" t="str">
        <f>INDEX(Detail!$B$1:$B$1001,MATCH(Main!C351,Detail!$G$1:$G$1001,0))</f>
        <v>AB+</v>
      </c>
    </row>
    <row r="352" spans="1:24" x14ac:dyDescent="0.35">
      <c r="A352">
        <v>351</v>
      </c>
      <c r="B352" t="str">
        <f>IF(A352&lt;=250,"1-250",IF(A352&lt;=500,"251-500",IF(A352&lt;=750,"501-750","751-1000")))</f>
        <v>251-500</v>
      </c>
      <c r="C352" t="str">
        <f>CONCATENATE(IF(D352="Matematika","A",IF(D352="Fisika","B",IF(D352="Kimia","C",IF(D352="Biologi","D",IF(D352="Statistika","E","F"))))),IF(A352&gt;=1000,"",IF(A352&gt;=100,"0",IF(A352&gt;=10,"00",IF(A352&lt;10,"000")))),A352)</f>
        <v>B0351</v>
      </c>
      <c r="D352" t="s">
        <v>1014</v>
      </c>
      <c r="E352" t="str">
        <f>VLOOKUP(C352,Detail!$G$1:$H$1001,2,0)</f>
        <v>Bagus Namaga</v>
      </c>
      <c r="F352" t="str">
        <f>IF(D352="Statistika","Bu Dwi",IF(D352="Aktuaria","Pak Krisna",IF(D352="Matematika","Pak Budi",IF(D352="Fisika","Bu Ratna",IF(D352="Kimia","Bu Made","Pak Andi")))))</f>
        <v>Bu Ratna</v>
      </c>
      <c r="G352">
        <v>90</v>
      </c>
      <c r="H352">
        <v>40</v>
      </c>
      <c r="I352">
        <v>92</v>
      </c>
      <c r="J352">
        <v>60</v>
      </c>
      <c r="K352">
        <v>68</v>
      </c>
      <c r="L352">
        <v>74</v>
      </c>
      <c r="M352">
        <v>67</v>
      </c>
      <c r="N352" s="27" t="str">
        <f>IFERROR(VLOOKUP(Main!C352,Absen!$A$1:$B$501,2,0),"No")</f>
        <v>No</v>
      </c>
      <c r="O352" s="27" t="str">
        <f>IF(N352="No","Hadir","Tidak Hadir")</f>
        <v>Hadir</v>
      </c>
      <c r="P352">
        <f>IF(N352="No",M352,M352-10)</f>
        <v>67</v>
      </c>
      <c r="Q352">
        <f>SUM(G352:H352,J352:K352)*12.5%+SUM(I352,L352)*20%+P352*10%</f>
        <v>72.150000000000006</v>
      </c>
      <c r="R352" t="str">
        <f>IF(Main!Q352&gt;=91,"A+",IF(Main!Q352&gt;=80,"A",IF(Q352&gt;=70,"B",IF(Q352&gt;=60,"C",IF(Q352&gt;=40,"D",IF(Q352&lt;40,"E"))))))</f>
        <v>B</v>
      </c>
      <c r="S352" s="27">
        <f>INDEX(Detail!$A$1:$A$1001,MATCH(Main!C352,Detail!$G$1:$G$1001,0))</f>
        <v>37771</v>
      </c>
      <c r="T352" t="str">
        <f>INDEX(Detail!$F$1:$F$1001,MATCH(Main!C352,Detail!$G$1:$G$1001,0))</f>
        <v>Lhokseumawe</v>
      </c>
      <c r="U352">
        <f>INDEX(Detail!$C$1:$C$1001,MATCH(Main!C352,Detail!$G$1:$G$1001,0))</f>
        <v>168</v>
      </c>
      <c r="V352">
        <f>INDEX(Detail!$D$1:$D$1001,MATCH(Main!C352,Detail!$G$1:$G$1001,0))</f>
        <v>51</v>
      </c>
      <c r="W352" t="str">
        <f>INDEX(Detail!$E$1:$E$1001,MATCH(Main!C352,Detail!$G$1:$G$1001,0))</f>
        <v xml:space="preserve">Jl. Kutai No. 6
</v>
      </c>
      <c r="X352" t="str">
        <f>INDEX(Detail!$B$1:$B$1001,MATCH(Main!C352,Detail!$G$1:$G$1001,0))</f>
        <v>A-</v>
      </c>
    </row>
    <row r="353" spans="1:24" x14ac:dyDescent="0.35">
      <c r="A353">
        <v>352</v>
      </c>
      <c r="B353" t="str">
        <f>IF(A353&lt;=250,"1-250",IF(A353&lt;=500,"251-500",IF(A353&lt;=750,"501-750","751-1000")))</f>
        <v>251-500</v>
      </c>
      <c r="C353" t="str">
        <f>CONCATENATE(IF(D353="Matematika","A",IF(D353="Fisika","B",IF(D353="Kimia","C",IF(D353="Biologi","D",IF(D353="Statistika","E","F"))))),IF(A353&gt;=1000,"",IF(A353&gt;=100,"0",IF(A353&gt;=10,"00",IF(A353&lt;10,"000")))),A353)</f>
        <v>B0352</v>
      </c>
      <c r="D353" t="s">
        <v>1014</v>
      </c>
      <c r="E353" t="str">
        <f>VLOOKUP(C353,Detail!$G$1:$H$1001,2,0)</f>
        <v>Reksa Januar</v>
      </c>
      <c r="F353" t="str">
        <f>IF(D353="Statistika","Bu Dwi",IF(D353="Aktuaria","Pak Krisna",IF(D353="Matematika","Pak Budi",IF(D353="Fisika","Bu Ratna",IF(D353="Kimia","Bu Made","Pak Andi")))))</f>
        <v>Bu Ratna</v>
      </c>
      <c r="G353">
        <v>60</v>
      </c>
      <c r="H353">
        <v>66</v>
      </c>
      <c r="I353">
        <v>84</v>
      </c>
      <c r="J353">
        <v>60</v>
      </c>
      <c r="K353">
        <v>52</v>
      </c>
      <c r="L353">
        <v>63</v>
      </c>
      <c r="M353">
        <v>93</v>
      </c>
      <c r="N353" s="27" t="str">
        <f>IFERROR(VLOOKUP(Main!C353,Absen!$A$1:$B$501,2,0),"No")</f>
        <v>No</v>
      </c>
      <c r="O353" s="27" t="str">
        <f>IF(N353="No","Hadir","Tidak Hadir")</f>
        <v>Hadir</v>
      </c>
      <c r="P353">
        <f>IF(N353="No",M353,M353-10)</f>
        <v>93</v>
      </c>
      <c r="Q353">
        <f>SUM(G353:H353,J353:K353)*12.5%+SUM(I353,L353)*20%+P353*10%</f>
        <v>68.45</v>
      </c>
      <c r="R353" t="str">
        <f>IF(Main!Q353&gt;=91,"A+",IF(Main!Q353&gt;=80,"A",IF(Q353&gt;=70,"B",IF(Q353&gt;=60,"C",IF(Q353&gt;=40,"D",IF(Q353&lt;40,"E"))))))</f>
        <v>C</v>
      </c>
      <c r="S353" s="27">
        <f>INDEX(Detail!$A$1:$A$1001,MATCH(Main!C353,Detail!$G$1:$G$1001,0))</f>
        <v>37690</v>
      </c>
      <c r="T353" t="str">
        <f>INDEX(Detail!$F$1:$F$1001,MATCH(Main!C353,Detail!$G$1:$G$1001,0))</f>
        <v>Tanjungpinang</v>
      </c>
      <c r="U353">
        <f>INDEX(Detail!$C$1:$C$1001,MATCH(Main!C353,Detail!$G$1:$G$1001,0))</f>
        <v>170</v>
      </c>
      <c r="V353">
        <f>INDEX(Detail!$D$1:$D$1001,MATCH(Main!C353,Detail!$G$1:$G$1001,0))</f>
        <v>63</v>
      </c>
      <c r="W353" t="str">
        <f>INDEX(Detail!$E$1:$E$1001,MATCH(Main!C353,Detail!$G$1:$G$1001,0))</f>
        <v>Jalan Merdeka No. 87</v>
      </c>
      <c r="X353" t="str">
        <f>INDEX(Detail!$B$1:$B$1001,MATCH(Main!C353,Detail!$G$1:$G$1001,0))</f>
        <v>A+</v>
      </c>
    </row>
    <row r="354" spans="1:24" x14ac:dyDescent="0.35">
      <c r="A354">
        <v>353</v>
      </c>
      <c r="B354" t="str">
        <f>IF(A354&lt;=250,"1-250",IF(A354&lt;=500,"251-500",IF(A354&lt;=750,"501-750","751-1000")))</f>
        <v>251-500</v>
      </c>
      <c r="C354" t="str">
        <f>CONCATENATE(IF(D354="Matematika","A",IF(D354="Fisika","B",IF(D354="Kimia","C",IF(D354="Biologi","D",IF(D354="Statistika","E","F"))))),IF(A354&gt;=1000,"",IF(A354&gt;=100,"0",IF(A354&gt;=10,"00",IF(A354&lt;10,"000")))),A354)</f>
        <v>E0353</v>
      </c>
      <c r="D354" t="s">
        <v>1010</v>
      </c>
      <c r="E354" t="str">
        <f>VLOOKUP(C354,Detail!$G$1:$H$1001,2,0)</f>
        <v>Edison Maheswara</v>
      </c>
      <c r="F354" t="str">
        <f>IF(D354="Statistika","Bu Dwi",IF(D354="Aktuaria","Pak Krisna",IF(D354="Matematika","Pak Budi",IF(D354="Fisika","Bu Ratna",IF(D354="Kimia","Bu Made","Pak Andi")))))</f>
        <v>Bu Dwi</v>
      </c>
      <c r="G354">
        <v>91</v>
      </c>
      <c r="H354">
        <v>48</v>
      </c>
      <c r="I354">
        <v>35</v>
      </c>
      <c r="J354">
        <v>53</v>
      </c>
      <c r="K354">
        <v>52</v>
      </c>
      <c r="L354">
        <v>84</v>
      </c>
      <c r="M354">
        <v>96</v>
      </c>
      <c r="N354" s="27">
        <f>IFERROR(VLOOKUP(Main!C354,Absen!$A$1:$B$501,2,0),"No")</f>
        <v>44801</v>
      </c>
      <c r="O354" s="27" t="str">
        <f>IF(N354="No","Hadir","Tidak Hadir")</f>
        <v>Tidak Hadir</v>
      </c>
      <c r="P354">
        <f>IF(N354="No",M354,M354-10)</f>
        <v>86</v>
      </c>
      <c r="Q354">
        <f>SUM(G354:H354,J354:K354)*12.5%+SUM(I354,L354)*20%+P354*10%</f>
        <v>62.9</v>
      </c>
      <c r="R354" t="str">
        <f>IF(Main!Q354&gt;=91,"A+",IF(Main!Q354&gt;=80,"A",IF(Q354&gt;=70,"B",IF(Q354&gt;=60,"C",IF(Q354&gt;=40,"D",IF(Q354&lt;40,"E"))))))</f>
        <v>C</v>
      </c>
      <c r="S354" s="27">
        <f>INDEX(Detail!$A$1:$A$1001,MATCH(Main!C354,Detail!$G$1:$G$1001,0))</f>
        <v>38042</v>
      </c>
      <c r="T354" t="str">
        <f>INDEX(Detail!$F$1:$F$1001,MATCH(Main!C354,Detail!$G$1:$G$1001,0))</f>
        <v>Pagaralam</v>
      </c>
      <c r="U354">
        <f>INDEX(Detail!$C$1:$C$1001,MATCH(Main!C354,Detail!$G$1:$G$1001,0))</f>
        <v>174</v>
      </c>
      <c r="V354">
        <f>INDEX(Detail!$D$1:$D$1001,MATCH(Main!C354,Detail!$G$1:$G$1001,0))</f>
        <v>52</v>
      </c>
      <c r="W354" t="str">
        <f>INDEX(Detail!$E$1:$E$1001,MATCH(Main!C354,Detail!$G$1:$G$1001,0))</f>
        <v xml:space="preserve">Jl. Asia Afrika No. 1
</v>
      </c>
      <c r="X354" t="str">
        <f>INDEX(Detail!$B$1:$B$1001,MATCH(Main!C354,Detail!$G$1:$G$1001,0))</f>
        <v>A-</v>
      </c>
    </row>
    <row r="355" spans="1:24" x14ac:dyDescent="0.35">
      <c r="A355">
        <v>354</v>
      </c>
      <c r="B355" t="str">
        <f>IF(A355&lt;=250,"1-250",IF(A355&lt;=500,"251-500",IF(A355&lt;=750,"501-750","751-1000")))</f>
        <v>251-500</v>
      </c>
      <c r="C355" t="str">
        <f>CONCATENATE(IF(D355="Matematika","A",IF(D355="Fisika","B",IF(D355="Kimia","C",IF(D355="Biologi","D",IF(D355="Statistika","E","F"))))),IF(A355&gt;=1000,"",IF(A355&gt;=100,"0",IF(A355&gt;=10,"00",IF(A355&lt;10,"000")))),A355)</f>
        <v>C0354</v>
      </c>
      <c r="D355" t="s">
        <v>1012</v>
      </c>
      <c r="E355" t="str">
        <f>VLOOKUP(C355,Detail!$G$1:$H$1001,2,0)</f>
        <v>Ika Haryanto</v>
      </c>
      <c r="F355" t="str">
        <f>IF(D355="Statistika","Bu Dwi",IF(D355="Aktuaria","Pak Krisna",IF(D355="Matematika","Pak Budi",IF(D355="Fisika","Bu Ratna",IF(D355="Kimia","Bu Made","Pak Andi")))))</f>
        <v>Bu Made</v>
      </c>
      <c r="G355">
        <v>60</v>
      </c>
      <c r="H355">
        <v>58</v>
      </c>
      <c r="I355">
        <v>78</v>
      </c>
      <c r="J355">
        <v>58</v>
      </c>
      <c r="K355">
        <v>71</v>
      </c>
      <c r="L355">
        <v>92</v>
      </c>
      <c r="M355">
        <v>99</v>
      </c>
      <c r="N355" s="27" t="str">
        <f>IFERROR(VLOOKUP(Main!C355,Absen!$A$1:$B$501,2,0),"No")</f>
        <v>No</v>
      </c>
      <c r="O355" s="27" t="str">
        <f>IF(N355="No","Hadir","Tidak Hadir")</f>
        <v>Hadir</v>
      </c>
      <c r="P355">
        <f>IF(N355="No",M355,M355-10)</f>
        <v>99</v>
      </c>
      <c r="Q355">
        <f>SUM(G355:H355,J355:K355)*12.5%+SUM(I355,L355)*20%+P355*10%</f>
        <v>74.775000000000006</v>
      </c>
      <c r="R355" t="str">
        <f>IF(Main!Q355&gt;=91,"A+",IF(Main!Q355&gt;=80,"A",IF(Q355&gt;=70,"B",IF(Q355&gt;=60,"C",IF(Q355&gt;=40,"D",IF(Q355&lt;40,"E"))))))</f>
        <v>B</v>
      </c>
      <c r="S355" s="27">
        <f>INDEX(Detail!$A$1:$A$1001,MATCH(Main!C355,Detail!$G$1:$G$1001,0))</f>
        <v>37033</v>
      </c>
      <c r="T355" t="str">
        <f>INDEX(Detail!$F$1:$F$1001,MATCH(Main!C355,Detail!$G$1:$G$1001,0))</f>
        <v>Tasikmalaya</v>
      </c>
      <c r="U355">
        <f>INDEX(Detail!$C$1:$C$1001,MATCH(Main!C355,Detail!$G$1:$G$1001,0))</f>
        <v>162</v>
      </c>
      <c r="V355">
        <f>INDEX(Detail!$D$1:$D$1001,MATCH(Main!C355,Detail!$G$1:$G$1001,0))</f>
        <v>87</v>
      </c>
      <c r="W355" t="str">
        <f>INDEX(Detail!$E$1:$E$1001,MATCH(Main!C355,Detail!$G$1:$G$1001,0))</f>
        <v>Gg. Rungkut Industri No. 31</v>
      </c>
      <c r="X355" t="str">
        <f>INDEX(Detail!$B$1:$B$1001,MATCH(Main!C355,Detail!$G$1:$G$1001,0))</f>
        <v>B-</v>
      </c>
    </row>
    <row r="356" spans="1:24" x14ac:dyDescent="0.35">
      <c r="A356">
        <v>355</v>
      </c>
      <c r="B356" t="str">
        <f>IF(A356&lt;=250,"1-250",IF(A356&lt;=500,"251-500",IF(A356&lt;=750,"501-750","751-1000")))</f>
        <v>251-500</v>
      </c>
      <c r="C356" t="str">
        <f>CONCATENATE(IF(D356="Matematika","A",IF(D356="Fisika","B",IF(D356="Kimia","C",IF(D356="Biologi","D",IF(D356="Statistika","E","F"))))),IF(A356&gt;=1000,"",IF(A356&gt;=100,"0",IF(A356&gt;=10,"00",IF(A356&lt;10,"000")))),A356)</f>
        <v>A0355</v>
      </c>
      <c r="D356" t="s">
        <v>1015</v>
      </c>
      <c r="E356" t="str">
        <f>VLOOKUP(C356,Detail!$G$1:$H$1001,2,0)</f>
        <v>Jatmiko Pangestu</v>
      </c>
      <c r="F356" t="str">
        <f>IF(D356="Statistika","Bu Dwi",IF(D356="Aktuaria","Pak Krisna",IF(D356="Matematika","Pak Budi",IF(D356="Fisika","Bu Ratna",IF(D356="Kimia","Bu Made","Pak Andi")))))</f>
        <v>Pak Budi</v>
      </c>
      <c r="G356">
        <v>51</v>
      </c>
      <c r="H356">
        <v>69</v>
      </c>
      <c r="I356">
        <v>49</v>
      </c>
      <c r="J356">
        <v>57</v>
      </c>
      <c r="K356">
        <v>94</v>
      </c>
      <c r="L356">
        <v>49</v>
      </c>
      <c r="M356">
        <v>86</v>
      </c>
      <c r="N356" s="27">
        <f>IFERROR(VLOOKUP(Main!C356,Absen!$A$1:$B$501,2,0),"No")</f>
        <v>44834</v>
      </c>
      <c r="O356" s="27" t="str">
        <f>IF(N356="No","Hadir","Tidak Hadir")</f>
        <v>Tidak Hadir</v>
      </c>
      <c r="P356">
        <f>IF(N356="No",M356,M356-10)</f>
        <v>76</v>
      </c>
      <c r="Q356">
        <f>SUM(G356:H356,J356:K356)*12.5%+SUM(I356,L356)*20%+P356*10%</f>
        <v>61.075000000000003</v>
      </c>
      <c r="R356" t="str">
        <f>IF(Main!Q356&gt;=91,"A+",IF(Main!Q356&gt;=80,"A",IF(Q356&gt;=70,"B",IF(Q356&gt;=60,"C",IF(Q356&gt;=40,"D",IF(Q356&lt;40,"E"))))))</f>
        <v>C</v>
      </c>
      <c r="S356" s="27">
        <f>INDEX(Detail!$A$1:$A$1001,MATCH(Main!C356,Detail!$G$1:$G$1001,0))</f>
        <v>37337</v>
      </c>
      <c r="T356" t="str">
        <f>INDEX(Detail!$F$1:$F$1001,MATCH(Main!C356,Detail!$G$1:$G$1001,0))</f>
        <v>Tarakan</v>
      </c>
      <c r="U356">
        <f>INDEX(Detail!$C$1:$C$1001,MATCH(Main!C356,Detail!$G$1:$G$1001,0))</f>
        <v>178</v>
      </c>
      <c r="V356">
        <f>INDEX(Detail!$D$1:$D$1001,MATCH(Main!C356,Detail!$G$1:$G$1001,0))</f>
        <v>94</v>
      </c>
      <c r="W356" t="str">
        <f>INDEX(Detail!$E$1:$E$1001,MATCH(Main!C356,Detail!$G$1:$G$1001,0))</f>
        <v xml:space="preserve">Gang Setiabudhi No. 0
</v>
      </c>
      <c r="X356" t="str">
        <f>INDEX(Detail!$B$1:$B$1001,MATCH(Main!C356,Detail!$G$1:$G$1001,0))</f>
        <v>A-</v>
      </c>
    </row>
    <row r="357" spans="1:24" x14ac:dyDescent="0.35">
      <c r="A357">
        <v>356</v>
      </c>
      <c r="B357" t="str">
        <f>IF(A357&lt;=250,"1-250",IF(A357&lt;=500,"251-500",IF(A357&lt;=750,"501-750","751-1000")))</f>
        <v>251-500</v>
      </c>
      <c r="C357" t="str">
        <f>CONCATENATE(IF(D357="Matematika","A",IF(D357="Fisika","B",IF(D357="Kimia","C",IF(D357="Biologi","D",IF(D357="Statistika","E","F"))))),IF(A357&gt;=1000,"",IF(A357&gt;=100,"0",IF(A357&gt;=10,"00",IF(A357&lt;10,"000")))),A357)</f>
        <v>F0356</v>
      </c>
      <c r="D357" t="s">
        <v>1011</v>
      </c>
      <c r="E357" t="str">
        <f>VLOOKUP(C357,Detail!$G$1:$H$1001,2,0)</f>
        <v>Gambira Melani</v>
      </c>
      <c r="F357" t="str">
        <f>IF(D357="Statistika","Bu Dwi",IF(D357="Aktuaria","Pak Krisna",IF(D357="Matematika","Pak Budi",IF(D357="Fisika","Bu Ratna",IF(D357="Kimia","Bu Made","Pak Andi")))))</f>
        <v>Pak Krisna</v>
      </c>
      <c r="G357">
        <v>78</v>
      </c>
      <c r="H357">
        <v>51</v>
      </c>
      <c r="I357">
        <v>39</v>
      </c>
      <c r="J357">
        <v>70</v>
      </c>
      <c r="K357">
        <v>75</v>
      </c>
      <c r="L357">
        <v>58</v>
      </c>
      <c r="M357">
        <v>84</v>
      </c>
      <c r="N357" s="27">
        <f>IFERROR(VLOOKUP(Main!C357,Absen!$A$1:$B$501,2,0),"No")</f>
        <v>44776</v>
      </c>
      <c r="O357" s="27" t="str">
        <f>IF(N357="No","Hadir","Tidak Hadir")</f>
        <v>Tidak Hadir</v>
      </c>
      <c r="P357">
        <f>IF(N357="No",M357,M357-10)</f>
        <v>74</v>
      </c>
      <c r="Q357">
        <f>SUM(G357:H357,J357:K357)*12.5%+SUM(I357,L357)*20%+P357*10%</f>
        <v>61.050000000000004</v>
      </c>
      <c r="R357" t="str">
        <f>IF(Main!Q357&gt;=91,"A+",IF(Main!Q357&gt;=80,"A",IF(Q357&gt;=70,"B",IF(Q357&gt;=60,"C",IF(Q357&gt;=40,"D",IF(Q357&lt;40,"E"))))))</f>
        <v>C</v>
      </c>
      <c r="S357" s="27">
        <f>INDEX(Detail!$A$1:$A$1001,MATCH(Main!C357,Detail!$G$1:$G$1001,0))</f>
        <v>37817</v>
      </c>
      <c r="T357" t="str">
        <f>INDEX(Detail!$F$1:$F$1001,MATCH(Main!C357,Detail!$G$1:$G$1001,0))</f>
        <v>Balikpapan</v>
      </c>
      <c r="U357">
        <f>INDEX(Detail!$C$1:$C$1001,MATCH(Main!C357,Detail!$G$1:$G$1001,0))</f>
        <v>163</v>
      </c>
      <c r="V357">
        <f>INDEX(Detail!$D$1:$D$1001,MATCH(Main!C357,Detail!$G$1:$G$1001,0))</f>
        <v>64</v>
      </c>
      <c r="W357" t="str">
        <f>INDEX(Detail!$E$1:$E$1001,MATCH(Main!C357,Detail!$G$1:$G$1001,0))</f>
        <v>Jalan Suryakencana No. 20</v>
      </c>
      <c r="X357" t="str">
        <f>INDEX(Detail!$B$1:$B$1001,MATCH(Main!C357,Detail!$G$1:$G$1001,0))</f>
        <v>O+</v>
      </c>
    </row>
    <row r="358" spans="1:24" x14ac:dyDescent="0.35">
      <c r="A358">
        <v>357</v>
      </c>
      <c r="B358" t="str">
        <f>IF(A358&lt;=250,"1-250",IF(A358&lt;=500,"251-500",IF(A358&lt;=750,"501-750","751-1000")))</f>
        <v>251-500</v>
      </c>
      <c r="C358" t="str">
        <f>CONCATENATE(IF(D358="Matematika","A",IF(D358="Fisika","B",IF(D358="Kimia","C",IF(D358="Biologi","D",IF(D358="Statistika","E","F"))))),IF(A358&gt;=1000,"",IF(A358&gt;=100,"0",IF(A358&gt;=10,"00",IF(A358&lt;10,"000")))),A358)</f>
        <v>C0357</v>
      </c>
      <c r="D358" t="s">
        <v>1012</v>
      </c>
      <c r="E358" t="str">
        <f>VLOOKUP(C358,Detail!$G$1:$H$1001,2,0)</f>
        <v>Gadang Thamrin</v>
      </c>
      <c r="F358" t="str">
        <f>IF(D358="Statistika","Bu Dwi",IF(D358="Aktuaria","Pak Krisna",IF(D358="Matematika","Pak Budi",IF(D358="Fisika","Bu Ratna",IF(D358="Kimia","Bu Made","Pak Andi")))))</f>
        <v>Bu Made</v>
      </c>
      <c r="G358">
        <v>60</v>
      </c>
      <c r="H358">
        <v>74</v>
      </c>
      <c r="I358">
        <v>94</v>
      </c>
      <c r="J358">
        <v>67</v>
      </c>
      <c r="K358">
        <v>83</v>
      </c>
      <c r="L358">
        <v>77</v>
      </c>
      <c r="M358">
        <v>64</v>
      </c>
      <c r="N358" s="27" t="str">
        <f>IFERROR(VLOOKUP(Main!C358,Absen!$A$1:$B$501,2,0),"No")</f>
        <v>No</v>
      </c>
      <c r="O358" s="27" t="str">
        <f>IF(N358="No","Hadir","Tidak Hadir")</f>
        <v>Hadir</v>
      </c>
      <c r="P358">
        <f>IF(N358="No",M358,M358-10)</f>
        <v>64</v>
      </c>
      <c r="Q358">
        <f>SUM(G358:H358,J358:K358)*12.5%+SUM(I358,L358)*20%+P358*10%</f>
        <v>76.100000000000009</v>
      </c>
      <c r="R358" t="str">
        <f>IF(Main!Q358&gt;=91,"A+",IF(Main!Q358&gt;=80,"A",IF(Q358&gt;=70,"B",IF(Q358&gt;=60,"C",IF(Q358&gt;=40,"D",IF(Q358&lt;40,"E"))))))</f>
        <v>B</v>
      </c>
      <c r="S358" s="27">
        <f>INDEX(Detail!$A$1:$A$1001,MATCH(Main!C358,Detail!$G$1:$G$1001,0))</f>
        <v>37701</v>
      </c>
      <c r="T358" t="str">
        <f>INDEX(Detail!$F$1:$F$1001,MATCH(Main!C358,Detail!$G$1:$G$1001,0))</f>
        <v>Ambon</v>
      </c>
      <c r="U358">
        <f>INDEX(Detail!$C$1:$C$1001,MATCH(Main!C358,Detail!$G$1:$G$1001,0))</f>
        <v>162</v>
      </c>
      <c r="V358">
        <f>INDEX(Detail!$D$1:$D$1001,MATCH(Main!C358,Detail!$G$1:$G$1001,0))</f>
        <v>66</v>
      </c>
      <c r="W358" t="str">
        <f>INDEX(Detail!$E$1:$E$1001,MATCH(Main!C358,Detail!$G$1:$G$1001,0))</f>
        <v>Gg. Astana Anyar No. 49</v>
      </c>
      <c r="X358" t="str">
        <f>INDEX(Detail!$B$1:$B$1001,MATCH(Main!C358,Detail!$G$1:$G$1001,0))</f>
        <v>O+</v>
      </c>
    </row>
    <row r="359" spans="1:24" x14ac:dyDescent="0.35">
      <c r="A359">
        <v>358</v>
      </c>
      <c r="B359" t="str">
        <f>IF(A359&lt;=250,"1-250",IF(A359&lt;=500,"251-500",IF(A359&lt;=750,"501-750","751-1000")))</f>
        <v>251-500</v>
      </c>
      <c r="C359" t="str">
        <f>CONCATENATE(IF(D359="Matematika","A",IF(D359="Fisika","B",IF(D359="Kimia","C",IF(D359="Biologi","D",IF(D359="Statistika","E","F"))))),IF(A359&gt;=1000,"",IF(A359&gt;=100,"0",IF(A359&gt;=10,"00",IF(A359&lt;10,"000")))),A359)</f>
        <v>A0358</v>
      </c>
      <c r="D359" t="s">
        <v>1015</v>
      </c>
      <c r="E359" t="str">
        <f>VLOOKUP(C359,Detail!$G$1:$H$1001,2,0)</f>
        <v>Hartaka Rahimah</v>
      </c>
      <c r="F359" t="str">
        <f>IF(D359="Statistika","Bu Dwi",IF(D359="Aktuaria","Pak Krisna",IF(D359="Matematika","Pak Budi",IF(D359="Fisika","Bu Ratna",IF(D359="Kimia","Bu Made","Pak Andi")))))</f>
        <v>Pak Budi</v>
      </c>
      <c r="G359">
        <v>50</v>
      </c>
      <c r="H359">
        <v>46</v>
      </c>
      <c r="I359">
        <v>63</v>
      </c>
      <c r="J359">
        <v>51</v>
      </c>
      <c r="K359">
        <v>89</v>
      </c>
      <c r="L359">
        <v>80</v>
      </c>
      <c r="M359">
        <v>95</v>
      </c>
      <c r="N359" s="27">
        <f>IFERROR(VLOOKUP(Main!C359,Absen!$A$1:$B$501,2,0),"No")</f>
        <v>44908</v>
      </c>
      <c r="O359" s="27" t="str">
        <f>IF(N359="No","Hadir","Tidak Hadir")</f>
        <v>Tidak Hadir</v>
      </c>
      <c r="P359">
        <f>IF(N359="No",M359,M359-10)</f>
        <v>85</v>
      </c>
      <c r="Q359">
        <f>SUM(G359:H359,J359:K359)*12.5%+SUM(I359,L359)*20%+P359*10%</f>
        <v>66.599999999999994</v>
      </c>
      <c r="R359" t="str">
        <f>IF(Main!Q359&gt;=91,"A+",IF(Main!Q359&gt;=80,"A",IF(Q359&gt;=70,"B",IF(Q359&gt;=60,"C",IF(Q359&gt;=40,"D",IF(Q359&lt;40,"E"))))))</f>
        <v>C</v>
      </c>
      <c r="S359" s="27">
        <f>INDEX(Detail!$A$1:$A$1001,MATCH(Main!C359,Detail!$G$1:$G$1001,0))</f>
        <v>37437</v>
      </c>
      <c r="T359" t="str">
        <f>INDEX(Detail!$F$1:$F$1001,MATCH(Main!C359,Detail!$G$1:$G$1001,0))</f>
        <v>Sawahlunto</v>
      </c>
      <c r="U359">
        <f>INDEX(Detail!$C$1:$C$1001,MATCH(Main!C359,Detail!$G$1:$G$1001,0))</f>
        <v>153</v>
      </c>
      <c r="V359">
        <f>INDEX(Detail!$D$1:$D$1001,MATCH(Main!C359,Detail!$G$1:$G$1001,0))</f>
        <v>54</v>
      </c>
      <c r="W359" t="str">
        <f>INDEX(Detail!$E$1:$E$1001,MATCH(Main!C359,Detail!$G$1:$G$1001,0))</f>
        <v>Gang Veteran No. 39</v>
      </c>
      <c r="X359" t="str">
        <f>INDEX(Detail!$B$1:$B$1001,MATCH(Main!C359,Detail!$G$1:$G$1001,0))</f>
        <v>O+</v>
      </c>
    </row>
    <row r="360" spans="1:24" x14ac:dyDescent="0.35">
      <c r="A360">
        <v>359</v>
      </c>
      <c r="B360" t="str">
        <f>IF(A360&lt;=250,"1-250",IF(A360&lt;=500,"251-500",IF(A360&lt;=750,"501-750","751-1000")))</f>
        <v>251-500</v>
      </c>
      <c r="C360" t="str">
        <f>CONCATENATE(IF(D360="Matematika","A",IF(D360="Fisika","B",IF(D360="Kimia","C",IF(D360="Biologi","D",IF(D360="Statistika","E","F"))))),IF(A360&gt;=1000,"",IF(A360&gt;=100,"0",IF(A360&gt;=10,"00",IF(A360&lt;10,"000")))),A360)</f>
        <v>D0359</v>
      </c>
      <c r="D360" t="s">
        <v>1013</v>
      </c>
      <c r="E360" t="str">
        <f>VLOOKUP(C360,Detail!$G$1:$H$1001,2,0)</f>
        <v>Dartono Lestari</v>
      </c>
      <c r="F360" t="str">
        <f>IF(D360="Statistika","Bu Dwi",IF(D360="Aktuaria","Pak Krisna",IF(D360="Matematika","Pak Budi",IF(D360="Fisika","Bu Ratna",IF(D360="Kimia","Bu Made","Pak Andi")))))</f>
        <v>Pak Andi</v>
      </c>
      <c r="G360">
        <v>67</v>
      </c>
      <c r="H360">
        <v>74</v>
      </c>
      <c r="I360">
        <v>92</v>
      </c>
      <c r="J360">
        <v>73</v>
      </c>
      <c r="K360">
        <v>59</v>
      </c>
      <c r="L360">
        <v>45</v>
      </c>
      <c r="M360">
        <v>85</v>
      </c>
      <c r="N360" s="27">
        <f>IFERROR(VLOOKUP(Main!C360,Absen!$A$1:$B$501,2,0),"No")</f>
        <v>44797</v>
      </c>
      <c r="O360" s="27" t="str">
        <f>IF(N360="No","Hadir","Tidak Hadir")</f>
        <v>Tidak Hadir</v>
      </c>
      <c r="P360">
        <f>IF(N360="No",M360,M360-10)</f>
        <v>75</v>
      </c>
      <c r="Q360">
        <f>SUM(G360:H360,J360:K360)*12.5%+SUM(I360,L360)*20%+P360*10%</f>
        <v>69.025000000000006</v>
      </c>
      <c r="R360" t="str">
        <f>IF(Main!Q360&gt;=91,"A+",IF(Main!Q360&gt;=80,"A",IF(Q360&gt;=70,"B",IF(Q360&gt;=60,"C",IF(Q360&gt;=40,"D",IF(Q360&lt;40,"E"))))))</f>
        <v>C</v>
      </c>
      <c r="S360" s="27">
        <f>INDEX(Detail!$A$1:$A$1001,MATCH(Main!C360,Detail!$G$1:$G$1001,0))</f>
        <v>37400</v>
      </c>
      <c r="T360" t="str">
        <f>INDEX(Detail!$F$1:$F$1001,MATCH(Main!C360,Detail!$G$1:$G$1001,0))</f>
        <v>Kotamobagu</v>
      </c>
      <c r="U360">
        <f>INDEX(Detail!$C$1:$C$1001,MATCH(Main!C360,Detail!$G$1:$G$1001,0))</f>
        <v>169</v>
      </c>
      <c r="V360">
        <f>INDEX(Detail!$D$1:$D$1001,MATCH(Main!C360,Detail!$G$1:$G$1001,0))</f>
        <v>48</v>
      </c>
      <c r="W360" t="str">
        <f>INDEX(Detail!$E$1:$E$1001,MATCH(Main!C360,Detail!$G$1:$G$1001,0))</f>
        <v>Jalan M.H Thamrin No. 08</v>
      </c>
      <c r="X360" t="str">
        <f>INDEX(Detail!$B$1:$B$1001,MATCH(Main!C360,Detail!$G$1:$G$1001,0))</f>
        <v>AB-</v>
      </c>
    </row>
    <row r="361" spans="1:24" x14ac:dyDescent="0.35">
      <c r="A361">
        <v>360</v>
      </c>
      <c r="B361" t="str">
        <f>IF(A361&lt;=250,"1-250",IF(A361&lt;=500,"251-500",IF(A361&lt;=750,"501-750","751-1000")))</f>
        <v>251-500</v>
      </c>
      <c r="C361" t="str">
        <f>CONCATENATE(IF(D361="Matematika","A",IF(D361="Fisika","B",IF(D361="Kimia","C",IF(D361="Biologi","D",IF(D361="Statistika","E","F"))))),IF(A361&gt;=1000,"",IF(A361&gt;=100,"0",IF(A361&gt;=10,"00",IF(A361&lt;10,"000")))),A361)</f>
        <v>F0360</v>
      </c>
      <c r="D361" t="s">
        <v>1011</v>
      </c>
      <c r="E361" t="str">
        <f>VLOOKUP(C361,Detail!$G$1:$H$1001,2,0)</f>
        <v>Capa Prakasa</v>
      </c>
      <c r="F361" t="str">
        <f>IF(D361="Statistika","Bu Dwi",IF(D361="Aktuaria","Pak Krisna",IF(D361="Matematika","Pak Budi",IF(D361="Fisika","Bu Ratna",IF(D361="Kimia","Bu Made","Pak Andi")))))</f>
        <v>Pak Krisna</v>
      </c>
      <c r="G361">
        <v>94</v>
      </c>
      <c r="H361">
        <v>52</v>
      </c>
      <c r="I361">
        <v>61</v>
      </c>
      <c r="J361">
        <v>55</v>
      </c>
      <c r="K361">
        <v>67</v>
      </c>
      <c r="L361">
        <v>77</v>
      </c>
      <c r="M361">
        <v>83</v>
      </c>
      <c r="N361" s="27" t="str">
        <f>IFERROR(VLOOKUP(Main!C361,Absen!$A$1:$B$501,2,0),"No")</f>
        <v>No</v>
      </c>
      <c r="O361" s="27" t="str">
        <f>IF(N361="No","Hadir","Tidak Hadir")</f>
        <v>Hadir</v>
      </c>
      <c r="P361">
        <f>IF(N361="No",M361,M361-10)</f>
        <v>83</v>
      </c>
      <c r="Q361">
        <f>SUM(G361:H361,J361:K361)*12.5%+SUM(I361,L361)*20%+P361*10%</f>
        <v>69.400000000000006</v>
      </c>
      <c r="R361" t="str">
        <f>IF(Main!Q361&gt;=91,"A+",IF(Main!Q361&gt;=80,"A",IF(Q361&gt;=70,"B",IF(Q361&gt;=60,"C",IF(Q361&gt;=40,"D",IF(Q361&lt;40,"E"))))))</f>
        <v>C</v>
      </c>
      <c r="S361" s="27">
        <f>INDEX(Detail!$A$1:$A$1001,MATCH(Main!C361,Detail!$G$1:$G$1001,0))</f>
        <v>38087</v>
      </c>
      <c r="T361" t="str">
        <f>INDEX(Detail!$F$1:$F$1001,MATCH(Main!C361,Detail!$G$1:$G$1001,0))</f>
        <v>Kota Administrasi Jakarta Timur</v>
      </c>
      <c r="U361">
        <f>INDEX(Detail!$C$1:$C$1001,MATCH(Main!C361,Detail!$G$1:$G$1001,0))</f>
        <v>150</v>
      </c>
      <c r="V361">
        <f>INDEX(Detail!$D$1:$D$1001,MATCH(Main!C361,Detail!$G$1:$G$1001,0))</f>
        <v>59</v>
      </c>
      <c r="W361" t="str">
        <f>INDEX(Detail!$E$1:$E$1001,MATCH(Main!C361,Detail!$G$1:$G$1001,0))</f>
        <v>Jalan Abdul Muis No. 50</v>
      </c>
      <c r="X361" t="str">
        <f>INDEX(Detail!$B$1:$B$1001,MATCH(Main!C361,Detail!$G$1:$G$1001,0))</f>
        <v>O+</v>
      </c>
    </row>
    <row r="362" spans="1:24" x14ac:dyDescent="0.35">
      <c r="A362">
        <v>361</v>
      </c>
      <c r="B362" t="str">
        <f>IF(A362&lt;=250,"1-250",IF(A362&lt;=500,"251-500",IF(A362&lt;=750,"501-750","751-1000")))</f>
        <v>251-500</v>
      </c>
      <c r="C362" t="str">
        <f>CONCATENATE(IF(D362="Matematika","A",IF(D362="Fisika","B",IF(D362="Kimia","C",IF(D362="Biologi","D",IF(D362="Statistika","E","F"))))),IF(A362&gt;=1000,"",IF(A362&gt;=100,"0",IF(A362&gt;=10,"00",IF(A362&lt;10,"000")))),A362)</f>
        <v>F0361</v>
      </c>
      <c r="D362" t="s">
        <v>1011</v>
      </c>
      <c r="E362" t="str">
        <f>VLOOKUP(C362,Detail!$G$1:$H$1001,2,0)</f>
        <v>Parman Gunawan</v>
      </c>
      <c r="F362" t="str">
        <f>IF(D362="Statistika","Bu Dwi",IF(D362="Aktuaria","Pak Krisna",IF(D362="Matematika","Pak Budi",IF(D362="Fisika","Bu Ratna",IF(D362="Kimia","Bu Made","Pak Andi")))))</f>
        <v>Pak Krisna</v>
      </c>
      <c r="G362">
        <v>89</v>
      </c>
      <c r="H362">
        <v>69</v>
      </c>
      <c r="I362">
        <v>34</v>
      </c>
      <c r="J362">
        <v>69</v>
      </c>
      <c r="K362">
        <v>69</v>
      </c>
      <c r="L362">
        <v>81</v>
      </c>
      <c r="M362">
        <v>62</v>
      </c>
      <c r="N362" s="27">
        <f>IFERROR(VLOOKUP(Main!C362,Absen!$A$1:$B$501,2,0),"No")</f>
        <v>44809</v>
      </c>
      <c r="O362" s="27" t="str">
        <f>IF(N362="No","Hadir","Tidak Hadir")</f>
        <v>Tidak Hadir</v>
      </c>
      <c r="P362">
        <f>IF(N362="No",M362,M362-10)</f>
        <v>52</v>
      </c>
      <c r="Q362">
        <f>SUM(G362:H362,J362:K362)*12.5%+SUM(I362,L362)*20%+P362*10%</f>
        <v>65.2</v>
      </c>
      <c r="R362" t="str">
        <f>IF(Main!Q362&gt;=91,"A+",IF(Main!Q362&gt;=80,"A",IF(Q362&gt;=70,"B",IF(Q362&gt;=60,"C",IF(Q362&gt;=40,"D",IF(Q362&lt;40,"E"))))))</f>
        <v>C</v>
      </c>
      <c r="S362" s="27">
        <f>INDEX(Detail!$A$1:$A$1001,MATCH(Main!C362,Detail!$G$1:$G$1001,0))</f>
        <v>38130</v>
      </c>
      <c r="T362" t="str">
        <f>INDEX(Detail!$F$1:$F$1001,MATCH(Main!C362,Detail!$G$1:$G$1001,0))</f>
        <v>Sibolga</v>
      </c>
      <c r="U362">
        <f>INDEX(Detail!$C$1:$C$1001,MATCH(Main!C362,Detail!$G$1:$G$1001,0))</f>
        <v>163</v>
      </c>
      <c r="V362">
        <f>INDEX(Detail!$D$1:$D$1001,MATCH(Main!C362,Detail!$G$1:$G$1001,0))</f>
        <v>55</v>
      </c>
      <c r="W362" t="str">
        <f>INDEX(Detail!$E$1:$E$1001,MATCH(Main!C362,Detail!$G$1:$G$1001,0))</f>
        <v xml:space="preserve">Jl. Jend. Sudirman No. 4
</v>
      </c>
      <c r="X362" t="str">
        <f>INDEX(Detail!$B$1:$B$1001,MATCH(Main!C362,Detail!$G$1:$G$1001,0))</f>
        <v>AB-</v>
      </c>
    </row>
    <row r="363" spans="1:24" x14ac:dyDescent="0.35">
      <c r="A363">
        <v>362</v>
      </c>
      <c r="B363" t="str">
        <f>IF(A363&lt;=250,"1-250",IF(A363&lt;=500,"251-500",IF(A363&lt;=750,"501-750","751-1000")))</f>
        <v>251-500</v>
      </c>
      <c r="C363" t="str">
        <f>CONCATENATE(IF(D363="Matematika","A",IF(D363="Fisika","B",IF(D363="Kimia","C",IF(D363="Biologi","D",IF(D363="Statistika","E","F"))))),IF(A363&gt;=1000,"",IF(A363&gt;=100,"0",IF(A363&gt;=10,"00",IF(A363&lt;10,"000")))),A363)</f>
        <v>D0362</v>
      </c>
      <c r="D363" t="s">
        <v>1013</v>
      </c>
      <c r="E363" t="str">
        <f>VLOOKUP(C363,Detail!$G$1:$H$1001,2,0)</f>
        <v>Ade Simbolon</v>
      </c>
      <c r="F363" t="str">
        <f>IF(D363="Statistika","Bu Dwi",IF(D363="Aktuaria","Pak Krisna",IF(D363="Matematika","Pak Budi",IF(D363="Fisika","Bu Ratna",IF(D363="Kimia","Bu Made","Pak Andi")))))</f>
        <v>Pak Andi</v>
      </c>
      <c r="G363">
        <v>85</v>
      </c>
      <c r="H363">
        <v>45</v>
      </c>
      <c r="I363">
        <v>65</v>
      </c>
      <c r="J363">
        <v>51</v>
      </c>
      <c r="K363">
        <v>73</v>
      </c>
      <c r="L363">
        <v>54</v>
      </c>
      <c r="M363">
        <v>60</v>
      </c>
      <c r="N363" s="27" t="str">
        <f>IFERROR(VLOOKUP(Main!C363,Absen!$A$1:$B$501,2,0),"No")</f>
        <v>No</v>
      </c>
      <c r="O363" s="27" t="str">
        <f>IF(N363="No","Hadir","Tidak Hadir")</f>
        <v>Hadir</v>
      </c>
      <c r="P363">
        <f>IF(N363="No",M363,M363-10)</f>
        <v>60</v>
      </c>
      <c r="Q363">
        <f>SUM(G363:H363,J363:K363)*12.5%+SUM(I363,L363)*20%+P363*10%</f>
        <v>61.55</v>
      </c>
      <c r="R363" t="str">
        <f>IF(Main!Q363&gt;=91,"A+",IF(Main!Q363&gt;=80,"A",IF(Q363&gt;=70,"B",IF(Q363&gt;=60,"C",IF(Q363&gt;=40,"D",IF(Q363&lt;40,"E"))))))</f>
        <v>C</v>
      </c>
      <c r="S363" s="27">
        <f>INDEX(Detail!$A$1:$A$1001,MATCH(Main!C363,Detail!$G$1:$G$1001,0))</f>
        <v>37021</v>
      </c>
      <c r="T363" t="str">
        <f>INDEX(Detail!$F$1:$F$1001,MATCH(Main!C363,Detail!$G$1:$G$1001,0))</f>
        <v>Batam</v>
      </c>
      <c r="U363">
        <f>INDEX(Detail!$C$1:$C$1001,MATCH(Main!C363,Detail!$G$1:$G$1001,0))</f>
        <v>153</v>
      </c>
      <c r="V363">
        <f>INDEX(Detail!$D$1:$D$1001,MATCH(Main!C363,Detail!$G$1:$G$1001,0))</f>
        <v>65</v>
      </c>
      <c r="W363" t="str">
        <f>INDEX(Detail!$E$1:$E$1001,MATCH(Main!C363,Detail!$G$1:$G$1001,0))</f>
        <v>Gg. Rawamangun No. 87</v>
      </c>
      <c r="X363" t="str">
        <f>INDEX(Detail!$B$1:$B$1001,MATCH(Main!C363,Detail!$G$1:$G$1001,0))</f>
        <v>AB+</v>
      </c>
    </row>
    <row r="364" spans="1:24" x14ac:dyDescent="0.35">
      <c r="A364">
        <v>363</v>
      </c>
      <c r="B364" t="str">
        <f>IF(A364&lt;=250,"1-250",IF(A364&lt;=500,"251-500",IF(A364&lt;=750,"501-750","751-1000")))</f>
        <v>251-500</v>
      </c>
      <c r="C364" t="str">
        <f>CONCATENATE(IF(D364="Matematika","A",IF(D364="Fisika","B",IF(D364="Kimia","C",IF(D364="Biologi","D",IF(D364="Statistika","E","F"))))),IF(A364&gt;=1000,"",IF(A364&gt;=100,"0",IF(A364&gt;=10,"00",IF(A364&lt;10,"000")))),A364)</f>
        <v>C0363</v>
      </c>
      <c r="D364" t="s">
        <v>1012</v>
      </c>
      <c r="E364" t="str">
        <f>VLOOKUP(C364,Detail!$G$1:$H$1001,2,0)</f>
        <v>Ida Budiman</v>
      </c>
      <c r="F364" t="str">
        <f>IF(D364="Statistika","Bu Dwi",IF(D364="Aktuaria","Pak Krisna",IF(D364="Matematika","Pak Budi",IF(D364="Fisika","Bu Ratna",IF(D364="Kimia","Bu Made","Pak Andi")))))</f>
        <v>Bu Made</v>
      </c>
      <c r="G364">
        <v>54</v>
      </c>
      <c r="H364">
        <v>68</v>
      </c>
      <c r="I364">
        <v>91</v>
      </c>
      <c r="J364">
        <v>62</v>
      </c>
      <c r="K364">
        <v>61</v>
      </c>
      <c r="L364">
        <v>64</v>
      </c>
      <c r="M364">
        <v>62</v>
      </c>
      <c r="N364" s="27" t="str">
        <f>IFERROR(VLOOKUP(Main!C364,Absen!$A$1:$B$501,2,0),"No")</f>
        <v>No</v>
      </c>
      <c r="O364" s="27" t="str">
        <f>IF(N364="No","Hadir","Tidak Hadir")</f>
        <v>Hadir</v>
      </c>
      <c r="P364">
        <f>IF(N364="No",M364,M364-10)</f>
        <v>62</v>
      </c>
      <c r="Q364">
        <f>SUM(G364:H364,J364:K364)*12.5%+SUM(I364,L364)*20%+P364*10%</f>
        <v>67.825000000000003</v>
      </c>
      <c r="R364" t="str">
        <f>IF(Main!Q364&gt;=91,"A+",IF(Main!Q364&gt;=80,"A",IF(Q364&gt;=70,"B",IF(Q364&gt;=60,"C",IF(Q364&gt;=40,"D",IF(Q364&lt;40,"E"))))))</f>
        <v>C</v>
      </c>
      <c r="S364" s="27">
        <f>INDEX(Detail!$A$1:$A$1001,MATCH(Main!C364,Detail!$G$1:$G$1001,0))</f>
        <v>37424</v>
      </c>
      <c r="T364" t="str">
        <f>INDEX(Detail!$F$1:$F$1001,MATCH(Main!C364,Detail!$G$1:$G$1001,0))</f>
        <v>Langsa</v>
      </c>
      <c r="U364">
        <f>INDEX(Detail!$C$1:$C$1001,MATCH(Main!C364,Detail!$G$1:$G$1001,0))</f>
        <v>158</v>
      </c>
      <c r="V364">
        <f>INDEX(Detail!$D$1:$D$1001,MATCH(Main!C364,Detail!$G$1:$G$1001,0))</f>
        <v>73</v>
      </c>
      <c r="W364" t="str">
        <f>INDEX(Detail!$E$1:$E$1001,MATCH(Main!C364,Detail!$G$1:$G$1001,0))</f>
        <v>Jl. Jakarta No. 19</v>
      </c>
      <c r="X364" t="str">
        <f>INDEX(Detail!$B$1:$B$1001,MATCH(Main!C364,Detail!$G$1:$G$1001,0))</f>
        <v>AB+</v>
      </c>
    </row>
    <row r="365" spans="1:24" x14ac:dyDescent="0.35">
      <c r="A365">
        <v>364</v>
      </c>
      <c r="B365" t="str">
        <f>IF(A365&lt;=250,"1-250",IF(A365&lt;=500,"251-500",IF(A365&lt;=750,"501-750","751-1000")))</f>
        <v>251-500</v>
      </c>
      <c r="C365" t="str">
        <f>CONCATENATE(IF(D365="Matematika","A",IF(D365="Fisika","B",IF(D365="Kimia","C",IF(D365="Biologi","D",IF(D365="Statistika","E","F"))))),IF(A365&gt;=1000,"",IF(A365&gt;=100,"0",IF(A365&gt;=10,"00",IF(A365&lt;10,"000")))),A365)</f>
        <v>A0364</v>
      </c>
      <c r="D365" t="s">
        <v>1015</v>
      </c>
      <c r="E365" t="str">
        <f>VLOOKUP(C365,Detail!$G$1:$H$1001,2,0)</f>
        <v>Kamal Saefullah</v>
      </c>
      <c r="F365" t="str">
        <f>IF(D365="Statistika","Bu Dwi",IF(D365="Aktuaria","Pak Krisna",IF(D365="Matematika","Pak Budi",IF(D365="Fisika","Bu Ratna",IF(D365="Kimia","Bu Made","Pak Andi")))))</f>
        <v>Pak Budi</v>
      </c>
      <c r="G365">
        <v>87</v>
      </c>
      <c r="H365">
        <v>69</v>
      </c>
      <c r="I365">
        <v>75</v>
      </c>
      <c r="J365">
        <v>56</v>
      </c>
      <c r="K365">
        <v>52</v>
      </c>
      <c r="L365">
        <v>94</v>
      </c>
      <c r="M365">
        <v>72</v>
      </c>
      <c r="N365" s="27" t="str">
        <f>IFERROR(VLOOKUP(Main!C365,Absen!$A$1:$B$501,2,0),"No")</f>
        <v>No</v>
      </c>
      <c r="O365" s="27" t="str">
        <f>IF(N365="No","Hadir","Tidak Hadir")</f>
        <v>Hadir</v>
      </c>
      <c r="P365">
        <f>IF(N365="No",M365,M365-10)</f>
        <v>72</v>
      </c>
      <c r="Q365">
        <f>SUM(G365:H365,J365:K365)*12.5%+SUM(I365,L365)*20%+P365*10%</f>
        <v>74.000000000000014</v>
      </c>
      <c r="R365" t="str">
        <f>IF(Main!Q365&gt;=91,"A+",IF(Main!Q365&gt;=80,"A",IF(Q365&gt;=70,"B",IF(Q365&gt;=60,"C",IF(Q365&gt;=40,"D",IF(Q365&lt;40,"E"))))))</f>
        <v>B</v>
      </c>
      <c r="S365" s="27">
        <f>INDEX(Detail!$A$1:$A$1001,MATCH(Main!C365,Detail!$G$1:$G$1001,0))</f>
        <v>38050</v>
      </c>
      <c r="T365" t="str">
        <f>INDEX(Detail!$F$1:$F$1001,MATCH(Main!C365,Detail!$G$1:$G$1001,0))</f>
        <v>Tomohon</v>
      </c>
      <c r="U365">
        <f>INDEX(Detail!$C$1:$C$1001,MATCH(Main!C365,Detail!$G$1:$G$1001,0))</f>
        <v>179</v>
      </c>
      <c r="V365">
        <f>INDEX(Detail!$D$1:$D$1001,MATCH(Main!C365,Detail!$G$1:$G$1001,0))</f>
        <v>66</v>
      </c>
      <c r="W365" t="str">
        <f>INDEX(Detail!$E$1:$E$1001,MATCH(Main!C365,Detail!$G$1:$G$1001,0))</f>
        <v>Gang Pasir Koja No. 61</v>
      </c>
      <c r="X365" t="str">
        <f>INDEX(Detail!$B$1:$B$1001,MATCH(Main!C365,Detail!$G$1:$G$1001,0))</f>
        <v>AB-</v>
      </c>
    </row>
    <row r="366" spans="1:24" x14ac:dyDescent="0.35">
      <c r="A366">
        <v>365</v>
      </c>
      <c r="B366" t="str">
        <f>IF(A366&lt;=250,"1-250",IF(A366&lt;=500,"251-500",IF(A366&lt;=750,"501-750","751-1000")))</f>
        <v>251-500</v>
      </c>
      <c r="C366" t="str">
        <f>CONCATENATE(IF(D366="Matematika","A",IF(D366="Fisika","B",IF(D366="Kimia","C",IF(D366="Biologi","D",IF(D366="Statistika","E","F"))))),IF(A366&gt;=1000,"",IF(A366&gt;=100,"0",IF(A366&gt;=10,"00",IF(A366&lt;10,"000")))),A366)</f>
        <v>E0365</v>
      </c>
      <c r="D366" t="s">
        <v>1010</v>
      </c>
      <c r="E366" t="str">
        <f>VLOOKUP(C366,Detail!$G$1:$H$1001,2,0)</f>
        <v>Okta Sitohang</v>
      </c>
      <c r="F366" t="str">
        <f>IF(D366="Statistika","Bu Dwi",IF(D366="Aktuaria","Pak Krisna",IF(D366="Matematika","Pak Budi",IF(D366="Fisika","Bu Ratna",IF(D366="Kimia","Bu Made","Pak Andi")))))</f>
        <v>Bu Dwi</v>
      </c>
      <c r="G366">
        <v>66</v>
      </c>
      <c r="H366">
        <v>51</v>
      </c>
      <c r="I366">
        <v>32</v>
      </c>
      <c r="J366">
        <v>51</v>
      </c>
      <c r="K366">
        <v>57</v>
      </c>
      <c r="L366">
        <v>73</v>
      </c>
      <c r="M366">
        <v>88</v>
      </c>
      <c r="N366" s="27">
        <f>IFERROR(VLOOKUP(Main!C366,Absen!$A$1:$B$501,2,0),"No")</f>
        <v>44907</v>
      </c>
      <c r="O366" s="27" t="str">
        <f>IF(N366="No","Hadir","Tidak Hadir")</f>
        <v>Tidak Hadir</v>
      </c>
      <c r="P366">
        <f>IF(N366="No",M366,M366-10)</f>
        <v>78</v>
      </c>
      <c r="Q366">
        <f>SUM(G366:H366,J366:K366)*12.5%+SUM(I366,L366)*20%+P366*10%</f>
        <v>56.924999999999997</v>
      </c>
      <c r="R366" t="str">
        <f>IF(Main!Q366&gt;=91,"A+",IF(Main!Q366&gt;=80,"A",IF(Q366&gt;=70,"B",IF(Q366&gt;=60,"C",IF(Q366&gt;=40,"D",IF(Q366&lt;40,"E"))))))</f>
        <v>D</v>
      </c>
      <c r="S366" s="27">
        <f>INDEX(Detail!$A$1:$A$1001,MATCH(Main!C366,Detail!$G$1:$G$1001,0))</f>
        <v>38449</v>
      </c>
      <c r="T366" t="str">
        <f>INDEX(Detail!$F$1:$F$1001,MATCH(Main!C366,Detail!$G$1:$G$1001,0))</f>
        <v>Pagaralam</v>
      </c>
      <c r="U366">
        <f>INDEX(Detail!$C$1:$C$1001,MATCH(Main!C366,Detail!$G$1:$G$1001,0))</f>
        <v>150</v>
      </c>
      <c r="V366">
        <f>INDEX(Detail!$D$1:$D$1001,MATCH(Main!C366,Detail!$G$1:$G$1001,0))</f>
        <v>81</v>
      </c>
      <c r="W366" t="str">
        <f>INDEX(Detail!$E$1:$E$1001,MATCH(Main!C366,Detail!$G$1:$G$1001,0))</f>
        <v xml:space="preserve">Jl. Sukabumi No. 4
</v>
      </c>
      <c r="X366" t="str">
        <f>INDEX(Detail!$B$1:$B$1001,MATCH(Main!C366,Detail!$G$1:$G$1001,0))</f>
        <v>B-</v>
      </c>
    </row>
    <row r="367" spans="1:24" x14ac:dyDescent="0.35">
      <c r="A367">
        <v>366</v>
      </c>
      <c r="B367" t="str">
        <f>IF(A367&lt;=250,"1-250",IF(A367&lt;=500,"251-500",IF(A367&lt;=750,"501-750","751-1000")))</f>
        <v>251-500</v>
      </c>
      <c r="C367" t="str">
        <f>CONCATENATE(IF(D367="Matematika","A",IF(D367="Fisika","B",IF(D367="Kimia","C",IF(D367="Biologi","D",IF(D367="Statistika","E","F"))))),IF(A367&gt;=1000,"",IF(A367&gt;=100,"0",IF(A367&gt;=10,"00",IF(A367&lt;10,"000")))),A367)</f>
        <v>E0366</v>
      </c>
      <c r="D367" t="s">
        <v>1010</v>
      </c>
      <c r="E367" t="str">
        <f>VLOOKUP(C367,Detail!$G$1:$H$1001,2,0)</f>
        <v>Argono Wastuti</v>
      </c>
      <c r="F367" t="str">
        <f>IF(D367="Statistika","Bu Dwi",IF(D367="Aktuaria","Pak Krisna",IF(D367="Matematika","Pak Budi",IF(D367="Fisika","Bu Ratna",IF(D367="Kimia","Bu Made","Pak Andi")))))</f>
        <v>Bu Dwi</v>
      </c>
      <c r="G367">
        <v>76</v>
      </c>
      <c r="H367">
        <v>58</v>
      </c>
      <c r="I367">
        <v>85</v>
      </c>
      <c r="J367">
        <v>63</v>
      </c>
      <c r="K367">
        <v>82</v>
      </c>
      <c r="L367">
        <v>55</v>
      </c>
      <c r="M367">
        <v>60</v>
      </c>
      <c r="N367" s="27">
        <f>IFERROR(VLOOKUP(Main!C367,Absen!$A$1:$B$501,2,0),"No")</f>
        <v>44915</v>
      </c>
      <c r="O367" s="27" t="str">
        <f>IF(N367="No","Hadir","Tidak Hadir")</f>
        <v>Tidak Hadir</v>
      </c>
      <c r="P367">
        <f>IF(N367="No",M367,M367-10)</f>
        <v>50</v>
      </c>
      <c r="Q367">
        <f>SUM(G367:H367,J367:K367)*12.5%+SUM(I367,L367)*20%+P367*10%</f>
        <v>67.875</v>
      </c>
      <c r="R367" t="str">
        <f>IF(Main!Q367&gt;=91,"A+",IF(Main!Q367&gt;=80,"A",IF(Q367&gt;=70,"B",IF(Q367&gt;=60,"C",IF(Q367&gt;=40,"D",IF(Q367&lt;40,"E"))))))</f>
        <v>C</v>
      </c>
      <c r="S367" s="27">
        <f>INDEX(Detail!$A$1:$A$1001,MATCH(Main!C367,Detail!$G$1:$G$1001,0))</f>
        <v>37016</v>
      </c>
      <c r="T367" t="str">
        <f>INDEX(Detail!$F$1:$F$1001,MATCH(Main!C367,Detail!$G$1:$G$1001,0))</f>
        <v>Pagaralam</v>
      </c>
      <c r="U367">
        <f>INDEX(Detail!$C$1:$C$1001,MATCH(Main!C367,Detail!$G$1:$G$1001,0))</f>
        <v>176</v>
      </c>
      <c r="V367">
        <f>INDEX(Detail!$D$1:$D$1001,MATCH(Main!C367,Detail!$G$1:$G$1001,0))</f>
        <v>61</v>
      </c>
      <c r="W367" t="str">
        <f>INDEX(Detail!$E$1:$E$1001,MATCH(Main!C367,Detail!$G$1:$G$1001,0))</f>
        <v xml:space="preserve">Jl. Astana Anyar No. 2
</v>
      </c>
      <c r="X367" t="str">
        <f>INDEX(Detail!$B$1:$B$1001,MATCH(Main!C367,Detail!$G$1:$G$1001,0))</f>
        <v>A-</v>
      </c>
    </row>
    <row r="368" spans="1:24" x14ac:dyDescent="0.35">
      <c r="A368">
        <v>367</v>
      </c>
      <c r="B368" t="str">
        <f>IF(A368&lt;=250,"1-250",IF(A368&lt;=500,"251-500",IF(A368&lt;=750,"501-750","751-1000")))</f>
        <v>251-500</v>
      </c>
      <c r="C368" t="str">
        <f>CONCATENATE(IF(D368="Matematika","A",IF(D368="Fisika","B",IF(D368="Kimia","C",IF(D368="Biologi","D",IF(D368="Statistika","E","F"))))),IF(A368&gt;=1000,"",IF(A368&gt;=100,"0",IF(A368&gt;=10,"00",IF(A368&lt;10,"000")))),A368)</f>
        <v>E0367</v>
      </c>
      <c r="D368" t="s">
        <v>1010</v>
      </c>
      <c r="E368" t="str">
        <f>VLOOKUP(C368,Detail!$G$1:$H$1001,2,0)</f>
        <v>Setya Kuswoyo</v>
      </c>
      <c r="F368" t="str">
        <f>IF(D368="Statistika","Bu Dwi",IF(D368="Aktuaria","Pak Krisna",IF(D368="Matematika","Pak Budi",IF(D368="Fisika","Bu Ratna",IF(D368="Kimia","Bu Made","Pak Andi")))))</f>
        <v>Bu Dwi</v>
      </c>
      <c r="G368">
        <v>95</v>
      </c>
      <c r="H368">
        <v>58</v>
      </c>
      <c r="I368">
        <v>60</v>
      </c>
      <c r="J368">
        <v>74</v>
      </c>
      <c r="K368">
        <v>59</v>
      </c>
      <c r="L368">
        <v>40</v>
      </c>
      <c r="M368">
        <v>61</v>
      </c>
      <c r="N368" s="27" t="str">
        <f>IFERROR(VLOOKUP(Main!C368,Absen!$A$1:$B$501,2,0),"No")</f>
        <v>No</v>
      </c>
      <c r="O368" s="27" t="str">
        <f>IF(N368="No","Hadir","Tidak Hadir")</f>
        <v>Hadir</v>
      </c>
      <c r="P368">
        <f>IF(N368="No",M368,M368-10)</f>
        <v>61</v>
      </c>
      <c r="Q368">
        <f>SUM(G368:H368,J368:K368)*12.5%+SUM(I368,L368)*20%+P368*10%</f>
        <v>61.85</v>
      </c>
      <c r="R368" t="str">
        <f>IF(Main!Q368&gt;=91,"A+",IF(Main!Q368&gt;=80,"A",IF(Q368&gt;=70,"B",IF(Q368&gt;=60,"C",IF(Q368&gt;=40,"D",IF(Q368&lt;40,"E"))))))</f>
        <v>C</v>
      </c>
      <c r="S368" s="27">
        <f>INDEX(Detail!$A$1:$A$1001,MATCH(Main!C368,Detail!$G$1:$G$1001,0))</f>
        <v>37375</v>
      </c>
      <c r="T368" t="str">
        <f>INDEX(Detail!$F$1:$F$1001,MATCH(Main!C368,Detail!$G$1:$G$1001,0))</f>
        <v>Batu</v>
      </c>
      <c r="U368">
        <f>INDEX(Detail!$C$1:$C$1001,MATCH(Main!C368,Detail!$G$1:$G$1001,0))</f>
        <v>180</v>
      </c>
      <c r="V368">
        <f>INDEX(Detail!$D$1:$D$1001,MATCH(Main!C368,Detail!$G$1:$G$1001,0))</f>
        <v>68</v>
      </c>
      <c r="W368" t="str">
        <f>INDEX(Detail!$E$1:$E$1001,MATCH(Main!C368,Detail!$G$1:$G$1001,0))</f>
        <v xml:space="preserve">Jalan Wonoayu No. 0
</v>
      </c>
      <c r="X368" t="str">
        <f>INDEX(Detail!$B$1:$B$1001,MATCH(Main!C368,Detail!$G$1:$G$1001,0))</f>
        <v>B+</v>
      </c>
    </row>
    <row r="369" spans="1:24" x14ac:dyDescent="0.35">
      <c r="A369">
        <v>368</v>
      </c>
      <c r="B369" t="str">
        <f>IF(A369&lt;=250,"1-250",IF(A369&lt;=500,"251-500",IF(A369&lt;=750,"501-750","751-1000")))</f>
        <v>251-500</v>
      </c>
      <c r="C369" t="str">
        <f>CONCATENATE(IF(D369="Matematika","A",IF(D369="Fisika","B",IF(D369="Kimia","C",IF(D369="Biologi","D",IF(D369="Statistika","E","F"))))),IF(A369&gt;=1000,"",IF(A369&gt;=100,"0",IF(A369&gt;=10,"00",IF(A369&lt;10,"000")))),A369)</f>
        <v>F0368</v>
      </c>
      <c r="D369" t="s">
        <v>1011</v>
      </c>
      <c r="E369" t="str">
        <f>VLOOKUP(C369,Detail!$G$1:$H$1001,2,0)</f>
        <v>Baktiono Mandasari</v>
      </c>
      <c r="F369" t="str">
        <f>IF(D369="Statistika","Bu Dwi",IF(D369="Aktuaria","Pak Krisna",IF(D369="Matematika","Pak Budi",IF(D369="Fisika","Bu Ratna",IF(D369="Kimia","Bu Made","Pak Andi")))))</f>
        <v>Pak Krisna</v>
      </c>
      <c r="G369">
        <v>53</v>
      </c>
      <c r="H369">
        <v>58</v>
      </c>
      <c r="I369">
        <v>45</v>
      </c>
      <c r="J369">
        <v>61</v>
      </c>
      <c r="K369">
        <v>71</v>
      </c>
      <c r="L369">
        <v>96</v>
      </c>
      <c r="M369">
        <v>95</v>
      </c>
      <c r="N369" s="27">
        <f>IFERROR(VLOOKUP(Main!C369,Absen!$A$1:$B$501,2,0),"No")</f>
        <v>44803</v>
      </c>
      <c r="O369" s="27" t="str">
        <f>IF(N369="No","Hadir","Tidak Hadir")</f>
        <v>Tidak Hadir</v>
      </c>
      <c r="P369">
        <f>IF(N369="No",M369,M369-10)</f>
        <v>85</v>
      </c>
      <c r="Q369">
        <f>SUM(G369:H369,J369:K369)*12.5%+SUM(I369,L369)*20%+P369*10%</f>
        <v>67.075000000000003</v>
      </c>
      <c r="R369" t="str">
        <f>IF(Main!Q369&gt;=91,"A+",IF(Main!Q369&gt;=80,"A",IF(Q369&gt;=70,"B",IF(Q369&gt;=60,"C",IF(Q369&gt;=40,"D",IF(Q369&lt;40,"E"))))))</f>
        <v>C</v>
      </c>
      <c r="S369" s="27">
        <f>INDEX(Detail!$A$1:$A$1001,MATCH(Main!C369,Detail!$G$1:$G$1001,0))</f>
        <v>37170</v>
      </c>
      <c r="T369" t="str">
        <f>INDEX(Detail!$F$1:$F$1001,MATCH(Main!C369,Detail!$G$1:$G$1001,0))</f>
        <v>Denpasar</v>
      </c>
      <c r="U369">
        <f>INDEX(Detail!$C$1:$C$1001,MATCH(Main!C369,Detail!$G$1:$G$1001,0))</f>
        <v>166</v>
      </c>
      <c r="V369">
        <f>INDEX(Detail!$D$1:$D$1001,MATCH(Main!C369,Detail!$G$1:$G$1001,0))</f>
        <v>85</v>
      </c>
      <c r="W369" t="str">
        <f>INDEX(Detail!$E$1:$E$1001,MATCH(Main!C369,Detail!$G$1:$G$1001,0))</f>
        <v>Gang Kapten Muslihat No. 86</v>
      </c>
      <c r="X369" t="str">
        <f>INDEX(Detail!$B$1:$B$1001,MATCH(Main!C369,Detail!$G$1:$G$1001,0))</f>
        <v>B-</v>
      </c>
    </row>
    <row r="370" spans="1:24" x14ac:dyDescent="0.35">
      <c r="A370">
        <v>369</v>
      </c>
      <c r="B370" t="str">
        <f>IF(A370&lt;=250,"1-250",IF(A370&lt;=500,"251-500",IF(A370&lt;=750,"501-750","751-1000")))</f>
        <v>251-500</v>
      </c>
      <c r="C370" t="str">
        <f>CONCATENATE(IF(D370="Matematika","A",IF(D370="Fisika","B",IF(D370="Kimia","C",IF(D370="Biologi","D",IF(D370="Statistika","E","F"))))),IF(A370&gt;=1000,"",IF(A370&gt;=100,"0",IF(A370&gt;=10,"00",IF(A370&lt;10,"000")))),A370)</f>
        <v>F0369</v>
      </c>
      <c r="D370" t="s">
        <v>1011</v>
      </c>
      <c r="E370" t="str">
        <f>VLOOKUP(C370,Detail!$G$1:$H$1001,2,0)</f>
        <v>Jasmani Wahyudin</v>
      </c>
      <c r="F370" t="str">
        <f>IF(D370="Statistika","Bu Dwi",IF(D370="Aktuaria","Pak Krisna",IF(D370="Matematika","Pak Budi",IF(D370="Fisika","Bu Ratna",IF(D370="Kimia","Bu Made","Pak Andi")))))</f>
        <v>Pak Krisna</v>
      </c>
      <c r="G370">
        <v>61</v>
      </c>
      <c r="H370">
        <v>69</v>
      </c>
      <c r="I370">
        <v>83</v>
      </c>
      <c r="J370">
        <v>52</v>
      </c>
      <c r="K370">
        <v>69</v>
      </c>
      <c r="L370">
        <v>60</v>
      </c>
      <c r="M370">
        <v>71</v>
      </c>
      <c r="N370" s="27">
        <f>IFERROR(VLOOKUP(Main!C370,Absen!$A$1:$B$501,2,0),"No")</f>
        <v>44856</v>
      </c>
      <c r="O370" s="27" t="str">
        <f>IF(N370="No","Hadir","Tidak Hadir")</f>
        <v>Tidak Hadir</v>
      </c>
      <c r="P370">
        <f>IF(N370="No",M370,M370-10)</f>
        <v>61</v>
      </c>
      <c r="Q370">
        <f>SUM(G370:H370,J370:K370)*12.5%+SUM(I370,L370)*20%+P370*10%</f>
        <v>66.075000000000003</v>
      </c>
      <c r="R370" t="str">
        <f>IF(Main!Q370&gt;=91,"A+",IF(Main!Q370&gt;=80,"A",IF(Q370&gt;=70,"B",IF(Q370&gt;=60,"C",IF(Q370&gt;=40,"D",IF(Q370&lt;40,"E"))))))</f>
        <v>C</v>
      </c>
      <c r="S370" s="27">
        <f>INDEX(Detail!$A$1:$A$1001,MATCH(Main!C370,Detail!$G$1:$G$1001,0))</f>
        <v>38433</v>
      </c>
      <c r="T370" t="str">
        <f>INDEX(Detail!$F$1:$F$1001,MATCH(Main!C370,Detail!$G$1:$G$1001,0))</f>
        <v>Sibolga</v>
      </c>
      <c r="U370">
        <f>INDEX(Detail!$C$1:$C$1001,MATCH(Main!C370,Detail!$G$1:$G$1001,0))</f>
        <v>180</v>
      </c>
      <c r="V370">
        <f>INDEX(Detail!$D$1:$D$1001,MATCH(Main!C370,Detail!$G$1:$G$1001,0))</f>
        <v>73</v>
      </c>
      <c r="W370" t="str">
        <f>INDEX(Detail!$E$1:$E$1001,MATCH(Main!C370,Detail!$G$1:$G$1001,0))</f>
        <v xml:space="preserve">Jalan Wonoayu No. 1
</v>
      </c>
      <c r="X370" t="str">
        <f>INDEX(Detail!$B$1:$B$1001,MATCH(Main!C370,Detail!$G$1:$G$1001,0))</f>
        <v>B-</v>
      </c>
    </row>
    <row r="371" spans="1:24" x14ac:dyDescent="0.35">
      <c r="A371">
        <v>370</v>
      </c>
      <c r="B371" t="str">
        <f>IF(A371&lt;=250,"1-250",IF(A371&lt;=500,"251-500",IF(A371&lt;=750,"501-750","751-1000")))</f>
        <v>251-500</v>
      </c>
      <c r="C371" t="str">
        <f>CONCATENATE(IF(D371="Matematika","A",IF(D371="Fisika","B",IF(D371="Kimia","C",IF(D371="Biologi","D",IF(D371="Statistika","E","F"))))),IF(A371&gt;=1000,"",IF(A371&gt;=100,"0",IF(A371&gt;=10,"00",IF(A371&lt;10,"000")))),A371)</f>
        <v>A0370</v>
      </c>
      <c r="D371" t="s">
        <v>1015</v>
      </c>
      <c r="E371" t="str">
        <f>VLOOKUP(C371,Detail!$G$1:$H$1001,2,0)</f>
        <v>Cahyono Hartati</v>
      </c>
      <c r="F371" t="str">
        <f>IF(D371="Statistika","Bu Dwi",IF(D371="Aktuaria","Pak Krisna",IF(D371="Matematika","Pak Budi",IF(D371="Fisika","Bu Ratna",IF(D371="Kimia","Bu Made","Pak Andi")))))</f>
        <v>Pak Budi</v>
      </c>
      <c r="G371">
        <v>56</v>
      </c>
      <c r="H371">
        <v>70</v>
      </c>
      <c r="I371">
        <v>86</v>
      </c>
      <c r="J371">
        <v>59</v>
      </c>
      <c r="K371">
        <v>69</v>
      </c>
      <c r="L371">
        <v>60</v>
      </c>
      <c r="M371">
        <v>70</v>
      </c>
      <c r="N371" s="27">
        <f>IFERROR(VLOOKUP(Main!C371,Absen!$A$1:$B$501,2,0),"No")</f>
        <v>44771</v>
      </c>
      <c r="O371" s="27" t="str">
        <f>IF(N371="No","Hadir","Tidak Hadir")</f>
        <v>Tidak Hadir</v>
      </c>
      <c r="P371">
        <f>IF(N371="No",M371,M371-10)</f>
        <v>60</v>
      </c>
      <c r="Q371">
        <f>SUM(G371:H371,J371:K371)*12.5%+SUM(I371,L371)*20%+P371*10%</f>
        <v>66.95</v>
      </c>
      <c r="R371" t="str">
        <f>IF(Main!Q371&gt;=91,"A+",IF(Main!Q371&gt;=80,"A",IF(Q371&gt;=70,"B",IF(Q371&gt;=60,"C",IF(Q371&gt;=40,"D",IF(Q371&lt;40,"E"))))))</f>
        <v>C</v>
      </c>
      <c r="S371" s="27">
        <f>INDEX(Detail!$A$1:$A$1001,MATCH(Main!C371,Detail!$G$1:$G$1001,0))</f>
        <v>37907</v>
      </c>
      <c r="T371" t="str">
        <f>INDEX(Detail!$F$1:$F$1001,MATCH(Main!C371,Detail!$G$1:$G$1001,0))</f>
        <v>Tebingtinggi</v>
      </c>
      <c r="U371">
        <f>INDEX(Detail!$C$1:$C$1001,MATCH(Main!C371,Detail!$G$1:$G$1001,0))</f>
        <v>175</v>
      </c>
      <c r="V371">
        <f>INDEX(Detail!$D$1:$D$1001,MATCH(Main!C371,Detail!$G$1:$G$1001,0))</f>
        <v>47</v>
      </c>
      <c r="W371" t="str">
        <f>INDEX(Detail!$E$1:$E$1001,MATCH(Main!C371,Detail!$G$1:$G$1001,0))</f>
        <v>Gang Jend. Sudirman No. 69</v>
      </c>
      <c r="X371" t="str">
        <f>INDEX(Detail!$B$1:$B$1001,MATCH(Main!C371,Detail!$G$1:$G$1001,0))</f>
        <v>AB+</v>
      </c>
    </row>
    <row r="372" spans="1:24" x14ac:dyDescent="0.35">
      <c r="A372">
        <v>371</v>
      </c>
      <c r="B372" t="str">
        <f>IF(A372&lt;=250,"1-250",IF(A372&lt;=500,"251-500",IF(A372&lt;=750,"501-750","751-1000")))</f>
        <v>251-500</v>
      </c>
      <c r="C372" t="str">
        <f>CONCATENATE(IF(D372="Matematika","A",IF(D372="Fisika","B",IF(D372="Kimia","C",IF(D372="Biologi","D",IF(D372="Statistika","E","F"))))),IF(A372&gt;=1000,"",IF(A372&gt;=100,"0",IF(A372&gt;=10,"00",IF(A372&lt;10,"000")))),A372)</f>
        <v>B0371</v>
      </c>
      <c r="D372" t="s">
        <v>1014</v>
      </c>
      <c r="E372" t="str">
        <f>VLOOKUP(C372,Detail!$G$1:$H$1001,2,0)</f>
        <v>Slamet Marpaung</v>
      </c>
      <c r="F372" t="str">
        <f>IF(D372="Statistika","Bu Dwi",IF(D372="Aktuaria","Pak Krisna",IF(D372="Matematika","Pak Budi",IF(D372="Fisika","Bu Ratna",IF(D372="Kimia","Bu Made","Pak Andi")))))</f>
        <v>Bu Ratna</v>
      </c>
      <c r="G372">
        <v>68</v>
      </c>
      <c r="H372">
        <v>51</v>
      </c>
      <c r="I372">
        <v>79</v>
      </c>
      <c r="J372">
        <v>73</v>
      </c>
      <c r="K372">
        <v>55</v>
      </c>
      <c r="L372">
        <v>53</v>
      </c>
      <c r="M372">
        <v>82</v>
      </c>
      <c r="N372" s="27" t="str">
        <f>IFERROR(VLOOKUP(Main!C372,Absen!$A$1:$B$501,2,0),"No")</f>
        <v>No</v>
      </c>
      <c r="O372" s="27" t="str">
        <f>IF(N372="No","Hadir","Tidak Hadir")</f>
        <v>Hadir</v>
      </c>
      <c r="P372">
        <f>IF(N372="No",M372,M372-10)</f>
        <v>82</v>
      </c>
      <c r="Q372">
        <f>SUM(G372:H372,J372:K372)*12.5%+SUM(I372,L372)*20%+P372*10%</f>
        <v>65.475000000000009</v>
      </c>
      <c r="R372" t="str">
        <f>IF(Main!Q372&gt;=91,"A+",IF(Main!Q372&gt;=80,"A",IF(Q372&gt;=70,"B",IF(Q372&gt;=60,"C",IF(Q372&gt;=40,"D",IF(Q372&lt;40,"E"))))))</f>
        <v>C</v>
      </c>
      <c r="S372" s="27">
        <f>INDEX(Detail!$A$1:$A$1001,MATCH(Main!C372,Detail!$G$1:$G$1001,0))</f>
        <v>37921</v>
      </c>
      <c r="T372" t="str">
        <f>INDEX(Detail!$F$1:$F$1001,MATCH(Main!C372,Detail!$G$1:$G$1001,0))</f>
        <v>Tasikmalaya</v>
      </c>
      <c r="U372">
        <f>INDEX(Detail!$C$1:$C$1001,MATCH(Main!C372,Detail!$G$1:$G$1001,0))</f>
        <v>168</v>
      </c>
      <c r="V372">
        <f>INDEX(Detail!$D$1:$D$1001,MATCH(Main!C372,Detail!$G$1:$G$1001,0))</f>
        <v>67</v>
      </c>
      <c r="W372" t="str">
        <f>INDEX(Detail!$E$1:$E$1001,MATCH(Main!C372,Detail!$G$1:$G$1001,0))</f>
        <v>Jl. Jend. A. Yani No. 60</v>
      </c>
      <c r="X372" t="str">
        <f>INDEX(Detail!$B$1:$B$1001,MATCH(Main!C372,Detail!$G$1:$G$1001,0))</f>
        <v>B-</v>
      </c>
    </row>
    <row r="373" spans="1:24" x14ac:dyDescent="0.35">
      <c r="A373">
        <v>372</v>
      </c>
      <c r="B373" t="str">
        <f>IF(A373&lt;=250,"1-250",IF(A373&lt;=500,"251-500",IF(A373&lt;=750,"501-750","751-1000")))</f>
        <v>251-500</v>
      </c>
      <c r="C373" t="str">
        <f>CONCATENATE(IF(D373="Matematika","A",IF(D373="Fisika","B",IF(D373="Kimia","C",IF(D373="Biologi","D",IF(D373="Statistika","E","F"))))),IF(A373&gt;=1000,"",IF(A373&gt;=100,"0",IF(A373&gt;=10,"00",IF(A373&lt;10,"000")))),A373)</f>
        <v>C0372</v>
      </c>
      <c r="D373" t="s">
        <v>1012</v>
      </c>
      <c r="E373" t="str">
        <f>VLOOKUP(C373,Detail!$G$1:$H$1001,2,0)</f>
        <v>Hendri Marpaung</v>
      </c>
      <c r="F373" t="str">
        <f>IF(D373="Statistika","Bu Dwi",IF(D373="Aktuaria","Pak Krisna",IF(D373="Matematika","Pak Budi",IF(D373="Fisika","Bu Ratna",IF(D373="Kimia","Bu Made","Pak Andi")))))</f>
        <v>Bu Made</v>
      </c>
      <c r="G373">
        <v>70</v>
      </c>
      <c r="H373">
        <v>42</v>
      </c>
      <c r="I373">
        <v>38</v>
      </c>
      <c r="J373">
        <v>52</v>
      </c>
      <c r="K373">
        <v>61</v>
      </c>
      <c r="L373">
        <v>94</v>
      </c>
      <c r="M373">
        <v>74</v>
      </c>
      <c r="N373" s="27">
        <f>IFERROR(VLOOKUP(Main!C373,Absen!$A$1:$B$501,2,0),"No")</f>
        <v>44908</v>
      </c>
      <c r="O373" s="27" t="str">
        <f>IF(N373="No","Hadir","Tidak Hadir")</f>
        <v>Tidak Hadir</v>
      </c>
      <c r="P373">
        <f>IF(N373="No",M373,M373-10)</f>
        <v>64</v>
      </c>
      <c r="Q373">
        <f>SUM(G373:H373,J373:K373)*12.5%+SUM(I373,L373)*20%+P373*10%</f>
        <v>60.925000000000004</v>
      </c>
      <c r="R373" t="str">
        <f>IF(Main!Q373&gt;=91,"A+",IF(Main!Q373&gt;=80,"A",IF(Q373&gt;=70,"B",IF(Q373&gt;=60,"C",IF(Q373&gt;=40,"D",IF(Q373&lt;40,"E"))))))</f>
        <v>C</v>
      </c>
      <c r="S373" s="27">
        <f>INDEX(Detail!$A$1:$A$1001,MATCH(Main!C373,Detail!$G$1:$G$1001,0))</f>
        <v>37485</v>
      </c>
      <c r="T373" t="str">
        <f>INDEX(Detail!$F$1:$F$1001,MATCH(Main!C373,Detail!$G$1:$G$1001,0))</f>
        <v>Mojokerto</v>
      </c>
      <c r="U373">
        <f>INDEX(Detail!$C$1:$C$1001,MATCH(Main!C373,Detail!$G$1:$G$1001,0))</f>
        <v>175</v>
      </c>
      <c r="V373">
        <f>INDEX(Detail!$D$1:$D$1001,MATCH(Main!C373,Detail!$G$1:$G$1001,0))</f>
        <v>75</v>
      </c>
      <c r="W373" t="str">
        <f>INDEX(Detail!$E$1:$E$1001,MATCH(Main!C373,Detail!$G$1:$G$1001,0))</f>
        <v xml:space="preserve">Gang M.T Haryono No. 0
</v>
      </c>
      <c r="X373" t="str">
        <f>INDEX(Detail!$B$1:$B$1001,MATCH(Main!C373,Detail!$G$1:$G$1001,0))</f>
        <v>O-</v>
      </c>
    </row>
    <row r="374" spans="1:24" x14ac:dyDescent="0.35">
      <c r="A374">
        <v>373</v>
      </c>
      <c r="B374" t="str">
        <f>IF(A374&lt;=250,"1-250",IF(A374&lt;=500,"251-500",IF(A374&lt;=750,"501-750","751-1000")))</f>
        <v>251-500</v>
      </c>
      <c r="C374" t="str">
        <f>CONCATENATE(IF(D374="Matematika","A",IF(D374="Fisika","B",IF(D374="Kimia","C",IF(D374="Biologi","D",IF(D374="Statistika","E","F"))))),IF(A374&gt;=1000,"",IF(A374&gt;=100,"0",IF(A374&gt;=10,"00",IF(A374&lt;10,"000")))),A374)</f>
        <v>A0373</v>
      </c>
      <c r="D374" t="s">
        <v>1015</v>
      </c>
      <c r="E374" t="str">
        <f>VLOOKUP(C374,Detail!$G$1:$H$1001,2,0)</f>
        <v>Cawisadi Suartini</v>
      </c>
      <c r="F374" t="str">
        <f>IF(D374="Statistika","Bu Dwi",IF(D374="Aktuaria","Pak Krisna",IF(D374="Matematika","Pak Budi",IF(D374="Fisika","Bu Ratna",IF(D374="Kimia","Bu Made","Pak Andi")))))</f>
        <v>Pak Budi</v>
      </c>
      <c r="G374">
        <v>57</v>
      </c>
      <c r="H374">
        <v>55</v>
      </c>
      <c r="I374">
        <v>59</v>
      </c>
      <c r="J374">
        <v>64</v>
      </c>
      <c r="K374">
        <v>58</v>
      </c>
      <c r="L374">
        <v>85</v>
      </c>
      <c r="M374">
        <v>67</v>
      </c>
      <c r="N374" s="27">
        <f>IFERROR(VLOOKUP(Main!C374,Absen!$A$1:$B$501,2,0),"No")</f>
        <v>44863</v>
      </c>
      <c r="O374" s="27" t="str">
        <f>IF(N374="No","Hadir","Tidak Hadir")</f>
        <v>Tidak Hadir</v>
      </c>
      <c r="P374">
        <f>IF(N374="No",M374,M374-10)</f>
        <v>57</v>
      </c>
      <c r="Q374">
        <f>SUM(G374:H374,J374:K374)*12.5%+SUM(I374,L374)*20%+P374*10%</f>
        <v>63.75</v>
      </c>
      <c r="R374" t="str">
        <f>IF(Main!Q374&gt;=91,"A+",IF(Main!Q374&gt;=80,"A",IF(Q374&gt;=70,"B",IF(Q374&gt;=60,"C",IF(Q374&gt;=40,"D",IF(Q374&lt;40,"E"))))))</f>
        <v>C</v>
      </c>
      <c r="S374" s="27">
        <f>INDEX(Detail!$A$1:$A$1001,MATCH(Main!C374,Detail!$G$1:$G$1001,0))</f>
        <v>38347</v>
      </c>
      <c r="T374" t="str">
        <f>INDEX(Detail!$F$1:$F$1001,MATCH(Main!C374,Detail!$G$1:$G$1001,0))</f>
        <v>Pangkalpinang</v>
      </c>
      <c r="U374">
        <f>INDEX(Detail!$C$1:$C$1001,MATCH(Main!C374,Detail!$G$1:$G$1001,0))</f>
        <v>177</v>
      </c>
      <c r="V374">
        <f>INDEX(Detail!$D$1:$D$1001,MATCH(Main!C374,Detail!$G$1:$G$1001,0))</f>
        <v>61</v>
      </c>
      <c r="W374" t="str">
        <f>INDEX(Detail!$E$1:$E$1001,MATCH(Main!C374,Detail!$G$1:$G$1001,0))</f>
        <v xml:space="preserve">Gang Ciwastra No. 6
</v>
      </c>
      <c r="X374" t="str">
        <f>INDEX(Detail!$B$1:$B$1001,MATCH(Main!C374,Detail!$G$1:$G$1001,0))</f>
        <v>AB-</v>
      </c>
    </row>
    <row r="375" spans="1:24" x14ac:dyDescent="0.35">
      <c r="A375">
        <v>374</v>
      </c>
      <c r="B375" t="str">
        <f>IF(A375&lt;=250,"1-250",IF(A375&lt;=500,"251-500",IF(A375&lt;=750,"501-750","751-1000")))</f>
        <v>251-500</v>
      </c>
      <c r="C375" t="str">
        <f>CONCATENATE(IF(D375="Matematika","A",IF(D375="Fisika","B",IF(D375="Kimia","C",IF(D375="Biologi","D",IF(D375="Statistika","E","F"))))),IF(A375&gt;=1000,"",IF(A375&gt;=100,"0",IF(A375&gt;=10,"00",IF(A375&lt;10,"000")))),A375)</f>
        <v>F0374</v>
      </c>
      <c r="D375" t="s">
        <v>1011</v>
      </c>
      <c r="E375" t="str">
        <f>VLOOKUP(C375,Detail!$G$1:$H$1001,2,0)</f>
        <v>Cengkir Hutapea</v>
      </c>
      <c r="F375" t="str">
        <f>IF(D375="Statistika","Bu Dwi",IF(D375="Aktuaria","Pak Krisna",IF(D375="Matematika","Pak Budi",IF(D375="Fisika","Bu Ratna",IF(D375="Kimia","Bu Made","Pak Andi")))))</f>
        <v>Pak Krisna</v>
      </c>
      <c r="G375">
        <v>55</v>
      </c>
      <c r="H375">
        <v>45</v>
      </c>
      <c r="I375">
        <v>84</v>
      </c>
      <c r="J375">
        <v>75</v>
      </c>
      <c r="K375">
        <v>57</v>
      </c>
      <c r="L375">
        <v>69</v>
      </c>
      <c r="M375">
        <v>91</v>
      </c>
      <c r="N375" s="27">
        <f>IFERROR(VLOOKUP(Main!C375,Absen!$A$1:$B$501,2,0),"No")</f>
        <v>44907</v>
      </c>
      <c r="O375" s="27" t="str">
        <f>IF(N375="No","Hadir","Tidak Hadir")</f>
        <v>Tidak Hadir</v>
      </c>
      <c r="P375">
        <f>IF(N375="No",M375,M375-10)</f>
        <v>81</v>
      </c>
      <c r="Q375">
        <f>SUM(G375:H375,J375:K375)*12.5%+SUM(I375,L375)*20%+P375*10%</f>
        <v>67.7</v>
      </c>
      <c r="R375" t="str">
        <f>IF(Main!Q375&gt;=91,"A+",IF(Main!Q375&gt;=80,"A",IF(Q375&gt;=70,"B",IF(Q375&gt;=60,"C",IF(Q375&gt;=40,"D",IF(Q375&lt;40,"E"))))))</f>
        <v>C</v>
      </c>
      <c r="S375" s="27">
        <f>INDEX(Detail!$A$1:$A$1001,MATCH(Main!C375,Detail!$G$1:$G$1001,0))</f>
        <v>37041</v>
      </c>
      <c r="T375" t="str">
        <f>INDEX(Detail!$F$1:$F$1001,MATCH(Main!C375,Detail!$G$1:$G$1001,0))</f>
        <v>Padang</v>
      </c>
      <c r="U375">
        <f>INDEX(Detail!$C$1:$C$1001,MATCH(Main!C375,Detail!$G$1:$G$1001,0))</f>
        <v>164</v>
      </c>
      <c r="V375">
        <f>INDEX(Detail!$D$1:$D$1001,MATCH(Main!C375,Detail!$G$1:$G$1001,0))</f>
        <v>46</v>
      </c>
      <c r="W375" t="str">
        <f>INDEX(Detail!$E$1:$E$1001,MATCH(Main!C375,Detail!$G$1:$G$1001,0))</f>
        <v>Gang Gedebage Selatan No. 09</v>
      </c>
      <c r="X375" t="str">
        <f>INDEX(Detail!$B$1:$B$1001,MATCH(Main!C375,Detail!$G$1:$G$1001,0))</f>
        <v>A+</v>
      </c>
    </row>
    <row r="376" spans="1:24" x14ac:dyDescent="0.35">
      <c r="A376">
        <v>375</v>
      </c>
      <c r="B376" t="str">
        <f>IF(A376&lt;=250,"1-250",IF(A376&lt;=500,"251-500",IF(A376&lt;=750,"501-750","751-1000")))</f>
        <v>251-500</v>
      </c>
      <c r="C376" t="str">
        <f>CONCATENATE(IF(D376="Matematika","A",IF(D376="Fisika","B",IF(D376="Kimia","C",IF(D376="Biologi","D",IF(D376="Statistika","E","F"))))),IF(A376&gt;=1000,"",IF(A376&gt;=100,"0",IF(A376&gt;=10,"00",IF(A376&lt;10,"000")))),A376)</f>
        <v>D0375</v>
      </c>
      <c r="D376" t="s">
        <v>1013</v>
      </c>
      <c r="E376" t="str">
        <f>VLOOKUP(C376,Detail!$G$1:$H$1001,2,0)</f>
        <v>Bahuraksa Nuraini</v>
      </c>
      <c r="F376" t="str">
        <f>IF(D376="Statistika","Bu Dwi",IF(D376="Aktuaria","Pak Krisna",IF(D376="Matematika","Pak Budi",IF(D376="Fisika","Bu Ratna",IF(D376="Kimia","Bu Made","Pak Andi")))))</f>
        <v>Pak Andi</v>
      </c>
      <c r="G376">
        <v>90</v>
      </c>
      <c r="H376">
        <v>67</v>
      </c>
      <c r="I376">
        <v>81</v>
      </c>
      <c r="J376">
        <v>73</v>
      </c>
      <c r="K376">
        <v>58</v>
      </c>
      <c r="L376">
        <v>67</v>
      </c>
      <c r="M376">
        <v>90</v>
      </c>
      <c r="N376" s="27">
        <f>IFERROR(VLOOKUP(Main!C376,Absen!$A$1:$B$501,2,0),"No")</f>
        <v>44766</v>
      </c>
      <c r="O376" s="27" t="str">
        <f>IF(N376="No","Hadir","Tidak Hadir")</f>
        <v>Tidak Hadir</v>
      </c>
      <c r="P376">
        <f>IF(N376="No",M376,M376-10)</f>
        <v>80</v>
      </c>
      <c r="Q376">
        <f>SUM(G376:H376,J376:K376)*12.5%+SUM(I376,L376)*20%+P376*10%</f>
        <v>73.599999999999994</v>
      </c>
      <c r="R376" t="str">
        <f>IF(Main!Q376&gt;=91,"A+",IF(Main!Q376&gt;=80,"A",IF(Q376&gt;=70,"B",IF(Q376&gt;=60,"C",IF(Q376&gt;=40,"D",IF(Q376&lt;40,"E"))))))</f>
        <v>B</v>
      </c>
      <c r="S376" s="27">
        <f>INDEX(Detail!$A$1:$A$1001,MATCH(Main!C376,Detail!$G$1:$G$1001,0))</f>
        <v>37476</v>
      </c>
      <c r="T376" t="str">
        <f>INDEX(Detail!$F$1:$F$1001,MATCH(Main!C376,Detail!$G$1:$G$1001,0))</f>
        <v>Jayapura</v>
      </c>
      <c r="U376">
        <f>INDEX(Detail!$C$1:$C$1001,MATCH(Main!C376,Detail!$G$1:$G$1001,0))</f>
        <v>173</v>
      </c>
      <c r="V376">
        <f>INDEX(Detail!$D$1:$D$1001,MATCH(Main!C376,Detail!$G$1:$G$1001,0))</f>
        <v>69</v>
      </c>
      <c r="W376" t="str">
        <f>INDEX(Detail!$E$1:$E$1001,MATCH(Main!C376,Detail!$G$1:$G$1001,0))</f>
        <v>Jalan Merdeka No. 78</v>
      </c>
      <c r="X376" t="str">
        <f>INDEX(Detail!$B$1:$B$1001,MATCH(Main!C376,Detail!$G$1:$G$1001,0))</f>
        <v>B+</v>
      </c>
    </row>
    <row r="377" spans="1:24" x14ac:dyDescent="0.35">
      <c r="A377">
        <v>376</v>
      </c>
      <c r="B377" t="str">
        <f>IF(A377&lt;=250,"1-250",IF(A377&lt;=500,"251-500",IF(A377&lt;=750,"501-750","751-1000")))</f>
        <v>251-500</v>
      </c>
      <c r="C377" t="str">
        <f>CONCATENATE(IF(D377="Matematika","A",IF(D377="Fisika","B",IF(D377="Kimia","C",IF(D377="Biologi","D",IF(D377="Statistika","E","F"))))),IF(A377&gt;=1000,"",IF(A377&gt;=100,"0",IF(A377&gt;=10,"00",IF(A377&lt;10,"000")))),A377)</f>
        <v>F0376</v>
      </c>
      <c r="D377" t="s">
        <v>1011</v>
      </c>
      <c r="E377" t="str">
        <f>VLOOKUP(C377,Detail!$G$1:$H$1001,2,0)</f>
        <v>Harsana Mandasari</v>
      </c>
      <c r="F377" t="str">
        <f>IF(D377="Statistika","Bu Dwi",IF(D377="Aktuaria","Pak Krisna",IF(D377="Matematika","Pak Budi",IF(D377="Fisika","Bu Ratna",IF(D377="Kimia","Bu Made","Pak Andi")))))</f>
        <v>Pak Krisna</v>
      </c>
      <c r="G377">
        <v>51</v>
      </c>
      <c r="H377">
        <v>40</v>
      </c>
      <c r="I377">
        <v>91</v>
      </c>
      <c r="J377">
        <v>70</v>
      </c>
      <c r="K377">
        <v>80</v>
      </c>
      <c r="L377">
        <v>61</v>
      </c>
      <c r="M377">
        <v>61</v>
      </c>
      <c r="N377" s="27">
        <f>IFERROR(VLOOKUP(Main!C377,Absen!$A$1:$B$501,2,0),"No")</f>
        <v>44806</v>
      </c>
      <c r="O377" s="27" t="str">
        <f>IF(N377="No","Hadir","Tidak Hadir")</f>
        <v>Tidak Hadir</v>
      </c>
      <c r="P377">
        <f>IF(N377="No",M377,M377-10)</f>
        <v>51</v>
      </c>
      <c r="Q377">
        <f>SUM(G377:H377,J377:K377)*12.5%+SUM(I377,L377)*20%+P377*10%</f>
        <v>65.625</v>
      </c>
      <c r="R377" t="str">
        <f>IF(Main!Q377&gt;=91,"A+",IF(Main!Q377&gt;=80,"A",IF(Q377&gt;=70,"B",IF(Q377&gt;=60,"C",IF(Q377&gt;=40,"D",IF(Q377&lt;40,"E"))))))</f>
        <v>C</v>
      </c>
      <c r="S377" s="27">
        <f>INDEX(Detail!$A$1:$A$1001,MATCH(Main!C377,Detail!$G$1:$G$1001,0))</f>
        <v>38411</v>
      </c>
      <c r="T377" t="str">
        <f>INDEX(Detail!$F$1:$F$1001,MATCH(Main!C377,Detail!$G$1:$G$1001,0))</f>
        <v>Pekalongan</v>
      </c>
      <c r="U377">
        <f>INDEX(Detail!$C$1:$C$1001,MATCH(Main!C377,Detail!$G$1:$G$1001,0))</f>
        <v>173</v>
      </c>
      <c r="V377">
        <f>INDEX(Detail!$D$1:$D$1001,MATCH(Main!C377,Detail!$G$1:$G$1001,0))</f>
        <v>76</v>
      </c>
      <c r="W377" t="str">
        <f>INDEX(Detail!$E$1:$E$1001,MATCH(Main!C377,Detail!$G$1:$G$1001,0))</f>
        <v>Jalan Yos Sudarso No. 57</v>
      </c>
      <c r="X377" t="str">
        <f>INDEX(Detail!$B$1:$B$1001,MATCH(Main!C377,Detail!$G$1:$G$1001,0))</f>
        <v>B-</v>
      </c>
    </row>
    <row r="378" spans="1:24" x14ac:dyDescent="0.35">
      <c r="A378">
        <v>377</v>
      </c>
      <c r="B378" t="str">
        <f>IF(A378&lt;=250,"1-250",IF(A378&lt;=500,"251-500",IF(A378&lt;=750,"501-750","751-1000")))</f>
        <v>251-500</v>
      </c>
      <c r="C378" t="str">
        <f>CONCATENATE(IF(D378="Matematika","A",IF(D378="Fisika","B",IF(D378="Kimia","C",IF(D378="Biologi","D",IF(D378="Statistika","E","F"))))),IF(A378&gt;=1000,"",IF(A378&gt;=100,"0",IF(A378&gt;=10,"00",IF(A378&lt;10,"000")))),A378)</f>
        <v>B0377</v>
      </c>
      <c r="D378" t="s">
        <v>1014</v>
      </c>
      <c r="E378" t="str">
        <f>VLOOKUP(C378,Detail!$G$1:$H$1001,2,0)</f>
        <v>Martani Puspita</v>
      </c>
      <c r="F378" t="str">
        <f>IF(D378="Statistika","Bu Dwi",IF(D378="Aktuaria","Pak Krisna",IF(D378="Matematika","Pak Budi",IF(D378="Fisika","Bu Ratna",IF(D378="Kimia","Bu Made","Pak Andi")))))</f>
        <v>Bu Ratna</v>
      </c>
      <c r="G378">
        <v>76</v>
      </c>
      <c r="H378">
        <v>52</v>
      </c>
      <c r="I378">
        <v>88</v>
      </c>
      <c r="J378">
        <v>66</v>
      </c>
      <c r="K378">
        <v>92</v>
      </c>
      <c r="L378">
        <v>74</v>
      </c>
      <c r="M378">
        <v>74</v>
      </c>
      <c r="N378" s="27">
        <f>IFERROR(VLOOKUP(Main!C378,Absen!$A$1:$B$501,2,0),"No")</f>
        <v>44840</v>
      </c>
      <c r="O378" s="27" t="str">
        <f>IF(N378="No","Hadir","Tidak Hadir")</f>
        <v>Tidak Hadir</v>
      </c>
      <c r="P378">
        <f>IF(N378="No",M378,M378-10)</f>
        <v>64</v>
      </c>
      <c r="Q378">
        <f>SUM(G378:H378,J378:K378)*12.5%+SUM(I378,L378)*20%+P378*10%</f>
        <v>74.550000000000011</v>
      </c>
      <c r="R378" t="str">
        <f>IF(Main!Q378&gt;=91,"A+",IF(Main!Q378&gt;=80,"A",IF(Q378&gt;=70,"B",IF(Q378&gt;=60,"C",IF(Q378&gt;=40,"D",IF(Q378&lt;40,"E"))))))</f>
        <v>B</v>
      </c>
      <c r="S378" s="27">
        <f>INDEX(Detail!$A$1:$A$1001,MATCH(Main!C378,Detail!$G$1:$G$1001,0))</f>
        <v>37041</v>
      </c>
      <c r="T378" t="str">
        <f>INDEX(Detail!$F$1:$F$1001,MATCH(Main!C378,Detail!$G$1:$G$1001,0))</f>
        <v>Pematangsiantar</v>
      </c>
      <c r="U378">
        <f>INDEX(Detail!$C$1:$C$1001,MATCH(Main!C378,Detail!$G$1:$G$1001,0))</f>
        <v>153</v>
      </c>
      <c r="V378">
        <f>INDEX(Detail!$D$1:$D$1001,MATCH(Main!C378,Detail!$G$1:$G$1001,0))</f>
        <v>52</v>
      </c>
      <c r="W378" t="str">
        <f>INDEX(Detail!$E$1:$E$1001,MATCH(Main!C378,Detail!$G$1:$G$1001,0))</f>
        <v xml:space="preserve">Jl. Jend. Sudirman No. 5
</v>
      </c>
      <c r="X378" t="str">
        <f>INDEX(Detail!$B$1:$B$1001,MATCH(Main!C378,Detail!$G$1:$G$1001,0))</f>
        <v>O-</v>
      </c>
    </row>
    <row r="379" spans="1:24" x14ac:dyDescent="0.35">
      <c r="A379">
        <v>378</v>
      </c>
      <c r="B379" t="str">
        <f>IF(A379&lt;=250,"1-250",IF(A379&lt;=500,"251-500",IF(A379&lt;=750,"501-750","751-1000")))</f>
        <v>251-500</v>
      </c>
      <c r="C379" t="str">
        <f>CONCATENATE(IF(D379="Matematika","A",IF(D379="Fisika","B",IF(D379="Kimia","C",IF(D379="Biologi","D",IF(D379="Statistika","E","F"))))),IF(A379&gt;=1000,"",IF(A379&gt;=100,"0",IF(A379&gt;=10,"00",IF(A379&lt;10,"000")))),A379)</f>
        <v>D0378</v>
      </c>
      <c r="D379" t="s">
        <v>1013</v>
      </c>
      <c r="E379" t="str">
        <f>VLOOKUP(C379,Detail!$G$1:$H$1001,2,0)</f>
        <v>Raden Oktaviani</v>
      </c>
      <c r="F379" t="str">
        <f>IF(D379="Statistika","Bu Dwi",IF(D379="Aktuaria","Pak Krisna",IF(D379="Matematika","Pak Budi",IF(D379="Fisika","Bu Ratna",IF(D379="Kimia","Bu Made","Pak Andi")))))</f>
        <v>Pak Andi</v>
      </c>
      <c r="G379">
        <v>91</v>
      </c>
      <c r="H379">
        <v>44</v>
      </c>
      <c r="I379">
        <v>76</v>
      </c>
      <c r="J379">
        <v>60</v>
      </c>
      <c r="K379">
        <v>79</v>
      </c>
      <c r="L379">
        <v>98</v>
      </c>
      <c r="M379">
        <v>100</v>
      </c>
      <c r="N379" s="27" t="str">
        <f>IFERROR(VLOOKUP(Main!C379,Absen!$A$1:$B$501,2,0),"No")</f>
        <v>No</v>
      </c>
      <c r="O379" s="27" t="str">
        <f>IF(N379="No","Hadir","Tidak Hadir")</f>
        <v>Hadir</v>
      </c>
      <c r="P379">
        <f>IF(N379="No",M379,M379-10)</f>
        <v>100</v>
      </c>
      <c r="Q379">
        <f>SUM(G379:H379,J379:K379)*12.5%+SUM(I379,L379)*20%+P379*10%</f>
        <v>79.050000000000011</v>
      </c>
      <c r="R379" t="str">
        <f>IF(Main!Q379&gt;=91,"A+",IF(Main!Q379&gt;=80,"A",IF(Q379&gt;=70,"B",IF(Q379&gt;=60,"C",IF(Q379&gt;=40,"D",IF(Q379&lt;40,"E"))))))</f>
        <v>B</v>
      </c>
      <c r="S379" s="27">
        <f>INDEX(Detail!$A$1:$A$1001,MATCH(Main!C379,Detail!$G$1:$G$1001,0))</f>
        <v>38186</v>
      </c>
      <c r="T379" t="str">
        <f>INDEX(Detail!$F$1:$F$1001,MATCH(Main!C379,Detail!$G$1:$G$1001,0))</f>
        <v>Kendari</v>
      </c>
      <c r="U379">
        <f>INDEX(Detail!$C$1:$C$1001,MATCH(Main!C379,Detail!$G$1:$G$1001,0))</f>
        <v>155</v>
      </c>
      <c r="V379">
        <f>INDEX(Detail!$D$1:$D$1001,MATCH(Main!C379,Detail!$G$1:$G$1001,0))</f>
        <v>49</v>
      </c>
      <c r="W379" t="str">
        <f>INDEX(Detail!$E$1:$E$1001,MATCH(Main!C379,Detail!$G$1:$G$1001,0))</f>
        <v>Gg. Ahmad Dahlan No. 90</v>
      </c>
      <c r="X379" t="str">
        <f>INDEX(Detail!$B$1:$B$1001,MATCH(Main!C379,Detail!$G$1:$G$1001,0))</f>
        <v>AB-</v>
      </c>
    </row>
    <row r="380" spans="1:24" x14ac:dyDescent="0.35">
      <c r="A380">
        <v>379</v>
      </c>
      <c r="B380" t="str">
        <f>IF(A380&lt;=250,"1-250",IF(A380&lt;=500,"251-500",IF(A380&lt;=750,"501-750","751-1000")))</f>
        <v>251-500</v>
      </c>
      <c r="C380" t="str">
        <f>CONCATENATE(IF(D380="Matematika","A",IF(D380="Fisika","B",IF(D380="Kimia","C",IF(D380="Biologi","D",IF(D380="Statistika","E","F"))))),IF(A380&gt;=1000,"",IF(A380&gt;=100,"0",IF(A380&gt;=10,"00",IF(A380&lt;10,"000")))),A380)</f>
        <v>C0379</v>
      </c>
      <c r="D380" t="s">
        <v>1012</v>
      </c>
      <c r="E380" t="str">
        <f>VLOOKUP(C380,Detail!$G$1:$H$1001,2,0)</f>
        <v>Hasim Nurdiyanti</v>
      </c>
      <c r="F380" t="str">
        <f>IF(D380="Statistika","Bu Dwi",IF(D380="Aktuaria","Pak Krisna",IF(D380="Matematika","Pak Budi",IF(D380="Fisika","Bu Ratna",IF(D380="Kimia","Bu Made","Pak Andi")))))</f>
        <v>Bu Made</v>
      </c>
      <c r="G380">
        <v>66</v>
      </c>
      <c r="H380">
        <v>55</v>
      </c>
      <c r="I380">
        <v>85</v>
      </c>
      <c r="J380">
        <v>60</v>
      </c>
      <c r="K380">
        <v>64</v>
      </c>
      <c r="L380">
        <v>66</v>
      </c>
      <c r="M380">
        <v>68</v>
      </c>
      <c r="N380" s="27">
        <f>IFERROR(VLOOKUP(Main!C380,Absen!$A$1:$B$501,2,0),"No")</f>
        <v>44893</v>
      </c>
      <c r="O380" s="27" t="str">
        <f>IF(N380="No","Hadir","Tidak Hadir")</f>
        <v>Tidak Hadir</v>
      </c>
      <c r="P380">
        <f>IF(N380="No",M380,M380-10)</f>
        <v>58</v>
      </c>
      <c r="Q380">
        <f>SUM(G380:H380,J380:K380)*12.5%+SUM(I380,L380)*20%+P380*10%</f>
        <v>66.625</v>
      </c>
      <c r="R380" t="str">
        <f>IF(Main!Q380&gt;=91,"A+",IF(Main!Q380&gt;=80,"A",IF(Q380&gt;=70,"B",IF(Q380&gt;=60,"C",IF(Q380&gt;=40,"D",IF(Q380&lt;40,"E"))))))</f>
        <v>C</v>
      </c>
      <c r="S380" s="27">
        <f>INDEX(Detail!$A$1:$A$1001,MATCH(Main!C380,Detail!$G$1:$G$1001,0))</f>
        <v>37466</v>
      </c>
      <c r="T380" t="str">
        <f>INDEX(Detail!$F$1:$F$1001,MATCH(Main!C380,Detail!$G$1:$G$1001,0))</f>
        <v>Tidore Kepulauan</v>
      </c>
      <c r="U380">
        <f>INDEX(Detail!$C$1:$C$1001,MATCH(Main!C380,Detail!$G$1:$G$1001,0))</f>
        <v>161</v>
      </c>
      <c r="V380">
        <f>INDEX(Detail!$D$1:$D$1001,MATCH(Main!C380,Detail!$G$1:$G$1001,0))</f>
        <v>69</v>
      </c>
      <c r="W380" t="str">
        <f>INDEX(Detail!$E$1:$E$1001,MATCH(Main!C380,Detail!$G$1:$G$1001,0))</f>
        <v xml:space="preserve">Gg. Cihampelas No. 5
</v>
      </c>
      <c r="X380" t="str">
        <f>INDEX(Detail!$B$1:$B$1001,MATCH(Main!C380,Detail!$G$1:$G$1001,0))</f>
        <v>B+</v>
      </c>
    </row>
    <row r="381" spans="1:24" x14ac:dyDescent="0.35">
      <c r="A381">
        <v>380</v>
      </c>
      <c r="B381" t="str">
        <f>IF(A381&lt;=250,"1-250",IF(A381&lt;=500,"251-500",IF(A381&lt;=750,"501-750","751-1000")))</f>
        <v>251-500</v>
      </c>
      <c r="C381" t="str">
        <f>CONCATENATE(IF(D381="Matematika","A",IF(D381="Fisika","B",IF(D381="Kimia","C",IF(D381="Biologi","D",IF(D381="Statistika","E","F"))))),IF(A381&gt;=1000,"",IF(A381&gt;=100,"0",IF(A381&gt;=10,"00",IF(A381&lt;10,"000")))),A381)</f>
        <v>D0380</v>
      </c>
      <c r="D381" t="s">
        <v>1013</v>
      </c>
      <c r="E381" t="str">
        <f>VLOOKUP(C381,Detail!$G$1:$H$1001,2,0)</f>
        <v>Kiandra Agustina</v>
      </c>
      <c r="F381" t="str">
        <f>IF(D381="Statistika","Bu Dwi",IF(D381="Aktuaria","Pak Krisna",IF(D381="Matematika","Pak Budi",IF(D381="Fisika","Bu Ratna",IF(D381="Kimia","Bu Made","Pak Andi")))))</f>
        <v>Pak Andi</v>
      </c>
      <c r="G381">
        <v>66</v>
      </c>
      <c r="H381">
        <v>42</v>
      </c>
      <c r="I381">
        <v>92</v>
      </c>
      <c r="J381">
        <v>71</v>
      </c>
      <c r="K381">
        <v>66</v>
      </c>
      <c r="L381">
        <v>48</v>
      </c>
      <c r="M381">
        <v>73</v>
      </c>
      <c r="N381" s="27">
        <f>IFERROR(VLOOKUP(Main!C381,Absen!$A$1:$B$501,2,0),"No")</f>
        <v>44849</v>
      </c>
      <c r="O381" s="27" t="str">
        <f>IF(N381="No","Hadir","Tidak Hadir")</f>
        <v>Tidak Hadir</v>
      </c>
      <c r="P381">
        <f>IF(N381="No",M381,M381-10)</f>
        <v>63</v>
      </c>
      <c r="Q381">
        <f>SUM(G381:H381,J381:K381)*12.5%+SUM(I381,L381)*20%+P381*10%</f>
        <v>64.924999999999997</v>
      </c>
      <c r="R381" t="str">
        <f>IF(Main!Q381&gt;=91,"A+",IF(Main!Q381&gt;=80,"A",IF(Q381&gt;=70,"B",IF(Q381&gt;=60,"C",IF(Q381&gt;=40,"D",IF(Q381&lt;40,"E"))))))</f>
        <v>C</v>
      </c>
      <c r="S381" s="27">
        <f>INDEX(Detail!$A$1:$A$1001,MATCH(Main!C381,Detail!$G$1:$G$1001,0))</f>
        <v>37066</v>
      </c>
      <c r="T381" t="str">
        <f>INDEX(Detail!$F$1:$F$1001,MATCH(Main!C381,Detail!$G$1:$G$1001,0))</f>
        <v>Banjarmasin</v>
      </c>
      <c r="U381">
        <f>INDEX(Detail!$C$1:$C$1001,MATCH(Main!C381,Detail!$G$1:$G$1001,0))</f>
        <v>174</v>
      </c>
      <c r="V381">
        <f>INDEX(Detail!$D$1:$D$1001,MATCH(Main!C381,Detail!$G$1:$G$1001,0))</f>
        <v>81</v>
      </c>
      <c r="W381" t="str">
        <f>INDEX(Detail!$E$1:$E$1001,MATCH(Main!C381,Detail!$G$1:$G$1001,0))</f>
        <v>Gang Raya Setiabudhi No. 58</v>
      </c>
      <c r="X381" t="str">
        <f>INDEX(Detail!$B$1:$B$1001,MATCH(Main!C381,Detail!$G$1:$G$1001,0))</f>
        <v>B-</v>
      </c>
    </row>
    <row r="382" spans="1:24" x14ac:dyDescent="0.35">
      <c r="A382">
        <v>381</v>
      </c>
      <c r="B382" t="str">
        <f>IF(A382&lt;=250,"1-250",IF(A382&lt;=500,"251-500",IF(A382&lt;=750,"501-750","751-1000")))</f>
        <v>251-500</v>
      </c>
      <c r="C382" t="str">
        <f>CONCATENATE(IF(D382="Matematika","A",IF(D382="Fisika","B",IF(D382="Kimia","C",IF(D382="Biologi","D",IF(D382="Statistika","E","F"))))),IF(A382&gt;=1000,"",IF(A382&gt;=100,"0",IF(A382&gt;=10,"00",IF(A382&lt;10,"000")))),A382)</f>
        <v>E0381</v>
      </c>
      <c r="D382" t="s">
        <v>1010</v>
      </c>
      <c r="E382" t="str">
        <f>VLOOKUP(C382,Detail!$G$1:$H$1001,2,0)</f>
        <v>Saadat Salahudin</v>
      </c>
      <c r="F382" t="str">
        <f>IF(D382="Statistika","Bu Dwi",IF(D382="Aktuaria","Pak Krisna",IF(D382="Matematika","Pak Budi",IF(D382="Fisika","Bu Ratna",IF(D382="Kimia","Bu Made","Pak Andi")))))</f>
        <v>Bu Dwi</v>
      </c>
      <c r="G382">
        <v>72</v>
      </c>
      <c r="H382">
        <v>70</v>
      </c>
      <c r="I382">
        <v>34</v>
      </c>
      <c r="J382">
        <v>54</v>
      </c>
      <c r="K382">
        <v>95</v>
      </c>
      <c r="L382">
        <v>85</v>
      </c>
      <c r="M382">
        <v>82</v>
      </c>
      <c r="N382" s="27">
        <f>IFERROR(VLOOKUP(Main!C382,Absen!$A$1:$B$501,2,0),"No")</f>
        <v>44833</v>
      </c>
      <c r="O382" s="27" t="str">
        <f>IF(N382="No","Hadir","Tidak Hadir")</f>
        <v>Tidak Hadir</v>
      </c>
      <c r="P382">
        <f>IF(N382="No",M382,M382-10)</f>
        <v>72</v>
      </c>
      <c r="Q382">
        <f>SUM(G382:H382,J382:K382)*12.5%+SUM(I382,L382)*20%+P382*10%</f>
        <v>67.375</v>
      </c>
      <c r="R382" t="str">
        <f>IF(Main!Q382&gt;=91,"A+",IF(Main!Q382&gt;=80,"A",IF(Q382&gt;=70,"B",IF(Q382&gt;=60,"C",IF(Q382&gt;=40,"D",IF(Q382&lt;40,"E"))))))</f>
        <v>C</v>
      </c>
      <c r="S382" s="27">
        <f>INDEX(Detail!$A$1:$A$1001,MATCH(Main!C382,Detail!$G$1:$G$1001,0))</f>
        <v>37595</v>
      </c>
      <c r="T382" t="str">
        <f>INDEX(Detail!$F$1:$F$1001,MATCH(Main!C382,Detail!$G$1:$G$1001,0))</f>
        <v>Bukittinggi</v>
      </c>
      <c r="U382">
        <f>INDEX(Detail!$C$1:$C$1001,MATCH(Main!C382,Detail!$G$1:$G$1001,0))</f>
        <v>154</v>
      </c>
      <c r="V382">
        <f>INDEX(Detail!$D$1:$D$1001,MATCH(Main!C382,Detail!$G$1:$G$1001,0))</f>
        <v>60</v>
      </c>
      <c r="W382" t="str">
        <f>INDEX(Detail!$E$1:$E$1001,MATCH(Main!C382,Detail!$G$1:$G$1001,0))</f>
        <v xml:space="preserve">Gang HOS. Cokroaminoto No. 5
</v>
      </c>
      <c r="X382" t="str">
        <f>INDEX(Detail!$B$1:$B$1001,MATCH(Main!C382,Detail!$G$1:$G$1001,0))</f>
        <v>A+</v>
      </c>
    </row>
    <row r="383" spans="1:24" x14ac:dyDescent="0.35">
      <c r="A383">
        <v>982</v>
      </c>
      <c r="B383" t="str">
        <f>IF(A383&lt;=250,"1-250",IF(A383&lt;=500,"251-500",IF(A383&lt;=750,"501-750","751-1000")))</f>
        <v>751-1000</v>
      </c>
      <c r="C383" t="str">
        <f>CONCATENATE(IF(D383="Matematika","A",IF(D383="Fisika","B",IF(D383="Kimia","C",IF(D383="Biologi","D",IF(D383="Statistika","E","F"))))),IF(A383&gt;=1000,"",IF(A383&gt;=100,"0",IF(A383&gt;=10,"00",IF(A383&lt;10,"000")))),A383)</f>
        <v>B0982</v>
      </c>
      <c r="D383" t="s">
        <v>1014</v>
      </c>
      <c r="E383" t="str">
        <f>VLOOKUP(C383,Detail!$G$1:$H$1001,2,0)</f>
        <v>Damu Suwarno</v>
      </c>
      <c r="F383" t="str">
        <f>IF(D383="Aktuaria","Bu Dwi",IF(D383="Matematika","Pak Krisna",IF(D383="Fisika","Pak Budi",IF(D383="Statistika","Bu Ratna",IF(D383="Biologi","Bu Made","Pak Andi")))))</f>
        <v>Pak Budi</v>
      </c>
      <c r="G383">
        <v>95</v>
      </c>
      <c r="H383">
        <v>45</v>
      </c>
      <c r="I383">
        <v>94</v>
      </c>
      <c r="J383">
        <v>66</v>
      </c>
      <c r="K383">
        <v>94</v>
      </c>
      <c r="L383">
        <v>90</v>
      </c>
      <c r="M383">
        <v>99</v>
      </c>
      <c r="N383" s="27" t="str">
        <f>IFERROR(VLOOKUP(Main!C983,Absen!$A$1:$B$501,2,0),"No")</f>
        <v>No</v>
      </c>
      <c r="O383" s="27" t="str">
        <f>IF(N383="No","Hadir","Tidak Hadir")</f>
        <v>Hadir</v>
      </c>
      <c r="P383">
        <f>IF(N383="No",M383,M383-10)</f>
        <v>99</v>
      </c>
      <c r="Q383">
        <f>SUM(G383:H383,J383:K383)*12.5%+SUM(I383,L383)*20%+P383*10%</f>
        <v>84.200000000000017</v>
      </c>
      <c r="R383" t="str">
        <f>IF(Main!Q983&gt;=91,"A+",IF(Main!Q983&gt;=80,"A",IF(Q383&gt;=70,"B",IF(Q383&gt;=60,"C",IF(Q383&gt;=40,"D",IF(Q383&lt;40,"E"))))))</f>
        <v>A</v>
      </c>
      <c r="S383" s="27">
        <f>INDEX(Detail!$A$1:$A$1001,MATCH(Main!C383,Detail!$G$1:$G$1001,0))</f>
        <v>37163</v>
      </c>
      <c r="T383" t="str">
        <f>INDEX(Detail!$F$1:$F$1001,MATCH(Main!C383,Detail!$G$1:$G$1001,0))</f>
        <v>Bontang</v>
      </c>
      <c r="U383">
        <f>INDEX(Detail!$C$1:$C$1001,MATCH(Main!C383,Detail!$G$1:$G$1001,0))</f>
        <v>158</v>
      </c>
      <c r="V383">
        <f>INDEX(Detail!$D$1:$D$1001,MATCH(Main!C383,Detail!$G$1:$G$1001,0))</f>
        <v>85</v>
      </c>
      <c r="W383" t="str">
        <f>INDEX(Detail!$E$1:$E$1001,MATCH(Main!C383,Detail!$G$1:$G$1001,0))</f>
        <v>Gg. Ciumbuleuit No. 29</v>
      </c>
      <c r="X383" t="str">
        <f>INDEX(Detail!$B$1:$B$1001,MATCH(Main!C383,Detail!$G$1:$G$1001,0))</f>
        <v>B-</v>
      </c>
    </row>
    <row r="384" spans="1:24" x14ac:dyDescent="0.35">
      <c r="A384">
        <v>383</v>
      </c>
      <c r="B384" t="str">
        <f>IF(A384&lt;=250,"1-250",IF(A384&lt;=500,"251-500",IF(A384&lt;=750,"501-750","751-1000")))</f>
        <v>251-500</v>
      </c>
      <c r="C384" t="str">
        <f>CONCATENATE(IF(D384="Matematika","A",IF(D384="Fisika","B",IF(D384="Kimia","C",IF(D384="Biologi","D",IF(D384="Statistika","E","F"))))),IF(A384&gt;=1000,"",IF(A384&gt;=100,"0",IF(A384&gt;=10,"00",IF(A384&lt;10,"000")))),A384)</f>
        <v>C0383</v>
      </c>
      <c r="D384" t="s">
        <v>1012</v>
      </c>
      <c r="E384" t="str">
        <f>VLOOKUP(C384,Detail!$G$1:$H$1001,2,0)</f>
        <v>Vanya Pradipta</v>
      </c>
      <c r="F384" t="str">
        <f>IF(D384="Statistika","Bu Dwi",IF(D384="Aktuaria","Pak Krisna",IF(D384="Matematika","Pak Budi",IF(D384="Fisika","Bu Ratna",IF(D384="Kimia","Bu Made","Pak Andi")))))</f>
        <v>Bu Made</v>
      </c>
      <c r="G384">
        <v>71</v>
      </c>
      <c r="H384">
        <v>65</v>
      </c>
      <c r="I384">
        <v>58</v>
      </c>
      <c r="J384">
        <v>74</v>
      </c>
      <c r="K384">
        <v>80</v>
      </c>
      <c r="L384">
        <v>62</v>
      </c>
      <c r="M384">
        <v>79</v>
      </c>
      <c r="N384" s="27">
        <f>IFERROR(VLOOKUP(Main!C384,Absen!$A$1:$B$501,2,0),"No")</f>
        <v>44875</v>
      </c>
      <c r="O384" s="27" t="str">
        <f>IF(N384="No","Hadir","Tidak Hadir")</f>
        <v>Tidak Hadir</v>
      </c>
      <c r="P384">
        <f>IF(N384="No",M384,M384-10)</f>
        <v>69</v>
      </c>
      <c r="Q384">
        <f>SUM(G384:H384,J384:K384)*12.5%+SUM(I384,L384)*20%+P384*10%</f>
        <v>67.150000000000006</v>
      </c>
      <c r="R384" t="str">
        <f>IF(Main!Q384&gt;=91,"A+",IF(Main!Q384&gt;=80,"A",IF(Q384&gt;=70,"B",IF(Q384&gt;=60,"C",IF(Q384&gt;=40,"D",IF(Q384&lt;40,"E"))))))</f>
        <v>C</v>
      </c>
      <c r="S384" s="27">
        <f>INDEX(Detail!$A$1:$A$1001,MATCH(Main!C384,Detail!$G$1:$G$1001,0))</f>
        <v>37796</v>
      </c>
      <c r="T384" t="str">
        <f>INDEX(Detail!$F$1:$F$1001,MATCH(Main!C384,Detail!$G$1:$G$1001,0))</f>
        <v>Sukabumi</v>
      </c>
      <c r="U384">
        <f>INDEX(Detail!$C$1:$C$1001,MATCH(Main!C384,Detail!$G$1:$G$1001,0))</f>
        <v>153</v>
      </c>
      <c r="V384">
        <f>INDEX(Detail!$D$1:$D$1001,MATCH(Main!C384,Detail!$G$1:$G$1001,0))</f>
        <v>45</v>
      </c>
      <c r="W384" t="str">
        <f>INDEX(Detail!$E$1:$E$1001,MATCH(Main!C384,Detail!$G$1:$G$1001,0))</f>
        <v>Gg. Asia Afrika No. 28</v>
      </c>
      <c r="X384" t="str">
        <f>INDEX(Detail!$B$1:$B$1001,MATCH(Main!C384,Detail!$G$1:$G$1001,0))</f>
        <v>AB-</v>
      </c>
    </row>
    <row r="385" spans="1:24" x14ac:dyDescent="0.35">
      <c r="A385">
        <v>384</v>
      </c>
      <c r="B385" t="str">
        <f>IF(A385&lt;=250,"1-250",IF(A385&lt;=500,"251-500",IF(A385&lt;=750,"501-750","751-1000")))</f>
        <v>251-500</v>
      </c>
      <c r="C385" t="str">
        <f>CONCATENATE(IF(D385="Matematika","A",IF(D385="Fisika","B",IF(D385="Kimia","C",IF(D385="Biologi","D",IF(D385="Statistika","E","F"))))),IF(A385&gt;=1000,"",IF(A385&gt;=100,"0",IF(A385&gt;=10,"00",IF(A385&lt;10,"000")))),A385)</f>
        <v>F0384</v>
      </c>
      <c r="D385" t="s">
        <v>1011</v>
      </c>
      <c r="E385" t="str">
        <f>VLOOKUP(C385,Detail!$G$1:$H$1001,2,0)</f>
        <v>Zulfa Utami</v>
      </c>
      <c r="F385" t="str">
        <f>IF(D385="Statistika","Bu Dwi",IF(D385="Aktuaria","Pak Krisna",IF(D385="Matematika","Pak Budi",IF(D385="Fisika","Bu Ratna",IF(D385="Kimia","Bu Made","Pak Andi")))))</f>
        <v>Pak Krisna</v>
      </c>
      <c r="G385">
        <v>55</v>
      </c>
      <c r="H385">
        <v>57</v>
      </c>
      <c r="I385">
        <v>84</v>
      </c>
      <c r="J385">
        <v>50</v>
      </c>
      <c r="K385">
        <v>62</v>
      </c>
      <c r="L385">
        <v>99</v>
      </c>
      <c r="M385">
        <v>87</v>
      </c>
      <c r="N385" s="27" t="str">
        <f>IFERROR(VLOOKUP(Main!C385,Absen!$A$1:$B$501,2,0),"No")</f>
        <v>No</v>
      </c>
      <c r="O385" s="27" t="str">
        <f>IF(N385="No","Hadir","Tidak Hadir")</f>
        <v>Hadir</v>
      </c>
      <c r="P385">
        <f>IF(N385="No",M385,M385-10)</f>
        <v>87</v>
      </c>
      <c r="Q385">
        <f>SUM(G385:H385,J385:K385)*12.5%+SUM(I385,L385)*20%+P385*10%</f>
        <v>73.3</v>
      </c>
      <c r="R385" t="str">
        <f>IF(Main!Q385&gt;=91,"A+",IF(Main!Q385&gt;=80,"A",IF(Q385&gt;=70,"B",IF(Q385&gt;=60,"C",IF(Q385&gt;=40,"D",IF(Q385&lt;40,"E"))))))</f>
        <v>B</v>
      </c>
      <c r="S385" s="27">
        <f>INDEX(Detail!$A$1:$A$1001,MATCH(Main!C385,Detail!$G$1:$G$1001,0))</f>
        <v>38374</v>
      </c>
      <c r="T385" t="str">
        <f>INDEX(Detail!$F$1:$F$1001,MATCH(Main!C385,Detail!$G$1:$G$1001,0))</f>
        <v>Ternate</v>
      </c>
      <c r="U385">
        <f>INDEX(Detail!$C$1:$C$1001,MATCH(Main!C385,Detail!$G$1:$G$1001,0))</f>
        <v>173</v>
      </c>
      <c r="V385">
        <f>INDEX(Detail!$D$1:$D$1001,MATCH(Main!C385,Detail!$G$1:$G$1001,0))</f>
        <v>55</v>
      </c>
      <c r="W385" t="str">
        <f>INDEX(Detail!$E$1:$E$1001,MATCH(Main!C385,Detail!$G$1:$G$1001,0))</f>
        <v>Gang Pasir Koja No. 23</v>
      </c>
      <c r="X385" t="str">
        <f>INDEX(Detail!$B$1:$B$1001,MATCH(Main!C385,Detail!$G$1:$G$1001,0))</f>
        <v>B-</v>
      </c>
    </row>
    <row r="386" spans="1:24" x14ac:dyDescent="0.35">
      <c r="A386">
        <v>385</v>
      </c>
      <c r="B386" t="str">
        <f>IF(A386&lt;=250,"1-250",IF(A386&lt;=500,"251-500",IF(A386&lt;=750,"501-750","751-1000")))</f>
        <v>251-500</v>
      </c>
      <c r="C386" t="str">
        <f>CONCATENATE(IF(D386="Matematika","A",IF(D386="Fisika","B",IF(D386="Kimia","C",IF(D386="Biologi","D",IF(D386="Statistika","E","F"))))),IF(A386&gt;=1000,"",IF(A386&gt;=100,"0",IF(A386&gt;=10,"00",IF(A386&lt;10,"000")))),A386)</f>
        <v>E0385</v>
      </c>
      <c r="D386" t="s">
        <v>1010</v>
      </c>
      <c r="E386" t="str">
        <f>VLOOKUP(C386,Detail!$G$1:$H$1001,2,0)</f>
        <v>Cayadi Aryani</v>
      </c>
      <c r="F386" t="str">
        <f>IF(D386="Statistika","Bu Dwi",IF(D386="Aktuaria","Pak Krisna",IF(D386="Matematika","Pak Budi",IF(D386="Fisika","Bu Ratna",IF(D386="Kimia","Bu Made","Pak Andi")))))</f>
        <v>Bu Dwi</v>
      </c>
      <c r="G386">
        <v>77</v>
      </c>
      <c r="H386">
        <v>53</v>
      </c>
      <c r="I386">
        <v>35</v>
      </c>
      <c r="J386">
        <v>71</v>
      </c>
      <c r="K386">
        <v>91</v>
      </c>
      <c r="L386">
        <v>63</v>
      </c>
      <c r="M386">
        <v>62</v>
      </c>
      <c r="N386" s="27">
        <f>IFERROR(VLOOKUP(Main!C386,Absen!$A$1:$B$501,2,0),"No")</f>
        <v>44868</v>
      </c>
      <c r="O386" s="27" t="str">
        <f>IF(N386="No","Hadir","Tidak Hadir")</f>
        <v>Tidak Hadir</v>
      </c>
      <c r="P386">
        <f>IF(N386="No",M386,M386-10)</f>
        <v>52</v>
      </c>
      <c r="Q386">
        <f>SUM(G386:H386,J386:K386)*12.5%+SUM(I386,L386)*20%+P386*10%</f>
        <v>61.300000000000004</v>
      </c>
      <c r="R386" t="str">
        <f>IF(Main!Q386&gt;=91,"A+",IF(Main!Q386&gt;=80,"A",IF(Q386&gt;=70,"B",IF(Q386&gt;=60,"C",IF(Q386&gt;=40,"D",IF(Q386&lt;40,"E"))))))</f>
        <v>C</v>
      </c>
      <c r="S386" s="27">
        <f>INDEX(Detail!$A$1:$A$1001,MATCH(Main!C386,Detail!$G$1:$G$1001,0))</f>
        <v>38184</v>
      </c>
      <c r="T386" t="str">
        <f>INDEX(Detail!$F$1:$F$1001,MATCH(Main!C386,Detail!$G$1:$G$1001,0))</f>
        <v>Kotamobagu</v>
      </c>
      <c r="U386">
        <f>INDEX(Detail!$C$1:$C$1001,MATCH(Main!C386,Detail!$G$1:$G$1001,0))</f>
        <v>176</v>
      </c>
      <c r="V386">
        <f>INDEX(Detail!$D$1:$D$1001,MATCH(Main!C386,Detail!$G$1:$G$1001,0))</f>
        <v>55</v>
      </c>
      <c r="W386" t="str">
        <f>INDEX(Detail!$E$1:$E$1001,MATCH(Main!C386,Detail!$G$1:$G$1001,0))</f>
        <v>Gg. Tubagus Ismail No. 22</v>
      </c>
      <c r="X386" t="str">
        <f>INDEX(Detail!$B$1:$B$1001,MATCH(Main!C386,Detail!$G$1:$G$1001,0))</f>
        <v>B-</v>
      </c>
    </row>
    <row r="387" spans="1:24" x14ac:dyDescent="0.35">
      <c r="A387">
        <v>386</v>
      </c>
      <c r="B387" t="str">
        <f>IF(A387&lt;=250,"1-250",IF(A387&lt;=500,"251-500",IF(A387&lt;=750,"501-750","751-1000")))</f>
        <v>251-500</v>
      </c>
      <c r="C387" t="str">
        <f>CONCATENATE(IF(D387="Matematika","A",IF(D387="Fisika","B",IF(D387="Kimia","C",IF(D387="Biologi","D",IF(D387="Statistika","E","F"))))),IF(A387&gt;=1000,"",IF(A387&gt;=100,"0",IF(A387&gt;=10,"00",IF(A387&lt;10,"000")))),A387)</f>
        <v>E0386</v>
      </c>
      <c r="D387" t="s">
        <v>1010</v>
      </c>
      <c r="E387" t="str">
        <f>VLOOKUP(C387,Detail!$G$1:$H$1001,2,0)</f>
        <v>Jaswadi Waskita</v>
      </c>
      <c r="F387" t="str">
        <f>IF(D387="Statistika","Bu Dwi",IF(D387="Aktuaria","Pak Krisna",IF(D387="Matematika","Pak Budi",IF(D387="Fisika","Bu Ratna",IF(D387="Kimia","Bu Made","Pak Andi")))))</f>
        <v>Bu Dwi</v>
      </c>
      <c r="G387">
        <v>54</v>
      </c>
      <c r="H387">
        <v>56</v>
      </c>
      <c r="I387">
        <v>95</v>
      </c>
      <c r="J387">
        <v>67</v>
      </c>
      <c r="K387">
        <v>67</v>
      </c>
      <c r="L387">
        <v>68</v>
      </c>
      <c r="M387">
        <v>91</v>
      </c>
      <c r="N387" s="27">
        <f>IFERROR(VLOOKUP(Main!C387,Absen!$A$1:$B$501,2,0),"No")</f>
        <v>44854</v>
      </c>
      <c r="O387" s="27" t="str">
        <f>IF(N387="No","Hadir","Tidak Hadir")</f>
        <v>Tidak Hadir</v>
      </c>
      <c r="P387">
        <f>IF(N387="No",M387,M387-10)</f>
        <v>81</v>
      </c>
      <c r="Q387">
        <f>SUM(G387:H387,J387:K387)*12.5%+SUM(I387,L387)*20%+P387*10%</f>
        <v>71.2</v>
      </c>
      <c r="R387" t="str">
        <f>IF(Main!Q387&gt;=91,"A+",IF(Main!Q387&gt;=80,"A",IF(Q387&gt;=70,"B",IF(Q387&gt;=60,"C",IF(Q387&gt;=40,"D",IF(Q387&lt;40,"E"))))))</f>
        <v>B</v>
      </c>
      <c r="S387" s="27">
        <f>INDEX(Detail!$A$1:$A$1001,MATCH(Main!C387,Detail!$G$1:$G$1001,0))</f>
        <v>38433</v>
      </c>
      <c r="T387" t="str">
        <f>INDEX(Detail!$F$1:$F$1001,MATCH(Main!C387,Detail!$G$1:$G$1001,0))</f>
        <v>Subulussalam</v>
      </c>
      <c r="U387">
        <f>INDEX(Detail!$C$1:$C$1001,MATCH(Main!C387,Detail!$G$1:$G$1001,0))</f>
        <v>178</v>
      </c>
      <c r="V387">
        <f>INDEX(Detail!$D$1:$D$1001,MATCH(Main!C387,Detail!$G$1:$G$1001,0))</f>
        <v>69</v>
      </c>
      <c r="W387" t="str">
        <f>INDEX(Detail!$E$1:$E$1001,MATCH(Main!C387,Detail!$G$1:$G$1001,0))</f>
        <v>Jl. Laswi No. 24</v>
      </c>
      <c r="X387" t="str">
        <f>INDEX(Detail!$B$1:$B$1001,MATCH(Main!C387,Detail!$G$1:$G$1001,0))</f>
        <v>AB+</v>
      </c>
    </row>
    <row r="388" spans="1:24" x14ac:dyDescent="0.35">
      <c r="A388">
        <v>387</v>
      </c>
      <c r="B388" t="str">
        <f>IF(A388&lt;=250,"1-250",IF(A388&lt;=500,"251-500",IF(A388&lt;=750,"501-750","751-1000")))</f>
        <v>251-500</v>
      </c>
      <c r="C388" t="str">
        <f>CONCATENATE(IF(D388="Matematika","A",IF(D388="Fisika","B",IF(D388="Kimia","C",IF(D388="Biologi","D",IF(D388="Statistika","E","F"))))),IF(A388&gt;=1000,"",IF(A388&gt;=100,"0",IF(A388&gt;=10,"00",IF(A388&lt;10,"000")))),A388)</f>
        <v>E0387</v>
      </c>
      <c r="D388" t="s">
        <v>1010</v>
      </c>
      <c r="E388" t="str">
        <f>VLOOKUP(C388,Detail!$G$1:$H$1001,2,0)</f>
        <v>Uchita Hutasoit</v>
      </c>
      <c r="F388" t="str">
        <f>IF(D388="Statistika","Bu Dwi",IF(D388="Aktuaria","Pak Krisna",IF(D388="Matematika","Pak Budi",IF(D388="Fisika","Bu Ratna",IF(D388="Kimia","Bu Made","Pak Andi")))))</f>
        <v>Bu Dwi</v>
      </c>
      <c r="G388">
        <v>62</v>
      </c>
      <c r="H388">
        <v>67</v>
      </c>
      <c r="I388">
        <v>77</v>
      </c>
      <c r="J388">
        <v>61</v>
      </c>
      <c r="K388">
        <v>74</v>
      </c>
      <c r="L388">
        <v>92</v>
      </c>
      <c r="M388">
        <v>72</v>
      </c>
      <c r="N388" s="27" t="str">
        <f>IFERROR(VLOOKUP(Main!C388,Absen!$A$1:$B$501,2,0),"No")</f>
        <v>No</v>
      </c>
      <c r="O388" s="27" t="str">
        <f>IF(N388="No","Hadir","Tidak Hadir")</f>
        <v>Hadir</v>
      </c>
      <c r="P388">
        <f>IF(N388="No",M388,M388-10)</f>
        <v>72</v>
      </c>
      <c r="Q388">
        <f>SUM(G388:H388,J388:K388)*12.5%+SUM(I388,L388)*20%+P388*10%</f>
        <v>74.000000000000014</v>
      </c>
      <c r="R388" t="str">
        <f>IF(Main!Q388&gt;=91,"A+",IF(Main!Q388&gt;=80,"A",IF(Q388&gt;=70,"B",IF(Q388&gt;=60,"C",IF(Q388&gt;=40,"D",IF(Q388&lt;40,"E"))))))</f>
        <v>B</v>
      </c>
      <c r="S388" s="27">
        <f>INDEX(Detail!$A$1:$A$1001,MATCH(Main!C388,Detail!$G$1:$G$1001,0))</f>
        <v>37531</v>
      </c>
      <c r="T388" t="str">
        <f>INDEX(Detail!$F$1:$F$1001,MATCH(Main!C388,Detail!$G$1:$G$1001,0))</f>
        <v>Prabumulih</v>
      </c>
      <c r="U388">
        <f>INDEX(Detail!$C$1:$C$1001,MATCH(Main!C388,Detail!$G$1:$G$1001,0))</f>
        <v>166</v>
      </c>
      <c r="V388">
        <f>INDEX(Detail!$D$1:$D$1001,MATCH(Main!C388,Detail!$G$1:$G$1001,0))</f>
        <v>80</v>
      </c>
      <c r="W388" t="str">
        <f>INDEX(Detail!$E$1:$E$1001,MATCH(Main!C388,Detail!$G$1:$G$1001,0))</f>
        <v>Jl. Dipatiukur No. 28</v>
      </c>
      <c r="X388" t="str">
        <f>INDEX(Detail!$B$1:$B$1001,MATCH(Main!C388,Detail!$G$1:$G$1001,0))</f>
        <v>B-</v>
      </c>
    </row>
    <row r="389" spans="1:24" x14ac:dyDescent="0.35">
      <c r="A389">
        <v>388</v>
      </c>
      <c r="B389" t="str">
        <f>IF(A389&lt;=250,"1-250",IF(A389&lt;=500,"251-500",IF(A389&lt;=750,"501-750","751-1000")))</f>
        <v>251-500</v>
      </c>
      <c r="C389" t="str">
        <f>CONCATENATE(IF(D389="Matematika","A",IF(D389="Fisika","B",IF(D389="Kimia","C",IF(D389="Biologi","D",IF(D389="Statistika","E","F"))))),IF(A389&gt;=1000,"",IF(A389&gt;=100,"0",IF(A389&gt;=10,"00",IF(A389&lt;10,"000")))),A389)</f>
        <v>C0388</v>
      </c>
      <c r="D389" t="s">
        <v>1012</v>
      </c>
      <c r="E389" t="str">
        <f>VLOOKUP(C389,Detail!$G$1:$H$1001,2,0)</f>
        <v>Zalindra Ramadan</v>
      </c>
      <c r="F389" t="str">
        <f>IF(D389="Statistika","Bu Dwi",IF(D389="Aktuaria","Pak Krisna",IF(D389="Matematika","Pak Budi",IF(D389="Fisika","Bu Ratna",IF(D389="Kimia","Bu Made","Pak Andi")))))</f>
        <v>Bu Made</v>
      </c>
      <c r="G389">
        <v>74</v>
      </c>
      <c r="H389">
        <v>65</v>
      </c>
      <c r="I389">
        <v>46</v>
      </c>
      <c r="J389">
        <v>74</v>
      </c>
      <c r="K389">
        <v>94</v>
      </c>
      <c r="L389">
        <v>43</v>
      </c>
      <c r="M389">
        <v>62</v>
      </c>
      <c r="N389" s="27">
        <f>IFERROR(VLOOKUP(Main!C389,Absen!$A$1:$B$501,2,0),"No")</f>
        <v>44875</v>
      </c>
      <c r="O389" s="27" t="str">
        <f>IF(N389="No","Hadir","Tidak Hadir")</f>
        <v>Tidak Hadir</v>
      </c>
      <c r="P389">
        <f>IF(N389="No",M389,M389-10)</f>
        <v>52</v>
      </c>
      <c r="Q389">
        <f>SUM(G389:H389,J389:K389)*12.5%+SUM(I389,L389)*20%+P389*10%</f>
        <v>61.375</v>
      </c>
      <c r="R389" t="str">
        <f>IF(Main!Q389&gt;=91,"A+",IF(Main!Q389&gt;=80,"A",IF(Q389&gt;=70,"B",IF(Q389&gt;=60,"C",IF(Q389&gt;=40,"D",IF(Q389&lt;40,"E"))))))</f>
        <v>C</v>
      </c>
      <c r="S389" s="27">
        <f>INDEX(Detail!$A$1:$A$1001,MATCH(Main!C389,Detail!$G$1:$G$1001,0))</f>
        <v>38468</v>
      </c>
      <c r="T389" t="str">
        <f>INDEX(Detail!$F$1:$F$1001,MATCH(Main!C389,Detail!$G$1:$G$1001,0))</f>
        <v>Mojokerto</v>
      </c>
      <c r="U389">
        <f>INDEX(Detail!$C$1:$C$1001,MATCH(Main!C389,Detail!$G$1:$G$1001,0))</f>
        <v>177</v>
      </c>
      <c r="V389">
        <f>INDEX(Detail!$D$1:$D$1001,MATCH(Main!C389,Detail!$G$1:$G$1001,0))</f>
        <v>90</v>
      </c>
      <c r="W389" t="str">
        <f>INDEX(Detail!$E$1:$E$1001,MATCH(Main!C389,Detail!$G$1:$G$1001,0))</f>
        <v>Jalan Tebet Barat Dalam No. 39</v>
      </c>
      <c r="X389" t="str">
        <f>INDEX(Detail!$B$1:$B$1001,MATCH(Main!C389,Detail!$G$1:$G$1001,0))</f>
        <v>O-</v>
      </c>
    </row>
    <row r="390" spans="1:24" x14ac:dyDescent="0.35">
      <c r="A390">
        <v>389</v>
      </c>
      <c r="B390" t="str">
        <f>IF(A390&lt;=250,"1-250",IF(A390&lt;=500,"251-500",IF(A390&lt;=750,"501-750","751-1000")))</f>
        <v>251-500</v>
      </c>
      <c r="C390" t="str">
        <f>CONCATENATE(IF(D390="Matematika","A",IF(D390="Fisika","B",IF(D390="Kimia","C",IF(D390="Biologi","D",IF(D390="Statistika","E","F"))))),IF(A390&gt;=1000,"",IF(A390&gt;=100,"0",IF(A390&gt;=10,"00",IF(A390&lt;10,"000")))),A390)</f>
        <v>B0389</v>
      </c>
      <c r="D390" t="s">
        <v>1014</v>
      </c>
      <c r="E390" t="str">
        <f>VLOOKUP(C390,Detail!$G$1:$H$1001,2,0)</f>
        <v>Oman Mardhiyah</v>
      </c>
      <c r="F390" t="str">
        <f>IF(D390="Statistika","Bu Dwi",IF(D390="Aktuaria","Pak Krisna",IF(D390="Matematika","Pak Budi",IF(D390="Fisika","Bu Ratna",IF(D390="Kimia","Bu Made","Pak Andi")))))</f>
        <v>Bu Ratna</v>
      </c>
      <c r="G390">
        <v>62</v>
      </c>
      <c r="H390">
        <v>65</v>
      </c>
      <c r="I390">
        <v>55</v>
      </c>
      <c r="J390">
        <v>68</v>
      </c>
      <c r="K390">
        <v>82</v>
      </c>
      <c r="L390">
        <v>100</v>
      </c>
      <c r="M390">
        <v>61</v>
      </c>
      <c r="N390" s="27" t="str">
        <f>IFERROR(VLOOKUP(Main!C390,Absen!$A$1:$B$501,2,0),"No")</f>
        <v>No</v>
      </c>
      <c r="O390" s="27" t="str">
        <f>IF(N390="No","Hadir","Tidak Hadir")</f>
        <v>Hadir</v>
      </c>
      <c r="P390">
        <f>IF(N390="No",M390,M390-10)</f>
        <v>61</v>
      </c>
      <c r="Q390">
        <f>SUM(G390:H390,J390:K390)*12.5%+SUM(I390,L390)*20%+P390*10%</f>
        <v>71.724999999999994</v>
      </c>
      <c r="R390" t="str">
        <f>IF(Main!Q390&gt;=91,"A+",IF(Main!Q390&gt;=80,"A",IF(Q390&gt;=70,"B",IF(Q390&gt;=60,"C",IF(Q390&gt;=40,"D",IF(Q390&lt;40,"E"))))))</f>
        <v>B</v>
      </c>
      <c r="S390" s="27">
        <f>INDEX(Detail!$A$1:$A$1001,MATCH(Main!C390,Detail!$G$1:$G$1001,0))</f>
        <v>38048</v>
      </c>
      <c r="T390" t="str">
        <f>INDEX(Detail!$F$1:$F$1001,MATCH(Main!C390,Detail!$G$1:$G$1001,0))</f>
        <v>Tual</v>
      </c>
      <c r="U390">
        <f>INDEX(Detail!$C$1:$C$1001,MATCH(Main!C390,Detail!$G$1:$G$1001,0))</f>
        <v>165</v>
      </c>
      <c r="V390">
        <f>INDEX(Detail!$D$1:$D$1001,MATCH(Main!C390,Detail!$G$1:$G$1001,0))</f>
        <v>75</v>
      </c>
      <c r="W390" t="str">
        <f>INDEX(Detail!$E$1:$E$1001,MATCH(Main!C390,Detail!$G$1:$G$1001,0))</f>
        <v>Gg. W.R. Supratman No. 94</v>
      </c>
      <c r="X390" t="str">
        <f>INDEX(Detail!$B$1:$B$1001,MATCH(Main!C390,Detail!$G$1:$G$1001,0))</f>
        <v>O-</v>
      </c>
    </row>
    <row r="391" spans="1:24" x14ac:dyDescent="0.35">
      <c r="A391">
        <v>390</v>
      </c>
      <c r="B391" t="str">
        <f>IF(A391&lt;=250,"1-250",IF(A391&lt;=500,"251-500",IF(A391&lt;=750,"501-750","751-1000")))</f>
        <v>251-500</v>
      </c>
      <c r="C391" t="str">
        <f>CONCATENATE(IF(D391="Matematika","A",IF(D391="Fisika","B",IF(D391="Kimia","C",IF(D391="Biologi","D",IF(D391="Statistika","E","F"))))),IF(A391&gt;=1000,"",IF(A391&gt;=100,"0",IF(A391&gt;=10,"00",IF(A391&lt;10,"000")))),A391)</f>
        <v>E0390</v>
      </c>
      <c r="D391" t="s">
        <v>1010</v>
      </c>
      <c r="E391" t="str">
        <f>VLOOKUP(C391,Detail!$G$1:$H$1001,2,0)</f>
        <v>Setya Prayoga</v>
      </c>
      <c r="F391" t="str">
        <f>IF(D391="Statistika","Bu Dwi",IF(D391="Aktuaria","Pak Krisna",IF(D391="Matematika","Pak Budi",IF(D391="Fisika","Bu Ratna",IF(D391="Kimia","Bu Made","Pak Andi")))))</f>
        <v>Bu Dwi</v>
      </c>
      <c r="G391">
        <v>87</v>
      </c>
      <c r="H391">
        <v>52</v>
      </c>
      <c r="I391">
        <v>81</v>
      </c>
      <c r="J391">
        <v>69</v>
      </c>
      <c r="K391">
        <v>64</v>
      </c>
      <c r="L391">
        <v>96</v>
      </c>
      <c r="M391">
        <v>89</v>
      </c>
      <c r="N391" s="27" t="str">
        <f>IFERROR(VLOOKUP(Main!C391,Absen!$A$1:$B$501,2,0),"No")</f>
        <v>No</v>
      </c>
      <c r="O391" s="27" t="str">
        <f>IF(N391="No","Hadir","Tidak Hadir")</f>
        <v>Hadir</v>
      </c>
      <c r="P391">
        <f>IF(N391="No",M391,M391-10)</f>
        <v>89</v>
      </c>
      <c r="Q391">
        <f>SUM(G391:H391,J391:K391)*12.5%+SUM(I391,L391)*20%+P391*10%</f>
        <v>78.300000000000011</v>
      </c>
      <c r="R391" t="str">
        <f>IF(Main!Q391&gt;=91,"A+",IF(Main!Q391&gt;=80,"A",IF(Q391&gt;=70,"B",IF(Q391&gt;=60,"C",IF(Q391&gt;=40,"D",IF(Q391&lt;40,"E"))))))</f>
        <v>B</v>
      </c>
      <c r="S391" s="27">
        <f>INDEX(Detail!$A$1:$A$1001,MATCH(Main!C391,Detail!$G$1:$G$1001,0))</f>
        <v>37690</v>
      </c>
      <c r="T391" t="str">
        <f>INDEX(Detail!$F$1:$F$1001,MATCH(Main!C391,Detail!$G$1:$G$1001,0))</f>
        <v>Meulaboh</v>
      </c>
      <c r="U391">
        <f>INDEX(Detail!$C$1:$C$1001,MATCH(Main!C391,Detail!$G$1:$G$1001,0))</f>
        <v>158</v>
      </c>
      <c r="V391">
        <f>INDEX(Detail!$D$1:$D$1001,MATCH(Main!C391,Detail!$G$1:$G$1001,0))</f>
        <v>64</v>
      </c>
      <c r="W391" t="str">
        <f>INDEX(Detail!$E$1:$E$1001,MATCH(Main!C391,Detail!$G$1:$G$1001,0))</f>
        <v>Gg. W.R. Supratman No. 58</v>
      </c>
      <c r="X391" t="str">
        <f>INDEX(Detail!$B$1:$B$1001,MATCH(Main!C391,Detail!$G$1:$G$1001,0))</f>
        <v>B-</v>
      </c>
    </row>
    <row r="392" spans="1:24" x14ac:dyDescent="0.35">
      <c r="A392">
        <v>391</v>
      </c>
      <c r="B392" t="str">
        <f>IF(A392&lt;=250,"1-250",IF(A392&lt;=500,"251-500",IF(A392&lt;=750,"501-750","751-1000")))</f>
        <v>251-500</v>
      </c>
      <c r="C392" t="str">
        <f>CONCATENATE(IF(D392="Matematika","A",IF(D392="Fisika","B",IF(D392="Kimia","C",IF(D392="Biologi","D",IF(D392="Statistika","E","F"))))),IF(A392&gt;=1000,"",IF(A392&gt;=100,"0",IF(A392&gt;=10,"00",IF(A392&lt;10,"000")))),A392)</f>
        <v>C0391</v>
      </c>
      <c r="D392" t="s">
        <v>1012</v>
      </c>
      <c r="E392" t="str">
        <f>VLOOKUP(C392,Detail!$G$1:$H$1001,2,0)</f>
        <v>Laila Maryadi</v>
      </c>
      <c r="F392" t="str">
        <f>IF(D392="Statistika","Bu Dwi",IF(D392="Aktuaria","Pak Krisna",IF(D392="Matematika","Pak Budi",IF(D392="Fisika","Bu Ratna",IF(D392="Kimia","Bu Made","Pak Andi")))))</f>
        <v>Bu Made</v>
      </c>
      <c r="G392">
        <v>94</v>
      </c>
      <c r="H392">
        <v>53</v>
      </c>
      <c r="I392">
        <v>46</v>
      </c>
      <c r="J392">
        <v>66</v>
      </c>
      <c r="K392">
        <v>90</v>
      </c>
      <c r="L392">
        <v>100</v>
      </c>
      <c r="M392">
        <v>60</v>
      </c>
      <c r="N392" s="27" t="str">
        <f>IFERROR(VLOOKUP(Main!C392,Absen!$A$1:$B$501,2,0),"No")</f>
        <v>No</v>
      </c>
      <c r="O392" s="27" t="str">
        <f>IF(N392="No","Hadir","Tidak Hadir")</f>
        <v>Hadir</v>
      </c>
      <c r="P392">
        <f>IF(N392="No",M392,M392-10)</f>
        <v>60</v>
      </c>
      <c r="Q392">
        <f>SUM(G392:H392,J392:K392)*12.5%+SUM(I392,L392)*20%+P392*10%</f>
        <v>73.075000000000003</v>
      </c>
      <c r="R392" t="str">
        <f>IF(Main!Q392&gt;=91,"A+",IF(Main!Q392&gt;=80,"A",IF(Q392&gt;=70,"B",IF(Q392&gt;=60,"C",IF(Q392&gt;=40,"D",IF(Q392&lt;40,"E"))))))</f>
        <v>B</v>
      </c>
      <c r="S392" s="27">
        <f>INDEX(Detail!$A$1:$A$1001,MATCH(Main!C392,Detail!$G$1:$G$1001,0))</f>
        <v>37449</v>
      </c>
      <c r="T392" t="str">
        <f>INDEX(Detail!$F$1:$F$1001,MATCH(Main!C392,Detail!$G$1:$G$1001,0))</f>
        <v>Palembang</v>
      </c>
      <c r="U392">
        <f>INDEX(Detail!$C$1:$C$1001,MATCH(Main!C392,Detail!$G$1:$G$1001,0))</f>
        <v>173</v>
      </c>
      <c r="V392">
        <f>INDEX(Detail!$D$1:$D$1001,MATCH(Main!C392,Detail!$G$1:$G$1001,0))</f>
        <v>62</v>
      </c>
      <c r="W392" t="str">
        <f>INDEX(Detail!$E$1:$E$1001,MATCH(Main!C392,Detail!$G$1:$G$1001,0))</f>
        <v>Jl. Rajiman No. 19</v>
      </c>
      <c r="X392" t="str">
        <f>INDEX(Detail!$B$1:$B$1001,MATCH(Main!C392,Detail!$G$1:$G$1001,0))</f>
        <v>A-</v>
      </c>
    </row>
    <row r="393" spans="1:24" x14ac:dyDescent="0.35">
      <c r="A393">
        <v>392</v>
      </c>
      <c r="B393" t="str">
        <f>IF(A393&lt;=250,"1-250",IF(A393&lt;=500,"251-500",IF(A393&lt;=750,"501-750","751-1000")))</f>
        <v>251-500</v>
      </c>
      <c r="C393" t="str">
        <f>CONCATENATE(IF(D393="Matematika","A",IF(D393="Fisika","B",IF(D393="Kimia","C",IF(D393="Biologi","D",IF(D393="Statistika","E","F"))))),IF(A393&gt;=1000,"",IF(A393&gt;=100,"0",IF(A393&gt;=10,"00",IF(A393&lt;10,"000")))),A393)</f>
        <v>F0392</v>
      </c>
      <c r="D393" t="s">
        <v>1011</v>
      </c>
      <c r="E393" t="str">
        <f>VLOOKUP(C393,Detail!$G$1:$H$1001,2,0)</f>
        <v>Kusuma Andriani</v>
      </c>
      <c r="F393" t="str">
        <f>IF(D393="Statistika","Bu Dwi",IF(D393="Aktuaria","Pak Krisna",IF(D393="Matematika","Pak Budi",IF(D393="Fisika","Bu Ratna",IF(D393="Kimia","Bu Made","Pak Andi")))))</f>
        <v>Pak Krisna</v>
      </c>
      <c r="G393">
        <v>53</v>
      </c>
      <c r="H393">
        <v>58</v>
      </c>
      <c r="I393">
        <v>75</v>
      </c>
      <c r="J393">
        <v>63</v>
      </c>
      <c r="K393">
        <v>70</v>
      </c>
      <c r="L393">
        <v>51</v>
      </c>
      <c r="M393">
        <v>77</v>
      </c>
      <c r="N393" s="27">
        <f>IFERROR(VLOOKUP(Main!C393,Absen!$A$1:$B$501,2,0),"No")</f>
        <v>44869</v>
      </c>
      <c r="O393" s="27" t="str">
        <f>IF(N393="No","Hadir","Tidak Hadir")</f>
        <v>Tidak Hadir</v>
      </c>
      <c r="P393">
        <f>IF(N393="No",M393,M393-10)</f>
        <v>67</v>
      </c>
      <c r="Q393">
        <f>SUM(G393:H393,J393:K393)*12.5%+SUM(I393,L393)*20%+P393*10%</f>
        <v>62.400000000000006</v>
      </c>
      <c r="R393" t="str">
        <f>IF(Main!Q393&gt;=91,"A+",IF(Main!Q393&gt;=80,"A",IF(Q393&gt;=70,"B",IF(Q393&gt;=60,"C",IF(Q393&gt;=40,"D",IF(Q393&lt;40,"E"))))))</f>
        <v>C</v>
      </c>
      <c r="S393" s="27">
        <f>INDEX(Detail!$A$1:$A$1001,MATCH(Main!C393,Detail!$G$1:$G$1001,0))</f>
        <v>38258</v>
      </c>
      <c r="T393" t="str">
        <f>INDEX(Detail!$F$1:$F$1001,MATCH(Main!C393,Detail!$G$1:$G$1001,0))</f>
        <v>Mataram</v>
      </c>
      <c r="U393">
        <f>INDEX(Detail!$C$1:$C$1001,MATCH(Main!C393,Detail!$G$1:$G$1001,0))</f>
        <v>150</v>
      </c>
      <c r="V393">
        <f>INDEX(Detail!$D$1:$D$1001,MATCH(Main!C393,Detail!$G$1:$G$1001,0))</f>
        <v>80</v>
      </c>
      <c r="W393" t="str">
        <f>INDEX(Detail!$E$1:$E$1001,MATCH(Main!C393,Detail!$G$1:$G$1001,0))</f>
        <v>Jl. Merdeka No. 55</v>
      </c>
      <c r="X393" t="str">
        <f>INDEX(Detail!$B$1:$B$1001,MATCH(Main!C393,Detail!$G$1:$G$1001,0))</f>
        <v>A+</v>
      </c>
    </row>
    <row r="394" spans="1:24" x14ac:dyDescent="0.35">
      <c r="A394">
        <v>393</v>
      </c>
      <c r="B394" t="str">
        <f>IF(A394&lt;=250,"1-250",IF(A394&lt;=500,"251-500",IF(A394&lt;=750,"501-750","751-1000")))</f>
        <v>251-500</v>
      </c>
      <c r="C394" t="str">
        <f>CONCATENATE(IF(D394="Matematika","A",IF(D394="Fisika","B",IF(D394="Kimia","C",IF(D394="Biologi","D",IF(D394="Statistika","E","F"))))),IF(A394&gt;=1000,"",IF(A394&gt;=100,"0",IF(A394&gt;=10,"00",IF(A394&lt;10,"000")))),A394)</f>
        <v>D0393</v>
      </c>
      <c r="D394" t="s">
        <v>1013</v>
      </c>
      <c r="E394" t="str">
        <f>VLOOKUP(C394,Detail!$G$1:$H$1001,2,0)</f>
        <v>Adhiarja Prasasta</v>
      </c>
      <c r="F394" t="str">
        <f>IF(D394="Statistika","Bu Dwi",IF(D394="Aktuaria","Pak Krisna",IF(D394="Matematika","Pak Budi",IF(D394="Fisika","Bu Ratna",IF(D394="Kimia","Bu Made","Pak Andi")))))</f>
        <v>Pak Andi</v>
      </c>
      <c r="G394">
        <v>77</v>
      </c>
      <c r="H394">
        <v>46</v>
      </c>
      <c r="I394">
        <v>64</v>
      </c>
      <c r="J394">
        <v>71</v>
      </c>
      <c r="K394">
        <v>92</v>
      </c>
      <c r="L394">
        <v>97</v>
      </c>
      <c r="M394">
        <v>86</v>
      </c>
      <c r="N394" s="27">
        <f>IFERROR(VLOOKUP(Main!C394,Absen!$A$1:$B$501,2,0),"No")</f>
        <v>44831</v>
      </c>
      <c r="O394" s="27" t="str">
        <f>IF(N394="No","Hadir","Tidak Hadir")</f>
        <v>Tidak Hadir</v>
      </c>
      <c r="P394">
        <f>IF(N394="No",M394,M394-10)</f>
        <v>76</v>
      </c>
      <c r="Q394">
        <f>SUM(G394:H394,J394:K394)*12.5%+SUM(I394,L394)*20%+P394*10%</f>
        <v>75.55</v>
      </c>
      <c r="R394" t="str">
        <f>IF(Main!Q394&gt;=91,"A+",IF(Main!Q394&gt;=80,"A",IF(Q394&gt;=70,"B",IF(Q394&gt;=60,"C",IF(Q394&gt;=40,"D",IF(Q394&lt;40,"E"))))))</f>
        <v>B</v>
      </c>
      <c r="S394" s="27">
        <f>INDEX(Detail!$A$1:$A$1001,MATCH(Main!C394,Detail!$G$1:$G$1001,0))</f>
        <v>37799</v>
      </c>
      <c r="T394" t="str">
        <f>INDEX(Detail!$F$1:$F$1001,MATCH(Main!C394,Detail!$G$1:$G$1001,0))</f>
        <v>Banjar</v>
      </c>
      <c r="U394">
        <f>INDEX(Detail!$C$1:$C$1001,MATCH(Main!C394,Detail!$G$1:$G$1001,0))</f>
        <v>172</v>
      </c>
      <c r="V394">
        <f>INDEX(Detail!$D$1:$D$1001,MATCH(Main!C394,Detail!$G$1:$G$1001,0))</f>
        <v>51</v>
      </c>
      <c r="W394" t="str">
        <f>INDEX(Detail!$E$1:$E$1001,MATCH(Main!C394,Detail!$G$1:$G$1001,0))</f>
        <v>Jalan Ciwastra No. 05</v>
      </c>
      <c r="X394" t="str">
        <f>INDEX(Detail!$B$1:$B$1001,MATCH(Main!C394,Detail!$G$1:$G$1001,0))</f>
        <v>AB+</v>
      </c>
    </row>
    <row r="395" spans="1:24" x14ac:dyDescent="0.35">
      <c r="A395">
        <v>394</v>
      </c>
      <c r="B395" t="str">
        <f>IF(A395&lt;=250,"1-250",IF(A395&lt;=500,"251-500",IF(A395&lt;=750,"501-750","751-1000")))</f>
        <v>251-500</v>
      </c>
      <c r="C395" t="str">
        <f>CONCATENATE(IF(D395="Matematika","A",IF(D395="Fisika","B",IF(D395="Kimia","C",IF(D395="Biologi","D",IF(D395="Statistika","E","F"))))),IF(A395&gt;=1000,"",IF(A395&gt;=100,"0",IF(A395&gt;=10,"00",IF(A395&lt;10,"000")))),A395)</f>
        <v>A0394</v>
      </c>
      <c r="D395" t="s">
        <v>1015</v>
      </c>
      <c r="E395" t="str">
        <f>VLOOKUP(C395,Detail!$G$1:$H$1001,2,0)</f>
        <v>Anita Tamba</v>
      </c>
      <c r="F395" t="str">
        <f>IF(D395="Statistika","Bu Dwi",IF(D395="Aktuaria","Pak Krisna",IF(D395="Matematika","Pak Budi",IF(D395="Fisika","Bu Ratna",IF(D395="Kimia","Bu Made","Pak Andi")))))</f>
        <v>Pak Budi</v>
      </c>
      <c r="G395">
        <v>57</v>
      </c>
      <c r="H395">
        <v>43</v>
      </c>
      <c r="I395">
        <v>39</v>
      </c>
      <c r="J395">
        <v>55</v>
      </c>
      <c r="K395">
        <v>67</v>
      </c>
      <c r="L395">
        <v>92</v>
      </c>
      <c r="M395">
        <v>79</v>
      </c>
      <c r="N395" s="27" t="str">
        <f>IFERROR(VLOOKUP(Main!C395,Absen!$A$1:$B$501,2,0),"No")</f>
        <v>No</v>
      </c>
      <c r="O395" s="27" t="str">
        <f>IF(N395="No","Hadir","Tidak Hadir")</f>
        <v>Hadir</v>
      </c>
      <c r="P395">
        <f>IF(N395="No",M395,M395-10)</f>
        <v>79</v>
      </c>
      <c r="Q395">
        <f>SUM(G395:H395,J395:K395)*12.5%+SUM(I395,L395)*20%+P395*10%</f>
        <v>61.85</v>
      </c>
      <c r="R395" t="str">
        <f>IF(Main!Q395&gt;=91,"A+",IF(Main!Q395&gt;=80,"A",IF(Q395&gt;=70,"B",IF(Q395&gt;=60,"C",IF(Q395&gt;=40,"D",IF(Q395&lt;40,"E"))))))</f>
        <v>C</v>
      </c>
      <c r="S395" s="27">
        <f>INDEX(Detail!$A$1:$A$1001,MATCH(Main!C395,Detail!$G$1:$G$1001,0))</f>
        <v>38197</v>
      </c>
      <c r="T395" t="str">
        <f>INDEX(Detail!$F$1:$F$1001,MATCH(Main!C395,Detail!$G$1:$G$1001,0))</f>
        <v>Depok</v>
      </c>
      <c r="U395">
        <f>INDEX(Detail!$C$1:$C$1001,MATCH(Main!C395,Detail!$G$1:$G$1001,0))</f>
        <v>176</v>
      </c>
      <c r="V395">
        <f>INDEX(Detail!$D$1:$D$1001,MATCH(Main!C395,Detail!$G$1:$G$1001,0))</f>
        <v>47</v>
      </c>
      <c r="W395" t="str">
        <f>INDEX(Detail!$E$1:$E$1001,MATCH(Main!C395,Detail!$G$1:$G$1001,0))</f>
        <v>Gang K.H. Wahid Hasyim No. 25</v>
      </c>
      <c r="X395" t="str">
        <f>INDEX(Detail!$B$1:$B$1001,MATCH(Main!C395,Detail!$G$1:$G$1001,0))</f>
        <v>A-</v>
      </c>
    </row>
    <row r="396" spans="1:24" x14ac:dyDescent="0.35">
      <c r="A396">
        <v>395</v>
      </c>
      <c r="B396" t="str">
        <f>IF(A396&lt;=250,"1-250",IF(A396&lt;=500,"251-500",IF(A396&lt;=750,"501-750","751-1000")))</f>
        <v>251-500</v>
      </c>
      <c r="C396" t="str">
        <f>CONCATENATE(IF(D396="Matematika","A",IF(D396="Fisika","B",IF(D396="Kimia","C",IF(D396="Biologi","D",IF(D396="Statistika","E","F"))))),IF(A396&gt;=1000,"",IF(A396&gt;=100,"0",IF(A396&gt;=10,"00",IF(A396&lt;10,"000")))),A396)</f>
        <v>E0395</v>
      </c>
      <c r="D396" t="s">
        <v>1010</v>
      </c>
      <c r="E396" t="str">
        <f>VLOOKUP(C396,Detail!$G$1:$H$1001,2,0)</f>
        <v>Bambang Nasyiah</v>
      </c>
      <c r="F396" t="str">
        <f>IF(D396="Statistika","Bu Dwi",IF(D396="Aktuaria","Pak Krisna",IF(D396="Matematika","Pak Budi",IF(D396="Fisika","Bu Ratna",IF(D396="Kimia","Bu Made","Pak Andi")))))</f>
        <v>Bu Dwi</v>
      </c>
      <c r="G396">
        <v>78</v>
      </c>
      <c r="H396">
        <v>63</v>
      </c>
      <c r="I396">
        <v>79</v>
      </c>
      <c r="J396">
        <v>74</v>
      </c>
      <c r="K396">
        <v>85</v>
      </c>
      <c r="L396">
        <v>60</v>
      </c>
      <c r="M396">
        <v>90</v>
      </c>
      <c r="N396" s="27">
        <f>IFERROR(VLOOKUP(Main!C396,Absen!$A$1:$B$501,2,0),"No")</f>
        <v>44803</v>
      </c>
      <c r="O396" s="27" t="str">
        <f>IF(N396="No","Hadir","Tidak Hadir")</f>
        <v>Tidak Hadir</v>
      </c>
      <c r="P396">
        <f>IF(N396="No",M396,M396-10)</f>
        <v>80</v>
      </c>
      <c r="Q396">
        <f>SUM(G396:H396,J396:K396)*12.5%+SUM(I396,L396)*20%+P396*10%</f>
        <v>73.3</v>
      </c>
      <c r="R396" t="str">
        <f>IF(Main!Q396&gt;=91,"A+",IF(Main!Q396&gt;=80,"A",IF(Q396&gt;=70,"B",IF(Q396&gt;=60,"C",IF(Q396&gt;=40,"D",IF(Q396&lt;40,"E"))))))</f>
        <v>B</v>
      </c>
      <c r="S396" s="27">
        <f>INDEX(Detail!$A$1:$A$1001,MATCH(Main!C396,Detail!$G$1:$G$1001,0))</f>
        <v>37593</v>
      </c>
      <c r="T396" t="str">
        <f>INDEX(Detail!$F$1:$F$1001,MATCH(Main!C396,Detail!$G$1:$G$1001,0))</f>
        <v>Pematangsiantar</v>
      </c>
      <c r="U396">
        <f>INDEX(Detail!$C$1:$C$1001,MATCH(Main!C396,Detail!$G$1:$G$1001,0))</f>
        <v>167</v>
      </c>
      <c r="V396">
        <f>INDEX(Detail!$D$1:$D$1001,MATCH(Main!C396,Detail!$G$1:$G$1001,0))</f>
        <v>60</v>
      </c>
      <c r="W396" t="str">
        <f>INDEX(Detail!$E$1:$E$1001,MATCH(Main!C396,Detail!$G$1:$G$1001,0))</f>
        <v>Gang Jend. Sudirman No. 95</v>
      </c>
      <c r="X396" t="str">
        <f>INDEX(Detail!$B$1:$B$1001,MATCH(Main!C396,Detail!$G$1:$G$1001,0))</f>
        <v>AB-</v>
      </c>
    </row>
    <row r="397" spans="1:24" x14ac:dyDescent="0.35">
      <c r="A397">
        <v>396</v>
      </c>
      <c r="B397" t="str">
        <f>IF(A397&lt;=250,"1-250",IF(A397&lt;=500,"251-500",IF(A397&lt;=750,"501-750","751-1000")))</f>
        <v>251-500</v>
      </c>
      <c r="C397" t="str">
        <f>CONCATENATE(IF(D397="Matematika","A",IF(D397="Fisika","B",IF(D397="Kimia","C",IF(D397="Biologi","D",IF(D397="Statistika","E","F"))))),IF(A397&gt;=1000,"",IF(A397&gt;=100,"0",IF(A397&gt;=10,"00",IF(A397&lt;10,"000")))),A397)</f>
        <v>D0396</v>
      </c>
      <c r="D397" t="s">
        <v>1013</v>
      </c>
      <c r="E397" t="str">
        <f>VLOOKUP(C397,Detail!$G$1:$H$1001,2,0)</f>
        <v>Ami Prasetya</v>
      </c>
      <c r="F397" t="str">
        <f>IF(D397="Statistika","Bu Dwi",IF(D397="Aktuaria","Pak Krisna",IF(D397="Matematika","Pak Budi",IF(D397="Fisika","Bu Ratna",IF(D397="Kimia","Bu Made","Pak Andi")))))</f>
        <v>Pak Andi</v>
      </c>
      <c r="G397">
        <v>51</v>
      </c>
      <c r="H397">
        <v>56</v>
      </c>
      <c r="I397">
        <v>81</v>
      </c>
      <c r="J397">
        <v>60</v>
      </c>
      <c r="K397">
        <v>91</v>
      </c>
      <c r="L397">
        <v>54</v>
      </c>
      <c r="M397">
        <v>63</v>
      </c>
      <c r="N397" s="27" t="str">
        <f>IFERROR(VLOOKUP(Main!C397,Absen!$A$1:$B$501,2,0),"No")</f>
        <v>No</v>
      </c>
      <c r="O397" s="27" t="str">
        <f>IF(N397="No","Hadir","Tidak Hadir")</f>
        <v>Hadir</v>
      </c>
      <c r="P397">
        <f>IF(N397="No",M397,M397-10)</f>
        <v>63</v>
      </c>
      <c r="Q397">
        <f>SUM(G397:H397,J397:K397)*12.5%+SUM(I397,L397)*20%+P397*10%</f>
        <v>65.55</v>
      </c>
      <c r="R397" t="str">
        <f>IF(Main!Q397&gt;=91,"A+",IF(Main!Q397&gt;=80,"A",IF(Q397&gt;=70,"B",IF(Q397&gt;=60,"C",IF(Q397&gt;=40,"D",IF(Q397&lt;40,"E"))))))</f>
        <v>C</v>
      </c>
      <c r="S397" s="27">
        <f>INDEX(Detail!$A$1:$A$1001,MATCH(Main!C397,Detail!$G$1:$G$1001,0))</f>
        <v>38404</v>
      </c>
      <c r="T397" t="str">
        <f>INDEX(Detail!$F$1:$F$1001,MATCH(Main!C397,Detail!$G$1:$G$1001,0))</f>
        <v>Langsa</v>
      </c>
      <c r="U397">
        <f>INDEX(Detail!$C$1:$C$1001,MATCH(Main!C397,Detail!$G$1:$G$1001,0))</f>
        <v>163</v>
      </c>
      <c r="V397">
        <f>INDEX(Detail!$D$1:$D$1001,MATCH(Main!C397,Detail!$G$1:$G$1001,0))</f>
        <v>51</v>
      </c>
      <c r="W397" t="str">
        <f>INDEX(Detail!$E$1:$E$1001,MATCH(Main!C397,Detail!$G$1:$G$1001,0))</f>
        <v>Jalan Pacuan Kuda No. 45</v>
      </c>
      <c r="X397" t="str">
        <f>INDEX(Detail!$B$1:$B$1001,MATCH(Main!C397,Detail!$G$1:$G$1001,0))</f>
        <v>O+</v>
      </c>
    </row>
    <row r="398" spans="1:24" x14ac:dyDescent="0.35">
      <c r="A398">
        <v>397</v>
      </c>
      <c r="B398" t="str">
        <f>IF(A398&lt;=250,"1-250",IF(A398&lt;=500,"251-500",IF(A398&lt;=750,"501-750","751-1000")))</f>
        <v>251-500</v>
      </c>
      <c r="C398" t="str">
        <f>CONCATENATE(IF(D398="Matematika","A",IF(D398="Fisika","B",IF(D398="Kimia","C",IF(D398="Biologi","D",IF(D398="Statistika","E","F"))))),IF(A398&gt;=1000,"",IF(A398&gt;=100,"0",IF(A398&gt;=10,"00",IF(A398&lt;10,"000")))),A398)</f>
        <v>C0397</v>
      </c>
      <c r="D398" t="s">
        <v>1012</v>
      </c>
      <c r="E398" t="str">
        <f>VLOOKUP(C398,Detail!$G$1:$H$1001,2,0)</f>
        <v>Farhunnisa Putri</v>
      </c>
      <c r="F398" t="str">
        <f>IF(D398="Statistika","Bu Dwi",IF(D398="Aktuaria","Pak Krisna",IF(D398="Matematika","Pak Budi",IF(D398="Fisika","Bu Ratna",IF(D398="Kimia","Bu Made","Pak Andi")))))</f>
        <v>Bu Made</v>
      </c>
      <c r="G398">
        <v>66</v>
      </c>
      <c r="H398">
        <v>44</v>
      </c>
      <c r="I398">
        <v>48</v>
      </c>
      <c r="J398">
        <v>72</v>
      </c>
      <c r="K398">
        <v>82</v>
      </c>
      <c r="L398">
        <v>96</v>
      </c>
      <c r="M398">
        <v>77</v>
      </c>
      <c r="N398" s="27">
        <f>IFERROR(VLOOKUP(Main!C398,Absen!$A$1:$B$501,2,0),"No")</f>
        <v>44783</v>
      </c>
      <c r="O398" s="27" t="str">
        <f>IF(N398="No","Hadir","Tidak Hadir")</f>
        <v>Tidak Hadir</v>
      </c>
      <c r="P398">
        <f>IF(N398="No",M398,M398-10)</f>
        <v>67</v>
      </c>
      <c r="Q398">
        <f>SUM(G398:H398,J398:K398)*12.5%+SUM(I398,L398)*20%+P398*10%</f>
        <v>68.5</v>
      </c>
      <c r="R398" t="str">
        <f>IF(Main!Q398&gt;=91,"A+",IF(Main!Q398&gt;=80,"A",IF(Q398&gt;=70,"B",IF(Q398&gt;=60,"C",IF(Q398&gt;=40,"D",IF(Q398&lt;40,"E"))))))</f>
        <v>C</v>
      </c>
      <c r="S398" s="27">
        <f>INDEX(Detail!$A$1:$A$1001,MATCH(Main!C398,Detail!$G$1:$G$1001,0))</f>
        <v>37771</v>
      </c>
      <c r="T398" t="str">
        <f>INDEX(Detail!$F$1:$F$1001,MATCH(Main!C398,Detail!$G$1:$G$1001,0))</f>
        <v>Tanjungbalai</v>
      </c>
      <c r="U398">
        <f>INDEX(Detail!$C$1:$C$1001,MATCH(Main!C398,Detail!$G$1:$G$1001,0))</f>
        <v>176</v>
      </c>
      <c r="V398">
        <f>INDEX(Detail!$D$1:$D$1001,MATCH(Main!C398,Detail!$G$1:$G$1001,0))</f>
        <v>87</v>
      </c>
      <c r="W398" t="str">
        <f>INDEX(Detail!$E$1:$E$1001,MATCH(Main!C398,Detail!$G$1:$G$1001,0))</f>
        <v>Jalan Cikapayang No. 41</v>
      </c>
      <c r="X398" t="str">
        <f>INDEX(Detail!$B$1:$B$1001,MATCH(Main!C398,Detail!$G$1:$G$1001,0))</f>
        <v>AB-</v>
      </c>
    </row>
    <row r="399" spans="1:24" x14ac:dyDescent="0.35">
      <c r="A399">
        <v>398</v>
      </c>
      <c r="B399" t="str">
        <f>IF(A399&lt;=250,"1-250",IF(A399&lt;=500,"251-500",IF(A399&lt;=750,"501-750","751-1000")))</f>
        <v>251-500</v>
      </c>
      <c r="C399" t="str">
        <f>CONCATENATE(IF(D399="Matematika","A",IF(D399="Fisika","B",IF(D399="Kimia","C",IF(D399="Biologi","D",IF(D399="Statistika","E","F"))))),IF(A399&gt;=1000,"",IF(A399&gt;=100,"0",IF(A399&gt;=10,"00",IF(A399&lt;10,"000")))),A399)</f>
        <v>C0398</v>
      </c>
      <c r="D399" t="s">
        <v>1012</v>
      </c>
      <c r="E399" t="str">
        <f>VLOOKUP(C399,Detail!$G$1:$H$1001,2,0)</f>
        <v>Gamblang Mayasari</v>
      </c>
      <c r="F399" t="str">
        <f>IF(D399="Statistika","Bu Dwi",IF(D399="Aktuaria","Pak Krisna",IF(D399="Matematika","Pak Budi",IF(D399="Fisika","Bu Ratna",IF(D399="Kimia","Bu Made","Pak Andi")))))</f>
        <v>Bu Made</v>
      </c>
      <c r="G399">
        <v>94</v>
      </c>
      <c r="H399">
        <v>68</v>
      </c>
      <c r="I399">
        <v>73</v>
      </c>
      <c r="J399">
        <v>52</v>
      </c>
      <c r="K399">
        <v>68</v>
      </c>
      <c r="L399">
        <v>64</v>
      </c>
      <c r="M399">
        <v>68</v>
      </c>
      <c r="N399" s="27">
        <f>IFERROR(VLOOKUP(Main!C399,Absen!$A$1:$B$501,2,0),"No")</f>
        <v>44832</v>
      </c>
      <c r="O399" s="27" t="str">
        <f>IF(N399="No","Hadir","Tidak Hadir")</f>
        <v>Tidak Hadir</v>
      </c>
      <c r="P399">
        <f>IF(N399="No",M399,M399-10)</f>
        <v>58</v>
      </c>
      <c r="Q399">
        <f>SUM(G399:H399,J399:K399)*12.5%+SUM(I399,L399)*20%+P399*10%</f>
        <v>68.45</v>
      </c>
      <c r="R399" t="str">
        <f>IF(Main!Q399&gt;=91,"A+",IF(Main!Q399&gt;=80,"A",IF(Q399&gt;=70,"B",IF(Q399&gt;=60,"C",IF(Q399&gt;=40,"D",IF(Q399&lt;40,"E"))))))</f>
        <v>C</v>
      </c>
      <c r="S399" s="27">
        <f>INDEX(Detail!$A$1:$A$1001,MATCH(Main!C399,Detail!$G$1:$G$1001,0))</f>
        <v>38412</v>
      </c>
      <c r="T399" t="str">
        <f>INDEX(Detail!$F$1:$F$1001,MATCH(Main!C399,Detail!$G$1:$G$1001,0))</f>
        <v>Banjarmasin</v>
      </c>
      <c r="U399">
        <f>INDEX(Detail!$C$1:$C$1001,MATCH(Main!C399,Detail!$G$1:$G$1001,0))</f>
        <v>173</v>
      </c>
      <c r="V399">
        <f>INDEX(Detail!$D$1:$D$1001,MATCH(Main!C399,Detail!$G$1:$G$1001,0))</f>
        <v>57</v>
      </c>
      <c r="W399" t="str">
        <f>INDEX(Detail!$E$1:$E$1001,MATCH(Main!C399,Detail!$G$1:$G$1001,0))</f>
        <v>Jalan Pacuan Kuda No. 81</v>
      </c>
      <c r="X399" t="str">
        <f>INDEX(Detail!$B$1:$B$1001,MATCH(Main!C399,Detail!$G$1:$G$1001,0))</f>
        <v>B-</v>
      </c>
    </row>
    <row r="400" spans="1:24" x14ac:dyDescent="0.35">
      <c r="A400">
        <v>399</v>
      </c>
      <c r="B400" t="str">
        <f>IF(A400&lt;=250,"1-250",IF(A400&lt;=500,"251-500",IF(A400&lt;=750,"501-750","751-1000")))</f>
        <v>251-500</v>
      </c>
      <c r="C400" t="str">
        <f>CONCATENATE(IF(D400="Matematika","A",IF(D400="Fisika","B",IF(D400="Kimia","C",IF(D400="Biologi","D",IF(D400="Statistika","E","F"))))),IF(A400&gt;=1000,"",IF(A400&gt;=100,"0",IF(A400&gt;=10,"00",IF(A400&lt;10,"000")))),A400)</f>
        <v>A0399</v>
      </c>
      <c r="D400" t="s">
        <v>1015</v>
      </c>
      <c r="E400" t="str">
        <f>VLOOKUP(C400,Detail!$G$1:$H$1001,2,0)</f>
        <v>Hadi Pudjiastuti</v>
      </c>
      <c r="F400" t="str">
        <f>IF(D400="Statistika","Bu Dwi",IF(D400="Aktuaria","Pak Krisna",IF(D400="Matematika","Pak Budi",IF(D400="Fisika","Bu Ratna",IF(D400="Kimia","Bu Made","Pak Andi")))))</f>
        <v>Pak Budi</v>
      </c>
      <c r="G400">
        <v>80</v>
      </c>
      <c r="H400">
        <v>57</v>
      </c>
      <c r="I400">
        <v>41</v>
      </c>
      <c r="J400">
        <v>63</v>
      </c>
      <c r="K400">
        <v>55</v>
      </c>
      <c r="L400">
        <v>67</v>
      </c>
      <c r="M400">
        <v>61</v>
      </c>
      <c r="N400" s="27" t="str">
        <f>IFERROR(VLOOKUP(Main!C400,Absen!$A$1:$B$501,2,0),"No")</f>
        <v>No</v>
      </c>
      <c r="O400" s="27" t="str">
        <f>IF(N400="No","Hadir","Tidak Hadir")</f>
        <v>Hadir</v>
      </c>
      <c r="P400">
        <f>IF(N400="No",M400,M400-10)</f>
        <v>61</v>
      </c>
      <c r="Q400">
        <f>SUM(G400:H400,J400:K400)*12.5%+SUM(I400,L400)*20%+P400*10%</f>
        <v>59.575000000000003</v>
      </c>
      <c r="R400" t="str">
        <f>IF(Main!Q400&gt;=91,"A+",IF(Main!Q400&gt;=80,"A",IF(Q400&gt;=70,"B",IF(Q400&gt;=60,"C",IF(Q400&gt;=40,"D",IF(Q400&lt;40,"E"))))))</f>
        <v>D</v>
      </c>
      <c r="S400" s="27">
        <f>INDEX(Detail!$A$1:$A$1001,MATCH(Main!C400,Detail!$G$1:$G$1001,0))</f>
        <v>38171</v>
      </c>
      <c r="T400" t="str">
        <f>INDEX(Detail!$F$1:$F$1001,MATCH(Main!C400,Detail!$G$1:$G$1001,0))</f>
        <v>Banda Aceh</v>
      </c>
      <c r="U400">
        <f>INDEX(Detail!$C$1:$C$1001,MATCH(Main!C400,Detail!$G$1:$G$1001,0))</f>
        <v>176</v>
      </c>
      <c r="V400">
        <f>INDEX(Detail!$D$1:$D$1001,MATCH(Main!C400,Detail!$G$1:$G$1001,0))</f>
        <v>87</v>
      </c>
      <c r="W400" t="str">
        <f>INDEX(Detail!$E$1:$E$1001,MATCH(Main!C400,Detail!$G$1:$G$1001,0))</f>
        <v>Jl. Raya Ujungberung No. 00</v>
      </c>
      <c r="X400" t="str">
        <f>INDEX(Detail!$B$1:$B$1001,MATCH(Main!C400,Detail!$G$1:$G$1001,0))</f>
        <v>B-</v>
      </c>
    </row>
    <row r="401" spans="1:24" x14ac:dyDescent="0.35">
      <c r="A401">
        <v>400</v>
      </c>
      <c r="B401" t="str">
        <f>IF(A401&lt;=250,"1-250",IF(A401&lt;=500,"251-500",IF(A401&lt;=750,"501-750","751-1000")))</f>
        <v>251-500</v>
      </c>
      <c r="C401" t="str">
        <f>CONCATENATE(IF(D401="Matematika","A",IF(D401="Fisika","B",IF(D401="Kimia","C",IF(D401="Biologi","D",IF(D401="Statistika","E","F"))))),IF(A401&gt;=1000,"",IF(A401&gt;=100,"0",IF(A401&gt;=10,"00",IF(A401&lt;10,"000")))),A401)</f>
        <v>D0400</v>
      </c>
      <c r="D401" t="s">
        <v>1013</v>
      </c>
      <c r="E401" t="str">
        <f>VLOOKUP(C401,Detail!$G$1:$H$1001,2,0)</f>
        <v>Gandi Wibisono</v>
      </c>
      <c r="F401" t="str">
        <f>IF(D401="Statistika","Bu Dwi",IF(D401="Aktuaria","Pak Krisna",IF(D401="Matematika","Pak Budi",IF(D401="Fisika","Bu Ratna",IF(D401="Kimia","Bu Made","Pak Andi")))))</f>
        <v>Pak Andi</v>
      </c>
      <c r="G401">
        <v>88</v>
      </c>
      <c r="H401">
        <v>69</v>
      </c>
      <c r="I401">
        <v>83</v>
      </c>
      <c r="J401">
        <v>63</v>
      </c>
      <c r="K401">
        <v>84</v>
      </c>
      <c r="L401">
        <v>42</v>
      </c>
      <c r="M401">
        <v>61</v>
      </c>
      <c r="N401" s="27">
        <f>IFERROR(VLOOKUP(Main!C401,Absen!$A$1:$B$501,2,0),"No")</f>
        <v>44765</v>
      </c>
      <c r="O401" s="27" t="str">
        <f>IF(N401="No","Hadir","Tidak Hadir")</f>
        <v>Tidak Hadir</v>
      </c>
      <c r="P401">
        <f>IF(N401="No",M401,M401-10)</f>
        <v>51</v>
      </c>
      <c r="Q401">
        <f>SUM(G401:H401,J401:K401)*12.5%+SUM(I401,L401)*20%+P401*10%</f>
        <v>68.099999999999994</v>
      </c>
      <c r="R401" t="str">
        <f>IF(Main!Q401&gt;=91,"A+",IF(Main!Q401&gt;=80,"A",IF(Q401&gt;=70,"B",IF(Q401&gt;=60,"C",IF(Q401&gt;=40,"D",IF(Q401&lt;40,"E"))))))</f>
        <v>C</v>
      </c>
      <c r="S401" s="27">
        <f>INDEX(Detail!$A$1:$A$1001,MATCH(Main!C401,Detail!$G$1:$G$1001,0))</f>
        <v>38340</v>
      </c>
      <c r="T401" t="str">
        <f>INDEX(Detail!$F$1:$F$1001,MATCH(Main!C401,Detail!$G$1:$G$1001,0))</f>
        <v>Batu</v>
      </c>
      <c r="U401">
        <f>INDEX(Detail!$C$1:$C$1001,MATCH(Main!C401,Detail!$G$1:$G$1001,0))</f>
        <v>153</v>
      </c>
      <c r="V401">
        <f>INDEX(Detail!$D$1:$D$1001,MATCH(Main!C401,Detail!$G$1:$G$1001,0))</f>
        <v>94</v>
      </c>
      <c r="W401" t="str">
        <f>INDEX(Detail!$E$1:$E$1001,MATCH(Main!C401,Detail!$G$1:$G$1001,0))</f>
        <v xml:space="preserve">Gang W.R. Supratman No. 9
</v>
      </c>
      <c r="X401" t="str">
        <f>INDEX(Detail!$B$1:$B$1001,MATCH(Main!C401,Detail!$G$1:$G$1001,0))</f>
        <v>B-</v>
      </c>
    </row>
    <row r="402" spans="1:24" x14ac:dyDescent="0.35">
      <c r="A402">
        <v>401</v>
      </c>
      <c r="B402" t="str">
        <f>IF(A402&lt;=250,"1-250",IF(A402&lt;=500,"251-500",IF(A402&lt;=750,"501-750","751-1000")))</f>
        <v>251-500</v>
      </c>
      <c r="C402" t="str">
        <f>CONCATENATE(IF(D402="Matematika","A",IF(D402="Fisika","B",IF(D402="Kimia","C",IF(D402="Biologi","D",IF(D402="Statistika","E","F"))))),IF(A402&gt;=1000,"",IF(A402&gt;=100,"0",IF(A402&gt;=10,"00",IF(A402&lt;10,"000")))),A402)</f>
        <v>C0401</v>
      </c>
      <c r="D402" t="s">
        <v>1012</v>
      </c>
      <c r="E402" t="str">
        <f>VLOOKUP(C402,Detail!$G$1:$H$1001,2,0)</f>
        <v>Maya Simanjuntak</v>
      </c>
      <c r="F402" t="str">
        <f>IF(D402="Statistika","Bu Dwi",IF(D402="Aktuaria","Pak Krisna",IF(D402="Matematika","Pak Budi",IF(D402="Fisika","Bu Ratna",IF(D402="Kimia","Bu Made","Pak Andi")))))</f>
        <v>Bu Made</v>
      </c>
      <c r="G402">
        <v>91</v>
      </c>
      <c r="H402">
        <v>47</v>
      </c>
      <c r="I402">
        <v>66</v>
      </c>
      <c r="J402">
        <v>57</v>
      </c>
      <c r="K402">
        <v>87</v>
      </c>
      <c r="L402">
        <v>67</v>
      </c>
      <c r="M402">
        <v>84</v>
      </c>
      <c r="N402" s="27">
        <f>IFERROR(VLOOKUP(Main!C402,Absen!$A$1:$B$501,2,0),"No")</f>
        <v>44804</v>
      </c>
      <c r="O402" s="27" t="str">
        <f>IF(N402="No","Hadir","Tidak Hadir")</f>
        <v>Tidak Hadir</v>
      </c>
      <c r="P402">
        <f>IF(N402="No",M402,M402-10)</f>
        <v>74</v>
      </c>
      <c r="Q402">
        <f>SUM(G402:H402,J402:K402)*12.5%+SUM(I402,L402)*20%+P402*10%</f>
        <v>69.25</v>
      </c>
      <c r="R402" t="str">
        <f>IF(Main!Q402&gt;=91,"A+",IF(Main!Q402&gt;=80,"A",IF(Q402&gt;=70,"B",IF(Q402&gt;=60,"C",IF(Q402&gt;=40,"D",IF(Q402&lt;40,"E"))))))</f>
        <v>C</v>
      </c>
      <c r="S402" s="27">
        <f>INDEX(Detail!$A$1:$A$1001,MATCH(Main!C402,Detail!$G$1:$G$1001,0))</f>
        <v>37122</v>
      </c>
      <c r="T402" t="str">
        <f>INDEX(Detail!$F$1:$F$1001,MATCH(Main!C402,Detail!$G$1:$G$1001,0))</f>
        <v>Mataram</v>
      </c>
      <c r="U402">
        <f>INDEX(Detail!$C$1:$C$1001,MATCH(Main!C402,Detail!$G$1:$G$1001,0))</f>
        <v>169</v>
      </c>
      <c r="V402">
        <f>INDEX(Detail!$D$1:$D$1001,MATCH(Main!C402,Detail!$G$1:$G$1001,0))</f>
        <v>70</v>
      </c>
      <c r="W402" t="str">
        <f>INDEX(Detail!$E$1:$E$1001,MATCH(Main!C402,Detail!$G$1:$G$1001,0))</f>
        <v>Jl. Rungkut Industri No. 93</v>
      </c>
      <c r="X402" t="str">
        <f>INDEX(Detail!$B$1:$B$1001,MATCH(Main!C402,Detail!$G$1:$G$1001,0))</f>
        <v>B+</v>
      </c>
    </row>
    <row r="403" spans="1:24" x14ac:dyDescent="0.35">
      <c r="A403">
        <v>402</v>
      </c>
      <c r="B403" t="str">
        <f>IF(A403&lt;=250,"1-250",IF(A403&lt;=500,"251-500",IF(A403&lt;=750,"501-750","751-1000")))</f>
        <v>251-500</v>
      </c>
      <c r="C403" t="str">
        <f>CONCATENATE(IF(D403="Matematika","A",IF(D403="Fisika","B",IF(D403="Kimia","C",IF(D403="Biologi","D",IF(D403="Statistika","E","F"))))),IF(A403&gt;=1000,"",IF(A403&gt;=100,"0",IF(A403&gt;=10,"00",IF(A403&lt;10,"000")))),A403)</f>
        <v>E0402</v>
      </c>
      <c r="D403" t="s">
        <v>1010</v>
      </c>
      <c r="E403" t="str">
        <f>VLOOKUP(C403,Detail!$G$1:$H$1001,2,0)</f>
        <v>Saiful Safitri</v>
      </c>
      <c r="F403" t="str">
        <f>IF(D403="Statistika","Bu Dwi",IF(D403="Aktuaria","Pak Krisna",IF(D403="Matematika","Pak Budi",IF(D403="Fisika","Bu Ratna",IF(D403="Kimia","Bu Made","Pak Andi")))))</f>
        <v>Bu Dwi</v>
      </c>
      <c r="G403">
        <v>93</v>
      </c>
      <c r="H403">
        <v>40</v>
      </c>
      <c r="I403">
        <v>60</v>
      </c>
      <c r="J403">
        <v>64</v>
      </c>
      <c r="K403">
        <v>71</v>
      </c>
      <c r="L403">
        <v>56</v>
      </c>
      <c r="M403">
        <v>76</v>
      </c>
      <c r="N403" s="27">
        <f>IFERROR(VLOOKUP(Main!C403,Absen!$A$1:$B$501,2,0),"No")</f>
        <v>44781</v>
      </c>
      <c r="O403" s="27" t="str">
        <f>IF(N403="No","Hadir","Tidak Hadir")</f>
        <v>Tidak Hadir</v>
      </c>
      <c r="P403">
        <f>IF(N403="No",M403,M403-10)</f>
        <v>66</v>
      </c>
      <c r="Q403">
        <f>SUM(G403:H403,J403:K403)*12.5%+SUM(I403,L403)*20%+P403*10%</f>
        <v>63.300000000000004</v>
      </c>
      <c r="R403" t="str">
        <f>IF(Main!Q403&gt;=91,"A+",IF(Main!Q403&gt;=80,"A",IF(Q403&gt;=70,"B",IF(Q403&gt;=60,"C",IF(Q403&gt;=40,"D",IF(Q403&lt;40,"E"))))))</f>
        <v>C</v>
      </c>
      <c r="S403" s="27">
        <f>INDEX(Detail!$A$1:$A$1001,MATCH(Main!C403,Detail!$G$1:$G$1001,0))</f>
        <v>37219</v>
      </c>
      <c r="T403" t="str">
        <f>INDEX(Detail!$F$1:$F$1001,MATCH(Main!C403,Detail!$G$1:$G$1001,0))</f>
        <v>Binjai</v>
      </c>
      <c r="U403">
        <f>INDEX(Detail!$C$1:$C$1001,MATCH(Main!C403,Detail!$G$1:$G$1001,0))</f>
        <v>164</v>
      </c>
      <c r="V403">
        <f>INDEX(Detail!$D$1:$D$1001,MATCH(Main!C403,Detail!$G$1:$G$1001,0))</f>
        <v>49</v>
      </c>
      <c r="W403" t="str">
        <f>INDEX(Detail!$E$1:$E$1001,MATCH(Main!C403,Detail!$G$1:$G$1001,0))</f>
        <v xml:space="preserve">Gang Rawamangun No. 2
</v>
      </c>
      <c r="X403" t="str">
        <f>INDEX(Detail!$B$1:$B$1001,MATCH(Main!C403,Detail!$G$1:$G$1001,0))</f>
        <v>B-</v>
      </c>
    </row>
    <row r="404" spans="1:24" x14ac:dyDescent="0.35">
      <c r="A404">
        <v>403</v>
      </c>
      <c r="B404" t="str">
        <f>IF(A404&lt;=250,"1-250",IF(A404&lt;=500,"251-500",IF(A404&lt;=750,"501-750","751-1000")))</f>
        <v>251-500</v>
      </c>
      <c r="C404" t="str">
        <f>CONCATENATE(IF(D404="Matematika","A",IF(D404="Fisika","B",IF(D404="Kimia","C",IF(D404="Biologi","D",IF(D404="Statistika","E","F"))))),IF(A404&gt;=1000,"",IF(A404&gt;=100,"0",IF(A404&gt;=10,"00",IF(A404&lt;10,"000")))),A404)</f>
        <v>F0403</v>
      </c>
      <c r="D404" t="s">
        <v>1011</v>
      </c>
      <c r="E404" t="str">
        <f>VLOOKUP(C404,Detail!$G$1:$H$1001,2,0)</f>
        <v>Edi Prasetya</v>
      </c>
      <c r="F404" t="str">
        <f>IF(D404="Statistika","Bu Dwi",IF(D404="Aktuaria","Pak Krisna",IF(D404="Matematika","Pak Budi",IF(D404="Fisika","Bu Ratna",IF(D404="Kimia","Bu Made","Pak Andi")))))</f>
        <v>Pak Krisna</v>
      </c>
      <c r="G404">
        <v>60</v>
      </c>
      <c r="H404">
        <v>72</v>
      </c>
      <c r="I404">
        <v>35</v>
      </c>
      <c r="J404">
        <v>55</v>
      </c>
      <c r="K404">
        <v>88</v>
      </c>
      <c r="L404">
        <v>55</v>
      </c>
      <c r="M404">
        <v>89</v>
      </c>
      <c r="N404" s="27" t="str">
        <f>IFERROR(VLOOKUP(Main!C404,Absen!$A$1:$B$501,2,0),"No")</f>
        <v>No</v>
      </c>
      <c r="O404" s="27" t="str">
        <f>IF(N404="No","Hadir","Tidak Hadir")</f>
        <v>Hadir</v>
      </c>
      <c r="P404">
        <f>IF(N404="No",M404,M404-10)</f>
        <v>89</v>
      </c>
      <c r="Q404">
        <f>SUM(G404:H404,J404:K404)*12.5%+SUM(I404,L404)*20%+P404*10%</f>
        <v>61.274999999999999</v>
      </c>
      <c r="R404" t="str">
        <f>IF(Main!Q404&gt;=91,"A+",IF(Main!Q404&gt;=80,"A",IF(Q404&gt;=70,"B",IF(Q404&gt;=60,"C",IF(Q404&gt;=40,"D",IF(Q404&lt;40,"E"))))))</f>
        <v>C</v>
      </c>
      <c r="S404" s="27">
        <f>INDEX(Detail!$A$1:$A$1001,MATCH(Main!C404,Detail!$G$1:$G$1001,0))</f>
        <v>37808</v>
      </c>
      <c r="T404" t="str">
        <f>INDEX(Detail!$F$1:$F$1001,MATCH(Main!C404,Detail!$G$1:$G$1001,0))</f>
        <v>Tual</v>
      </c>
      <c r="U404">
        <f>INDEX(Detail!$C$1:$C$1001,MATCH(Main!C404,Detail!$G$1:$G$1001,0))</f>
        <v>174</v>
      </c>
      <c r="V404">
        <f>INDEX(Detail!$D$1:$D$1001,MATCH(Main!C404,Detail!$G$1:$G$1001,0))</f>
        <v>86</v>
      </c>
      <c r="W404" t="str">
        <f>INDEX(Detail!$E$1:$E$1001,MATCH(Main!C404,Detail!$G$1:$G$1001,0))</f>
        <v>Gg. Pelajar Pejuang No. 62</v>
      </c>
      <c r="X404" t="str">
        <f>INDEX(Detail!$B$1:$B$1001,MATCH(Main!C404,Detail!$G$1:$G$1001,0))</f>
        <v>AB-</v>
      </c>
    </row>
    <row r="405" spans="1:24" x14ac:dyDescent="0.35">
      <c r="A405">
        <v>404</v>
      </c>
      <c r="B405" t="str">
        <f>IF(A405&lt;=250,"1-250",IF(A405&lt;=500,"251-500",IF(A405&lt;=750,"501-750","751-1000")))</f>
        <v>251-500</v>
      </c>
      <c r="C405" t="str">
        <f>CONCATENATE(IF(D405="Matematika","A",IF(D405="Fisika","B",IF(D405="Kimia","C",IF(D405="Biologi","D",IF(D405="Statistika","E","F"))))),IF(A405&gt;=1000,"",IF(A405&gt;=100,"0",IF(A405&gt;=10,"00",IF(A405&lt;10,"000")))),A405)</f>
        <v>C0404</v>
      </c>
      <c r="D405" t="s">
        <v>1012</v>
      </c>
      <c r="E405" t="str">
        <f>VLOOKUP(C405,Detail!$G$1:$H$1001,2,0)</f>
        <v>Asirwanda Natsir</v>
      </c>
      <c r="F405" t="str">
        <f>IF(D405="Statistika","Bu Dwi",IF(D405="Aktuaria","Pak Krisna",IF(D405="Matematika","Pak Budi",IF(D405="Fisika","Bu Ratna",IF(D405="Kimia","Bu Made","Pak Andi")))))</f>
        <v>Bu Made</v>
      </c>
      <c r="G405">
        <v>75</v>
      </c>
      <c r="H405">
        <v>50</v>
      </c>
      <c r="I405">
        <v>57</v>
      </c>
      <c r="J405">
        <v>57</v>
      </c>
      <c r="K405">
        <v>62</v>
      </c>
      <c r="L405">
        <v>80</v>
      </c>
      <c r="M405">
        <v>68</v>
      </c>
      <c r="N405" s="27" t="str">
        <f>IFERROR(VLOOKUP(Main!C405,Absen!$A$1:$B$501,2,0),"No")</f>
        <v>No</v>
      </c>
      <c r="O405" s="27" t="str">
        <f>IF(N405="No","Hadir","Tidak Hadir")</f>
        <v>Hadir</v>
      </c>
      <c r="P405">
        <f>IF(N405="No",M405,M405-10)</f>
        <v>68</v>
      </c>
      <c r="Q405">
        <f>SUM(G405:H405,J405:K405)*12.5%+SUM(I405,L405)*20%+P405*10%</f>
        <v>64.7</v>
      </c>
      <c r="R405" t="str">
        <f>IF(Main!Q405&gt;=91,"A+",IF(Main!Q405&gt;=80,"A",IF(Q405&gt;=70,"B",IF(Q405&gt;=60,"C",IF(Q405&gt;=40,"D",IF(Q405&lt;40,"E"))))))</f>
        <v>C</v>
      </c>
      <c r="S405" s="27">
        <f>INDEX(Detail!$A$1:$A$1001,MATCH(Main!C405,Detail!$G$1:$G$1001,0))</f>
        <v>37023</v>
      </c>
      <c r="T405" t="str">
        <f>INDEX(Detail!$F$1:$F$1001,MATCH(Main!C405,Detail!$G$1:$G$1001,0))</f>
        <v>Makassar</v>
      </c>
      <c r="U405">
        <f>INDEX(Detail!$C$1:$C$1001,MATCH(Main!C405,Detail!$G$1:$G$1001,0))</f>
        <v>165</v>
      </c>
      <c r="V405">
        <f>INDEX(Detail!$D$1:$D$1001,MATCH(Main!C405,Detail!$G$1:$G$1001,0))</f>
        <v>56</v>
      </c>
      <c r="W405" t="str">
        <f>INDEX(Detail!$E$1:$E$1001,MATCH(Main!C405,Detail!$G$1:$G$1001,0))</f>
        <v>Jl. Rawamangun No. 56</v>
      </c>
      <c r="X405" t="str">
        <f>INDEX(Detail!$B$1:$B$1001,MATCH(Main!C405,Detail!$G$1:$G$1001,0))</f>
        <v>B+</v>
      </c>
    </row>
    <row r="406" spans="1:24" x14ac:dyDescent="0.35">
      <c r="A406">
        <v>405</v>
      </c>
      <c r="B406" t="str">
        <f>IF(A406&lt;=250,"1-250",IF(A406&lt;=500,"251-500",IF(A406&lt;=750,"501-750","751-1000")))</f>
        <v>251-500</v>
      </c>
      <c r="C406" t="str">
        <f>CONCATENATE(IF(D406="Matematika","A",IF(D406="Fisika","B",IF(D406="Kimia","C",IF(D406="Biologi","D",IF(D406="Statistika","E","F"))))),IF(A406&gt;=1000,"",IF(A406&gt;=100,"0",IF(A406&gt;=10,"00",IF(A406&lt;10,"000")))),A406)</f>
        <v>A0405</v>
      </c>
      <c r="D406" t="s">
        <v>1015</v>
      </c>
      <c r="E406" t="str">
        <f>VLOOKUP(C406,Detail!$G$1:$H$1001,2,0)</f>
        <v>Aisyah Nashiruddin</v>
      </c>
      <c r="F406" t="str">
        <f>IF(D406="Statistika","Bu Dwi",IF(D406="Aktuaria","Pak Krisna",IF(D406="Matematika","Pak Budi",IF(D406="Fisika","Bu Ratna",IF(D406="Kimia","Bu Made","Pak Andi")))))</f>
        <v>Pak Budi</v>
      </c>
      <c r="G406">
        <v>57</v>
      </c>
      <c r="H406">
        <v>55</v>
      </c>
      <c r="I406">
        <v>48</v>
      </c>
      <c r="J406">
        <v>65</v>
      </c>
      <c r="K406">
        <v>77</v>
      </c>
      <c r="L406">
        <v>58</v>
      </c>
      <c r="M406">
        <v>71</v>
      </c>
      <c r="N406" s="27">
        <f>IFERROR(VLOOKUP(Main!C406,Absen!$A$1:$B$501,2,0),"No")</f>
        <v>44880</v>
      </c>
      <c r="O406" s="27" t="str">
        <f>IF(N406="No","Hadir","Tidak Hadir")</f>
        <v>Tidak Hadir</v>
      </c>
      <c r="P406">
        <f>IF(N406="No",M406,M406-10)</f>
        <v>61</v>
      </c>
      <c r="Q406">
        <f>SUM(G406:H406,J406:K406)*12.5%+SUM(I406,L406)*20%+P406*10%</f>
        <v>59.050000000000004</v>
      </c>
      <c r="R406" t="str">
        <f>IF(Main!Q406&gt;=91,"A+",IF(Main!Q406&gt;=80,"A",IF(Q406&gt;=70,"B",IF(Q406&gt;=60,"C",IF(Q406&gt;=40,"D",IF(Q406&lt;40,"E"))))))</f>
        <v>D</v>
      </c>
      <c r="S406" s="27">
        <f>INDEX(Detail!$A$1:$A$1001,MATCH(Main!C406,Detail!$G$1:$G$1001,0))</f>
        <v>37887</v>
      </c>
      <c r="T406" t="str">
        <f>INDEX(Detail!$F$1:$F$1001,MATCH(Main!C406,Detail!$G$1:$G$1001,0))</f>
        <v>Bekasi</v>
      </c>
      <c r="U406">
        <f>INDEX(Detail!$C$1:$C$1001,MATCH(Main!C406,Detail!$G$1:$G$1001,0))</f>
        <v>153</v>
      </c>
      <c r="V406">
        <f>INDEX(Detail!$D$1:$D$1001,MATCH(Main!C406,Detail!$G$1:$G$1001,0))</f>
        <v>60</v>
      </c>
      <c r="W406" t="str">
        <f>INDEX(Detail!$E$1:$E$1001,MATCH(Main!C406,Detail!$G$1:$G$1001,0))</f>
        <v>Gang Medokan Ayu No. 80</v>
      </c>
      <c r="X406" t="str">
        <f>INDEX(Detail!$B$1:$B$1001,MATCH(Main!C406,Detail!$G$1:$G$1001,0))</f>
        <v>O-</v>
      </c>
    </row>
    <row r="407" spans="1:24" x14ac:dyDescent="0.35">
      <c r="A407">
        <v>406</v>
      </c>
      <c r="B407" t="str">
        <f>IF(A407&lt;=250,"1-250",IF(A407&lt;=500,"251-500",IF(A407&lt;=750,"501-750","751-1000")))</f>
        <v>251-500</v>
      </c>
      <c r="C407" t="str">
        <f>CONCATENATE(IF(D407="Matematika","A",IF(D407="Fisika","B",IF(D407="Kimia","C",IF(D407="Biologi","D",IF(D407="Statistika","E","F"))))),IF(A407&gt;=1000,"",IF(A407&gt;=100,"0",IF(A407&gt;=10,"00",IF(A407&lt;10,"000")))),A407)</f>
        <v>C0406</v>
      </c>
      <c r="D407" t="s">
        <v>1012</v>
      </c>
      <c r="E407" t="str">
        <f>VLOOKUP(C407,Detail!$G$1:$H$1001,2,0)</f>
        <v>Elon Irawan</v>
      </c>
      <c r="F407" t="str">
        <f>IF(D407="Statistika","Bu Dwi",IF(D407="Aktuaria","Pak Krisna",IF(D407="Matematika","Pak Budi",IF(D407="Fisika","Bu Ratna",IF(D407="Kimia","Bu Made","Pak Andi")))))</f>
        <v>Bu Made</v>
      </c>
      <c r="G407">
        <v>86</v>
      </c>
      <c r="H407">
        <v>49</v>
      </c>
      <c r="I407">
        <v>67</v>
      </c>
      <c r="J407">
        <v>56</v>
      </c>
      <c r="K407">
        <v>94</v>
      </c>
      <c r="L407">
        <v>93</v>
      </c>
      <c r="M407">
        <v>60</v>
      </c>
      <c r="N407" s="27" t="str">
        <f>IFERROR(VLOOKUP(Main!C407,Absen!$A$1:$B$501,2,0),"No")</f>
        <v>No</v>
      </c>
      <c r="O407" s="27" t="str">
        <f>IF(N407="No","Hadir","Tidak Hadir")</f>
        <v>Hadir</v>
      </c>
      <c r="P407">
        <f>IF(N407="No",M407,M407-10)</f>
        <v>60</v>
      </c>
      <c r="Q407">
        <f>SUM(G407:H407,J407:K407)*12.5%+SUM(I407,L407)*20%+P407*10%</f>
        <v>73.625</v>
      </c>
      <c r="R407" t="str">
        <f>IF(Main!Q407&gt;=91,"A+",IF(Main!Q407&gt;=80,"A",IF(Q407&gt;=70,"B",IF(Q407&gt;=60,"C",IF(Q407&gt;=40,"D",IF(Q407&lt;40,"E"))))))</f>
        <v>B</v>
      </c>
      <c r="S407" s="27">
        <f>INDEX(Detail!$A$1:$A$1001,MATCH(Main!C407,Detail!$G$1:$G$1001,0))</f>
        <v>37324</v>
      </c>
      <c r="T407" t="str">
        <f>INDEX(Detail!$F$1:$F$1001,MATCH(Main!C407,Detail!$G$1:$G$1001,0))</f>
        <v>Tanjungbalai</v>
      </c>
      <c r="U407">
        <f>INDEX(Detail!$C$1:$C$1001,MATCH(Main!C407,Detail!$G$1:$G$1001,0))</f>
        <v>167</v>
      </c>
      <c r="V407">
        <f>INDEX(Detail!$D$1:$D$1001,MATCH(Main!C407,Detail!$G$1:$G$1001,0))</f>
        <v>66</v>
      </c>
      <c r="W407" t="str">
        <f>INDEX(Detail!$E$1:$E$1001,MATCH(Main!C407,Detail!$G$1:$G$1001,0))</f>
        <v>Gang Moch. Ramdan No. 25</v>
      </c>
      <c r="X407" t="str">
        <f>INDEX(Detail!$B$1:$B$1001,MATCH(Main!C407,Detail!$G$1:$G$1001,0))</f>
        <v>O+</v>
      </c>
    </row>
    <row r="408" spans="1:24" x14ac:dyDescent="0.35">
      <c r="A408">
        <v>407</v>
      </c>
      <c r="B408" t="str">
        <f>IF(A408&lt;=250,"1-250",IF(A408&lt;=500,"251-500",IF(A408&lt;=750,"501-750","751-1000")))</f>
        <v>251-500</v>
      </c>
      <c r="C408" t="str">
        <f>CONCATENATE(IF(D408="Matematika","A",IF(D408="Fisika","B",IF(D408="Kimia","C",IF(D408="Biologi","D",IF(D408="Statistika","E","F"))))),IF(A408&gt;=1000,"",IF(A408&gt;=100,"0",IF(A408&gt;=10,"00",IF(A408&lt;10,"000")))),A408)</f>
        <v>A0407</v>
      </c>
      <c r="D408" t="s">
        <v>1015</v>
      </c>
      <c r="E408" t="str">
        <f>VLOOKUP(C408,Detail!$G$1:$H$1001,2,0)</f>
        <v>Janet Pradana</v>
      </c>
      <c r="F408" t="str">
        <f>IF(D408="Statistika","Bu Dwi",IF(D408="Aktuaria","Pak Krisna",IF(D408="Matematika","Pak Budi",IF(D408="Fisika","Bu Ratna",IF(D408="Kimia","Bu Made","Pak Andi")))))</f>
        <v>Pak Budi</v>
      </c>
      <c r="G408">
        <v>58</v>
      </c>
      <c r="H408">
        <v>73</v>
      </c>
      <c r="I408">
        <v>95</v>
      </c>
      <c r="J408">
        <v>66</v>
      </c>
      <c r="K408">
        <v>93</v>
      </c>
      <c r="L408">
        <v>76</v>
      </c>
      <c r="M408">
        <v>63</v>
      </c>
      <c r="N408" s="27">
        <f>IFERROR(VLOOKUP(Main!C408,Absen!$A$1:$B$501,2,0),"No")</f>
        <v>44914</v>
      </c>
      <c r="O408" s="27" t="str">
        <f>IF(N408="No","Hadir","Tidak Hadir")</f>
        <v>Tidak Hadir</v>
      </c>
      <c r="P408">
        <f>IF(N408="No",M408,M408-10)</f>
        <v>53</v>
      </c>
      <c r="Q408">
        <f>SUM(G408:H408,J408:K408)*12.5%+SUM(I408,L408)*20%+P408*10%</f>
        <v>75.75</v>
      </c>
      <c r="R408" t="str">
        <f>IF(Main!Q408&gt;=91,"A+",IF(Main!Q408&gt;=80,"A",IF(Q408&gt;=70,"B",IF(Q408&gt;=60,"C",IF(Q408&gt;=40,"D",IF(Q408&lt;40,"E"))))))</f>
        <v>B</v>
      </c>
      <c r="S408" s="27">
        <f>INDEX(Detail!$A$1:$A$1001,MATCH(Main!C408,Detail!$G$1:$G$1001,0))</f>
        <v>37702</v>
      </c>
      <c r="T408" t="str">
        <f>INDEX(Detail!$F$1:$F$1001,MATCH(Main!C408,Detail!$G$1:$G$1001,0))</f>
        <v>Binjai</v>
      </c>
      <c r="U408">
        <f>INDEX(Detail!$C$1:$C$1001,MATCH(Main!C408,Detail!$G$1:$G$1001,0))</f>
        <v>180</v>
      </c>
      <c r="V408">
        <f>INDEX(Detail!$D$1:$D$1001,MATCH(Main!C408,Detail!$G$1:$G$1001,0))</f>
        <v>94</v>
      </c>
      <c r="W408" t="str">
        <f>INDEX(Detail!$E$1:$E$1001,MATCH(Main!C408,Detail!$G$1:$G$1001,0))</f>
        <v>Gang Merdeka No. 47</v>
      </c>
      <c r="X408" t="str">
        <f>INDEX(Detail!$B$1:$B$1001,MATCH(Main!C408,Detail!$G$1:$G$1001,0))</f>
        <v>A+</v>
      </c>
    </row>
    <row r="409" spans="1:24" x14ac:dyDescent="0.35">
      <c r="A409">
        <v>408</v>
      </c>
      <c r="B409" t="str">
        <f>IF(A409&lt;=250,"1-250",IF(A409&lt;=500,"251-500",IF(A409&lt;=750,"501-750","751-1000")))</f>
        <v>251-500</v>
      </c>
      <c r="C409" t="str">
        <f>CONCATENATE(IF(D409="Matematika","A",IF(D409="Fisika","B",IF(D409="Kimia","C",IF(D409="Biologi","D",IF(D409="Statistika","E","F"))))),IF(A409&gt;=1000,"",IF(A409&gt;=100,"0",IF(A409&gt;=10,"00",IF(A409&lt;10,"000")))),A409)</f>
        <v>F0408</v>
      </c>
      <c r="D409" t="s">
        <v>1011</v>
      </c>
      <c r="E409" t="str">
        <f>VLOOKUP(C409,Detail!$G$1:$H$1001,2,0)</f>
        <v>Raihan Laksita</v>
      </c>
      <c r="F409" t="str">
        <f>IF(D409="Statistika","Bu Dwi",IF(D409="Aktuaria","Pak Krisna",IF(D409="Matematika","Pak Budi",IF(D409="Fisika","Bu Ratna",IF(D409="Kimia","Bu Made","Pak Andi")))))</f>
        <v>Pak Krisna</v>
      </c>
      <c r="G409">
        <v>82</v>
      </c>
      <c r="H409">
        <v>60</v>
      </c>
      <c r="I409">
        <v>47</v>
      </c>
      <c r="J409">
        <v>68</v>
      </c>
      <c r="K409">
        <v>94</v>
      </c>
      <c r="L409">
        <v>48</v>
      </c>
      <c r="M409">
        <v>99</v>
      </c>
      <c r="N409" s="27">
        <f>IFERROR(VLOOKUP(Main!C409,Absen!$A$1:$B$501,2,0),"No")</f>
        <v>44887</v>
      </c>
      <c r="O409" s="27" t="str">
        <f>IF(N409="No","Hadir","Tidak Hadir")</f>
        <v>Tidak Hadir</v>
      </c>
      <c r="P409">
        <f>IF(N409="No",M409,M409-10)</f>
        <v>89</v>
      </c>
      <c r="Q409">
        <f>SUM(G409:H409,J409:K409)*12.5%+SUM(I409,L409)*20%+P409*10%</f>
        <v>65.900000000000006</v>
      </c>
      <c r="R409" t="str">
        <f>IF(Main!Q409&gt;=91,"A+",IF(Main!Q409&gt;=80,"A",IF(Q409&gt;=70,"B",IF(Q409&gt;=60,"C",IF(Q409&gt;=40,"D",IF(Q409&lt;40,"E"))))))</f>
        <v>C</v>
      </c>
      <c r="S409" s="27">
        <f>INDEX(Detail!$A$1:$A$1001,MATCH(Main!C409,Detail!$G$1:$G$1001,0))</f>
        <v>37442</v>
      </c>
      <c r="T409" t="str">
        <f>INDEX(Detail!$F$1:$F$1001,MATCH(Main!C409,Detail!$G$1:$G$1001,0))</f>
        <v>Lhokseumawe</v>
      </c>
      <c r="U409">
        <f>INDEX(Detail!$C$1:$C$1001,MATCH(Main!C409,Detail!$G$1:$G$1001,0))</f>
        <v>163</v>
      </c>
      <c r="V409">
        <f>INDEX(Detail!$D$1:$D$1001,MATCH(Main!C409,Detail!$G$1:$G$1001,0))</f>
        <v>45</v>
      </c>
      <c r="W409" t="str">
        <f>INDEX(Detail!$E$1:$E$1001,MATCH(Main!C409,Detail!$G$1:$G$1001,0))</f>
        <v>Gg. M.H Thamrin No. 37</v>
      </c>
      <c r="X409" t="str">
        <f>INDEX(Detail!$B$1:$B$1001,MATCH(Main!C409,Detail!$G$1:$G$1001,0))</f>
        <v>A+</v>
      </c>
    </row>
    <row r="410" spans="1:24" x14ac:dyDescent="0.35">
      <c r="A410">
        <v>409</v>
      </c>
      <c r="B410" t="str">
        <f>IF(A410&lt;=250,"1-250",IF(A410&lt;=500,"251-500",IF(A410&lt;=750,"501-750","751-1000")))</f>
        <v>251-500</v>
      </c>
      <c r="C410" t="str">
        <f>CONCATENATE(IF(D410="Matematika","A",IF(D410="Fisika","B",IF(D410="Kimia","C",IF(D410="Biologi","D",IF(D410="Statistika","E","F"))))),IF(A410&gt;=1000,"",IF(A410&gt;=100,"0",IF(A410&gt;=10,"00",IF(A410&lt;10,"000")))),A410)</f>
        <v>E0409</v>
      </c>
      <c r="D410" t="s">
        <v>1010</v>
      </c>
      <c r="E410" t="str">
        <f>VLOOKUP(C410,Detail!$G$1:$H$1001,2,0)</f>
        <v>Tina Pradipta</v>
      </c>
      <c r="F410" t="str">
        <f>IF(D410="Statistika","Bu Dwi",IF(D410="Aktuaria","Pak Krisna",IF(D410="Matematika","Pak Budi",IF(D410="Fisika","Bu Ratna",IF(D410="Kimia","Bu Made","Pak Andi")))))</f>
        <v>Bu Dwi</v>
      </c>
      <c r="G410">
        <v>82</v>
      </c>
      <c r="H410">
        <v>62</v>
      </c>
      <c r="I410">
        <v>75</v>
      </c>
      <c r="J410">
        <v>63</v>
      </c>
      <c r="K410">
        <v>71</v>
      </c>
      <c r="L410">
        <v>40</v>
      </c>
      <c r="M410">
        <v>80</v>
      </c>
      <c r="N410" s="27" t="str">
        <f>IFERROR(VLOOKUP(Main!C410,Absen!$A$1:$B$501,2,0),"No")</f>
        <v>No</v>
      </c>
      <c r="O410" s="27" t="str">
        <f>IF(N410="No","Hadir","Tidak Hadir")</f>
        <v>Hadir</v>
      </c>
      <c r="P410">
        <f>IF(N410="No",M410,M410-10)</f>
        <v>80</v>
      </c>
      <c r="Q410">
        <f>SUM(G410:H410,J410:K410)*12.5%+SUM(I410,L410)*20%+P410*10%</f>
        <v>65.75</v>
      </c>
      <c r="R410" t="str">
        <f>IF(Main!Q410&gt;=91,"A+",IF(Main!Q410&gt;=80,"A",IF(Q410&gt;=70,"B",IF(Q410&gt;=60,"C",IF(Q410&gt;=40,"D",IF(Q410&lt;40,"E"))))))</f>
        <v>C</v>
      </c>
      <c r="S410" s="27">
        <f>INDEX(Detail!$A$1:$A$1001,MATCH(Main!C410,Detail!$G$1:$G$1001,0))</f>
        <v>37672</v>
      </c>
      <c r="T410" t="str">
        <f>INDEX(Detail!$F$1:$F$1001,MATCH(Main!C410,Detail!$G$1:$G$1001,0))</f>
        <v>Samarinda</v>
      </c>
      <c r="U410">
        <f>INDEX(Detail!$C$1:$C$1001,MATCH(Main!C410,Detail!$G$1:$G$1001,0))</f>
        <v>171</v>
      </c>
      <c r="V410">
        <f>INDEX(Detail!$D$1:$D$1001,MATCH(Main!C410,Detail!$G$1:$G$1001,0))</f>
        <v>59</v>
      </c>
      <c r="W410" t="str">
        <f>INDEX(Detail!$E$1:$E$1001,MATCH(Main!C410,Detail!$G$1:$G$1001,0))</f>
        <v xml:space="preserve">Jl. Suniaraja No. 3
</v>
      </c>
      <c r="X410" t="str">
        <f>INDEX(Detail!$B$1:$B$1001,MATCH(Main!C410,Detail!$G$1:$G$1001,0))</f>
        <v>AB+</v>
      </c>
    </row>
    <row r="411" spans="1:24" x14ac:dyDescent="0.35">
      <c r="A411">
        <v>410</v>
      </c>
      <c r="B411" t="str">
        <f>IF(A411&lt;=250,"1-250",IF(A411&lt;=500,"251-500",IF(A411&lt;=750,"501-750","751-1000")))</f>
        <v>251-500</v>
      </c>
      <c r="C411" t="str">
        <f>CONCATENATE(IF(D411="Matematika","A",IF(D411="Fisika","B",IF(D411="Kimia","C",IF(D411="Biologi","D",IF(D411="Statistika","E","F"))))),IF(A411&gt;=1000,"",IF(A411&gt;=100,"0",IF(A411&gt;=10,"00",IF(A411&lt;10,"000")))),A411)</f>
        <v>F0410</v>
      </c>
      <c r="D411" t="s">
        <v>1011</v>
      </c>
      <c r="E411" t="str">
        <f>VLOOKUP(C411,Detail!$G$1:$H$1001,2,0)</f>
        <v>Elisa Irawan</v>
      </c>
      <c r="F411" t="str">
        <f>IF(D411="Statistika","Bu Dwi",IF(D411="Aktuaria","Pak Krisna",IF(D411="Matematika","Pak Budi",IF(D411="Fisika","Bu Ratna",IF(D411="Kimia","Bu Made","Pak Andi")))))</f>
        <v>Pak Krisna</v>
      </c>
      <c r="G411">
        <v>59</v>
      </c>
      <c r="H411">
        <v>50</v>
      </c>
      <c r="I411">
        <v>50</v>
      </c>
      <c r="J411">
        <v>74</v>
      </c>
      <c r="K411">
        <v>52</v>
      </c>
      <c r="L411">
        <v>97</v>
      </c>
      <c r="M411">
        <v>72</v>
      </c>
      <c r="N411" s="27">
        <f>IFERROR(VLOOKUP(Main!C411,Absen!$A$1:$B$501,2,0),"No")</f>
        <v>44878</v>
      </c>
      <c r="O411" s="27" t="str">
        <f>IF(N411="No","Hadir","Tidak Hadir")</f>
        <v>Tidak Hadir</v>
      </c>
      <c r="P411">
        <f>IF(N411="No",M411,M411-10)</f>
        <v>62</v>
      </c>
      <c r="Q411">
        <f>SUM(G411:H411,J411:K411)*12.5%+SUM(I411,L411)*20%+P411*10%</f>
        <v>64.975000000000009</v>
      </c>
      <c r="R411" t="str">
        <f>IF(Main!Q411&gt;=91,"A+",IF(Main!Q411&gt;=80,"A",IF(Q411&gt;=70,"B",IF(Q411&gt;=60,"C",IF(Q411&gt;=40,"D",IF(Q411&lt;40,"E"))))))</f>
        <v>C</v>
      </c>
      <c r="S411" s="27">
        <f>INDEX(Detail!$A$1:$A$1001,MATCH(Main!C411,Detail!$G$1:$G$1001,0))</f>
        <v>37459</v>
      </c>
      <c r="T411" t="str">
        <f>INDEX(Detail!$F$1:$F$1001,MATCH(Main!C411,Detail!$G$1:$G$1001,0))</f>
        <v>Probolinggo</v>
      </c>
      <c r="U411">
        <f>INDEX(Detail!$C$1:$C$1001,MATCH(Main!C411,Detail!$G$1:$G$1001,0))</f>
        <v>163</v>
      </c>
      <c r="V411">
        <f>INDEX(Detail!$D$1:$D$1001,MATCH(Main!C411,Detail!$G$1:$G$1001,0))</f>
        <v>54</v>
      </c>
      <c r="W411" t="str">
        <f>INDEX(Detail!$E$1:$E$1001,MATCH(Main!C411,Detail!$G$1:$G$1001,0))</f>
        <v>Gg. Erlangga No. 85</v>
      </c>
      <c r="X411" t="str">
        <f>INDEX(Detail!$B$1:$B$1001,MATCH(Main!C411,Detail!$G$1:$G$1001,0))</f>
        <v>B-</v>
      </c>
    </row>
    <row r="412" spans="1:24" x14ac:dyDescent="0.35">
      <c r="A412">
        <v>411</v>
      </c>
      <c r="B412" t="str">
        <f>IF(A412&lt;=250,"1-250",IF(A412&lt;=500,"251-500",IF(A412&lt;=750,"501-750","751-1000")))</f>
        <v>251-500</v>
      </c>
      <c r="C412" t="str">
        <f>CONCATENATE(IF(D412="Matematika","A",IF(D412="Fisika","B",IF(D412="Kimia","C",IF(D412="Biologi","D",IF(D412="Statistika","E","F"))))),IF(A412&gt;=1000,"",IF(A412&gt;=100,"0",IF(A412&gt;=10,"00",IF(A412&lt;10,"000")))),A412)</f>
        <v>B0411</v>
      </c>
      <c r="D412" t="s">
        <v>1014</v>
      </c>
      <c r="E412" t="str">
        <f>VLOOKUP(C412,Detail!$G$1:$H$1001,2,0)</f>
        <v>Kayla Hartati</v>
      </c>
      <c r="F412" t="str">
        <f>IF(D412="Statistika","Bu Dwi",IF(D412="Aktuaria","Pak Krisna",IF(D412="Matematika","Pak Budi",IF(D412="Fisika","Bu Ratna",IF(D412="Kimia","Bu Made","Pak Andi")))))</f>
        <v>Bu Ratna</v>
      </c>
      <c r="G412">
        <v>65</v>
      </c>
      <c r="H412">
        <v>72</v>
      </c>
      <c r="I412">
        <v>31</v>
      </c>
      <c r="J412">
        <v>53</v>
      </c>
      <c r="K412">
        <v>81</v>
      </c>
      <c r="L412">
        <v>71</v>
      </c>
      <c r="M412">
        <v>91</v>
      </c>
      <c r="N412" s="27">
        <f>IFERROR(VLOOKUP(Main!C412,Absen!$A$1:$B$501,2,0),"No")</f>
        <v>44884</v>
      </c>
      <c r="O412" s="27" t="str">
        <f>IF(N412="No","Hadir","Tidak Hadir")</f>
        <v>Tidak Hadir</v>
      </c>
      <c r="P412">
        <f>IF(N412="No",M412,M412-10)</f>
        <v>81</v>
      </c>
      <c r="Q412">
        <f>SUM(G412:H412,J412:K412)*12.5%+SUM(I412,L412)*20%+P412*10%</f>
        <v>62.375000000000007</v>
      </c>
      <c r="R412" t="str">
        <f>IF(Main!Q412&gt;=91,"A+",IF(Main!Q412&gt;=80,"A",IF(Q412&gt;=70,"B",IF(Q412&gt;=60,"C",IF(Q412&gt;=40,"D",IF(Q412&lt;40,"E"))))))</f>
        <v>C</v>
      </c>
      <c r="S412" s="27">
        <f>INDEX(Detail!$A$1:$A$1001,MATCH(Main!C412,Detail!$G$1:$G$1001,0))</f>
        <v>37469</v>
      </c>
      <c r="T412" t="str">
        <f>INDEX(Detail!$F$1:$F$1001,MATCH(Main!C412,Detail!$G$1:$G$1001,0))</f>
        <v>Solok</v>
      </c>
      <c r="U412">
        <f>INDEX(Detail!$C$1:$C$1001,MATCH(Main!C412,Detail!$G$1:$G$1001,0))</f>
        <v>173</v>
      </c>
      <c r="V412">
        <f>INDEX(Detail!$D$1:$D$1001,MATCH(Main!C412,Detail!$G$1:$G$1001,0))</f>
        <v>60</v>
      </c>
      <c r="W412" t="str">
        <f>INDEX(Detail!$E$1:$E$1001,MATCH(Main!C412,Detail!$G$1:$G$1001,0))</f>
        <v>Jl. Kiaracondong No. 07</v>
      </c>
      <c r="X412" t="str">
        <f>INDEX(Detail!$B$1:$B$1001,MATCH(Main!C412,Detail!$G$1:$G$1001,0))</f>
        <v>B+</v>
      </c>
    </row>
    <row r="413" spans="1:24" x14ac:dyDescent="0.35">
      <c r="A413">
        <v>412</v>
      </c>
      <c r="B413" t="str">
        <f>IF(A413&lt;=250,"1-250",IF(A413&lt;=500,"251-500",IF(A413&lt;=750,"501-750","751-1000")))</f>
        <v>251-500</v>
      </c>
      <c r="C413" t="str">
        <f>CONCATENATE(IF(D413="Matematika","A",IF(D413="Fisika","B",IF(D413="Kimia","C",IF(D413="Biologi","D",IF(D413="Statistika","E","F"))))),IF(A413&gt;=1000,"",IF(A413&gt;=100,"0",IF(A413&gt;=10,"00",IF(A413&lt;10,"000")))),A413)</f>
        <v>D0412</v>
      </c>
      <c r="D413" t="s">
        <v>1013</v>
      </c>
      <c r="E413" t="str">
        <f>VLOOKUP(C413,Detail!$G$1:$H$1001,2,0)</f>
        <v>Taswir Nababan</v>
      </c>
      <c r="F413" t="str">
        <f>IF(D413="Statistika","Bu Dwi",IF(D413="Aktuaria","Pak Krisna",IF(D413="Matematika","Pak Budi",IF(D413="Fisika","Bu Ratna",IF(D413="Kimia","Bu Made","Pak Andi")))))</f>
        <v>Pak Andi</v>
      </c>
      <c r="G413">
        <v>79</v>
      </c>
      <c r="H413">
        <v>48</v>
      </c>
      <c r="I413">
        <v>40</v>
      </c>
      <c r="J413">
        <v>71</v>
      </c>
      <c r="K413">
        <v>72</v>
      </c>
      <c r="L413">
        <v>100</v>
      </c>
      <c r="M413">
        <v>63</v>
      </c>
      <c r="N413" s="27" t="str">
        <f>IFERROR(VLOOKUP(Main!C413,Absen!$A$1:$B$501,2,0),"No")</f>
        <v>No</v>
      </c>
      <c r="O413" s="27" t="str">
        <f>IF(N413="No","Hadir","Tidak Hadir")</f>
        <v>Hadir</v>
      </c>
      <c r="P413">
        <f>IF(N413="No",M413,M413-10)</f>
        <v>63</v>
      </c>
      <c r="Q413">
        <f>SUM(G413:H413,J413:K413)*12.5%+SUM(I413,L413)*20%+P413*10%</f>
        <v>68.05</v>
      </c>
      <c r="R413" t="str">
        <f>IF(Main!Q413&gt;=91,"A+",IF(Main!Q413&gt;=80,"A",IF(Q413&gt;=70,"B",IF(Q413&gt;=60,"C",IF(Q413&gt;=40,"D",IF(Q413&lt;40,"E"))))))</f>
        <v>C</v>
      </c>
      <c r="S413" s="27">
        <f>INDEX(Detail!$A$1:$A$1001,MATCH(Main!C413,Detail!$G$1:$G$1001,0))</f>
        <v>37347</v>
      </c>
      <c r="T413" t="str">
        <f>INDEX(Detail!$F$1:$F$1001,MATCH(Main!C413,Detail!$G$1:$G$1001,0))</f>
        <v>Solok</v>
      </c>
      <c r="U413">
        <f>INDEX(Detail!$C$1:$C$1001,MATCH(Main!C413,Detail!$G$1:$G$1001,0))</f>
        <v>159</v>
      </c>
      <c r="V413">
        <f>INDEX(Detail!$D$1:$D$1001,MATCH(Main!C413,Detail!$G$1:$G$1001,0))</f>
        <v>82</v>
      </c>
      <c r="W413" t="str">
        <f>INDEX(Detail!$E$1:$E$1001,MATCH(Main!C413,Detail!$G$1:$G$1001,0))</f>
        <v>Jalan Kutisari Selatan No. 41</v>
      </c>
      <c r="X413" t="str">
        <f>INDEX(Detail!$B$1:$B$1001,MATCH(Main!C413,Detail!$G$1:$G$1001,0))</f>
        <v>A-</v>
      </c>
    </row>
    <row r="414" spans="1:24" x14ac:dyDescent="0.35">
      <c r="A414">
        <v>413</v>
      </c>
      <c r="B414" t="str">
        <f>IF(A414&lt;=250,"1-250",IF(A414&lt;=500,"251-500",IF(A414&lt;=750,"501-750","751-1000")))</f>
        <v>251-500</v>
      </c>
      <c r="C414" t="str">
        <f>CONCATENATE(IF(D414="Matematika","A",IF(D414="Fisika","B",IF(D414="Kimia","C",IF(D414="Biologi","D",IF(D414="Statistika","E","F"))))),IF(A414&gt;=1000,"",IF(A414&gt;=100,"0",IF(A414&gt;=10,"00",IF(A414&lt;10,"000")))),A414)</f>
        <v>C0413</v>
      </c>
      <c r="D414" t="s">
        <v>1012</v>
      </c>
      <c r="E414" t="str">
        <f>VLOOKUP(C414,Detail!$G$1:$H$1001,2,0)</f>
        <v>Warji Permadi</v>
      </c>
      <c r="F414" t="str">
        <f>IF(D414="Statistika","Bu Dwi",IF(D414="Aktuaria","Pak Krisna",IF(D414="Matematika","Pak Budi",IF(D414="Fisika","Bu Ratna",IF(D414="Kimia","Bu Made","Pak Andi")))))</f>
        <v>Bu Made</v>
      </c>
      <c r="G414">
        <v>59</v>
      </c>
      <c r="H414">
        <v>58</v>
      </c>
      <c r="I414">
        <v>42</v>
      </c>
      <c r="J414">
        <v>70</v>
      </c>
      <c r="K414">
        <v>84</v>
      </c>
      <c r="L414">
        <v>77</v>
      </c>
      <c r="M414">
        <v>76</v>
      </c>
      <c r="N414" s="27" t="str">
        <f>IFERROR(VLOOKUP(Main!C414,Absen!$A$1:$B$501,2,0),"No")</f>
        <v>No</v>
      </c>
      <c r="O414" s="27" t="str">
        <f>IF(N414="No","Hadir","Tidak Hadir")</f>
        <v>Hadir</v>
      </c>
      <c r="P414">
        <f>IF(N414="No",M414,M414-10)</f>
        <v>76</v>
      </c>
      <c r="Q414">
        <f>SUM(G414:H414,J414:K414)*12.5%+SUM(I414,L414)*20%+P414*10%</f>
        <v>65.274999999999991</v>
      </c>
      <c r="R414" t="str">
        <f>IF(Main!Q414&gt;=91,"A+",IF(Main!Q414&gt;=80,"A",IF(Q414&gt;=70,"B",IF(Q414&gt;=60,"C",IF(Q414&gt;=40,"D",IF(Q414&lt;40,"E"))))))</f>
        <v>C</v>
      </c>
      <c r="S414" s="27">
        <f>INDEX(Detail!$A$1:$A$1001,MATCH(Main!C414,Detail!$G$1:$G$1001,0))</f>
        <v>37646</v>
      </c>
      <c r="T414" t="str">
        <f>INDEX(Detail!$F$1:$F$1001,MATCH(Main!C414,Detail!$G$1:$G$1001,0))</f>
        <v>Cirebon</v>
      </c>
      <c r="U414">
        <f>INDEX(Detail!$C$1:$C$1001,MATCH(Main!C414,Detail!$G$1:$G$1001,0))</f>
        <v>167</v>
      </c>
      <c r="V414">
        <f>INDEX(Detail!$D$1:$D$1001,MATCH(Main!C414,Detail!$G$1:$G$1001,0))</f>
        <v>95</v>
      </c>
      <c r="W414" t="str">
        <f>INDEX(Detail!$E$1:$E$1001,MATCH(Main!C414,Detail!$G$1:$G$1001,0))</f>
        <v xml:space="preserve">Gang Erlangga No. 8
</v>
      </c>
      <c r="X414" t="str">
        <f>INDEX(Detail!$B$1:$B$1001,MATCH(Main!C414,Detail!$G$1:$G$1001,0))</f>
        <v>B+</v>
      </c>
    </row>
    <row r="415" spans="1:24" x14ac:dyDescent="0.35">
      <c r="A415">
        <v>414</v>
      </c>
      <c r="B415" t="str">
        <f>IF(A415&lt;=250,"1-250",IF(A415&lt;=500,"251-500",IF(A415&lt;=750,"501-750","751-1000")))</f>
        <v>251-500</v>
      </c>
      <c r="C415" t="str">
        <f>CONCATENATE(IF(D415="Matematika","A",IF(D415="Fisika","B",IF(D415="Kimia","C",IF(D415="Biologi","D",IF(D415="Statistika","E","F"))))),IF(A415&gt;=1000,"",IF(A415&gt;=100,"0",IF(A415&gt;=10,"00",IF(A415&lt;10,"000")))),A415)</f>
        <v>C0414</v>
      </c>
      <c r="D415" t="s">
        <v>1012</v>
      </c>
      <c r="E415" t="str">
        <f>VLOOKUP(C415,Detail!$G$1:$H$1001,2,0)</f>
        <v>Taufan Permata</v>
      </c>
      <c r="F415" t="str">
        <f>IF(D415="Statistika","Bu Dwi",IF(D415="Aktuaria","Pak Krisna",IF(D415="Matematika","Pak Budi",IF(D415="Fisika","Bu Ratna",IF(D415="Kimia","Bu Made","Pak Andi")))))</f>
        <v>Bu Made</v>
      </c>
      <c r="G415">
        <v>53</v>
      </c>
      <c r="H415">
        <v>62</v>
      </c>
      <c r="I415">
        <v>67</v>
      </c>
      <c r="J415">
        <v>52</v>
      </c>
      <c r="K415">
        <v>69</v>
      </c>
      <c r="L415">
        <v>45</v>
      </c>
      <c r="M415">
        <v>98</v>
      </c>
      <c r="N415" s="27" t="str">
        <f>IFERROR(VLOOKUP(Main!C415,Absen!$A$1:$B$501,2,0),"No")</f>
        <v>No</v>
      </c>
      <c r="O415" s="27" t="str">
        <f>IF(N415="No","Hadir","Tidak Hadir")</f>
        <v>Hadir</v>
      </c>
      <c r="P415">
        <f>IF(N415="No",M415,M415-10)</f>
        <v>98</v>
      </c>
      <c r="Q415">
        <f>SUM(G415:H415,J415:K415)*12.5%+SUM(I415,L415)*20%+P415*10%</f>
        <v>61.7</v>
      </c>
      <c r="R415" t="str">
        <f>IF(Main!Q415&gt;=91,"A+",IF(Main!Q415&gt;=80,"A",IF(Q415&gt;=70,"B",IF(Q415&gt;=60,"C",IF(Q415&gt;=40,"D",IF(Q415&lt;40,"E"))))))</f>
        <v>C</v>
      </c>
      <c r="S415" s="27">
        <f>INDEX(Detail!$A$1:$A$1001,MATCH(Main!C415,Detail!$G$1:$G$1001,0))</f>
        <v>37398</v>
      </c>
      <c r="T415" t="str">
        <f>INDEX(Detail!$F$1:$F$1001,MATCH(Main!C415,Detail!$G$1:$G$1001,0))</f>
        <v>Sorong</v>
      </c>
      <c r="U415">
        <f>INDEX(Detail!$C$1:$C$1001,MATCH(Main!C415,Detail!$G$1:$G$1001,0))</f>
        <v>178</v>
      </c>
      <c r="V415">
        <f>INDEX(Detail!$D$1:$D$1001,MATCH(Main!C415,Detail!$G$1:$G$1001,0))</f>
        <v>49</v>
      </c>
      <c r="W415" t="str">
        <f>INDEX(Detail!$E$1:$E$1001,MATCH(Main!C415,Detail!$G$1:$G$1001,0))</f>
        <v>Gg. Pasteur No. 26</v>
      </c>
      <c r="X415" t="str">
        <f>INDEX(Detail!$B$1:$B$1001,MATCH(Main!C415,Detail!$G$1:$G$1001,0))</f>
        <v>O-</v>
      </c>
    </row>
    <row r="416" spans="1:24" x14ac:dyDescent="0.35">
      <c r="A416">
        <v>415</v>
      </c>
      <c r="B416" t="str">
        <f>IF(A416&lt;=250,"1-250",IF(A416&lt;=500,"251-500",IF(A416&lt;=750,"501-750","751-1000")))</f>
        <v>251-500</v>
      </c>
      <c r="C416" t="str">
        <f>CONCATENATE(IF(D416="Matematika","A",IF(D416="Fisika","B",IF(D416="Kimia","C",IF(D416="Biologi","D",IF(D416="Statistika","E","F"))))),IF(A416&gt;=1000,"",IF(A416&gt;=100,"0",IF(A416&gt;=10,"00",IF(A416&lt;10,"000")))),A416)</f>
        <v>A0415</v>
      </c>
      <c r="D416" t="s">
        <v>1015</v>
      </c>
      <c r="E416" t="str">
        <f>VLOOKUP(C416,Detail!$G$1:$H$1001,2,0)</f>
        <v>Martana Rajasa</v>
      </c>
      <c r="F416" t="str">
        <f>IF(D416="Statistika","Bu Dwi",IF(D416="Aktuaria","Pak Krisna",IF(D416="Matematika","Pak Budi",IF(D416="Fisika","Bu Ratna",IF(D416="Kimia","Bu Made","Pak Andi")))))</f>
        <v>Pak Budi</v>
      </c>
      <c r="G416">
        <v>64</v>
      </c>
      <c r="H416">
        <v>44</v>
      </c>
      <c r="I416">
        <v>33</v>
      </c>
      <c r="J416">
        <v>68</v>
      </c>
      <c r="K416">
        <v>79</v>
      </c>
      <c r="L416">
        <v>54</v>
      </c>
      <c r="M416">
        <v>98</v>
      </c>
      <c r="N416" s="27">
        <f>IFERROR(VLOOKUP(Main!C416,Absen!$A$1:$B$501,2,0),"No")</f>
        <v>44830</v>
      </c>
      <c r="O416" s="27" t="str">
        <f>IF(N416="No","Hadir","Tidak Hadir")</f>
        <v>Tidak Hadir</v>
      </c>
      <c r="P416">
        <f>IF(N416="No",M416,M416-10)</f>
        <v>88</v>
      </c>
      <c r="Q416">
        <f>SUM(G416:H416,J416:K416)*12.5%+SUM(I416,L416)*20%+P416*10%</f>
        <v>58.075000000000003</v>
      </c>
      <c r="R416" t="str">
        <f>IF(Main!Q416&gt;=91,"A+",IF(Main!Q416&gt;=80,"A",IF(Q416&gt;=70,"B",IF(Q416&gt;=60,"C",IF(Q416&gt;=40,"D",IF(Q416&lt;40,"E"))))))</f>
        <v>D</v>
      </c>
      <c r="S416" s="27">
        <f>INDEX(Detail!$A$1:$A$1001,MATCH(Main!C416,Detail!$G$1:$G$1001,0))</f>
        <v>38148</v>
      </c>
      <c r="T416" t="str">
        <f>INDEX(Detail!$F$1:$F$1001,MATCH(Main!C416,Detail!$G$1:$G$1001,0))</f>
        <v>Pangkalpinang</v>
      </c>
      <c r="U416">
        <f>INDEX(Detail!$C$1:$C$1001,MATCH(Main!C416,Detail!$G$1:$G$1001,0))</f>
        <v>172</v>
      </c>
      <c r="V416">
        <f>INDEX(Detail!$D$1:$D$1001,MATCH(Main!C416,Detail!$G$1:$G$1001,0))</f>
        <v>71</v>
      </c>
      <c r="W416" t="str">
        <f>INDEX(Detail!$E$1:$E$1001,MATCH(Main!C416,Detail!$G$1:$G$1001,0))</f>
        <v xml:space="preserve">Jalan Kutai No. 7
</v>
      </c>
      <c r="X416" t="str">
        <f>INDEX(Detail!$B$1:$B$1001,MATCH(Main!C416,Detail!$G$1:$G$1001,0))</f>
        <v>AB-</v>
      </c>
    </row>
    <row r="417" spans="1:24" x14ac:dyDescent="0.35">
      <c r="A417">
        <v>416</v>
      </c>
      <c r="B417" t="str">
        <f>IF(A417&lt;=250,"1-250",IF(A417&lt;=500,"251-500",IF(A417&lt;=750,"501-750","751-1000")))</f>
        <v>251-500</v>
      </c>
      <c r="C417" t="str">
        <f>CONCATENATE(IF(D417="Matematika","A",IF(D417="Fisika","B",IF(D417="Kimia","C",IF(D417="Biologi","D",IF(D417="Statistika","E","F"))))),IF(A417&gt;=1000,"",IF(A417&gt;=100,"0",IF(A417&gt;=10,"00",IF(A417&lt;10,"000")))),A417)</f>
        <v>B0416</v>
      </c>
      <c r="D417" t="s">
        <v>1014</v>
      </c>
      <c r="E417" t="str">
        <f>VLOOKUP(C417,Detail!$G$1:$H$1001,2,0)</f>
        <v>Rizki Puspita</v>
      </c>
      <c r="F417" t="str">
        <f>IF(D417="Statistika","Bu Dwi",IF(D417="Aktuaria","Pak Krisna",IF(D417="Matematika","Pak Budi",IF(D417="Fisika","Bu Ratna",IF(D417="Kimia","Bu Made","Pak Andi")))))</f>
        <v>Bu Ratna</v>
      </c>
      <c r="G417">
        <v>55</v>
      </c>
      <c r="H417">
        <v>62</v>
      </c>
      <c r="I417">
        <v>88</v>
      </c>
      <c r="J417">
        <v>64</v>
      </c>
      <c r="K417">
        <v>59</v>
      </c>
      <c r="L417">
        <v>41</v>
      </c>
      <c r="M417">
        <v>77</v>
      </c>
      <c r="N417" s="27" t="str">
        <f>IFERROR(VLOOKUP(Main!C417,Absen!$A$1:$B$501,2,0),"No")</f>
        <v>No</v>
      </c>
      <c r="O417" s="27" t="str">
        <f>IF(N417="No","Hadir","Tidak Hadir")</f>
        <v>Hadir</v>
      </c>
      <c r="P417">
        <f>IF(N417="No",M417,M417-10)</f>
        <v>77</v>
      </c>
      <c r="Q417">
        <f>SUM(G417:H417,J417:K417)*12.5%+SUM(I417,L417)*20%+P417*10%</f>
        <v>63.5</v>
      </c>
      <c r="R417" t="str">
        <f>IF(Main!Q417&gt;=91,"A+",IF(Main!Q417&gt;=80,"A",IF(Q417&gt;=70,"B",IF(Q417&gt;=60,"C",IF(Q417&gt;=40,"D",IF(Q417&lt;40,"E"))))))</f>
        <v>C</v>
      </c>
      <c r="S417" s="27">
        <f>INDEX(Detail!$A$1:$A$1001,MATCH(Main!C417,Detail!$G$1:$G$1001,0))</f>
        <v>37267</v>
      </c>
      <c r="T417" t="str">
        <f>INDEX(Detail!$F$1:$F$1001,MATCH(Main!C417,Detail!$G$1:$G$1001,0))</f>
        <v>Salatiga</v>
      </c>
      <c r="U417">
        <f>INDEX(Detail!$C$1:$C$1001,MATCH(Main!C417,Detail!$G$1:$G$1001,0))</f>
        <v>151</v>
      </c>
      <c r="V417">
        <f>INDEX(Detail!$D$1:$D$1001,MATCH(Main!C417,Detail!$G$1:$G$1001,0))</f>
        <v>84</v>
      </c>
      <c r="W417" t="str">
        <f>INDEX(Detail!$E$1:$E$1001,MATCH(Main!C417,Detail!$G$1:$G$1001,0))</f>
        <v>Gang Moch. Ramdan No. 47</v>
      </c>
      <c r="X417" t="str">
        <f>INDEX(Detail!$B$1:$B$1001,MATCH(Main!C417,Detail!$G$1:$G$1001,0))</f>
        <v>A-</v>
      </c>
    </row>
    <row r="418" spans="1:24" x14ac:dyDescent="0.35">
      <c r="A418">
        <v>417</v>
      </c>
      <c r="B418" t="str">
        <f>IF(A418&lt;=250,"1-250",IF(A418&lt;=500,"251-500",IF(A418&lt;=750,"501-750","751-1000")))</f>
        <v>251-500</v>
      </c>
      <c r="C418" t="str">
        <f>CONCATENATE(IF(D418="Matematika","A",IF(D418="Fisika","B",IF(D418="Kimia","C",IF(D418="Biologi","D",IF(D418="Statistika","E","F"))))),IF(A418&gt;=1000,"",IF(A418&gt;=100,"0",IF(A418&gt;=10,"00",IF(A418&lt;10,"000")))),A418)</f>
        <v>D0417</v>
      </c>
      <c r="D418" t="s">
        <v>1013</v>
      </c>
      <c r="E418" t="str">
        <f>VLOOKUP(C418,Detail!$G$1:$H$1001,2,0)</f>
        <v>Agus Halim</v>
      </c>
      <c r="F418" t="str">
        <f>IF(D418="Statistika","Bu Dwi",IF(D418="Aktuaria","Pak Krisna",IF(D418="Matematika","Pak Budi",IF(D418="Fisika","Bu Ratna",IF(D418="Kimia","Bu Made","Pak Andi")))))</f>
        <v>Pak Andi</v>
      </c>
      <c r="G418">
        <v>63</v>
      </c>
      <c r="H418">
        <v>65</v>
      </c>
      <c r="I418">
        <v>63</v>
      </c>
      <c r="J418">
        <v>64</v>
      </c>
      <c r="K418">
        <v>58</v>
      </c>
      <c r="L418">
        <v>73</v>
      </c>
      <c r="M418">
        <v>99</v>
      </c>
      <c r="N418" s="27" t="str">
        <f>IFERROR(VLOOKUP(Main!C418,Absen!$A$1:$B$501,2,0),"No")</f>
        <v>No</v>
      </c>
      <c r="O418" s="27" t="str">
        <f>IF(N418="No","Hadir","Tidak Hadir")</f>
        <v>Hadir</v>
      </c>
      <c r="P418">
        <f>IF(N418="No",M418,M418-10)</f>
        <v>99</v>
      </c>
      <c r="Q418">
        <f>SUM(G418:H418,J418:K418)*12.5%+SUM(I418,L418)*20%+P418*10%</f>
        <v>68.350000000000009</v>
      </c>
      <c r="R418" t="str">
        <f>IF(Main!Q418&gt;=91,"A+",IF(Main!Q418&gt;=80,"A",IF(Q418&gt;=70,"B",IF(Q418&gt;=60,"C",IF(Q418&gt;=40,"D",IF(Q418&lt;40,"E"))))))</f>
        <v>C</v>
      </c>
      <c r="S418" s="27">
        <f>INDEX(Detail!$A$1:$A$1001,MATCH(Main!C418,Detail!$G$1:$G$1001,0))</f>
        <v>37397</v>
      </c>
      <c r="T418" t="str">
        <f>INDEX(Detail!$F$1:$F$1001,MATCH(Main!C418,Detail!$G$1:$G$1001,0))</f>
        <v>Magelang</v>
      </c>
      <c r="U418">
        <f>INDEX(Detail!$C$1:$C$1001,MATCH(Main!C418,Detail!$G$1:$G$1001,0))</f>
        <v>173</v>
      </c>
      <c r="V418">
        <f>INDEX(Detail!$D$1:$D$1001,MATCH(Main!C418,Detail!$G$1:$G$1001,0))</f>
        <v>74</v>
      </c>
      <c r="W418" t="str">
        <f>INDEX(Detail!$E$1:$E$1001,MATCH(Main!C418,Detail!$G$1:$G$1001,0))</f>
        <v>Jalan Cikutra Timur No. 62</v>
      </c>
      <c r="X418" t="str">
        <f>INDEX(Detail!$B$1:$B$1001,MATCH(Main!C418,Detail!$G$1:$G$1001,0))</f>
        <v>B+</v>
      </c>
    </row>
    <row r="419" spans="1:24" x14ac:dyDescent="0.35">
      <c r="A419">
        <v>418</v>
      </c>
      <c r="B419" t="str">
        <f>IF(A419&lt;=250,"1-250",IF(A419&lt;=500,"251-500",IF(A419&lt;=750,"501-750","751-1000")))</f>
        <v>251-500</v>
      </c>
      <c r="C419" t="str">
        <f>CONCATENATE(IF(D419="Matematika","A",IF(D419="Fisika","B",IF(D419="Kimia","C",IF(D419="Biologi","D",IF(D419="Statistika","E","F"))))),IF(A419&gt;=1000,"",IF(A419&gt;=100,"0",IF(A419&gt;=10,"00",IF(A419&lt;10,"000")))),A419)</f>
        <v>B0418</v>
      </c>
      <c r="D419" t="s">
        <v>1014</v>
      </c>
      <c r="E419" t="str">
        <f>VLOOKUP(C419,Detail!$G$1:$H$1001,2,0)</f>
        <v>Pranata Hastuti</v>
      </c>
      <c r="F419" t="str">
        <f>IF(D419="Statistika","Bu Dwi",IF(D419="Aktuaria","Pak Krisna",IF(D419="Matematika","Pak Budi",IF(D419="Fisika","Bu Ratna",IF(D419="Kimia","Bu Made","Pak Andi")))))</f>
        <v>Bu Ratna</v>
      </c>
      <c r="G419">
        <v>87</v>
      </c>
      <c r="H419">
        <v>68</v>
      </c>
      <c r="I419">
        <v>34</v>
      </c>
      <c r="J419">
        <v>59</v>
      </c>
      <c r="K419">
        <v>88</v>
      </c>
      <c r="L419">
        <v>81</v>
      </c>
      <c r="M419">
        <v>76</v>
      </c>
      <c r="N419" s="27" t="str">
        <f>IFERROR(VLOOKUP(Main!C419,Absen!$A$1:$B$501,2,0),"No")</f>
        <v>No</v>
      </c>
      <c r="O419" s="27" t="str">
        <f>IF(N419="No","Hadir","Tidak Hadir")</f>
        <v>Hadir</v>
      </c>
      <c r="P419">
        <f>IF(N419="No",M419,M419-10)</f>
        <v>76</v>
      </c>
      <c r="Q419">
        <f>SUM(G419:H419,J419:K419)*12.5%+SUM(I419,L419)*20%+P419*10%</f>
        <v>68.349999999999994</v>
      </c>
      <c r="R419" t="str">
        <f>IF(Main!Q419&gt;=91,"A+",IF(Main!Q419&gt;=80,"A",IF(Q419&gt;=70,"B",IF(Q419&gt;=60,"C",IF(Q419&gt;=40,"D",IF(Q419&lt;40,"E"))))))</f>
        <v>C</v>
      </c>
      <c r="S419" s="27">
        <f>INDEX(Detail!$A$1:$A$1001,MATCH(Main!C419,Detail!$G$1:$G$1001,0))</f>
        <v>37060</v>
      </c>
      <c r="T419" t="str">
        <f>INDEX(Detail!$F$1:$F$1001,MATCH(Main!C419,Detail!$G$1:$G$1001,0))</f>
        <v>Prabumulih</v>
      </c>
      <c r="U419">
        <f>INDEX(Detail!$C$1:$C$1001,MATCH(Main!C419,Detail!$G$1:$G$1001,0))</f>
        <v>150</v>
      </c>
      <c r="V419">
        <f>INDEX(Detail!$D$1:$D$1001,MATCH(Main!C419,Detail!$G$1:$G$1001,0))</f>
        <v>92</v>
      </c>
      <c r="W419" t="str">
        <f>INDEX(Detail!$E$1:$E$1001,MATCH(Main!C419,Detail!$G$1:$G$1001,0))</f>
        <v xml:space="preserve">Gang Dipenogoro No. 5
</v>
      </c>
      <c r="X419" t="str">
        <f>INDEX(Detail!$B$1:$B$1001,MATCH(Main!C419,Detail!$G$1:$G$1001,0))</f>
        <v>B-</v>
      </c>
    </row>
    <row r="420" spans="1:24" x14ac:dyDescent="0.35">
      <c r="A420">
        <v>419</v>
      </c>
      <c r="B420" t="str">
        <f>IF(A420&lt;=250,"1-250",IF(A420&lt;=500,"251-500",IF(A420&lt;=750,"501-750","751-1000")))</f>
        <v>251-500</v>
      </c>
      <c r="C420" t="str">
        <f>CONCATENATE(IF(D420="Matematika","A",IF(D420="Fisika","B",IF(D420="Kimia","C",IF(D420="Biologi","D",IF(D420="Statistika","E","F"))))),IF(A420&gt;=1000,"",IF(A420&gt;=100,"0",IF(A420&gt;=10,"00",IF(A420&lt;10,"000")))),A420)</f>
        <v>E0419</v>
      </c>
      <c r="D420" t="s">
        <v>1010</v>
      </c>
      <c r="E420" t="str">
        <f>VLOOKUP(C420,Detail!$G$1:$H$1001,2,0)</f>
        <v>Salwa Utama</v>
      </c>
      <c r="F420" t="str">
        <f>IF(D420="Statistika","Bu Dwi",IF(D420="Aktuaria","Pak Krisna",IF(D420="Matematika","Pak Budi",IF(D420="Fisika","Bu Ratna",IF(D420="Kimia","Bu Made","Pak Andi")))))</f>
        <v>Bu Dwi</v>
      </c>
      <c r="G420">
        <v>58</v>
      </c>
      <c r="H420">
        <v>69</v>
      </c>
      <c r="I420">
        <v>65</v>
      </c>
      <c r="J420">
        <v>72</v>
      </c>
      <c r="K420">
        <v>60</v>
      </c>
      <c r="L420">
        <v>54</v>
      </c>
      <c r="M420">
        <v>83</v>
      </c>
      <c r="N420" s="27">
        <f>IFERROR(VLOOKUP(Main!C420,Absen!$A$1:$B$501,2,0),"No")</f>
        <v>44917</v>
      </c>
      <c r="O420" s="27" t="str">
        <f>IF(N420="No","Hadir","Tidak Hadir")</f>
        <v>Tidak Hadir</v>
      </c>
      <c r="P420">
        <f>IF(N420="No",M420,M420-10)</f>
        <v>73</v>
      </c>
      <c r="Q420">
        <f>SUM(G420:H420,J420:K420)*12.5%+SUM(I420,L420)*20%+P420*10%</f>
        <v>63.474999999999994</v>
      </c>
      <c r="R420" t="str">
        <f>IF(Main!Q420&gt;=91,"A+",IF(Main!Q420&gt;=80,"A",IF(Q420&gt;=70,"B",IF(Q420&gt;=60,"C",IF(Q420&gt;=40,"D",IF(Q420&lt;40,"E"))))))</f>
        <v>C</v>
      </c>
      <c r="S420" s="27">
        <f>INDEX(Detail!$A$1:$A$1001,MATCH(Main!C420,Detail!$G$1:$G$1001,0))</f>
        <v>37998</v>
      </c>
      <c r="T420" t="str">
        <f>INDEX(Detail!$F$1:$F$1001,MATCH(Main!C420,Detail!$G$1:$G$1001,0))</f>
        <v>Subulussalam</v>
      </c>
      <c r="U420">
        <f>INDEX(Detail!$C$1:$C$1001,MATCH(Main!C420,Detail!$G$1:$G$1001,0))</f>
        <v>153</v>
      </c>
      <c r="V420">
        <f>INDEX(Detail!$D$1:$D$1001,MATCH(Main!C420,Detail!$G$1:$G$1001,0))</f>
        <v>48</v>
      </c>
      <c r="W420" t="str">
        <f>INDEX(Detail!$E$1:$E$1001,MATCH(Main!C420,Detail!$G$1:$G$1001,0))</f>
        <v>Jalan BKR No. 90</v>
      </c>
      <c r="X420" t="str">
        <f>INDEX(Detail!$B$1:$B$1001,MATCH(Main!C420,Detail!$G$1:$G$1001,0))</f>
        <v>B+</v>
      </c>
    </row>
    <row r="421" spans="1:24" x14ac:dyDescent="0.35">
      <c r="A421">
        <v>420</v>
      </c>
      <c r="B421" t="str">
        <f>IF(A421&lt;=250,"1-250",IF(A421&lt;=500,"251-500",IF(A421&lt;=750,"501-750","751-1000")))</f>
        <v>251-500</v>
      </c>
      <c r="C421" t="str">
        <f>CONCATENATE(IF(D421="Matematika","A",IF(D421="Fisika","B",IF(D421="Kimia","C",IF(D421="Biologi","D",IF(D421="Statistika","E","F"))))),IF(A421&gt;=1000,"",IF(A421&gt;=100,"0",IF(A421&gt;=10,"00",IF(A421&lt;10,"000")))),A421)</f>
        <v>F0420</v>
      </c>
      <c r="D421" t="s">
        <v>1011</v>
      </c>
      <c r="E421" t="str">
        <f>VLOOKUP(C421,Detail!$G$1:$H$1001,2,0)</f>
        <v>Zamira Nurdiyanti</v>
      </c>
      <c r="F421" t="str">
        <f>IF(D421="Statistika","Bu Dwi",IF(D421="Aktuaria","Pak Krisna",IF(D421="Matematika","Pak Budi",IF(D421="Fisika","Bu Ratna",IF(D421="Kimia","Bu Made","Pak Andi")))))</f>
        <v>Pak Krisna</v>
      </c>
      <c r="G421">
        <v>85</v>
      </c>
      <c r="H421">
        <v>40</v>
      </c>
      <c r="I421">
        <v>55</v>
      </c>
      <c r="J421">
        <v>50</v>
      </c>
      <c r="K421">
        <v>77</v>
      </c>
      <c r="L421">
        <v>90</v>
      </c>
      <c r="M421">
        <v>82</v>
      </c>
      <c r="N421" s="27">
        <f>IFERROR(VLOOKUP(Main!C421,Absen!$A$1:$B$501,2,0),"No")</f>
        <v>44777</v>
      </c>
      <c r="O421" s="27" t="str">
        <f>IF(N421="No","Hadir","Tidak Hadir")</f>
        <v>Tidak Hadir</v>
      </c>
      <c r="P421">
        <f>IF(N421="No",M421,M421-10)</f>
        <v>72</v>
      </c>
      <c r="Q421">
        <f>SUM(G421:H421,J421:K421)*12.5%+SUM(I421,L421)*20%+P421*10%</f>
        <v>67.7</v>
      </c>
      <c r="R421" t="str">
        <f>IF(Main!Q421&gt;=91,"A+",IF(Main!Q421&gt;=80,"A",IF(Q421&gt;=70,"B",IF(Q421&gt;=60,"C",IF(Q421&gt;=40,"D",IF(Q421&lt;40,"E"))))))</f>
        <v>C</v>
      </c>
      <c r="S421" s="27">
        <f>INDEX(Detail!$A$1:$A$1001,MATCH(Main!C421,Detail!$G$1:$G$1001,0))</f>
        <v>37741</v>
      </c>
      <c r="T421" t="str">
        <f>INDEX(Detail!$F$1:$F$1001,MATCH(Main!C421,Detail!$G$1:$G$1001,0))</f>
        <v>Lhokseumawe</v>
      </c>
      <c r="U421">
        <f>INDEX(Detail!$C$1:$C$1001,MATCH(Main!C421,Detail!$G$1:$G$1001,0))</f>
        <v>168</v>
      </c>
      <c r="V421">
        <f>INDEX(Detail!$D$1:$D$1001,MATCH(Main!C421,Detail!$G$1:$G$1001,0))</f>
        <v>72</v>
      </c>
      <c r="W421" t="str">
        <f>INDEX(Detail!$E$1:$E$1001,MATCH(Main!C421,Detail!$G$1:$G$1001,0))</f>
        <v>Jalan Kiaracondong No. 15</v>
      </c>
      <c r="X421" t="str">
        <f>INDEX(Detail!$B$1:$B$1001,MATCH(Main!C421,Detail!$G$1:$G$1001,0))</f>
        <v>A+</v>
      </c>
    </row>
    <row r="422" spans="1:24" x14ac:dyDescent="0.35">
      <c r="A422">
        <v>421</v>
      </c>
      <c r="B422" t="str">
        <f>IF(A422&lt;=250,"1-250",IF(A422&lt;=500,"251-500",IF(A422&lt;=750,"501-750","751-1000")))</f>
        <v>251-500</v>
      </c>
      <c r="C422" t="str">
        <f>CONCATENATE(IF(D422="Matematika","A",IF(D422="Fisika","B",IF(D422="Kimia","C",IF(D422="Biologi","D",IF(D422="Statistika","E","F"))))),IF(A422&gt;=1000,"",IF(A422&gt;=100,"0",IF(A422&gt;=10,"00",IF(A422&lt;10,"000")))),A422)</f>
        <v>D0421</v>
      </c>
      <c r="D422" t="s">
        <v>1013</v>
      </c>
      <c r="E422" t="str">
        <f>VLOOKUP(C422,Detail!$G$1:$H$1001,2,0)</f>
        <v>Elvina Wulandari</v>
      </c>
      <c r="F422" t="str">
        <f>IF(D422="Statistika","Bu Dwi",IF(D422="Aktuaria","Pak Krisna",IF(D422="Matematika","Pak Budi",IF(D422="Fisika","Bu Ratna",IF(D422="Kimia","Bu Made","Pak Andi")))))</f>
        <v>Pak Andi</v>
      </c>
      <c r="G422">
        <v>85</v>
      </c>
      <c r="H422">
        <v>61</v>
      </c>
      <c r="I422">
        <v>53</v>
      </c>
      <c r="J422">
        <v>50</v>
      </c>
      <c r="K422">
        <v>60</v>
      </c>
      <c r="L422">
        <v>78</v>
      </c>
      <c r="M422">
        <v>93</v>
      </c>
      <c r="N422" s="27">
        <f>IFERROR(VLOOKUP(Main!C422,Absen!$A$1:$B$501,2,0),"No")</f>
        <v>44854</v>
      </c>
      <c r="O422" s="27" t="str">
        <f>IF(N422="No","Hadir","Tidak Hadir")</f>
        <v>Tidak Hadir</v>
      </c>
      <c r="P422">
        <f>IF(N422="No",M422,M422-10)</f>
        <v>83</v>
      </c>
      <c r="Q422">
        <f>SUM(G422:H422,J422:K422)*12.5%+SUM(I422,L422)*20%+P422*10%</f>
        <v>66.5</v>
      </c>
      <c r="R422" t="str">
        <f>IF(Main!Q422&gt;=91,"A+",IF(Main!Q422&gt;=80,"A",IF(Q422&gt;=70,"B",IF(Q422&gt;=60,"C",IF(Q422&gt;=40,"D",IF(Q422&lt;40,"E"))))))</f>
        <v>C</v>
      </c>
      <c r="S422" s="27">
        <f>INDEX(Detail!$A$1:$A$1001,MATCH(Main!C422,Detail!$G$1:$G$1001,0))</f>
        <v>37186</v>
      </c>
      <c r="T422" t="str">
        <f>INDEX(Detail!$F$1:$F$1001,MATCH(Main!C422,Detail!$G$1:$G$1001,0))</f>
        <v>Kendari</v>
      </c>
      <c r="U422">
        <f>INDEX(Detail!$C$1:$C$1001,MATCH(Main!C422,Detail!$G$1:$G$1001,0))</f>
        <v>167</v>
      </c>
      <c r="V422">
        <f>INDEX(Detail!$D$1:$D$1001,MATCH(Main!C422,Detail!$G$1:$G$1001,0))</f>
        <v>51</v>
      </c>
      <c r="W422" t="str">
        <f>INDEX(Detail!$E$1:$E$1001,MATCH(Main!C422,Detail!$G$1:$G$1001,0))</f>
        <v>Jl. Sukajadi No. 80</v>
      </c>
      <c r="X422" t="str">
        <f>INDEX(Detail!$B$1:$B$1001,MATCH(Main!C422,Detail!$G$1:$G$1001,0))</f>
        <v>O+</v>
      </c>
    </row>
    <row r="423" spans="1:24" x14ac:dyDescent="0.35">
      <c r="A423">
        <v>422</v>
      </c>
      <c r="B423" t="str">
        <f>IF(A423&lt;=250,"1-250",IF(A423&lt;=500,"251-500",IF(A423&lt;=750,"501-750","751-1000")))</f>
        <v>251-500</v>
      </c>
      <c r="C423" t="str">
        <f>CONCATENATE(IF(D423="Matematika","A",IF(D423="Fisika","B",IF(D423="Kimia","C",IF(D423="Biologi","D",IF(D423="Statistika","E","F"))))),IF(A423&gt;=1000,"",IF(A423&gt;=100,"0",IF(A423&gt;=10,"00",IF(A423&lt;10,"000")))),A423)</f>
        <v>F0422</v>
      </c>
      <c r="D423" t="s">
        <v>1011</v>
      </c>
      <c r="E423" t="str">
        <f>VLOOKUP(C423,Detail!$G$1:$H$1001,2,0)</f>
        <v>Anom Pratama</v>
      </c>
      <c r="F423" t="str">
        <f>IF(D423="Statistika","Bu Dwi",IF(D423="Aktuaria","Pak Krisna",IF(D423="Matematika","Pak Budi",IF(D423="Fisika","Bu Ratna",IF(D423="Kimia","Bu Made","Pak Andi")))))</f>
        <v>Pak Krisna</v>
      </c>
      <c r="G423">
        <v>93</v>
      </c>
      <c r="H423">
        <v>75</v>
      </c>
      <c r="I423">
        <v>64</v>
      </c>
      <c r="J423">
        <v>74</v>
      </c>
      <c r="K423">
        <v>71</v>
      </c>
      <c r="L423">
        <v>77</v>
      </c>
      <c r="M423">
        <v>76</v>
      </c>
      <c r="N423" s="27">
        <f>IFERROR(VLOOKUP(Main!C423,Absen!$A$1:$B$501,2,0),"No")</f>
        <v>44893</v>
      </c>
      <c r="O423" s="27" t="str">
        <f>IF(N423="No","Hadir","Tidak Hadir")</f>
        <v>Tidak Hadir</v>
      </c>
      <c r="P423">
        <f>IF(N423="No",M423,M423-10)</f>
        <v>66</v>
      </c>
      <c r="Q423">
        <f>SUM(G423:H423,J423:K423)*12.5%+SUM(I423,L423)*20%+P423*10%</f>
        <v>73.924999999999997</v>
      </c>
      <c r="R423" t="str">
        <f>IF(Main!Q423&gt;=91,"A+",IF(Main!Q423&gt;=80,"A",IF(Q423&gt;=70,"B",IF(Q423&gt;=60,"C",IF(Q423&gt;=40,"D",IF(Q423&lt;40,"E"))))))</f>
        <v>B</v>
      </c>
      <c r="S423" s="27">
        <f>INDEX(Detail!$A$1:$A$1001,MATCH(Main!C423,Detail!$G$1:$G$1001,0))</f>
        <v>38456</v>
      </c>
      <c r="T423" t="str">
        <f>INDEX(Detail!$F$1:$F$1001,MATCH(Main!C423,Detail!$G$1:$G$1001,0))</f>
        <v>Bekasi</v>
      </c>
      <c r="U423">
        <f>INDEX(Detail!$C$1:$C$1001,MATCH(Main!C423,Detail!$G$1:$G$1001,0))</f>
        <v>175</v>
      </c>
      <c r="V423">
        <f>INDEX(Detail!$D$1:$D$1001,MATCH(Main!C423,Detail!$G$1:$G$1001,0))</f>
        <v>60</v>
      </c>
      <c r="W423" t="str">
        <f>INDEX(Detail!$E$1:$E$1001,MATCH(Main!C423,Detail!$G$1:$G$1001,0))</f>
        <v>Gg. Erlangga No. 67</v>
      </c>
      <c r="X423" t="str">
        <f>INDEX(Detail!$B$1:$B$1001,MATCH(Main!C423,Detail!$G$1:$G$1001,0))</f>
        <v>O+</v>
      </c>
    </row>
    <row r="424" spans="1:24" x14ac:dyDescent="0.35">
      <c r="A424">
        <v>423</v>
      </c>
      <c r="B424" t="str">
        <f>IF(A424&lt;=250,"1-250",IF(A424&lt;=500,"251-500",IF(A424&lt;=750,"501-750","751-1000")))</f>
        <v>251-500</v>
      </c>
      <c r="C424" t="str">
        <f>CONCATENATE(IF(D424="Matematika","A",IF(D424="Fisika","B",IF(D424="Kimia","C",IF(D424="Biologi","D",IF(D424="Statistika","E","F"))))),IF(A424&gt;=1000,"",IF(A424&gt;=100,"0",IF(A424&gt;=10,"00",IF(A424&lt;10,"000")))),A424)</f>
        <v>C0423</v>
      </c>
      <c r="D424" t="s">
        <v>1012</v>
      </c>
      <c r="E424" t="str">
        <f>VLOOKUP(C424,Detail!$G$1:$H$1001,2,0)</f>
        <v>Irfan Melani</v>
      </c>
      <c r="F424" t="str">
        <f>IF(D424="Statistika","Bu Dwi",IF(D424="Aktuaria","Pak Krisna",IF(D424="Matematika","Pak Budi",IF(D424="Fisika","Bu Ratna",IF(D424="Kimia","Bu Made","Pak Andi")))))</f>
        <v>Bu Made</v>
      </c>
      <c r="G424">
        <v>64</v>
      </c>
      <c r="H424">
        <v>48</v>
      </c>
      <c r="I424">
        <v>72</v>
      </c>
      <c r="J424">
        <v>59</v>
      </c>
      <c r="K424">
        <v>67</v>
      </c>
      <c r="L424">
        <v>83</v>
      </c>
      <c r="M424">
        <v>73</v>
      </c>
      <c r="N424" s="27" t="str">
        <f>IFERROR(VLOOKUP(Main!C424,Absen!$A$1:$B$501,2,0),"No")</f>
        <v>No</v>
      </c>
      <c r="O424" s="27" t="str">
        <f>IF(N424="No","Hadir","Tidak Hadir")</f>
        <v>Hadir</v>
      </c>
      <c r="P424">
        <f>IF(N424="No",M424,M424-10)</f>
        <v>73</v>
      </c>
      <c r="Q424">
        <f>SUM(G424:H424,J424:K424)*12.5%+SUM(I424,L424)*20%+P424*10%</f>
        <v>68.05</v>
      </c>
      <c r="R424" t="str">
        <f>IF(Main!Q424&gt;=91,"A+",IF(Main!Q424&gt;=80,"A",IF(Q424&gt;=70,"B",IF(Q424&gt;=60,"C",IF(Q424&gt;=40,"D",IF(Q424&lt;40,"E"))))))</f>
        <v>C</v>
      </c>
      <c r="S424" s="27">
        <f>INDEX(Detail!$A$1:$A$1001,MATCH(Main!C424,Detail!$G$1:$G$1001,0))</f>
        <v>37925</v>
      </c>
      <c r="T424" t="str">
        <f>INDEX(Detail!$F$1:$F$1001,MATCH(Main!C424,Detail!$G$1:$G$1001,0))</f>
        <v>Bengkulu</v>
      </c>
      <c r="U424">
        <f>INDEX(Detail!$C$1:$C$1001,MATCH(Main!C424,Detail!$G$1:$G$1001,0))</f>
        <v>174</v>
      </c>
      <c r="V424">
        <f>INDEX(Detail!$D$1:$D$1001,MATCH(Main!C424,Detail!$G$1:$G$1001,0))</f>
        <v>66</v>
      </c>
      <c r="W424" t="str">
        <f>INDEX(Detail!$E$1:$E$1001,MATCH(Main!C424,Detail!$G$1:$G$1001,0))</f>
        <v>Gg. Indragiri No. 23</v>
      </c>
      <c r="X424" t="str">
        <f>INDEX(Detail!$B$1:$B$1001,MATCH(Main!C424,Detail!$G$1:$G$1001,0))</f>
        <v>B+</v>
      </c>
    </row>
    <row r="425" spans="1:24" x14ac:dyDescent="0.35">
      <c r="A425">
        <v>424</v>
      </c>
      <c r="B425" t="str">
        <f>IF(A425&lt;=250,"1-250",IF(A425&lt;=500,"251-500",IF(A425&lt;=750,"501-750","751-1000")))</f>
        <v>251-500</v>
      </c>
      <c r="C425" t="str">
        <f>CONCATENATE(IF(D425="Matematika","A",IF(D425="Fisika","B",IF(D425="Kimia","C",IF(D425="Biologi","D",IF(D425="Statistika","E","F"))))),IF(A425&gt;=1000,"",IF(A425&gt;=100,"0",IF(A425&gt;=10,"00",IF(A425&lt;10,"000")))),A425)</f>
        <v>D0424</v>
      </c>
      <c r="D425" t="s">
        <v>1013</v>
      </c>
      <c r="E425" t="str">
        <f>VLOOKUP(C425,Detail!$G$1:$H$1001,2,0)</f>
        <v>Bakiono Suartini</v>
      </c>
      <c r="F425" t="str">
        <f>IF(D425="Statistika","Bu Dwi",IF(D425="Aktuaria","Pak Krisna",IF(D425="Matematika","Pak Budi",IF(D425="Fisika","Bu Ratna",IF(D425="Kimia","Bu Made","Pak Andi")))))</f>
        <v>Pak Andi</v>
      </c>
      <c r="G425">
        <v>64</v>
      </c>
      <c r="H425">
        <v>49</v>
      </c>
      <c r="I425">
        <v>56</v>
      </c>
      <c r="J425">
        <v>52</v>
      </c>
      <c r="K425">
        <v>67</v>
      </c>
      <c r="L425">
        <v>87</v>
      </c>
      <c r="M425">
        <v>92</v>
      </c>
      <c r="N425" s="27">
        <f>IFERROR(VLOOKUP(Main!C425,Absen!$A$1:$B$501,2,0),"No")</f>
        <v>44812</v>
      </c>
      <c r="O425" s="27" t="str">
        <f>IF(N425="No","Hadir","Tidak Hadir")</f>
        <v>Tidak Hadir</v>
      </c>
      <c r="P425">
        <f>IF(N425="No",M425,M425-10)</f>
        <v>82</v>
      </c>
      <c r="Q425">
        <f>SUM(G425:H425,J425:K425)*12.5%+SUM(I425,L425)*20%+P425*10%</f>
        <v>65.8</v>
      </c>
      <c r="R425" t="str">
        <f>IF(Main!Q425&gt;=91,"A+",IF(Main!Q425&gt;=80,"A",IF(Q425&gt;=70,"B",IF(Q425&gt;=60,"C",IF(Q425&gt;=40,"D",IF(Q425&lt;40,"E"))))))</f>
        <v>C</v>
      </c>
      <c r="S425" s="27">
        <f>INDEX(Detail!$A$1:$A$1001,MATCH(Main!C425,Detail!$G$1:$G$1001,0))</f>
        <v>37714</v>
      </c>
      <c r="T425" t="str">
        <f>INDEX(Detail!$F$1:$F$1001,MATCH(Main!C425,Detail!$G$1:$G$1001,0))</f>
        <v>Pekalongan</v>
      </c>
      <c r="U425">
        <f>INDEX(Detail!$C$1:$C$1001,MATCH(Main!C425,Detail!$G$1:$G$1001,0))</f>
        <v>158</v>
      </c>
      <c r="V425">
        <f>INDEX(Detail!$D$1:$D$1001,MATCH(Main!C425,Detail!$G$1:$G$1001,0))</f>
        <v>79</v>
      </c>
      <c r="W425" t="str">
        <f>INDEX(Detail!$E$1:$E$1001,MATCH(Main!C425,Detail!$G$1:$G$1001,0))</f>
        <v>Jl. Rajawali Barat No. 96</v>
      </c>
      <c r="X425" t="str">
        <f>INDEX(Detail!$B$1:$B$1001,MATCH(Main!C425,Detail!$G$1:$G$1001,0))</f>
        <v>A+</v>
      </c>
    </row>
    <row r="426" spans="1:24" x14ac:dyDescent="0.35">
      <c r="A426">
        <v>425</v>
      </c>
      <c r="B426" t="str">
        <f>IF(A426&lt;=250,"1-250",IF(A426&lt;=500,"251-500",IF(A426&lt;=750,"501-750","751-1000")))</f>
        <v>251-500</v>
      </c>
      <c r="C426" t="str">
        <f>CONCATENATE(IF(D426="Matematika","A",IF(D426="Fisika","B",IF(D426="Kimia","C",IF(D426="Biologi","D",IF(D426="Statistika","E","F"))))),IF(A426&gt;=1000,"",IF(A426&gt;=100,"0",IF(A426&gt;=10,"00",IF(A426&lt;10,"000")))),A426)</f>
        <v>D0425</v>
      </c>
      <c r="D426" t="s">
        <v>1013</v>
      </c>
      <c r="E426" t="str">
        <f>VLOOKUP(C426,Detail!$G$1:$H$1001,2,0)</f>
        <v>Harjo Permata</v>
      </c>
      <c r="F426" t="str">
        <f>IF(D426="Statistika","Bu Dwi",IF(D426="Aktuaria","Pak Krisna",IF(D426="Matematika","Pak Budi",IF(D426="Fisika","Bu Ratna",IF(D426="Kimia","Bu Made","Pak Andi")))))</f>
        <v>Pak Andi</v>
      </c>
      <c r="G426">
        <v>81</v>
      </c>
      <c r="H426">
        <v>68</v>
      </c>
      <c r="I426">
        <v>76</v>
      </c>
      <c r="J426">
        <v>74</v>
      </c>
      <c r="K426">
        <v>80</v>
      </c>
      <c r="L426">
        <v>72</v>
      </c>
      <c r="M426">
        <v>74</v>
      </c>
      <c r="N426" s="27" t="str">
        <f>IFERROR(VLOOKUP(Main!C426,Absen!$A$1:$B$501,2,0),"No")</f>
        <v>No</v>
      </c>
      <c r="O426" s="27" t="str">
        <f>IF(N426="No","Hadir","Tidak Hadir")</f>
        <v>Hadir</v>
      </c>
      <c r="P426">
        <f>IF(N426="No",M426,M426-10)</f>
        <v>74</v>
      </c>
      <c r="Q426">
        <f>SUM(G426:H426,J426:K426)*12.5%+SUM(I426,L426)*20%+P426*10%</f>
        <v>74.875</v>
      </c>
      <c r="R426" t="str">
        <f>IF(Main!Q426&gt;=91,"A+",IF(Main!Q426&gt;=80,"A",IF(Q426&gt;=70,"B",IF(Q426&gt;=60,"C",IF(Q426&gt;=40,"D",IF(Q426&lt;40,"E"))))))</f>
        <v>B</v>
      </c>
      <c r="S426" s="27">
        <f>INDEX(Detail!$A$1:$A$1001,MATCH(Main!C426,Detail!$G$1:$G$1001,0))</f>
        <v>37905</v>
      </c>
      <c r="T426" t="str">
        <f>INDEX(Detail!$F$1:$F$1001,MATCH(Main!C426,Detail!$G$1:$G$1001,0))</f>
        <v>Kota Administrasi Jakarta Utara</v>
      </c>
      <c r="U426">
        <f>INDEX(Detail!$C$1:$C$1001,MATCH(Main!C426,Detail!$G$1:$G$1001,0))</f>
        <v>164</v>
      </c>
      <c r="V426">
        <f>INDEX(Detail!$D$1:$D$1001,MATCH(Main!C426,Detail!$G$1:$G$1001,0))</f>
        <v>94</v>
      </c>
      <c r="W426" t="str">
        <f>INDEX(Detail!$E$1:$E$1001,MATCH(Main!C426,Detail!$G$1:$G$1001,0))</f>
        <v xml:space="preserve">Jalan Kebonjati No. 7
</v>
      </c>
      <c r="X426" t="str">
        <f>INDEX(Detail!$B$1:$B$1001,MATCH(Main!C426,Detail!$G$1:$G$1001,0))</f>
        <v>O+</v>
      </c>
    </row>
    <row r="427" spans="1:24" x14ac:dyDescent="0.35">
      <c r="A427">
        <v>426</v>
      </c>
      <c r="B427" t="str">
        <f>IF(A427&lt;=250,"1-250",IF(A427&lt;=500,"251-500",IF(A427&lt;=750,"501-750","751-1000")))</f>
        <v>251-500</v>
      </c>
      <c r="C427" t="str">
        <f>CONCATENATE(IF(D427="Matematika","A",IF(D427="Fisika","B",IF(D427="Kimia","C",IF(D427="Biologi","D",IF(D427="Statistika","E","F"))))),IF(A427&gt;=1000,"",IF(A427&gt;=100,"0",IF(A427&gt;=10,"00",IF(A427&lt;10,"000")))),A427)</f>
        <v>C0426</v>
      </c>
      <c r="D427" t="s">
        <v>1012</v>
      </c>
      <c r="E427" t="str">
        <f>VLOOKUP(C427,Detail!$G$1:$H$1001,2,0)</f>
        <v>Rahmat Purwanti</v>
      </c>
      <c r="F427" t="str">
        <f>IF(D427="Statistika","Bu Dwi",IF(D427="Aktuaria","Pak Krisna",IF(D427="Matematika","Pak Budi",IF(D427="Fisika","Bu Ratna",IF(D427="Kimia","Bu Made","Pak Andi")))))</f>
        <v>Bu Made</v>
      </c>
      <c r="G427">
        <v>55</v>
      </c>
      <c r="H427">
        <v>73</v>
      </c>
      <c r="I427">
        <v>81</v>
      </c>
      <c r="J427">
        <v>61</v>
      </c>
      <c r="K427">
        <v>57</v>
      </c>
      <c r="L427">
        <v>69</v>
      </c>
      <c r="M427">
        <v>85</v>
      </c>
      <c r="N427" s="27">
        <f>IFERROR(VLOOKUP(Main!C427,Absen!$A$1:$B$501,2,0),"No")</f>
        <v>44899</v>
      </c>
      <c r="O427" s="27" t="str">
        <f>IF(N427="No","Hadir","Tidak Hadir")</f>
        <v>Tidak Hadir</v>
      </c>
      <c r="P427">
        <f>IF(N427="No",M427,M427-10)</f>
        <v>75</v>
      </c>
      <c r="Q427">
        <f>SUM(G427:H427,J427:K427)*12.5%+SUM(I427,L427)*20%+P427*10%</f>
        <v>68.25</v>
      </c>
      <c r="R427" t="str">
        <f>IF(Main!Q427&gt;=91,"A+",IF(Main!Q427&gt;=80,"A",IF(Q427&gt;=70,"B",IF(Q427&gt;=60,"C",IF(Q427&gt;=40,"D",IF(Q427&lt;40,"E"))))))</f>
        <v>C</v>
      </c>
      <c r="S427" s="27">
        <f>INDEX(Detail!$A$1:$A$1001,MATCH(Main!C427,Detail!$G$1:$G$1001,0))</f>
        <v>37967</v>
      </c>
      <c r="T427" t="str">
        <f>INDEX(Detail!$F$1:$F$1001,MATCH(Main!C427,Detail!$G$1:$G$1001,0))</f>
        <v>Palembang</v>
      </c>
      <c r="U427">
        <f>INDEX(Detail!$C$1:$C$1001,MATCH(Main!C427,Detail!$G$1:$G$1001,0))</f>
        <v>175</v>
      </c>
      <c r="V427">
        <f>INDEX(Detail!$D$1:$D$1001,MATCH(Main!C427,Detail!$G$1:$G$1001,0))</f>
        <v>47</v>
      </c>
      <c r="W427" t="str">
        <f>INDEX(Detail!$E$1:$E$1001,MATCH(Main!C427,Detail!$G$1:$G$1001,0))</f>
        <v>Jl. Stasiun Wonokromo No. 77</v>
      </c>
      <c r="X427" t="str">
        <f>INDEX(Detail!$B$1:$B$1001,MATCH(Main!C427,Detail!$G$1:$G$1001,0))</f>
        <v>AB-</v>
      </c>
    </row>
    <row r="428" spans="1:24" x14ac:dyDescent="0.35">
      <c r="A428">
        <v>427</v>
      </c>
      <c r="B428" t="str">
        <f>IF(A428&lt;=250,"1-250",IF(A428&lt;=500,"251-500",IF(A428&lt;=750,"501-750","751-1000")))</f>
        <v>251-500</v>
      </c>
      <c r="C428" t="str">
        <f>CONCATENATE(IF(D428="Matematika","A",IF(D428="Fisika","B",IF(D428="Kimia","C",IF(D428="Biologi","D",IF(D428="Statistika","E","F"))))),IF(A428&gt;=1000,"",IF(A428&gt;=100,"0",IF(A428&gt;=10,"00",IF(A428&lt;10,"000")))),A428)</f>
        <v>D0427</v>
      </c>
      <c r="D428" t="s">
        <v>1013</v>
      </c>
      <c r="E428" t="str">
        <f>VLOOKUP(C428,Detail!$G$1:$H$1001,2,0)</f>
        <v>Jasmani Mustofa</v>
      </c>
      <c r="F428" t="str">
        <f>IF(D428="Statistika","Bu Dwi",IF(D428="Aktuaria","Pak Krisna",IF(D428="Matematika","Pak Budi",IF(D428="Fisika","Bu Ratna",IF(D428="Kimia","Bu Made","Pak Andi")))))</f>
        <v>Pak Andi</v>
      </c>
      <c r="G428">
        <v>88</v>
      </c>
      <c r="H428">
        <v>73</v>
      </c>
      <c r="I428">
        <v>30</v>
      </c>
      <c r="J428">
        <v>51</v>
      </c>
      <c r="K428">
        <v>62</v>
      </c>
      <c r="L428">
        <v>92</v>
      </c>
      <c r="M428">
        <v>64</v>
      </c>
      <c r="N428" s="27" t="str">
        <f>IFERROR(VLOOKUP(Main!C428,Absen!$A$1:$B$501,2,0),"No")</f>
        <v>No</v>
      </c>
      <c r="O428" s="27" t="str">
        <f>IF(N428="No","Hadir","Tidak Hadir")</f>
        <v>Hadir</v>
      </c>
      <c r="P428">
        <f>IF(N428="No",M428,M428-10)</f>
        <v>64</v>
      </c>
      <c r="Q428">
        <f>SUM(G428:H428,J428:K428)*12.5%+SUM(I428,L428)*20%+P428*10%</f>
        <v>65.050000000000011</v>
      </c>
      <c r="R428" t="str">
        <f>IF(Main!Q428&gt;=91,"A+",IF(Main!Q428&gt;=80,"A",IF(Q428&gt;=70,"B",IF(Q428&gt;=60,"C",IF(Q428&gt;=40,"D",IF(Q428&lt;40,"E"))))))</f>
        <v>C</v>
      </c>
      <c r="S428" s="27">
        <f>INDEX(Detail!$A$1:$A$1001,MATCH(Main!C428,Detail!$G$1:$G$1001,0))</f>
        <v>38069</v>
      </c>
      <c r="T428" t="str">
        <f>INDEX(Detail!$F$1:$F$1001,MATCH(Main!C428,Detail!$G$1:$G$1001,0))</f>
        <v>Cimahi</v>
      </c>
      <c r="U428">
        <f>INDEX(Detail!$C$1:$C$1001,MATCH(Main!C428,Detail!$G$1:$G$1001,0))</f>
        <v>174</v>
      </c>
      <c r="V428">
        <f>INDEX(Detail!$D$1:$D$1001,MATCH(Main!C428,Detail!$G$1:$G$1001,0))</f>
        <v>49</v>
      </c>
      <c r="W428" t="str">
        <f>INDEX(Detail!$E$1:$E$1001,MATCH(Main!C428,Detail!$G$1:$G$1001,0))</f>
        <v xml:space="preserve">Gg. PHH. Mustofa No. 6
</v>
      </c>
      <c r="X428" t="str">
        <f>INDEX(Detail!$B$1:$B$1001,MATCH(Main!C428,Detail!$G$1:$G$1001,0))</f>
        <v>B+</v>
      </c>
    </row>
    <row r="429" spans="1:24" x14ac:dyDescent="0.35">
      <c r="A429">
        <v>428</v>
      </c>
      <c r="B429" t="str">
        <f>IF(A429&lt;=250,"1-250",IF(A429&lt;=500,"251-500",IF(A429&lt;=750,"501-750","751-1000")))</f>
        <v>251-500</v>
      </c>
      <c r="C429" t="str">
        <f>CONCATENATE(IF(D429="Matematika","A",IF(D429="Fisika","B",IF(D429="Kimia","C",IF(D429="Biologi","D",IF(D429="Statistika","E","F"))))),IF(A429&gt;=1000,"",IF(A429&gt;=100,"0",IF(A429&gt;=10,"00",IF(A429&lt;10,"000")))),A429)</f>
        <v>F0428</v>
      </c>
      <c r="D429" t="s">
        <v>1011</v>
      </c>
      <c r="E429" t="str">
        <f>VLOOKUP(C429,Detail!$G$1:$H$1001,2,0)</f>
        <v>Manah Siregar</v>
      </c>
      <c r="F429" t="str">
        <f>IF(D429="Statistika","Bu Dwi",IF(D429="Aktuaria","Pak Krisna",IF(D429="Matematika","Pak Budi",IF(D429="Fisika","Bu Ratna",IF(D429="Kimia","Bu Made","Pak Andi")))))</f>
        <v>Pak Krisna</v>
      </c>
      <c r="G429">
        <v>81</v>
      </c>
      <c r="H429">
        <v>63</v>
      </c>
      <c r="I429">
        <v>48</v>
      </c>
      <c r="J429">
        <v>65</v>
      </c>
      <c r="K429">
        <v>71</v>
      </c>
      <c r="L429">
        <v>86</v>
      </c>
      <c r="M429">
        <v>72</v>
      </c>
      <c r="N429" s="27">
        <f>IFERROR(VLOOKUP(Main!C429,Absen!$A$1:$B$501,2,0),"No")</f>
        <v>44788</v>
      </c>
      <c r="O429" s="27" t="str">
        <f>IF(N429="No","Hadir","Tidak Hadir")</f>
        <v>Tidak Hadir</v>
      </c>
      <c r="P429">
        <f>IF(N429="No",M429,M429-10)</f>
        <v>62</v>
      </c>
      <c r="Q429">
        <f>SUM(G429:H429,J429:K429)*12.5%+SUM(I429,L429)*20%+P429*10%</f>
        <v>68</v>
      </c>
      <c r="R429" t="str">
        <f>IF(Main!Q429&gt;=91,"A+",IF(Main!Q429&gt;=80,"A",IF(Q429&gt;=70,"B",IF(Q429&gt;=60,"C",IF(Q429&gt;=40,"D",IF(Q429&lt;40,"E"))))))</f>
        <v>C</v>
      </c>
      <c r="S429" s="27">
        <f>INDEX(Detail!$A$1:$A$1001,MATCH(Main!C429,Detail!$G$1:$G$1001,0))</f>
        <v>38149</v>
      </c>
      <c r="T429" t="str">
        <f>INDEX(Detail!$F$1:$F$1001,MATCH(Main!C429,Detail!$G$1:$G$1001,0))</f>
        <v>Lhokseumawe</v>
      </c>
      <c r="U429">
        <f>INDEX(Detail!$C$1:$C$1001,MATCH(Main!C429,Detail!$G$1:$G$1001,0))</f>
        <v>178</v>
      </c>
      <c r="V429">
        <f>INDEX(Detail!$D$1:$D$1001,MATCH(Main!C429,Detail!$G$1:$G$1001,0))</f>
        <v>82</v>
      </c>
      <c r="W429" t="str">
        <f>INDEX(Detail!$E$1:$E$1001,MATCH(Main!C429,Detail!$G$1:$G$1001,0))</f>
        <v>Gg. Ahmad Dahlan No. 65</v>
      </c>
      <c r="X429" t="str">
        <f>INDEX(Detail!$B$1:$B$1001,MATCH(Main!C429,Detail!$G$1:$G$1001,0))</f>
        <v>B+</v>
      </c>
    </row>
    <row r="430" spans="1:24" x14ac:dyDescent="0.35">
      <c r="A430">
        <v>429</v>
      </c>
      <c r="B430" t="str">
        <f>IF(A430&lt;=250,"1-250",IF(A430&lt;=500,"251-500",IF(A430&lt;=750,"501-750","751-1000")))</f>
        <v>251-500</v>
      </c>
      <c r="C430" t="str">
        <f>CONCATENATE(IF(D430="Matematika","A",IF(D430="Fisika","B",IF(D430="Kimia","C",IF(D430="Biologi","D",IF(D430="Statistika","E","F"))))),IF(A430&gt;=1000,"",IF(A430&gt;=100,"0",IF(A430&gt;=10,"00",IF(A430&lt;10,"000")))),A430)</f>
        <v>E0429</v>
      </c>
      <c r="D430" t="s">
        <v>1010</v>
      </c>
      <c r="E430" t="str">
        <f>VLOOKUP(C430,Detail!$G$1:$H$1001,2,0)</f>
        <v>Jumari Namaga</v>
      </c>
      <c r="F430" t="str">
        <f>IF(D430="Statistika","Bu Dwi",IF(D430="Aktuaria","Pak Krisna",IF(D430="Matematika","Pak Budi",IF(D430="Fisika","Bu Ratna",IF(D430="Kimia","Bu Made","Pak Andi")))))</f>
        <v>Bu Dwi</v>
      </c>
      <c r="G430">
        <v>70</v>
      </c>
      <c r="H430">
        <v>44</v>
      </c>
      <c r="I430">
        <v>42</v>
      </c>
      <c r="J430">
        <v>60</v>
      </c>
      <c r="K430">
        <v>70</v>
      </c>
      <c r="L430">
        <v>44</v>
      </c>
      <c r="M430">
        <v>94</v>
      </c>
      <c r="N430" s="27">
        <f>IFERROR(VLOOKUP(Main!C430,Absen!$A$1:$B$501,2,0),"No")</f>
        <v>44753</v>
      </c>
      <c r="O430" s="27" t="str">
        <f>IF(N430="No","Hadir","Tidak Hadir")</f>
        <v>Tidak Hadir</v>
      </c>
      <c r="P430">
        <f>IF(N430="No",M430,M430-10)</f>
        <v>84</v>
      </c>
      <c r="Q430">
        <f>SUM(G430:H430,J430:K430)*12.5%+SUM(I430,L430)*20%+P430*10%</f>
        <v>56.1</v>
      </c>
      <c r="R430" t="str">
        <f>IF(Main!Q430&gt;=91,"A+",IF(Main!Q430&gt;=80,"A",IF(Q430&gt;=70,"B",IF(Q430&gt;=60,"C",IF(Q430&gt;=40,"D",IF(Q430&lt;40,"E"))))))</f>
        <v>D</v>
      </c>
      <c r="S430" s="27">
        <f>INDEX(Detail!$A$1:$A$1001,MATCH(Main!C430,Detail!$G$1:$G$1001,0))</f>
        <v>38336</v>
      </c>
      <c r="T430" t="str">
        <f>INDEX(Detail!$F$1:$F$1001,MATCH(Main!C430,Detail!$G$1:$G$1001,0))</f>
        <v>Banda Aceh</v>
      </c>
      <c r="U430">
        <f>INDEX(Detail!$C$1:$C$1001,MATCH(Main!C430,Detail!$G$1:$G$1001,0))</f>
        <v>173</v>
      </c>
      <c r="V430">
        <f>INDEX(Detail!$D$1:$D$1001,MATCH(Main!C430,Detail!$G$1:$G$1001,0))</f>
        <v>80</v>
      </c>
      <c r="W430" t="str">
        <f>INDEX(Detail!$E$1:$E$1001,MATCH(Main!C430,Detail!$G$1:$G$1001,0))</f>
        <v xml:space="preserve">Gang Kutai No. 8
</v>
      </c>
      <c r="X430" t="str">
        <f>INDEX(Detail!$B$1:$B$1001,MATCH(Main!C430,Detail!$G$1:$G$1001,0))</f>
        <v>B+</v>
      </c>
    </row>
    <row r="431" spans="1:24" x14ac:dyDescent="0.35">
      <c r="A431">
        <v>430</v>
      </c>
      <c r="B431" t="str">
        <f>IF(A431&lt;=250,"1-250",IF(A431&lt;=500,"251-500",IF(A431&lt;=750,"501-750","751-1000")))</f>
        <v>251-500</v>
      </c>
      <c r="C431" t="str">
        <f>CONCATENATE(IF(D431="Matematika","A",IF(D431="Fisika","B",IF(D431="Kimia","C",IF(D431="Biologi","D",IF(D431="Statistika","E","F"))))),IF(A431&gt;=1000,"",IF(A431&gt;=100,"0",IF(A431&gt;=10,"00",IF(A431&lt;10,"000")))),A431)</f>
        <v>C0430</v>
      </c>
      <c r="D431" t="s">
        <v>1012</v>
      </c>
      <c r="E431" t="str">
        <f>VLOOKUP(C431,Detail!$G$1:$H$1001,2,0)</f>
        <v>Talia Saefullah</v>
      </c>
      <c r="F431" t="str">
        <f>IF(D431="Statistika","Bu Dwi",IF(D431="Aktuaria","Pak Krisna",IF(D431="Matematika","Pak Budi",IF(D431="Fisika","Bu Ratna",IF(D431="Kimia","Bu Made","Pak Andi")))))</f>
        <v>Bu Made</v>
      </c>
      <c r="G431">
        <v>53</v>
      </c>
      <c r="H431">
        <v>63</v>
      </c>
      <c r="I431">
        <v>76</v>
      </c>
      <c r="J431">
        <v>63</v>
      </c>
      <c r="K431">
        <v>52</v>
      </c>
      <c r="L431">
        <v>68</v>
      </c>
      <c r="M431">
        <v>85</v>
      </c>
      <c r="N431" s="27" t="str">
        <f>IFERROR(VLOOKUP(Main!C431,Absen!$A$1:$B$501,2,0),"No")</f>
        <v>No</v>
      </c>
      <c r="O431" s="27" t="str">
        <f>IF(N431="No","Hadir","Tidak Hadir")</f>
        <v>Hadir</v>
      </c>
      <c r="P431">
        <f>IF(N431="No",M431,M431-10)</f>
        <v>85</v>
      </c>
      <c r="Q431">
        <f>SUM(G431:H431,J431:K431)*12.5%+SUM(I431,L431)*20%+P431*10%</f>
        <v>66.174999999999997</v>
      </c>
      <c r="R431" t="str">
        <f>IF(Main!Q431&gt;=91,"A+",IF(Main!Q431&gt;=80,"A",IF(Q431&gt;=70,"B",IF(Q431&gt;=60,"C",IF(Q431&gt;=40,"D",IF(Q431&lt;40,"E"))))))</f>
        <v>C</v>
      </c>
      <c r="S431" s="27">
        <f>INDEX(Detail!$A$1:$A$1001,MATCH(Main!C431,Detail!$G$1:$G$1001,0))</f>
        <v>38330</v>
      </c>
      <c r="T431" t="str">
        <f>INDEX(Detail!$F$1:$F$1001,MATCH(Main!C431,Detail!$G$1:$G$1001,0))</f>
        <v>Palembang</v>
      </c>
      <c r="U431">
        <f>INDEX(Detail!$C$1:$C$1001,MATCH(Main!C431,Detail!$G$1:$G$1001,0))</f>
        <v>174</v>
      </c>
      <c r="V431">
        <f>INDEX(Detail!$D$1:$D$1001,MATCH(Main!C431,Detail!$G$1:$G$1001,0))</f>
        <v>76</v>
      </c>
      <c r="W431" t="str">
        <f>INDEX(Detail!$E$1:$E$1001,MATCH(Main!C431,Detail!$G$1:$G$1001,0))</f>
        <v xml:space="preserve">Jl. Abdul Muis No. 9
</v>
      </c>
      <c r="X431" t="str">
        <f>INDEX(Detail!$B$1:$B$1001,MATCH(Main!C431,Detail!$G$1:$G$1001,0))</f>
        <v>A+</v>
      </c>
    </row>
    <row r="432" spans="1:24" x14ac:dyDescent="0.35">
      <c r="A432">
        <v>431</v>
      </c>
      <c r="B432" t="str">
        <f>IF(A432&lt;=250,"1-250",IF(A432&lt;=500,"251-500",IF(A432&lt;=750,"501-750","751-1000")))</f>
        <v>251-500</v>
      </c>
      <c r="C432" t="str">
        <f>CONCATENATE(IF(D432="Matematika","A",IF(D432="Fisika","B",IF(D432="Kimia","C",IF(D432="Biologi","D",IF(D432="Statistika","E","F"))))),IF(A432&gt;=1000,"",IF(A432&gt;=100,"0",IF(A432&gt;=10,"00",IF(A432&lt;10,"000")))),A432)</f>
        <v>B0431</v>
      </c>
      <c r="D432" t="s">
        <v>1014</v>
      </c>
      <c r="E432" t="str">
        <f>VLOOKUP(C432,Detail!$G$1:$H$1001,2,0)</f>
        <v>Bakti Winarno</v>
      </c>
      <c r="F432" t="str">
        <f>IF(D432="Statistika","Bu Dwi",IF(D432="Aktuaria","Pak Krisna",IF(D432="Matematika","Pak Budi",IF(D432="Fisika","Bu Ratna",IF(D432="Kimia","Bu Made","Pak Andi")))))</f>
        <v>Bu Ratna</v>
      </c>
      <c r="G432">
        <v>55</v>
      </c>
      <c r="H432">
        <v>43</v>
      </c>
      <c r="I432">
        <v>55</v>
      </c>
      <c r="J432">
        <v>66</v>
      </c>
      <c r="K432">
        <v>83</v>
      </c>
      <c r="L432">
        <v>68</v>
      </c>
      <c r="M432">
        <v>99</v>
      </c>
      <c r="N432" s="27">
        <f>IFERROR(VLOOKUP(Main!C432,Absen!$A$1:$B$501,2,0),"No")</f>
        <v>44878</v>
      </c>
      <c r="O432" s="27" t="str">
        <f>IF(N432="No","Hadir","Tidak Hadir")</f>
        <v>Tidak Hadir</v>
      </c>
      <c r="P432">
        <f>IF(N432="No",M432,M432-10)</f>
        <v>89</v>
      </c>
      <c r="Q432">
        <f>SUM(G432:H432,J432:K432)*12.5%+SUM(I432,L432)*20%+P432*10%</f>
        <v>64.375</v>
      </c>
      <c r="R432" t="str">
        <f>IF(Main!Q432&gt;=91,"A+",IF(Main!Q432&gt;=80,"A",IF(Q432&gt;=70,"B",IF(Q432&gt;=60,"C",IF(Q432&gt;=40,"D",IF(Q432&lt;40,"E"))))))</f>
        <v>C</v>
      </c>
      <c r="S432" s="27">
        <f>INDEX(Detail!$A$1:$A$1001,MATCH(Main!C432,Detail!$G$1:$G$1001,0))</f>
        <v>37515</v>
      </c>
      <c r="T432" t="str">
        <f>INDEX(Detail!$F$1:$F$1001,MATCH(Main!C432,Detail!$G$1:$G$1001,0))</f>
        <v>Palopo</v>
      </c>
      <c r="U432">
        <f>INDEX(Detail!$C$1:$C$1001,MATCH(Main!C432,Detail!$G$1:$G$1001,0))</f>
        <v>174</v>
      </c>
      <c r="V432">
        <f>INDEX(Detail!$D$1:$D$1001,MATCH(Main!C432,Detail!$G$1:$G$1001,0))</f>
        <v>91</v>
      </c>
      <c r="W432" t="str">
        <f>INDEX(Detail!$E$1:$E$1001,MATCH(Main!C432,Detail!$G$1:$G$1001,0))</f>
        <v>Jalan Ciwastra No. 63</v>
      </c>
      <c r="X432" t="str">
        <f>INDEX(Detail!$B$1:$B$1001,MATCH(Main!C432,Detail!$G$1:$G$1001,0))</f>
        <v>B-</v>
      </c>
    </row>
    <row r="433" spans="1:24" x14ac:dyDescent="0.35">
      <c r="A433">
        <v>432</v>
      </c>
      <c r="B433" t="str">
        <f>IF(A433&lt;=250,"1-250",IF(A433&lt;=500,"251-500",IF(A433&lt;=750,"501-750","751-1000")))</f>
        <v>251-500</v>
      </c>
      <c r="C433" t="str">
        <f>CONCATENATE(IF(D433="Matematika","A",IF(D433="Fisika","B",IF(D433="Kimia","C",IF(D433="Biologi","D",IF(D433="Statistika","E","F"))))),IF(A433&gt;=1000,"",IF(A433&gt;=100,"0",IF(A433&gt;=10,"00",IF(A433&lt;10,"000")))),A433)</f>
        <v>A0432</v>
      </c>
      <c r="D433" t="s">
        <v>1015</v>
      </c>
      <c r="E433" t="str">
        <f>VLOOKUP(C433,Detail!$G$1:$H$1001,2,0)</f>
        <v>Ivan Manullang</v>
      </c>
      <c r="F433" t="str">
        <f>IF(D433="Statistika","Bu Dwi",IF(D433="Aktuaria","Pak Krisna",IF(D433="Matematika","Pak Budi",IF(D433="Fisika","Bu Ratna",IF(D433="Kimia","Bu Made","Pak Andi")))))</f>
        <v>Pak Budi</v>
      </c>
      <c r="G433">
        <v>85</v>
      </c>
      <c r="H433">
        <v>66</v>
      </c>
      <c r="I433">
        <v>46</v>
      </c>
      <c r="J433">
        <v>51</v>
      </c>
      <c r="K433">
        <v>92</v>
      </c>
      <c r="L433">
        <v>99</v>
      </c>
      <c r="M433">
        <v>100</v>
      </c>
      <c r="N433" s="27">
        <f>IFERROR(VLOOKUP(Main!C433,Absen!$A$1:$B$501,2,0),"No")</f>
        <v>44867</v>
      </c>
      <c r="O433" s="27" t="str">
        <f>IF(N433="No","Hadir","Tidak Hadir")</f>
        <v>Tidak Hadir</v>
      </c>
      <c r="P433">
        <f>IF(N433="No",M433,M433-10)</f>
        <v>90</v>
      </c>
      <c r="Q433">
        <f>SUM(G433:H433,J433:K433)*12.5%+SUM(I433,L433)*20%+P433*10%</f>
        <v>74.75</v>
      </c>
      <c r="R433" t="str">
        <f>IF(Main!Q433&gt;=91,"A+",IF(Main!Q433&gt;=80,"A",IF(Q433&gt;=70,"B",IF(Q433&gt;=60,"C",IF(Q433&gt;=40,"D",IF(Q433&lt;40,"E"))))))</f>
        <v>B</v>
      </c>
      <c r="S433" s="27">
        <f>INDEX(Detail!$A$1:$A$1001,MATCH(Main!C433,Detail!$G$1:$G$1001,0))</f>
        <v>38017</v>
      </c>
      <c r="T433" t="str">
        <f>INDEX(Detail!$F$1:$F$1001,MATCH(Main!C433,Detail!$G$1:$G$1001,0))</f>
        <v>Meulaboh</v>
      </c>
      <c r="U433">
        <f>INDEX(Detail!$C$1:$C$1001,MATCH(Main!C433,Detail!$G$1:$G$1001,0))</f>
        <v>173</v>
      </c>
      <c r="V433">
        <f>INDEX(Detail!$D$1:$D$1001,MATCH(Main!C433,Detail!$G$1:$G$1001,0))</f>
        <v>88</v>
      </c>
      <c r="W433" t="str">
        <f>INDEX(Detail!$E$1:$E$1001,MATCH(Main!C433,Detail!$G$1:$G$1001,0))</f>
        <v>Gg. BKR No. 46</v>
      </c>
      <c r="X433" t="str">
        <f>INDEX(Detail!$B$1:$B$1001,MATCH(Main!C433,Detail!$G$1:$G$1001,0))</f>
        <v>B-</v>
      </c>
    </row>
    <row r="434" spans="1:24" x14ac:dyDescent="0.35">
      <c r="A434">
        <v>433</v>
      </c>
      <c r="B434" t="str">
        <f>IF(A434&lt;=250,"1-250",IF(A434&lt;=500,"251-500",IF(A434&lt;=750,"501-750","751-1000")))</f>
        <v>251-500</v>
      </c>
      <c r="C434" t="str">
        <f>CONCATENATE(IF(D434="Matematika","A",IF(D434="Fisika","B",IF(D434="Kimia","C",IF(D434="Biologi","D",IF(D434="Statistika","E","F"))))),IF(A434&gt;=1000,"",IF(A434&gt;=100,"0",IF(A434&gt;=10,"00",IF(A434&lt;10,"000")))),A434)</f>
        <v>E0433</v>
      </c>
      <c r="D434" t="s">
        <v>1010</v>
      </c>
      <c r="E434" t="str">
        <f>VLOOKUP(C434,Detail!$G$1:$H$1001,2,0)</f>
        <v>Dwi Sihotang</v>
      </c>
      <c r="F434" t="str">
        <f>IF(D434="Statistika","Bu Dwi",IF(D434="Aktuaria","Pak Krisna",IF(D434="Matematika","Pak Budi",IF(D434="Fisika","Bu Ratna",IF(D434="Kimia","Bu Made","Pak Andi")))))</f>
        <v>Bu Dwi</v>
      </c>
      <c r="G434">
        <v>69</v>
      </c>
      <c r="H434">
        <v>54</v>
      </c>
      <c r="I434">
        <v>37</v>
      </c>
      <c r="J434">
        <v>74</v>
      </c>
      <c r="K434">
        <v>59</v>
      </c>
      <c r="L434">
        <v>60</v>
      </c>
      <c r="M434">
        <v>65</v>
      </c>
      <c r="N434" s="27" t="str">
        <f>IFERROR(VLOOKUP(Main!C434,Absen!$A$1:$B$501,2,0),"No")</f>
        <v>No</v>
      </c>
      <c r="O434" s="27" t="str">
        <f>IF(N434="No","Hadir","Tidak Hadir")</f>
        <v>Hadir</v>
      </c>
      <c r="P434">
        <f>IF(N434="No",M434,M434-10)</f>
        <v>65</v>
      </c>
      <c r="Q434">
        <f>SUM(G434:H434,J434:K434)*12.5%+SUM(I434,L434)*20%+P434*10%</f>
        <v>57.900000000000006</v>
      </c>
      <c r="R434" t="str">
        <f>IF(Main!Q434&gt;=91,"A+",IF(Main!Q434&gt;=80,"A",IF(Q434&gt;=70,"B",IF(Q434&gt;=60,"C",IF(Q434&gt;=40,"D",IF(Q434&lt;40,"E"))))))</f>
        <v>D</v>
      </c>
      <c r="S434" s="27">
        <f>INDEX(Detail!$A$1:$A$1001,MATCH(Main!C434,Detail!$G$1:$G$1001,0))</f>
        <v>37088</v>
      </c>
      <c r="T434" t="str">
        <f>INDEX(Detail!$F$1:$F$1001,MATCH(Main!C434,Detail!$G$1:$G$1001,0))</f>
        <v>Bogor</v>
      </c>
      <c r="U434">
        <f>INDEX(Detail!$C$1:$C$1001,MATCH(Main!C434,Detail!$G$1:$G$1001,0))</f>
        <v>160</v>
      </c>
      <c r="V434">
        <f>INDEX(Detail!$D$1:$D$1001,MATCH(Main!C434,Detail!$G$1:$G$1001,0))</f>
        <v>95</v>
      </c>
      <c r="W434" t="str">
        <f>INDEX(Detail!$E$1:$E$1001,MATCH(Main!C434,Detail!$G$1:$G$1001,0))</f>
        <v>Gang Ir. H. Djuanda No. 36</v>
      </c>
      <c r="X434" t="str">
        <f>INDEX(Detail!$B$1:$B$1001,MATCH(Main!C434,Detail!$G$1:$G$1001,0))</f>
        <v>B-</v>
      </c>
    </row>
    <row r="435" spans="1:24" x14ac:dyDescent="0.35">
      <c r="A435">
        <v>434</v>
      </c>
      <c r="B435" t="str">
        <f>IF(A435&lt;=250,"1-250",IF(A435&lt;=500,"251-500",IF(A435&lt;=750,"501-750","751-1000")))</f>
        <v>251-500</v>
      </c>
      <c r="C435" t="str">
        <f>CONCATENATE(IF(D435="Matematika","A",IF(D435="Fisika","B",IF(D435="Kimia","C",IF(D435="Biologi","D",IF(D435="Statistika","E","F"))))),IF(A435&gt;=1000,"",IF(A435&gt;=100,"0",IF(A435&gt;=10,"00",IF(A435&lt;10,"000")))),A435)</f>
        <v>C0434</v>
      </c>
      <c r="D435" t="s">
        <v>1012</v>
      </c>
      <c r="E435" t="str">
        <f>VLOOKUP(C435,Detail!$G$1:$H$1001,2,0)</f>
        <v>Mahfud Pertiwi</v>
      </c>
      <c r="F435" t="str">
        <f>IF(D435="Statistika","Bu Dwi",IF(D435="Aktuaria","Pak Krisna",IF(D435="Matematika","Pak Budi",IF(D435="Fisika","Bu Ratna",IF(D435="Kimia","Bu Made","Pak Andi")))))</f>
        <v>Bu Made</v>
      </c>
      <c r="G435">
        <v>81</v>
      </c>
      <c r="H435">
        <v>68</v>
      </c>
      <c r="I435">
        <v>51</v>
      </c>
      <c r="J435">
        <v>61</v>
      </c>
      <c r="K435">
        <v>66</v>
      </c>
      <c r="L435">
        <v>57</v>
      </c>
      <c r="M435">
        <v>73</v>
      </c>
      <c r="N435" s="27">
        <f>IFERROR(VLOOKUP(Main!C435,Absen!$A$1:$B$501,2,0),"No")</f>
        <v>44831</v>
      </c>
      <c r="O435" s="27" t="str">
        <f>IF(N435="No","Hadir","Tidak Hadir")</f>
        <v>Tidak Hadir</v>
      </c>
      <c r="P435">
        <f>IF(N435="No",M435,M435-10)</f>
        <v>63</v>
      </c>
      <c r="Q435">
        <f>SUM(G435:H435,J435:K435)*12.5%+SUM(I435,L435)*20%+P435*10%</f>
        <v>62.400000000000006</v>
      </c>
      <c r="R435" t="str">
        <f>IF(Main!Q435&gt;=91,"A+",IF(Main!Q435&gt;=80,"A",IF(Q435&gt;=70,"B",IF(Q435&gt;=60,"C",IF(Q435&gt;=40,"D",IF(Q435&lt;40,"E"))))))</f>
        <v>C</v>
      </c>
      <c r="S435" s="27">
        <f>INDEX(Detail!$A$1:$A$1001,MATCH(Main!C435,Detail!$G$1:$G$1001,0))</f>
        <v>37686</v>
      </c>
      <c r="T435" t="str">
        <f>INDEX(Detail!$F$1:$F$1001,MATCH(Main!C435,Detail!$G$1:$G$1001,0))</f>
        <v>Lhokseumawe</v>
      </c>
      <c r="U435">
        <f>INDEX(Detail!$C$1:$C$1001,MATCH(Main!C435,Detail!$G$1:$G$1001,0))</f>
        <v>159</v>
      </c>
      <c r="V435">
        <f>INDEX(Detail!$D$1:$D$1001,MATCH(Main!C435,Detail!$G$1:$G$1001,0))</f>
        <v>62</v>
      </c>
      <c r="W435" t="str">
        <f>INDEX(Detail!$E$1:$E$1001,MATCH(Main!C435,Detail!$G$1:$G$1001,0))</f>
        <v xml:space="preserve">Gg. Surapati No. 5
</v>
      </c>
      <c r="X435" t="str">
        <f>INDEX(Detail!$B$1:$B$1001,MATCH(Main!C435,Detail!$G$1:$G$1001,0))</f>
        <v>B+</v>
      </c>
    </row>
    <row r="436" spans="1:24" x14ac:dyDescent="0.35">
      <c r="A436">
        <v>435</v>
      </c>
      <c r="B436" t="str">
        <f>IF(A436&lt;=250,"1-250",IF(A436&lt;=500,"251-500",IF(A436&lt;=750,"501-750","751-1000")))</f>
        <v>251-500</v>
      </c>
      <c r="C436" t="str">
        <f>CONCATENATE(IF(D436="Matematika","A",IF(D436="Fisika","B",IF(D436="Kimia","C",IF(D436="Biologi","D",IF(D436="Statistika","E","F"))))),IF(A436&gt;=1000,"",IF(A436&gt;=100,"0",IF(A436&gt;=10,"00",IF(A436&lt;10,"000")))),A436)</f>
        <v>F0435</v>
      </c>
      <c r="D436" t="s">
        <v>1011</v>
      </c>
      <c r="E436" t="str">
        <f>VLOOKUP(C436,Detail!$G$1:$H$1001,2,0)</f>
        <v>Praba Tarihoran</v>
      </c>
      <c r="F436" t="str">
        <f>IF(D436="Statistika","Bu Dwi",IF(D436="Aktuaria","Pak Krisna",IF(D436="Matematika","Pak Budi",IF(D436="Fisika","Bu Ratna",IF(D436="Kimia","Bu Made","Pak Andi")))))</f>
        <v>Pak Krisna</v>
      </c>
      <c r="G436">
        <v>80</v>
      </c>
      <c r="H436">
        <v>68</v>
      </c>
      <c r="I436">
        <v>54</v>
      </c>
      <c r="J436">
        <v>56</v>
      </c>
      <c r="K436">
        <v>81</v>
      </c>
      <c r="L436">
        <v>84</v>
      </c>
      <c r="M436">
        <v>71</v>
      </c>
      <c r="N436" s="27" t="str">
        <f>IFERROR(VLOOKUP(Main!C436,Absen!$A$1:$B$501,2,0),"No")</f>
        <v>No</v>
      </c>
      <c r="O436" s="27" t="str">
        <f>IF(N436="No","Hadir","Tidak Hadir")</f>
        <v>Hadir</v>
      </c>
      <c r="P436">
        <f>IF(N436="No",M436,M436-10)</f>
        <v>71</v>
      </c>
      <c r="Q436">
        <f>SUM(G436:H436,J436:K436)*12.5%+SUM(I436,L436)*20%+P436*10%</f>
        <v>70.325000000000003</v>
      </c>
      <c r="R436" t="str">
        <f>IF(Main!Q436&gt;=91,"A+",IF(Main!Q436&gt;=80,"A",IF(Q436&gt;=70,"B",IF(Q436&gt;=60,"C",IF(Q436&gt;=40,"D",IF(Q436&lt;40,"E"))))))</f>
        <v>B</v>
      </c>
      <c r="S436" s="27">
        <f>INDEX(Detail!$A$1:$A$1001,MATCH(Main!C436,Detail!$G$1:$G$1001,0))</f>
        <v>37515</v>
      </c>
      <c r="T436" t="str">
        <f>INDEX(Detail!$F$1:$F$1001,MATCH(Main!C436,Detail!$G$1:$G$1001,0))</f>
        <v>Denpasar</v>
      </c>
      <c r="U436">
        <f>INDEX(Detail!$C$1:$C$1001,MATCH(Main!C436,Detail!$G$1:$G$1001,0))</f>
        <v>169</v>
      </c>
      <c r="V436">
        <f>INDEX(Detail!$D$1:$D$1001,MATCH(Main!C436,Detail!$G$1:$G$1001,0))</f>
        <v>86</v>
      </c>
      <c r="W436" t="str">
        <f>INDEX(Detail!$E$1:$E$1001,MATCH(Main!C436,Detail!$G$1:$G$1001,0))</f>
        <v xml:space="preserve">Gg. Ir. H. Djuanda No. 4
</v>
      </c>
      <c r="X436" t="str">
        <f>INDEX(Detail!$B$1:$B$1001,MATCH(Main!C436,Detail!$G$1:$G$1001,0))</f>
        <v>B-</v>
      </c>
    </row>
    <row r="437" spans="1:24" x14ac:dyDescent="0.35">
      <c r="A437">
        <v>436</v>
      </c>
      <c r="B437" t="str">
        <f>IF(A437&lt;=250,"1-250",IF(A437&lt;=500,"251-500",IF(A437&lt;=750,"501-750","751-1000")))</f>
        <v>251-500</v>
      </c>
      <c r="C437" t="str">
        <f>CONCATENATE(IF(D437="Matematika","A",IF(D437="Fisika","B",IF(D437="Kimia","C",IF(D437="Biologi","D",IF(D437="Statistika","E","F"))))),IF(A437&gt;=1000,"",IF(A437&gt;=100,"0",IF(A437&gt;=10,"00",IF(A437&lt;10,"000")))),A437)</f>
        <v>C0436</v>
      </c>
      <c r="D437" t="s">
        <v>1012</v>
      </c>
      <c r="E437" t="str">
        <f>VLOOKUP(C437,Detail!$G$1:$H$1001,2,0)</f>
        <v>Wahyu Firmansyah</v>
      </c>
      <c r="F437" t="str">
        <f>IF(D437="Statistika","Bu Dwi",IF(D437="Aktuaria","Pak Krisna",IF(D437="Matematika","Pak Budi",IF(D437="Fisika","Bu Ratna",IF(D437="Kimia","Bu Made","Pak Andi")))))</f>
        <v>Bu Made</v>
      </c>
      <c r="G437">
        <v>78</v>
      </c>
      <c r="H437">
        <v>43</v>
      </c>
      <c r="I437">
        <v>85</v>
      </c>
      <c r="J437">
        <v>67</v>
      </c>
      <c r="K437">
        <v>69</v>
      </c>
      <c r="L437">
        <v>73</v>
      </c>
      <c r="M437">
        <v>78</v>
      </c>
      <c r="N437" s="27">
        <f>IFERROR(VLOOKUP(Main!C437,Absen!$A$1:$B$501,2,0),"No")</f>
        <v>44835</v>
      </c>
      <c r="O437" s="27" t="str">
        <f>IF(N437="No","Hadir","Tidak Hadir")</f>
        <v>Tidak Hadir</v>
      </c>
      <c r="P437">
        <f>IF(N437="No",M437,M437-10)</f>
        <v>68</v>
      </c>
      <c r="Q437">
        <f>SUM(G437:H437,J437:K437)*12.5%+SUM(I437,L437)*20%+P437*10%</f>
        <v>70.525000000000006</v>
      </c>
      <c r="R437" t="str">
        <f>IF(Main!Q437&gt;=91,"A+",IF(Main!Q437&gt;=80,"A",IF(Q437&gt;=70,"B",IF(Q437&gt;=60,"C",IF(Q437&gt;=40,"D",IF(Q437&lt;40,"E"))))))</f>
        <v>B</v>
      </c>
      <c r="S437" s="27">
        <f>INDEX(Detail!$A$1:$A$1001,MATCH(Main!C437,Detail!$G$1:$G$1001,0))</f>
        <v>38002</v>
      </c>
      <c r="T437" t="str">
        <f>INDEX(Detail!$F$1:$F$1001,MATCH(Main!C437,Detail!$G$1:$G$1001,0))</f>
        <v>Salatiga</v>
      </c>
      <c r="U437">
        <f>INDEX(Detail!$C$1:$C$1001,MATCH(Main!C437,Detail!$G$1:$G$1001,0))</f>
        <v>156</v>
      </c>
      <c r="V437">
        <f>INDEX(Detail!$D$1:$D$1001,MATCH(Main!C437,Detail!$G$1:$G$1001,0))</f>
        <v>74</v>
      </c>
      <c r="W437" t="str">
        <f>INDEX(Detail!$E$1:$E$1001,MATCH(Main!C437,Detail!$G$1:$G$1001,0))</f>
        <v>Jalan Raya Setiabudhi No. 63</v>
      </c>
      <c r="X437" t="str">
        <f>INDEX(Detail!$B$1:$B$1001,MATCH(Main!C437,Detail!$G$1:$G$1001,0))</f>
        <v>AB-</v>
      </c>
    </row>
    <row r="438" spans="1:24" x14ac:dyDescent="0.35">
      <c r="A438">
        <v>437</v>
      </c>
      <c r="B438" t="str">
        <f>IF(A438&lt;=250,"1-250",IF(A438&lt;=500,"251-500",IF(A438&lt;=750,"501-750","751-1000")))</f>
        <v>251-500</v>
      </c>
      <c r="C438" t="str">
        <f>CONCATENATE(IF(D438="Matematika","A",IF(D438="Fisika","B",IF(D438="Kimia","C",IF(D438="Biologi","D",IF(D438="Statistika","E","F"))))),IF(A438&gt;=1000,"",IF(A438&gt;=100,"0",IF(A438&gt;=10,"00",IF(A438&lt;10,"000")))),A438)</f>
        <v>D0437</v>
      </c>
      <c r="D438" t="s">
        <v>1013</v>
      </c>
      <c r="E438" t="str">
        <f>VLOOKUP(C438,Detail!$G$1:$H$1001,2,0)</f>
        <v>Darsirah Wacana</v>
      </c>
      <c r="F438" t="str">
        <f>IF(D438="Statistika","Bu Dwi",IF(D438="Aktuaria","Pak Krisna",IF(D438="Matematika","Pak Budi",IF(D438="Fisika","Bu Ratna",IF(D438="Kimia","Bu Made","Pak Andi")))))</f>
        <v>Pak Andi</v>
      </c>
      <c r="G438">
        <v>58</v>
      </c>
      <c r="H438">
        <v>74</v>
      </c>
      <c r="I438">
        <v>62</v>
      </c>
      <c r="J438">
        <v>69</v>
      </c>
      <c r="K438">
        <v>78</v>
      </c>
      <c r="L438">
        <v>73</v>
      </c>
      <c r="M438">
        <v>78</v>
      </c>
      <c r="N438" s="27">
        <f>IFERROR(VLOOKUP(Main!C438,Absen!$A$1:$B$501,2,0),"No")</f>
        <v>44883</v>
      </c>
      <c r="O438" s="27" t="str">
        <f>IF(N438="No","Hadir","Tidak Hadir")</f>
        <v>Tidak Hadir</v>
      </c>
      <c r="P438">
        <f>IF(N438="No",M438,M438-10)</f>
        <v>68</v>
      </c>
      <c r="Q438">
        <f>SUM(G438:H438,J438:K438)*12.5%+SUM(I438,L438)*20%+P438*10%</f>
        <v>68.674999999999997</v>
      </c>
      <c r="R438" t="str">
        <f>IF(Main!Q438&gt;=91,"A+",IF(Main!Q438&gt;=80,"A",IF(Q438&gt;=70,"B",IF(Q438&gt;=60,"C",IF(Q438&gt;=40,"D",IF(Q438&lt;40,"E"))))))</f>
        <v>C</v>
      </c>
      <c r="S438" s="27">
        <f>INDEX(Detail!$A$1:$A$1001,MATCH(Main!C438,Detail!$G$1:$G$1001,0))</f>
        <v>37847</v>
      </c>
      <c r="T438" t="str">
        <f>INDEX(Detail!$F$1:$F$1001,MATCH(Main!C438,Detail!$G$1:$G$1001,0))</f>
        <v>Surakarta</v>
      </c>
      <c r="U438">
        <f>INDEX(Detail!$C$1:$C$1001,MATCH(Main!C438,Detail!$G$1:$G$1001,0))</f>
        <v>171</v>
      </c>
      <c r="V438">
        <f>INDEX(Detail!$D$1:$D$1001,MATCH(Main!C438,Detail!$G$1:$G$1001,0))</f>
        <v>75</v>
      </c>
      <c r="W438" t="str">
        <f>INDEX(Detail!$E$1:$E$1001,MATCH(Main!C438,Detail!$G$1:$G$1001,0))</f>
        <v>Gang Kutisari Selatan No. 72</v>
      </c>
      <c r="X438" t="str">
        <f>INDEX(Detail!$B$1:$B$1001,MATCH(Main!C438,Detail!$G$1:$G$1001,0))</f>
        <v>AB-</v>
      </c>
    </row>
    <row r="439" spans="1:24" x14ac:dyDescent="0.35">
      <c r="A439">
        <v>438</v>
      </c>
      <c r="B439" t="str">
        <f>IF(A439&lt;=250,"1-250",IF(A439&lt;=500,"251-500",IF(A439&lt;=750,"501-750","751-1000")))</f>
        <v>251-500</v>
      </c>
      <c r="C439" t="str">
        <f>CONCATENATE(IF(D439="Matematika","A",IF(D439="Fisika","B",IF(D439="Kimia","C",IF(D439="Biologi","D",IF(D439="Statistika","E","F"))))),IF(A439&gt;=1000,"",IF(A439&gt;=100,"0",IF(A439&gt;=10,"00",IF(A439&lt;10,"000")))),A439)</f>
        <v>A0438</v>
      </c>
      <c r="D439" t="s">
        <v>1015</v>
      </c>
      <c r="E439" t="str">
        <f>VLOOKUP(C439,Detail!$G$1:$H$1001,2,0)</f>
        <v>Daniswara Damanik</v>
      </c>
      <c r="F439" t="str">
        <f>IF(D439="Statistika","Bu Dwi",IF(D439="Aktuaria","Pak Krisna",IF(D439="Matematika","Pak Budi",IF(D439="Fisika","Bu Ratna",IF(D439="Kimia","Bu Made","Pak Andi")))))</f>
        <v>Pak Budi</v>
      </c>
      <c r="G439">
        <v>95</v>
      </c>
      <c r="H439">
        <v>60</v>
      </c>
      <c r="I439">
        <v>91</v>
      </c>
      <c r="J439">
        <v>53</v>
      </c>
      <c r="K439">
        <v>94</v>
      </c>
      <c r="L439">
        <v>76</v>
      </c>
      <c r="M439">
        <v>86</v>
      </c>
      <c r="N439" s="27">
        <f>IFERROR(VLOOKUP(Main!C439,Absen!$A$1:$B$501,2,0),"No")</f>
        <v>44797</v>
      </c>
      <c r="O439" s="27" t="str">
        <f>IF(N439="No","Hadir","Tidak Hadir")</f>
        <v>Tidak Hadir</v>
      </c>
      <c r="P439">
        <f>IF(N439="No",M439,M439-10)</f>
        <v>76</v>
      </c>
      <c r="Q439">
        <f>SUM(G439:H439,J439:K439)*12.5%+SUM(I439,L439)*20%+P439*10%</f>
        <v>78.75</v>
      </c>
      <c r="R439" t="str">
        <f>IF(Main!Q439&gt;=91,"A+",IF(Main!Q439&gt;=80,"A",IF(Q439&gt;=70,"B",IF(Q439&gt;=60,"C",IF(Q439&gt;=40,"D",IF(Q439&lt;40,"E"))))))</f>
        <v>B</v>
      </c>
      <c r="S439" s="27">
        <f>INDEX(Detail!$A$1:$A$1001,MATCH(Main!C439,Detail!$G$1:$G$1001,0))</f>
        <v>37024</v>
      </c>
      <c r="T439" t="str">
        <f>INDEX(Detail!$F$1:$F$1001,MATCH(Main!C439,Detail!$G$1:$G$1001,0))</f>
        <v>Banjarmasin</v>
      </c>
      <c r="U439">
        <f>INDEX(Detail!$C$1:$C$1001,MATCH(Main!C439,Detail!$G$1:$G$1001,0))</f>
        <v>163</v>
      </c>
      <c r="V439">
        <f>INDEX(Detail!$D$1:$D$1001,MATCH(Main!C439,Detail!$G$1:$G$1001,0))</f>
        <v>53</v>
      </c>
      <c r="W439" t="str">
        <f>INDEX(Detail!$E$1:$E$1001,MATCH(Main!C439,Detail!$G$1:$G$1001,0))</f>
        <v>Gg. Soekarno Hatta No. 12</v>
      </c>
      <c r="X439" t="str">
        <f>INDEX(Detail!$B$1:$B$1001,MATCH(Main!C439,Detail!$G$1:$G$1001,0))</f>
        <v>AB-</v>
      </c>
    </row>
    <row r="440" spans="1:24" x14ac:dyDescent="0.35">
      <c r="A440">
        <v>439</v>
      </c>
      <c r="B440" t="str">
        <f>IF(A440&lt;=250,"1-250",IF(A440&lt;=500,"251-500",IF(A440&lt;=750,"501-750","751-1000")))</f>
        <v>251-500</v>
      </c>
      <c r="C440" t="str">
        <f>CONCATENATE(IF(D440="Matematika","A",IF(D440="Fisika","B",IF(D440="Kimia","C",IF(D440="Biologi","D",IF(D440="Statistika","E","F"))))),IF(A440&gt;=1000,"",IF(A440&gt;=100,"0",IF(A440&gt;=10,"00",IF(A440&lt;10,"000")))),A440)</f>
        <v>B0439</v>
      </c>
      <c r="D440" t="s">
        <v>1014</v>
      </c>
      <c r="E440" t="str">
        <f>VLOOKUP(C440,Detail!$G$1:$H$1001,2,0)</f>
        <v>Farhunnisa Wahyuni</v>
      </c>
      <c r="F440" t="str">
        <f>IF(D440="Statistika","Bu Dwi",IF(D440="Aktuaria","Pak Krisna",IF(D440="Matematika","Pak Budi",IF(D440="Fisika","Bu Ratna",IF(D440="Kimia","Bu Made","Pak Andi")))))</f>
        <v>Bu Ratna</v>
      </c>
      <c r="G440">
        <v>54</v>
      </c>
      <c r="H440">
        <v>51</v>
      </c>
      <c r="I440">
        <v>91</v>
      </c>
      <c r="J440">
        <v>52</v>
      </c>
      <c r="K440">
        <v>63</v>
      </c>
      <c r="L440">
        <v>92</v>
      </c>
      <c r="M440">
        <v>78</v>
      </c>
      <c r="N440" s="27">
        <f>IFERROR(VLOOKUP(Main!C440,Absen!$A$1:$B$501,2,0),"No")</f>
        <v>44817</v>
      </c>
      <c r="O440" s="27" t="str">
        <f>IF(N440="No","Hadir","Tidak Hadir")</f>
        <v>Tidak Hadir</v>
      </c>
      <c r="P440">
        <f>IF(N440="No",M440,M440-10)</f>
        <v>68</v>
      </c>
      <c r="Q440">
        <f>SUM(G440:H440,J440:K440)*12.5%+SUM(I440,L440)*20%+P440*10%</f>
        <v>70.899999999999991</v>
      </c>
      <c r="R440" t="str">
        <f>IF(Main!Q440&gt;=91,"A+",IF(Main!Q440&gt;=80,"A",IF(Q440&gt;=70,"B",IF(Q440&gt;=60,"C",IF(Q440&gt;=40,"D",IF(Q440&lt;40,"E"))))))</f>
        <v>B</v>
      </c>
      <c r="S440" s="27">
        <f>INDEX(Detail!$A$1:$A$1001,MATCH(Main!C440,Detail!$G$1:$G$1001,0))</f>
        <v>37915</v>
      </c>
      <c r="T440" t="str">
        <f>INDEX(Detail!$F$1:$F$1001,MATCH(Main!C440,Detail!$G$1:$G$1001,0))</f>
        <v>Bogor</v>
      </c>
      <c r="U440">
        <f>INDEX(Detail!$C$1:$C$1001,MATCH(Main!C440,Detail!$G$1:$G$1001,0))</f>
        <v>152</v>
      </c>
      <c r="V440">
        <f>INDEX(Detail!$D$1:$D$1001,MATCH(Main!C440,Detail!$G$1:$G$1001,0))</f>
        <v>92</v>
      </c>
      <c r="W440" t="str">
        <f>INDEX(Detail!$E$1:$E$1001,MATCH(Main!C440,Detail!$G$1:$G$1001,0))</f>
        <v xml:space="preserve">Jl. Moch. Ramdan No. 5
</v>
      </c>
      <c r="X440" t="str">
        <f>INDEX(Detail!$B$1:$B$1001,MATCH(Main!C440,Detail!$G$1:$G$1001,0))</f>
        <v>AB+</v>
      </c>
    </row>
    <row r="441" spans="1:24" x14ac:dyDescent="0.35">
      <c r="A441">
        <v>440</v>
      </c>
      <c r="B441" t="str">
        <f>IF(A441&lt;=250,"1-250",IF(A441&lt;=500,"251-500",IF(A441&lt;=750,"501-750","751-1000")))</f>
        <v>251-500</v>
      </c>
      <c r="C441" t="str">
        <f>CONCATENATE(IF(D441="Matematika","A",IF(D441="Fisika","B",IF(D441="Kimia","C",IF(D441="Biologi","D",IF(D441="Statistika","E","F"))))),IF(A441&gt;=1000,"",IF(A441&gt;=100,"0",IF(A441&gt;=10,"00",IF(A441&lt;10,"000")))),A441)</f>
        <v>D0440</v>
      </c>
      <c r="D441" t="s">
        <v>1013</v>
      </c>
      <c r="E441" t="str">
        <f>VLOOKUP(C441,Detail!$G$1:$H$1001,2,0)</f>
        <v>Ozy Salahudin</v>
      </c>
      <c r="F441" t="str">
        <f>IF(D441="Statistika","Bu Dwi",IF(D441="Aktuaria","Pak Krisna",IF(D441="Matematika","Pak Budi",IF(D441="Fisika","Bu Ratna",IF(D441="Kimia","Bu Made","Pak Andi")))))</f>
        <v>Pak Andi</v>
      </c>
      <c r="G441">
        <v>73</v>
      </c>
      <c r="H441">
        <v>46</v>
      </c>
      <c r="I441">
        <v>75</v>
      </c>
      <c r="J441">
        <v>51</v>
      </c>
      <c r="K441">
        <v>73</v>
      </c>
      <c r="L441">
        <v>59</v>
      </c>
      <c r="M441">
        <v>85</v>
      </c>
      <c r="N441" s="27">
        <f>IFERROR(VLOOKUP(Main!C441,Absen!$A$1:$B$501,2,0),"No")</f>
        <v>44765</v>
      </c>
      <c r="O441" s="27" t="str">
        <f>IF(N441="No","Hadir","Tidak Hadir")</f>
        <v>Tidak Hadir</v>
      </c>
      <c r="P441">
        <f>IF(N441="No",M441,M441-10)</f>
        <v>75</v>
      </c>
      <c r="Q441">
        <f>SUM(G441:H441,J441:K441)*12.5%+SUM(I441,L441)*20%+P441*10%</f>
        <v>64.674999999999997</v>
      </c>
      <c r="R441" t="str">
        <f>IF(Main!Q441&gt;=91,"A+",IF(Main!Q441&gt;=80,"A",IF(Q441&gt;=70,"B",IF(Q441&gt;=60,"C",IF(Q441&gt;=40,"D",IF(Q441&lt;40,"E"))))))</f>
        <v>C</v>
      </c>
      <c r="S441" s="27">
        <f>INDEX(Detail!$A$1:$A$1001,MATCH(Main!C441,Detail!$G$1:$G$1001,0))</f>
        <v>37246</v>
      </c>
      <c r="T441" t="str">
        <f>INDEX(Detail!$F$1:$F$1001,MATCH(Main!C441,Detail!$G$1:$G$1001,0))</f>
        <v>Bima</v>
      </c>
      <c r="U441">
        <f>INDEX(Detail!$C$1:$C$1001,MATCH(Main!C441,Detail!$G$1:$G$1001,0))</f>
        <v>159</v>
      </c>
      <c r="V441">
        <f>INDEX(Detail!$D$1:$D$1001,MATCH(Main!C441,Detail!$G$1:$G$1001,0))</f>
        <v>53</v>
      </c>
      <c r="W441" t="str">
        <f>INDEX(Detail!$E$1:$E$1001,MATCH(Main!C441,Detail!$G$1:$G$1001,0))</f>
        <v xml:space="preserve">Jl. Otto Iskandardinata No. 4
</v>
      </c>
      <c r="X441" t="str">
        <f>INDEX(Detail!$B$1:$B$1001,MATCH(Main!C441,Detail!$G$1:$G$1001,0))</f>
        <v>A-</v>
      </c>
    </row>
    <row r="442" spans="1:24" x14ac:dyDescent="0.35">
      <c r="A442">
        <v>441</v>
      </c>
      <c r="B442" t="str">
        <f>IF(A442&lt;=250,"1-250",IF(A442&lt;=500,"251-500",IF(A442&lt;=750,"501-750","751-1000")))</f>
        <v>251-500</v>
      </c>
      <c r="C442" t="str">
        <f>CONCATENATE(IF(D442="Matematika","A",IF(D442="Fisika","B",IF(D442="Kimia","C",IF(D442="Biologi","D",IF(D442="Statistika","E","F"))))),IF(A442&gt;=1000,"",IF(A442&gt;=100,"0",IF(A442&gt;=10,"00",IF(A442&lt;10,"000")))),A442)</f>
        <v>F0441</v>
      </c>
      <c r="D442" t="s">
        <v>1011</v>
      </c>
      <c r="E442" t="str">
        <f>VLOOKUP(C442,Detail!$G$1:$H$1001,2,0)</f>
        <v>Safina Tamba</v>
      </c>
      <c r="F442" t="str">
        <f>IF(D442="Statistika","Bu Dwi",IF(D442="Aktuaria","Pak Krisna",IF(D442="Matematika","Pak Budi",IF(D442="Fisika","Bu Ratna",IF(D442="Kimia","Bu Made","Pak Andi")))))</f>
        <v>Pak Krisna</v>
      </c>
      <c r="G442">
        <v>54</v>
      </c>
      <c r="H442">
        <v>48</v>
      </c>
      <c r="I442">
        <v>35</v>
      </c>
      <c r="J442">
        <v>52</v>
      </c>
      <c r="K442">
        <v>70</v>
      </c>
      <c r="L442">
        <v>63</v>
      </c>
      <c r="M442">
        <v>97</v>
      </c>
      <c r="N442" s="27">
        <f>IFERROR(VLOOKUP(Main!C442,Absen!$A$1:$B$501,2,0),"No")</f>
        <v>44752</v>
      </c>
      <c r="O442" s="27" t="str">
        <f>IF(N442="No","Hadir","Tidak Hadir")</f>
        <v>Tidak Hadir</v>
      </c>
      <c r="P442">
        <f>IF(N442="No",M442,M442-10)</f>
        <v>87</v>
      </c>
      <c r="Q442">
        <f>SUM(G442:H442,J442:K442)*12.5%+SUM(I442,L442)*20%+P442*10%</f>
        <v>56.300000000000004</v>
      </c>
      <c r="R442" t="str">
        <f>IF(Main!Q442&gt;=91,"A+",IF(Main!Q442&gt;=80,"A",IF(Q442&gt;=70,"B",IF(Q442&gt;=60,"C",IF(Q442&gt;=40,"D",IF(Q442&lt;40,"E"))))))</f>
        <v>D</v>
      </c>
      <c r="S442" s="27">
        <f>INDEX(Detail!$A$1:$A$1001,MATCH(Main!C442,Detail!$G$1:$G$1001,0))</f>
        <v>38328</v>
      </c>
      <c r="T442" t="str">
        <f>INDEX(Detail!$F$1:$F$1001,MATCH(Main!C442,Detail!$G$1:$G$1001,0))</f>
        <v>Pekanbaru</v>
      </c>
      <c r="U442">
        <f>INDEX(Detail!$C$1:$C$1001,MATCH(Main!C442,Detail!$G$1:$G$1001,0))</f>
        <v>178</v>
      </c>
      <c r="V442">
        <f>INDEX(Detail!$D$1:$D$1001,MATCH(Main!C442,Detail!$G$1:$G$1001,0))</f>
        <v>87</v>
      </c>
      <c r="W442" t="str">
        <f>INDEX(Detail!$E$1:$E$1001,MATCH(Main!C442,Detail!$G$1:$G$1001,0))</f>
        <v xml:space="preserve">Gg. Sentot Alibasa No. 1
</v>
      </c>
      <c r="X442" t="str">
        <f>INDEX(Detail!$B$1:$B$1001,MATCH(Main!C442,Detail!$G$1:$G$1001,0))</f>
        <v>A+</v>
      </c>
    </row>
    <row r="443" spans="1:24" x14ac:dyDescent="0.35">
      <c r="A443">
        <v>442</v>
      </c>
      <c r="B443" t="str">
        <f>IF(A443&lt;=250,"1-250",IF(A443&lt;=500,"251-500",IF(A443&lt;=750,"501-750","751-1000")))</f>
        <v>251-500</v>
      </c>
      <c r="C443" t="str">
        <f>CONCATENATE(IF(D443="Matematika","A",IF(D443="Fisika","B",IF(D443="Kimia","C",IF(D443="Biologi","D",IF(D443="Statistika","E","F"))))),IF(A443&gt;=1000,"",IF(A443&gt;=100,"0",IF(A443&gt;=10,"00",IF(A443&lt;10,"000")))),A443)</f>
        <v>D0442</v>
      </c>
      <c r="D443" t="s">
        <v>1013</v>
      </c>
      <c r="E443" t="str">
        <f>VLOOKUP(C443,Detail!$G$1:$H$1001,2,0)</f>
        <v>Bakiman Lailasari</v>
      </c>
      <c r="F443" t="str">
        <f>IF(D443="Statistika","Bu Dwi",IF(D443="Aktuaria","Pak Krisna",IF(D443="Matematika","Pak Budi",IF(D443="Fisika","Bu Ratna",IF(D443="Kimia","Bu Made","Pak Andi")))))</f>
        <v>Pak Andi</v>
      </c>
      <c r="G443">
        <v>72</v>
      </c>
      <c r="H443">
        <v>49</v>
      </c>
      <c r="I443">
        <v>62</v>
      </c>
      <c r="J443">
        <v>54</v>
      </c>
      <c r="K443">
        <v>66</v>
      </c>
      <c r="L443">
        <v>88</v>
      </c>
      <c r="M443">
        <v>96</v>
      </c>
      <c r="N443" s="27" t="str">
        <f>IFERROR(VLOOKUP(Main!C443,Absen!$A$1:$B$501,2,0),"No")</f>
        <v>No</v>
      </c>
      <c r="O443" s="27" t="str">
        <f>IF(N443="No","Hadir","Tidak Hadir")</f>
        <v>Hadir</v>
      </c>
      <c r="P443">
        <f>IF(N443="No",M443,M443-10)</f>
        <v>96</v>
      </c>
      <c r="Q443">
        <f>SUM(G443:H443,J443:K443)*12.5%+SUM(I443,L443)*20%+P443*10%</f>
        <v>69.724999999999994</v>
      </c>
      <c r="R443" t="str">
        <f>IF(Main!Q443&gt;=91,"A+",IF(Main!Q443&gt;=80,"A",IF(Q443&gt;=70,"B",IF(Q443&gt;=60,"C",IF(Q443&gt;=40,"D",IF(Q443&lt;40,"E"))))))</f>
        <v>C</v>
      </c>
      <c r="S443" s="27">
        <f>INDEX(Detail!$A$1:$A$1001,MATCH(Main!C443,Detail!$G$1:$G$1001,0))</f>
        <v>37180</v>
      </c>
      <c r="T443" t="str">
        <f>INDEX(Detail!$F$1:$F$1001,MATCH(Main!C443,Detail!$G$1:$G$1001,0))</f>
        <v>Yogyakarta</v>
      </c>
      <c r="U443">
        <f>INDEX(Detail!$C$1:$C$1001,MATCH(Main!C443,Detail!$G$1:$G$1001,0))</f>
        <v>157</v>
      </c>
      <c r="V443">
        <f>INDEX(Detail!$D$1:$D$1001,MATCH(Main!C443,Detail!$G$1:$G$1001,0))</f>
        <v>48</v>
      </c>
      <c r="W443" t="str">
        <f>INDEX(Detail!$E$1:$E$1001,MATCH(Main!C443,Detail!$G$1:$G$1001,0))</f>
        <v>Jalan Peta No. 14</v>
      </c>
      <c r="X443" t="str">
        <f>INDEX(Detail!$B$1:$B$1001,MATCH(Main!C443,Detail!$G$1:$G$1001,0))</f>
        <v>O+</v>
      </c>
    </row>
    <row r="444" spans="1:24" x14ac:dyDescent="0.35">
      <c r="A444">
        <v>443</v>
      </c>
      <c r="B444" t="str">
        <f>IF(A444&lt;=250,"1-250",IF(A444&lt;=500,"251-500",IF(A444&lt;=750,"501-750","751-1000")))</f>
        <v>251-500</v>
      </c>
      <c r="C444" t="str">
        <f>CONCATENATE(IF(D444="Matematika","A",IF(D444="Fisika","B",IF(D444="Kimia","C",IF(D444="Biologi","D",IF(D444="Statistika","E","F"))))),IF(A444&gt;=1000,"",IF(A444&gt;=100,"0",IF(A444&gt;=10,"00",IF(A444&lt;10,"000")))),A444)</f>
        <v>F0443</v>
      </c>
      <c r="D444" t="s">
        <v>1011</v>
      </c>
      <c r="E444" t="str">
        <f>VLOOKUP(C444,Detail!$G$1:$H$1001,2,0)</f>
        <v>Umar Prastuti</v>
      </c>
      <c r="F444" t="str">
        <f>IF(D444="Statistika","Bu Dwi",IF(D444="Aktuaria","Pak Krisna",IF(D444="Matematika","Pak Budi",IF(D444="Fisika","Bu Ratna",IF(D444="Kimia","Bu Made","Pak Andi")))))</f>
        <v>Pak Krisna</v>
      </c>
      <c r="G444">
        <v>72</v>
      </c>
      <c r="H444">
        <v>46</v>
      </c>
      <c r="I444">
        <v>90</v>
      </c>
      <c r="J444">
        <v>60</v>
      </c>
      <c r="K444">
        <v>90</v>
      </c>
      <c r="L444">
        <v>54</v>
      </c>
      <c r="M444">
        <v>96</v>
      </c>
      <c r="N444" s="27" t="str">
        <f>IFERROR(VLOOKUP(Main!C444,Absen!$A$1:$B$501,2,0),"No")</f>
        <v>No</v>
      </c>
      <c r="O444" s="27" t="str">
        <f>IF(N444="No","Hadir","Tidak Hadir")</f>
        <v>Hadir</v>
      </c>
      <c r="P444">
        <f>IF(N444="No",M444,M444-10)</f>
        <v>96</v>
      </c>
      <c r="Q444">
        <f>SUM(G444:H444,J444:K444)*12.5%+SUM(I444,L444)*20%+P444*10%</f>
        <v>71.900000000000006</v>
      </c>
      <c r="R444" t="str">
        <f>IF(Main!Q444&gt;=91,"A+",IF(Main!Q444&gt;=80,"A",IF(Q444&gt;=70,"B",IF(Q444&gt;=60,"C",IF(Q444&gt;=40,"D",IF(Q444&lt;40,"E"))))))</f>
        <v>B</v>
      </c>
      <c r="S444" s="27">
        <f>INDEX(Detail!$A$1:$A$1001,MATCH(Main!C444,Detail!$G$1:$G$1001,0))</f>
        <v>38267</v>
      </c>
      <c r="T444" t="str">
        <f>INDEX(Detail!$F$1:$F$1001,MATCH(Main!C444,Detail!$G$1:$G$1001,0))</f>
        <v>Cirebon</v>
      </c>
      <c r="U444">
        <f>INDEX(Detail!$C$1:$C$1001,MATCH(Main!C444,Detail!$G$1:$G$1001,0))</f>
        <v>167</v>
      </c>
      <c r="V444">
        <f>INDEX(Detail!$D$1:$D$1001,MATCH(Main!C444,Detail!$G$1:$G$1001,0))</f>
        <v>49</v>
      </c>
      <c r="W444" t="str">
        <f>INDEX(Detail!$E$1:$E$1001,MATCH(Main!C444,Detail!$G$1:$G$1001,0))</f>
        <v>Gg. Cikutra Barat No. 80</v>
      </c>
      <c r="X444" t="str">
        <f>INDEX(Detail!$B$1:$B$1001,MATCH(Main!C444,Detail!$G$1:$G$1001,0))</f>
        <v>A+</v>
      </c>
    </row>
    <row r="445" spans="1:24" x14ac:dyDescent="0.35">
      <c r="A445">
        <v>444</v>
      </c>
      <c r="B445" t="str">
        <f>IF(A445&lt;=250,"1-250",IF(A445&lt;=500,"251-500",IF(A445&lt;=750,"501-750","751-1000")))</f>
        <v>251-500</v>
      </c>
      <c r="C445" t="str">
        <f>CONCATENATE(IF(D445="Matematika","A",IF(D445="Fisika","B",IF(D445="Kimia","C",IF(D445="Biologi","D",IF(D445="Statistika","E","F"))))),IF(A445&gt;=1000,"",IF(A445&gt;=100,"0",IF(A445&gt;=10,"00",IF(A445&lt;10,"000")))),A445)</f>
        <v>F0444</v>
      </c>
      <c r="D445" t="s">
        <v>1011</v>
      </c>
      <c r="E445" t="str">
        <f>VLOOKUP(C445,Detail!$G$1:$H$1001,2,0)</f>
        <v>Julia Salahudin</v>
      </c>
      <c r="F445" t="str">
        <f>IF(D445="Statistika","Bu Dwi",IF(D445="Aktuaria","Pak Krisna",IF(D445="Matematika","Pak Budi",IF(D445="Fisika","Bu Ratna",IF(D445="Kimia","Bu Made","Pak Andi")))))</f>
        <v>Pak Krisna</v>
      </c>
      <c r="G445">
        <v>76</v>
      </c>
      <c r="H445">
        <v>73</v>
      </c>
      <c r="I445">
        <v>33</v>
      </c>
      <c r="J445">
        <v>53</v>
      </c>
      <c r="K445">
        <v>50</v>
      </c>
      <c r="L445">
        <v>45</v>
      </c>
      <c r="M445">
        <v>98</v>
      </c>
      <c r="N445" s="27">
        <f>IFERROR(VLOOKUP(Main!C445,Absen!$A$1:$B$501,2,0),"No")</f>
        <v>44765</v>
      </c>
      <c r="O445" s="27" t="str">
        <f>IF(N445="No","Hadir","Tidak Hadir")</f>
        <v>Tidak Hadir</v>
      </c>
      <c r="P445">
        <f>IF(N445="No",M445,M445-10)</f>
        <v>88</v>
      </c>
      <c r="Q445">
        <f>SUM(G445:H445,J445:K445)*12.5%+SUM(I445,L445)*20%+P445*10%</f>
        <v>55.900000000000006</v>
      </c>
      <c r="R445" t="str">
        <f>IF(Main!Q445&gt;=91,"A+",IF(Main!Q445&gt;=80,"A",IF(Q445&gt;=70,"B",IF(Q445&gt;=60,"C",IF(Q445&gt;=40,"D",IF(Q445&lt;40,"E"))))))</f>
        <v>D</v>
      </c>
      <c r="S445" s="27">
        <f>INDEX(Detail!$A$1:$A$1001,MATCH(Main!C445,Detail!$G$1:$G$1001,0))</f>
        <v>38410</v>
      </c>
      <c r="T445" t="str">
        <f>INDEX(Detail!$F$1:$F$1001,MATCH(Main!C445,Detail!$G$1:$G$1001,0))</f>
        <v>Metro</v>
      </c>
      <c r="U445">
        <f>INDEX(Detail!$C$1:$C$1001,MATCH(Main!C445,Detail!$G$1:$G$1001,0))</f>
        <v>179</v>
      </c>
      <c r="V445">
        <f>INDEX(Detail!$D$1:$D$1001,MATCH(Main!C445,Detail!$G$1:$G$1001,0))</f>
        <v>72</v>
      </c>
      <c r="W445" t="str">
        <f>INDEX(Detail!$E$1:$E$1001,MATCH(Main!C445,Detail!$G$1:$G$1001,0))</f>
        <v>Jalan Cikapayang No. 30</v>
      </c>
      <c r="X445" t="str">
        <f>INDEX(Detail!$B$1:$B$1001,MATCH(Main!C445,Detail!$G$1:$G$1001,0))</f>
        <v>A+</v>
      </c>
    </row>
    <row r="446" spans="1:24" x14ac:dyDescent="0.35">
      <c r="A446">
        <v>445</v>
      </c>
      <c r="B446" t="str">
        <f>IF(A446&lt;=250,"1-250",IF(A446&lt;=500,"251-500",IF(A446&lt;=750,"501-750","751-1000")))</f>
        <v>251-500</v>
      </c>
      <c r="C446" t="str">
        <f>CONCATENATE(IF(D446="Matematika","A",IF(D446="Fisika","B",IF(D446="Kimia","C",IF(D446="Biologi","D",IF(D446="Statistika","E","F"))))),IF(A446&gt;=1000,"",IF(A446&gt;=100,"0",IF(A446&gt;=10,"00",IF(A446&lt;10,"000")))),A446)</f>
        <v>D0445</v>
      </c>
      <c r="D446" t="s">
        <v>1013</v>
      </c>
      <c r="E446" t="str">
        <f>VLOOKUP(C446,Detail!$G$1:$H$1001,2,0)</f>
        <v>Rachel Salahudin</v>
      </c>
      <c r="F446" t="str">
        <f>IF(D446="Statistika","Bu Dwi",IF(D446="Aktuaria","Pak Krisna",IF(D446="Matematika","Pak Budi",IF(D446="Fisika","Bu Ratna",IF(D446="Kimia","Bu Made","Pak Andi")))))</f>
        <v>Pak Andi</v>
      </c>
      <c r="G446">
        <v>91</v>
      </c>
      <c r="H446">
        <v>45</v>
      </c>
      <c r="I446">
        <v>38</v>
      </c>
      <c r="J446">
        <v>67</v>
      </c>
      <c r="K446">
        <v>74</v>
      </c>
      <c r="L446">
        <v>55</v>
      </c>
      <c r="M446">
        <v>80</v>
      </c>
      <c r="N446" s="27" t="str">
        <f>IFERROR(VLOOKUP(Main!C446,Absen!$A$1:$B$501,2,0),"No")</f>
        <v>No</v>
      </c>
      <c r="O446" s="27" t="str">
        <f>IF(N446="No","Hadir","Tidak Hadir")</f>
        <v>Hadir</v>
      </c>
      <c r="P446">
        <f>IF(N446="No",M446,M446-10)</f>
        <v>80</v>
      </c>
      <c r="Q446">
        <f>SUM(G446:H446,J446:K446)*12.5%+SUM(I446,L446)*20%+P446*10%</f>
        <v>61.225000000000001</v>
      </c>
      <c r="R446" t="str">
        <f>IF(Main!Q446&gt;=91,"A+",IF(Main!Q446&gt;=80,"A",IF(Q446&gt;=70,"B",IF(Q446&gt;=60,"C",IF(Q446&gt;=40,"D",IF(Q446&lt;40,"E"))))))</f>
        <v>C</v>
      </c>
      <c r="S446" s="27">
        <f>INDEX(Detail!$A$1:$A$1001,MATCH(Main!C446,Detail!$G$1:$G$1001,0))</f>
        <v>37536</v>
      </c>
      <c r="T446" t="str">
        <f>INDEX(Detail!$F$1:$F$1001,MATCH(Main!C446,Detail!$G$1:$G$1001,0))</f>
        <v>Kota Administrasi Jakarta Utara</v>
      </c>
      <c r="U446">
        <f>INDEX(Detail!$C$1:$C$1001,MATCH(Main!C446,Detail!$G$1:$G$1001,0))</f>
        <v>157</v>
      </c>
      <c r="V446">
        <f>INDEX(Detail!$D$1:$D$1001,MATCH(Main!C446,Detail!$G$1:$G$1001,0))</f>
        <v>49</v>
      </c>
      <c r="W446" t="str">
        <f>INDEX(Detail!$E$1:$E$1001,MATCH(Main!C446,Detail!$G$1:$G$1001,0))</f>
        <v>Gang Kutai No. 51</v>
      </c>
      <c r="X446" t="str">
        <f>INDEX(Detail!$B$1:$B$1001,MATCH(Main!C446,Detail!$G$1:$G$1001,0))</f>
        <v>A-</v>
      </c>
    </row>
    <row r="447" spans="1:24" x14ac:dyDescent="0.35">
      <c r="A447">
        <v>446</v>
      </c>
      <c r="B447" t="str">
        <f>IF(A447&lt;=250,"1-250",IF(A447&lt;=500,"251-500",IF(A447&lt;=750,"501-750","751-1000")))</f>
        <v>251-500</v>
      </c>
      <c r="C447" t="str">
        <f>CONCATENATE(IF(D447="Matematika","A",IF(D447="Fisika","B",IF(D447="Kimia","C",IF(D447="Biologi","D",IF(D447="Statistika","E","F"))))),IF(A447&gt;=1000,"",IF(A447&gt;=100,"0",IF(A447&gt;=10,"00",IF(A447&lt;10,"000")))),A447)</f>
        <v>F0446</v>
      </c>
      <c r="D447" t="s">
        <v>1011</v>
      </c>
      <c r="E447" t="str">
        <f>VLOOKUP(C447,Detail!$G$1:$H$1001,2,0)</f>
        <v>Edi Narpati</v>
      </c>
      <c r="F447" t="str">
        <f>IF(D447="Statistika","Bu Dwi",IF(D447="Aktuaria","Pak Krisna",IF(D447="Matematika","Pak Budi",IF(D447="Fisika","Bu Ratna",IF(D447="Kimia","Bu Made","Pak Andi")))))</f>
        <v>Pak Krisna</v>
      </c>
      <c r="G447">
        <v>57</v>
      </c>
      <c r="H447">
        <v>72</v>
      </c>
      <c r="I447">
        <v>85</v>
      </c>
      <c r="J447">
        <v>67</v>
      </c>
      <c r="K447">
        <v>87</v>
      </c>
      <c r="L447">
        <v>60</v>
      </c>
      <c r="M447">
        <v>62</v>
      </c>
      <c r="N447" s="27" t="str">
        <f>IFERROR(VLOOKUP(Main!C447,Absen!$A$1:$B$501,2,0),"No")</f>
        <v>No</v>
      </c>
      <c r="O447" s="27" t="str">
        <f>IF(N447="No","Hadir","Tidak Hadir")</f>
        <v>Hadir</v>
      </c>
      <c r="P447">
        <f>IF(N447="No",M447,M447-10)</f>
        <v>62</v>
      </c>
      <c r="Q447">
        <f>SUM(G447:H447,J447:K447)*12.5%+SUM(I447,L447)*20%+P447*10%</f>
        <v>70.575000000000003</v>
      </c>
      <c r="R447" t="str">
        <f>IF(Main!Q447&gt;=91,"A+",IF(Main!Q447&gt;=80,"A",IF(Q447&gt;=70,"B",IF(Q447&gt;=60,"C",IF(Q447&gt;=40,"D",IF(Q447&lt;40,"E"))))))</f>
        <v>B</v>
      </c>
      <c r="S447" s="27">
        <f>INDEX(Detail!$A$1:$A$1001,MATCH(Main!C447,Detail!$G$1:$G$1001,0))</f>
        <v>38455</v>
      </c>
      <c r="T447" t="str">
        <f>INDEX(Detail!$F$1:$F$1001,MATCH(Main!C447,Detail!$G$1:$G$1001,0))</f>
        <v>Bukittinggi</v>
      </c>
      <c r="U447">
        <f>INDEX(Detail!$C$1:$C$1001,MATCH(Main!C447,Detail!$G$1:$G$1001,0))</f>
        <v>153</v>
      </c>
      <c r="V447">
        <f>INDEX(Detail!$D$1:$D$1001,MATCH(Main!C447,Detail!$G$1:$G$1001,0))</f>
        <v>51</v>
      </c>
      <c r="W447" t="str">
        <f>INDEX(Detail!$E$1:$E$1001,MATCH(Main!C447,Detail!$G$1:$G$1001,0))</f>
        <v>Jl. Medokan Ayu No. 74</v>
      </c>
      <c r="X447" t="str">
        <f>INDEX(Detail!$B$1:$B$1001,MATCH(Main!C447,Detail!$G$1:$G$1001,0))</f>
        <v>B+</v>
      </c>
    </row>
    <row r="448" spans="1:24" x14ac:dyDescent="0.35">
      <c r="A448">
        <v>447</v>
      </c>
      <c r="B448" t="str">
        <f>IF(A448&lt;=250,"1-250",IF(A448&lt;=500,"251-500",IF(A448&lt;=750,"501-750","751-1000")))</f>
        <v>251-500</v>
      </c>
      <c r="C448" t="str">
        <f>CONCATENATE(IF(D448="Matematika","A",IF(D448="Fisika","B",IF(D448="Kimia","C",IF(D448="Biologi","D",IF(D448="Statistika","E","F"))))),IF(A448&gt;=1000,"",IF(A448&gt;=100,"0",IF(A448&gt;=10,"00",IF(A448&lt;10,"000")))),A448)</f>
        <v>D0447</v>
      </c>
      <c r="D448" t="s">
        <v>1013</v>
      </c>
      <c r="E448" t="str">
        <f>VLOOKUP(C448,Detail!$G$1:$H$1001,2,0)</f>
        <v>Cahya Halimah</v>
      </c>
      <c r="F448" t="str">
        <f>IF(D448="Statistika","Bu Dwi",IF(D448="Aktuaria","Pak Krisna",IF(D448="Matematika","Pak Budi",IF(D448="Fisika","Bu Ratna",IF(D448="Kimia","Bu Made","Pak Andi")))))</f>
        <v>Pak Andi</v>
      </c>
      <c r="G448">
        <v>54</v>
      </c>
      <c r="H448">
        <v>41</v>
      </c>
      <c r="I448">
        <v>45</v>
      </c>
      <c r="J448">
        <v>59</v>
      </c>
      <c r="K448">
        <v>62</v>
      </c>
      <c r="L448">
        <v>54</v>
      </c>
      <c r="M448">
        <v>63</v>
      </c>
      <c r="N448" s="27">
        <f>IFERROR(VLOOKUP(Main!C448,Absen!$A$1:$B$501,2,0),"No")</f>
        <v>44758</v>
      </c>
      <c r="O448" s="27" t="str">
        <f>IF(N448="No","Hadir","Tidak Hadir")</f>
        <v>Tidak Hadir</v>
      </c>
      <c r="P448">
        <f>IF(N448="No",M448,M448-10)</f>
        <v>53</v>
      </c>
      <c r="Q448">
        <f>SUM(G448:H448,J448:K448)*12.5%+SUM(I448,L448)*20%+P448*10%</f>
        <v>52.099999999999994</v>
      </c>
      <c r="R448" t="str">
        <f>IF(Main!Q448&gt;=91,"A+",IF(Main!Q448&gt;=80,"A",IF(Q448&gt;=70,"B",IF(Q448&gt;=60,"C",IF(Q448&gt;=40,"D",IF(Q448&lt;40,"E"))))))</f>
        <v>D</v>
      </c>
      <c r="S448" s="27">
        <f>INDEX(Detail!$A$1:$A$1001,MATCH(Main!C448,Detail!$G$1:$G$1001,0))</f>
        <v>38374</v>
      </c>
      <c r="T448" t="str">
        <f>INDEX(Detail!$F$1:$F$1001,MATCH(Main!C448,Detail!$G$1:$G$1001,0))</f>
        <v>Medan</v>
      </c>
      <c r="U448">
        <f>INDEX(Detail!$C$1:$C$1001,MATCH(Main!C448,Detail!$G$1:$G$1001,0))</f>
        <v>165</v>
      </c>
      <c r="V448">
        <f>INDEX(Detail!$D$1:$D$1001,MATCH(Main!C448,Detail!$G$1:$G$1001,0))</f>
        <v>57</v>
      </c>
      <c r="W448" t="str">
        <f>INDEX(Detail!$E$1:$E$1001,MATCH(Main!C448,Detail!$G$1:$G$1001,0))</f>
        <v>Jl. Setiabudhi No. 18</v>
      </c>
      <c r="X448" t="str">
        <f>INDEX(Detail!$B$1:$B$1001,MATCH(Main!C448,Detail!$G$1:$G$1001,0))</f>
        <v>A-</v>
      </c>
    </row>
    <row r="449" spans="1:24" x14ac:dyDescent="0.35">
      <c r="A449">
        <v>448</v>
      </c>
      <c r="B449" t="str">
        <f>IF(A449&lt;=250,"1-250",IF(A449&lt;=500,"251-500",IF(A449&lt;=750,"501-750","751-1000")))</f>
        <v>251-500</v>
      </c>
      <c r="C449" t="str">
        <f>CONCATENATE(IF(D449="Matematika","A",IF(D449="Fisika","B",IF(D449="Kimia","C",IF(D449="Biologi","D",IF(D449="Statistika","E","F"))))),IF(A449&gt;=1000,"",IF(A449&gt;=100,"0",IF(A449&gt;=10,"00",IF(A449&lt;10,"000")))),A449)</f>
        <v>C0448</v>
      </c>
      <c r="D449" t="s">
        <v>1012</v>
      </c>
      <c r="E449" t="str">
        <f>VLOOKUP(C449,Detail!$G$1:$H$1001,2,0)</f>
        <v>Opung Maulana</v>
      </c>
      <c r="F449" t="str">
        <f>IF(D449="Statistika","Bu Dwi",IF(D449="Aktuaria","Pak Krisna",IF(D449="Matematika","Pak Budi",IF(D449="Fisika","Bu Ratna",IF(D449="Kimia","Bu Made","Pak Andi")))))</f>
        <v>Bu Made</v>
      </c>
      <c r="G449">
        <v>51</v>
      </c>
      <c r="H449">
        <v>68</v>
      </c>
      <c r="I449">
        <v>85</v>
      </c>
      <c r="J449">
        <v>57</v>
      </c>
      <c r="K449">
        <v>60</v>
      </c>
      <c r="L449">
        <v>90</v>
      </c>
      <c r="M449">
        <v>70</v>
      </c>
      <c r="N449" s="27">
        <f>IFERROR(VLOOKUP(Main!C449,Absen!$A$1:$B$501,2,0),"No")</f>
        <v>44874</v>
      </c>
      <c r="O449" s="27" t="str">
        <f>IF(N449="No","Hadir","Tidak Hadir")</f>
        <v>Tidak Hadir</v>
      </c>
      <c r="P449">
        <f>IF(N449="No",M449,M449-10)</f>
        <v>60</v>
      </c>
      <c r="Q449">
        <f>SUM(G449:H449,J449:K449)*12.5%+SUM(I449,L449)*20%+P449*10%</f>
        <v>70.5</v>
      </c>
      <c r="R449" t="str">
        <f>IF(Main!Q449&gt;=91,"A+",IF(Main!Q449&gt;=80,"A",IF(Q449&gt;=70,"B",IF(Q449&gt;=60,"C",IF(Q449&gt;=40,"D",IF(Q449&lt;40,"E"))))))</f>
        <v>B</v>
      </c>
      <c r="S449" s="27">
        <f>INDEX(Detail!$A$1:$A$1001,MATCH(Main!C449,Detail!$G$1:$G$1001,0))</f>
        <v>38268</v>
      </c>
      <c r="T449" t="str">
        <f>INDEX(Detail!$F$1:$F$1001,MATCH(Main!C449,Detail!$G$1:$G$1001,0))</f>
        <v>Pematangsiantar</v>
      </c>
      <c r="U449">
        <f>INDEX(Detail!$C$1:$C$1001,MATCH(Main!C449,Detail!$G$1:$G$1001,0))</f>
        <v>178</v>
      </c>
      <c r="V449">
        <f>INDEX(Detail!$D$1:$D$1001,MATCH(Main!C449,Detail!$G$1:$G$1001,0))</f>
        <v>57</v>
      </c>
      <c r="W449" t="str">
        <f>INDEX(Detail!$E$1:$E$1001,MATCH(Main!C449,Detail!$G$1:$G$1001,0))</f>
        <v xml:space="preserve">Gang Waringin No. 2
</v>
      </c>
      <c r="X449" t="str">
        <f>INDEX(Detail!$B$1:$B$1001,MATCH(Main!C449,Detail!$G$1:$G$1001,0))</f>
        <v>B+</v>
      </c>
    </row>
    <row r="450" spans="1:24" x14ac:dyDescent="0.35">
      <c r="A450">
        <v>449</v>
      </c>
      <c r="B450" t="str">
        <f>IF(A450&lt;=250,"1-250",IF(A450&lt;=500,"251-500",IF(A450&lt;=750,"501-750","751-1000")))</f>
        <v>251-500</v>
      </c>
      <c r="C450" t="str">
        <f>CONCATENATE(IF(D450="Matematika","A",IF(D450="Fisika","B",IF(D450="Kimia","C",IF(D450="Biologi","D",IF(D450="Statistika","E","F"))))),IF(A450&gt;=1000,"",IF(A450&gt;=100,"0",IF(A450&gt;=10,"00",IF(A450&lt;10,"000")))),A450)</f>
        <v>C0449</v>
      </c>
      <c r="D450" t="s">
        <v>1012</v>
      </c>
      <c r="E450" t="str">
        <f>VLOOKUP(C450,Detail!$G$1:$H$1001,2,0)</f>
        <v>Samsul Firmansyah</v>
      </c>
      <c r="F450" t="str">
        <f>IF(D450="Statistika","Bu Dwi",IF(D450="Aktuaria","Pak Krisna",IF(D450="Matematika","Pak Budi",IF(D450="Fisika","Bu Ratna",IF(D450="Kimia","Bu Made","Pak Andi")))))</f>
        <v>Bu Made</v>
      </c>
      <c r="G450">
        <v>50</v>
      </c>
      <c r="H450">
        <v>40</v>
      </c>
      <c r="I450">
        <v>65</v>
      </c>
      <c r="J450">
        <v>71</v>
      </c>
      <c r="K450">
        <v>71</v>
      </c>
      <c r="L450">
        <v>63</v>
      </c>
      <c r="M450">
        <v>100</v>
      </c>
      <c r="N450" s="27">
        <f>IFERROR(VLOOKUP(Main!C450,Absen!$A$1:$B$501,2,0),"No")</f>
        <v>44830</v>
      </c>
      <c r="O450" s="27" t="str">
        <f>IF(N450="No","Hadir","Tidak Hadir")</f>
        <v>Tidak Hadir</v>
      </c>
      <c r="P450">
        <f>IF(N450="No",M450,M450-10)</f>
        <v>90</v>
      </c>
      <c r="Q450">
        <f>SUM(G450:H450,J450:K450)*12.5%+SUM(I450,L450)*20%+P450*10%</f>
        <v>63.6</v>
      </c>
      <c r="R450" t="str">
        <f>IF(Main!Q450&gt;=91,"A+",IF(Main!Q450&gt;=80,"A",IF(Q450&gt;=70,"B",IF(Q450&gt;=60,"C",IF(Q450&gt;=40,"D",IF(Q450&lt;40,"E"))))))</f>
        <v>C</v>
      </c>
      <c r="S450" s="27">
        <f>INDEX(Detail!$A$1:$A$1001,MATCH(Main!C450,Detail!$G$1:$G$1001,0))</f>
        <v>37759</v>
      </c>
      <c r="T450" t="str">
        <f>INDEX(Detail!$F$1:$F$1001,MATCH(Main!C450,Detail!$G$1:$G$1001,0))</f>
        <v>Cimahi</v>
      </c>
      <c r="U450">
        <f>INDEX(Detail!$C$1:$C$1001,MATCH(Main!C450,Detail!$G$1:$G$1001,0))</f>
        <v>172</v>
      </c>
      <c r="V450">
        <f>INDEX(Detail!$D$1:$D$1001,MATCH(Main!C450,Detail!$G$1:$G$1001,0))</f>
        <v>91</v>
      </c>
      <c r="W450" t="str">
        <f>INDEX(Detail!$E$1:$E$1001,MATCH(Main!C450,Detail!$G$1:$G$1001,0))</f>
        <v>Jalan Ahmad Dahlan No. 88</v>
      </c>
      <c r="X450" t="str">
        <f>INDEX(Detail!$B$1:$B$1001,MATCH(Main!C450,Detail!$G$1:$G$1001,0))</f>
        <v>A-</v>
      </c>
    </row>
    <row r="451" spans="1:24" x14ac:dyDescent="0.35">
      <c r="A451">
        <v>450</v>
      </c>
      <c r="B451" t="str">
        <f>IF(A451&lt;=250,"1-250",IF(A451&lt;=500,"251-500",IF(A451&lt;=750,"501-750","751-1000")))</f>
        <v>251-500</v>
      </c>
      <c r="C451" t="str">
        <f>CONCATENATE(IF(D451="Matematika","A",IF(D451="Fisika","B",IF(D451="Kimia","C",IF(D451="Biologi","D",IF(D451="Statistika","E","F"))))),IF(A451&gt;=1000,"",IF(A451&gt;=100,"0",IF(A451&gt;=10,"00",IF(A451&lt;10,"000")))),A451)</f>
        <v>E0450</v>
      </c>
      <c r="D451" t="s">
        <v>1010</v>
      </c>
      <c r="E451" t="str">
        <f>VLOOKUP(C451,Detail!$G$1:$H$1001,2,0)</f>
        <v>Baktiono Firgantoro</v>
      </c>
      <c r="F451" t="str">
        <f>IF(D451="Statistika","Bu Dwi",IF(D451="Aktuaria","Pak Krisna",IF(D451="Matematika","Pak Budi",IF(D451="Fisika","Bu Ratna",IF(D451="Kimia","Bu Made","Pak Andi")))))</f>
        <v>Bu Dwi</v>
      </c>
      <c r="G451">
        <v>73</v>
      </c>
      <c r="H451">
        <v>75</v>
      </c>
      <c r="I451">
        <v>81</v>
      </c>
      <c r="J451">
        <v>60</v>
      </c>
      <c r="K451">
        <v>78</v>
      </c>
      <c r="L451">
        <v>96</v>
      </c>
      <c r="M451">
        <v>82</v>
      </c>
      <c r="N451" s="27" t="str">
        <f>IFERROR(VLOOKUP(Main!C451,Absen!$A$1:$B$501,2,0),"No")</f>
        <v>No</v>
      </c>
      <c r="O451" s="27" t="str">
        <f>IF(N451="No","Hadir","Tidak Hadir")</f>
        <v>Hadir</v>
      </c>
      <c r="P451">
        <f>IF(N451="No",M451,M451-10)</f>
        <v>82</v>
      </c>
      <c r="Q451">
        <f>SUM(G451:H451,J451:K451)*12.5%+SUM(I451,L451)*20%+P451*10%</f>
        <v>79.350000000000009</v>
      </c>
      <c r="R451" t="str">
        <f>IF(Main!Q451&gt;=91,"A+",IF(Main!Q451&gt;=80,"A",IF(Q451&gt;=70,"B",IF(Q451&gt;=60,"C",IF(Q451&gt;=40,"D",IF(Q451&lt;40,"E"))))))</f>
        <v>B</v>
      </c>
      <c r="S451" s="27">
        <f>INDEX(Detail!$A$1:$A$1001,MATCH(Main!C451,Detail!$G$1:$G$1001,0))</f>
        <v>38434</v>
      </c>
      <c r="T451" t="str">
        <f>INDEX(Detail!$F$1:$F$1001,MATCH(Main!C451,Detail!$G$1:$G$1001,0))</f>
        <v>Denpasar</v>
      </c>
      <c r="U451">
        <f>INDEX(Detail!$C$1:$C$1001,MATCH(Main!C451,Detail!$G$1:$G$1001,0))</f>
        <v>171</v>
      </c>
      <c r="V451">
        <f>INDEX(Detail!$D$1:$D$1001,MATCH(Main!C451,Detail!$G$1:$G$1001,0))</f>
        <v>48</v>
      </c>
      <c r="W451" t="str">
        <f>INDEX(Detail!$E$1:$E$1001,MATCH(Main!C451,Detail!$G$1:$G$1001,0))</f>
        <v>Jl. Moch. Ramdan No. 35</v>
      </c>
      <c r="X451" t="str">
        <f>INDEX(Detail!$B$1:$B$1001,MATCH(Main!C451,Detail!$G$1:$G$1001,0))</f>
        <v>A+</v>
      </c>
    </row>
    <row r="452" spans="1:24" x14ac:dyDescent="0.35">
      <c r="A452">
        <v>451</v>
      </c>
      <c r="B452" t="str">
        <f>IF(A452&lt;=250,"1-250",IF(A452&lt;=500,"251-500",IF(A452&lt;=750,"501-750","751-1000")))</f>
        <v>251-500</v>
      </c>
      <c r="C452" t="str">
        <f>CONCATENATE(IF(D452="Matematika","A",IF(D452="Fisika","B",IF(D452="Kimia","C",IF(D452="Biologi","D",IF(D452="Statistika","E","F"))))),IF(A452&gt;=1000,"",IF(A452&gt;=100,"0",IF(A452&gt;=10,"00",IF(A452&lt;10,"000")))),A452)</f>
        <v>C0451</v>
      </c>
      <c r="D452" t="s">
        <v>1012</v>
      </c>
      <c r="E452" t="str">
        <f>VLOOKUP(C452,Detail!$G$1:$H$1001,2,0)</f>
        <v>Dadap Manullang</v>
      </c>
      <c r="F452" t="str">
        <f>IF(D452="Statistika","Bu Dwi",IF(D452="Aktuaria","Pak Krisna",IF(D452="Matematika","Pak Budi",IF(D452="Fisika","Bu Ratna",IF(D452="Kimia","Bu Made","Pak Andi")))))</f>
        <v>Bu Made</v>
      </c>
      <c r="G452">
        <v>70</v>
      </c>
      <c r="H452">
        <v>69</v>
      </c>
      <c r="I452">
        <v>91</v>
      </c>
      <c r="J452">
        <v>74</v>
      </c>
      <c r="K452">
        <v>64</v>
      </c>
      <c r="L452">
        <v>45</v>
      </c>
      <c r="M452">
        <v>89</v>
      </c>
      <c r="N452" s="27">
        <f>IFERROR(VLOOKUP(Main!C452,Absen!$A$1:$B$501,2,0),"No")</f>
        <v>44750</v>
      </c>
      <c r="O452" s="27" t="str">
        <f>IF(N452="No","Hadir","Tidak Hadir")</f>
        <v>Tidak Hadir</v>
      </c>
      <c r="P452">
        <f>IF(N452="No",M452,M452-10)</f>
        <v>79</v>
      </c>
      <c r="Q452">
        <f>SUM(G452:H452,J452:K452)*12.5%+SUM(I452,L452)*20%+P452*10%</f>
        <v>69.725000000000009</v>
      </c>
      <c r="R452" t="str">
        <f>IF(Main!Q452&gt;=91,"A+",IF(Main!Q452&gt;=80,"A",IF(Q452&gt;=70,"B",IF(Q452&gt;=60,"C",IF(Q452&gt;=40,"D",IF(Q452&lt;40,"E"))))))</f>
        <v>C</v>
      </c>
      <c r="S452" s="27">
        <f>INDEX(Detail!$A$1:$A$1001,MATCH(Main!C452,Detail!$G$1:$G$1001,0))</f>
        <v>38336</v>
      </c>
      <c r="T452" t="str">
        <f>INDEX(Detail!$F$1:$F$1001,MATCH(Main!C452,Detail!$G$1:$G$1001,0))</f>
        <v>Tebingtinggi</v>
      </c>
      <c r="U452">
        <f>INDEX(Detail!$C$1:$C$1001,MATCH(Main!C452,Detail!$G$1:$G$1001,0))</f>
        <v>160</v>
      </c>
      <c r="V452">
        <f>INDEX(Detail!$D$1:$D$1001,MATCH(Main!C452,Detail!$G$1:$G$1001,0))</f>
        <v>78</v>
      </c>
      <c r="W452" t="str">
        <f>INDEX(Detail!$E$1:$E$1001,MATCH(Main!C452,Detail!$G$1:$G$1001,0))</f>
        <v>Jalan Jend. A. Yani No. 73</v>
      </c>
      <c r="X452" t="str">
        <f>INDEX(Detail!$B$1:$B$1001,MATCH(Main!C452,Detail!$G$1:$G$1001,0))</f>
        <v>AB+</v>
      </c>
    </row>
    <row r="453" spans="1:24" x14ac:dyDescent="0.35">
      <c r="A453">
        <v>452</v>
      </c>
      <c r="B453" t="str">
        <f>IF(A453&lt;=250,"1-250",IF(A453&lt;=500,"251-500",IF(A453&lt;=750,"501-750","751-1000")))</f>
        <v>251-500</v>
      </c>
      <c r="C453" t="str">
        <f>CONCATENATE(IF(D453="Matematika","A",IF(D453="Fisika","B",IF(D453="Kimia","C",IF(D453="Biologi","D",IF(D453="Statistika","E","F"))))),IF(A453&gt;=1000,"",IF(A453&gt;=100,"0",IF(A453&gt;=10,"00",IF(A453&lt;10,"000")))),A453)</f>
        <v>E0452</v>
      </c>
      <c r="D453" t="s">
        <v>1010</v>
      </c>
      <c r="E453" t="str">
        <f>VLOOKUP(C453,Detail!$G$1:$H$1001,2,0)</f>
        <v>Darmanto Damanik</v>
      </c>
      <c r="F453" t="str">
        <f>IF(D453="Statistika","Bu Dwi",IF(D453="Aktuaria","Pak Krisna",IF(D453="Matematika","Pak Budi",IF(D453="Fisika","Bu Ratna",IF(D453="Kimia","Bu Made","Pak Andi")))))</f>
        <v>Bu Dwi</v>
      </c>
      <c r="G453">
        <v>81</v>
      </c>
      <c r="H453">
        <v>61</v>
      </c>
      <c r="I453">
        <v>64</v>
      </c>
      <c r="J453">
        <v>56</v>
      </c>
      <c r="K453">
        <v>71</v>
      </c>
      <c r="L453">
        <v>83</v>
      </c>
      <c r="M453">
        <v>77</v>
      </c>
      <c r="N453" s="27">
        <f>IFERROR(VLOOKUP(Main!C453,Absen!$A$1:$B$501,2,0),"No")</f>
        <v>44881</v>
      </c>
      <c r="O453" s="27" t="str">
        <f>IF(N453="No","Hadir","Tidak Hadir")</f>
        <v>Tidak Hadir</v>
      </c>
      <c r="P453">
        <f>IF(N453="No",M453,M453-10)</f>
        <v>67</v>
      </c>
      <c r="Q453">
        <f>SUM(G453:H453,J453:K453)*12.5%+SUM(I453,L453)*20%+P453*10%</f>
        <v>69.725000000000009</v>
      </c>
      <c r="R453" t="str">
        <f>IF(Main!Q453&gt;=91,"A+",IF(Main!Q453&gt;=80,"A",IF(Q453&gt;=70,"B",IF(Q453&gt;=60,"C",IF(Q453&gt;=40,"D",IF(Q453&lt;40,"E"))))))</f>
        <v>C</v>
      </c>
      <c r="S453" s="27">
        <f>INDEX(Detail!$A$1:$A$1001,MATCH(Main!C453,Detail!$G$1:$G$1001,0))</f>
        <v>37907</v>
      </c>
      <c r="T453" t="str">
        <f>INDEX(Detail!$F$1:$F$1001,MATCH(Main!C453,Detail!$G$1:$G$1001,0))</f>
        <v>Yogyakarta</v>
      </c>
      <c r="U453">
        <f>INDEX(Detail!$C$1:$C$1001,MATCH(Main!C453,Detail!$G$1:$G$1001,0))</f>
        <v>169</v>
      </c>
      <c r="V453">
        <f>INDEX(Detail!$D$1:$D$1001,MATCH(Main!C453,Detail!$G$1:$G$1001,0))</f>
        <v>70</v>
      </c>
      <c r="W453" t="str">
        <f>INDEX(Detail!$E$1:$E$1001,MATCH(Main!C453,Detail!$G$1:$G$1001,0))</f>
        <v>Jalan Otto Iskandardinata No. 30</v>
      </c>
      <c r="X453" t="str">
        <f>INDEX(Detail!$B$1:$B$1001,MATCH(Main!C453,Detail!$G$1:$G$1001,0))</f>
        <v>O-</v>
      </c>
    </row>
    <row r="454" spans="1:24" x14ac:dyDescent="0.35">
      <c r="A454">
        <v>453</v>
      </c>
      <c r="B454" t="str">
        <f>IF(A454&lt;=250,"1-250",IF(A454&lt;=500,"251-500",IF(A454&lt;=750,"501-750","751-1000")))</f>
        <v>251-500</v>
      </c>
      <c r="C454" t="str">
        <f>CONCATENATE(IF(D454="Matematika","A",IF(D454="Fisika","B",IF(D454="Kimia","C",IF(D454="Biologi","D",IF(D454="Statistika","E","F"))))),IF(A454&gt;=1000,"",IF(A454&gt;=100,"0",IF(A454&gt;=10,"00",IF(A454&lt;10,"000")))),A454)</f>
        <v>C0453</v>
      </c>
      <c r="D454" t="s">
        <v>1012</v>
      </c>
      <c r="E454" t="str">
        <f>VLOOKUP(C454,Detail!$G$1:$H$1001,2,0)</f>
        <v>Bala Wibowo</v>
      </c>
      <c r="F454" t="str">
        <f>IF(D454="Statistika","Bu Dwi",IF(D454="Aktuaria","Pak Krisna",IF(D454="Matematika","Pak Budi",IF(D454="Fisika","Bu Ratna",IF(D454="Kimia","Bu Made","Pak Andi")))))</f>
        <v>Bu Made</v>
      </c>
      <c r="G454">
        <v>67</v>
      </c>
      <c r="H454">
        <v>48</v>
      </c>
      <c r="I454">
        <v>55</v>
      </c>
      <c r="J454">
        <v>50</v>
      </c>
      <c r="K454">
        <v>88</v>
      </c>
      <c r="L454">
        <v>44</v>
      </c>
      <c r="M454">
        <v>79</v>
      </c>
      <c r="N454" s="27" t="str">
        <f>IFERROR(VLOOKUP(Main!C454,Absen!$A$1:$B$501,2,0),"No")</f>
        <v>No</v>
      </c>
      <c r="O454" s="27" t="str">
        <f>IF(N454="No","Hadir","Tidak Hadir")</f>
        <v>Hadir</v>
      </c>
      <c r="P454">
        <f>IF(N454="No",M454,M454-10)</f>
        <v>79</v>
      </c>
      <c r="Q454">
        <f>SUM(G454:H454,J454:K454)*12.5%+SUM(I454,L454)*20%+P454*10%</f>
        <v>59.324999999999996</v>
      </c>
      <c r="R454" t="str">
        <f>IF(Main!Q454&gt;=91,"A+",IF(Main!Q454&gt;=80,"A",IF(Q454&gt;=70,"B",IF(Q454&gt;=60,"C",IF(Q454&gt;=40,"D",IF(Q454&lt;40,"E"))))))</f>
        <v>D</v>
      </c>
      <c r="S454" s="27">
        <f>INDEX(Detail!$A$1:$A$1001,MATCH(Main!C454,Detail!$G$1:$G$1001,0))</f>
        <v>37192</v>
      </c>
      <c r="T454" t="str">
        <f>INDEX(Detail!$F$1:$F$1001,MATCH(Main!C454,Detail!$G$1:$G$1001,0))</f>
        <v>Pekanbaru</v>
      </c>
      <c r="U454">
        <f>INDEX(Detail!$C$1:$C$1001,MATCH(Main!C454,Detail!$G$1:$G$1001,0))</f>
        <v>162</v>
      </c>
      <c r="V454">
        <f>INDEX(Detail!$D$1:$D$1001,MATCH(Main!C454,Detail!$G$1:$G$1001,0))</f>
        <v>46</v>
      </c>
      <c r="W454" t="str">
        <f>INDEX(Detail!$E$1:$E$1001,MATCH(Main!C454,Detail!$G$1:$G$1001,0))</f>
        <v xml:space="preserve">Gg. Pasirkoja No. 8
</v>
      </c>
      <c r="X454" t="str">
        <f>INDEX(Detail!$B$1:$B$1001,MATCH(Main!C454,Detail!$G$1:$G$1001,0))</f>
        <v>B-</v>
      </c>
    </row>
    <row r="455" spans="1:24" x14ac:dyDescent="0.35">
      <c r="A455">
        <v>454</v>
      </c>
      <c r="B455" t="str">
        <f>IF(A455&lt;=250,"1-250",IF(A455&lt;=500,"251-500",IF(A455&lt;=750,"501-750","751-1000")))</f>
        <v>251-500</v>
      </c>
      <c r="C455" t="str">
        <f>CONCATENATE(IF(D455="Matematika","A",IF(D455="Fisika","B",IF(D455="Kimia","C",IF(D455="Biologi","D",IF(D455="Statistika","E","F"))))),IF(A455&gt;=1000,"",IF(A455&gt;=100,"0",IF(A455&gt;=10,"00",IF(A455&lt;10,"000")))),A455)</f>
        <v>D0454</v>
      </c>
      <c r="D455" t="s">
        <v>1013</v>
      </c>
      <c r="E455" t="str">
        <f>VLOOKUP(C455,Detail!$G$1:$H$1001,2,0)</f>
        <v>Jaya Mayasari</v>
      </c>
      <c r="F455" t="str">
        <f>IF(D455="Statistika","Bu Dwi",IF(D455="Aktuaria","Pak Krisna",IF(D455="Matematika","Pak Budi",IF(D455="Fisika","Bu Ratna",IF(D455="Kimia","Bu Made","Pak Andi")))))</f>
        <v>Pak Andi</v>
      </c>
      <c r="G455">
        <v>91</v>
      </c>
      <c r="H455">
        <v>48</v>
      </c>
      <c r="I455">
        <v>60</v>
      </c>
      <c r="J455">
        <v>64</v>
      </c>
      <c r="K455">
        <v>86</v>
      </c>
      <c r="L455">
        <v>52</v>
      </c>
      <c r="M455">
        <v>68</v>
      </c>
      <c r="N455" s="27">
        <f>IFERROR(VLOOKUP(Main!C455,Absen!$A$1:$B$501,2,0),"No")</f>
        <v>44778</v>
      </c>
      <c r="O455" s="27" t="str">
        <f>IF(N455="No","Hadir","Tidak Hadir")</f>
        <v>Tidak Hadir</v>
      </c>
      <c r="P455">
        <f>IF(N455="No",M455,M455-10)</f>
        <v>58</v>
      </c>
      <c r="Q455">
        <f>SUM(G455:H455,J455:K455)*12.5%+SUM(I455,L455)*20%+P455*10%</f>
        <v>64.325000000000003</v>
      </c>
      <c r="R455" t="str">
        <f>IF(Main!Q455&gt;=91,"A+",IF(Main!Q455&gt;=80,"A",IF(Q455&gt;=70,"B",IF(Q455&gt;=60,"C",IF(Q455&gt;=40,"D",IF(Q455&lt;40,"E"))))))</f>
        <v>C</v>
      </c>
      <c r="S455" s="27">
        <f>INDEX(Detail!$A$1:$A$1001,MATCH(Main!C455,Detail!$G$1:$G$1001,0))</f>
        <v>37142</v>
      </c>
      <c r="T455" t="str">
        <f>INDEX(Detail!$F$1:$F$1001,MATCH(Main!C455,Detail!$G$1:$G$1001,0))</f>
        <v>Kota Administrasi Jakarta Pusat</v>
      </c>
      <c r="U455">
        <f>INDEX(Detail!$C$1:$C$1001,MATCH(Main!C455,Detail!$G$1:$G$1001,0))</f>
        <v>169</v>
      </c>
      <c r="V455">
        <f>INDEX(Detail!$D$1:$D$1001,MATCH(Main!C455,Detail!$G$1:$G$1001,0))</f>
        <v>81</v>
      </c>
      <c r="W455" t="str">
        <f>INDEX(Detail!$E$1:$E$1001,MATCH(Main!C455,Detail!$G$1:$G$1001,0))</f>
        <v>Jalan Dipatiukur No. 16</v>
      </c>
      <c r="X455" t="str">
        <f>INDEX(Detail!$B$1:$B$1001,MATCH(Main!C455,Detail!$G$1:$G$1001,0))</f>
        <v>B+</v>
      </c>
    </row>
    <row r="456" spans="1:24" x14ac:dyDescent="0.35">
      <c r="A456">
        <v>455</v>
      </c>
      <c r="B456" t="str">
        <f>IF(A456&lt;=250,"1-250",IF(A456&lt;=500,"251-500",IF(A456&lt;=750,"501-750","751-1000")))</f>
        <v>251-500</v>
      </c>
      <c r="C456" t="str">
        <f>CONCATENATE(IF(D456="Matematika","A",IF(D456="Fisika","B",IF(D456="Kimia","C",IF(D456="Biologi","D",IF(D456="Statistika","E","F"))))),IF(A456&gt;=1000,"",IF(A456&gt;=100,"0",IF(A456&gt;=10,"00",IF(A456&lt;10,"000")))),A456)</f>
        <v>C0455</v>
      </c>
      <c r="D456" t="s">
        <v>1012</v>
      </c>
      <c r="E456" t="str">
        <f>VLOOKUP(C456,Detail!$G$1:$H$1001,2,0)</f>
        <v>Lanjar Hakim</v>
      </c>
      <c r="F456" t="str">
        <f>IF(D456="Statistika","Bu Dwi",IF(D456="Aktuaria","Pak Krisna",IF(D456="Matematika","Pak Budi",IF(D456="Fisika","Bu Ratna",IF(D456="Kimia","Bu Made","Pak Andi")))))</f>
        <v>Bu Made</v>
      </c>
      <c r="G456">
        <v>79</v>
      </c>
      <c r="H456">
        <v>49</v>
      </c>
      <c r="I456">
        <v>91</v>
      </c>
      <c r="J456">
        <v>65</v>
      </c>
      <c r="K456">
        <v>53</v>
      </c>
      <c r="L456">
        <v>61</v>
      </c>
      <c r="M456">
        <v>75</v>
      </c>
      <c r="N456" s="27">
        <f>IFERROR(VLOOKUP(Main!C456,Absen!$A$1:$B$501,2,0),"No")</f>
        <v>44910</v>
      </c>
      <c r="O456" s="27" t="str">
        <f>IF(N456="No","Hadir","Tidak Hadir")</f>
        <v>Tidak Hadir</v>
      </c>
      <c r="P456">
        <f>IF(N456="No",M456,M456-10)</f>
        <v>65</v>
      </c>
      <c r="Q456">
        <f>SUM(G456:H456,J456:K456)*12.5%+SUM(I456,L456)*20%+P456*10%</f>
        <v>67.650000000000006</v>
      </c>
      <c r="R456" t="str">
        <f>IF(Main!Q456&gt;=91,"A+",IF(Main!Q456&gt;=80,"A",IF(Q456&gt;=70,"B",IF(Q456&gt;=60,"C",IF(Q456&gt;=40,"D",IF(Q456&lt;40,"E"))))))</f>
        <v>C</v>
      </c>
      <c r="S456" s="27">
        <f>INDEX(Detail!$A$1:$A$1001,MATCH(Main!C456,Detail!$G$1:$G$1001,0))</f>
        <v>37034</v>
      </c>
      <c r="T456" t="str">
        <f>INDEX(Detail!$F$1:$F$1001,MATCH(Main!C456,Detail!$G$1:$G$1001,0))</f>
        <v>Palembang</v>
      </c>
      <c r="U456">
        <f>INDEX(Detail!$C$1:$C$1001,MATCH(Main!C456,Detail!$G$1:$G$1001,0))</f>
        <v>156</v>
      </c>
      <c r="V456">
        <f>INDEX(Detail!$D$1:$D$1001,MATCH(Main!C456,Detail!$G$1:$G$1001,0))</f>
        <v>50</v>
      </c>
      <c r="W456" t="str">
        <f>INDEX(Detail!$E$1:$E$1001,MATCH(Main!C456,Detail!$G$1:$G$1001,0))</f>
        <v xml:space="preserve">Jalan Dipatiukur No. 0
</v>
      </c>
      <c r="X456" t="str">
        <f>INDEX(Detail!$B$1:$B$1001,MATCH(Main!C456,Detail!$G$1:$G$1001,0))</f>
        <v>A-</v>
      </c>
    </row>
    <row r="457" spans="1:24" x14ac:dyDescent="0.35">
      <c r="A457">
        <v>456</v>
      </c>
      <c r="B457" t="str">
        <f>IF(A457&lt;=250,"1-250",IF(A457&lt;=500,"251-500",IF(A457&lt;=750,"501-750","751-1000")))</f>
        <v>251-500</v>
      </c>
      <c r="C457" t="str">
        <f>CONCATENATE(IF(D457="Matematika","A",IF(D457="Fisika","B",IF(D457="Kimia","C",IF(D457="Biologi","D",IF(D457="Statistika","E","F"))))),IF(A457&gt;=1000,"",IF(A457&gt;=100,"0",IF(A457&gt;=10,"00",IF(A457&lt;10,"000")))),A457)</f>
        <v>B0456</v>
      </c>
      <c r="D457" t="s">
        <v>1014</v>
      </c>
      <c r="E457" t="str">
        <f>VLOOKUP(C457,Detail!$G$1:$H$1001,2,0)</f>
        <v>Farah Rahmawati</v>
      </c>
      <c r="F457" t="str">
        <f>IF(D457="Statistika","Bu Dwi",IF(D457="Aktuaria","Pak Krisna",IF(D457="Matematika","Pak Budi",IF(D457="Fisika","Bu Ratna",IF(D457="Kimia","Bu Made","Pak Andi")))))</f>
        <v>Bu Ratna</v>
      </c>
      <c r="G457">
        <v>88</v>
      </c>
      <c r="H457">
        <v>43</v>
      </c>
      <c r="I457">
        <v>79</v>
      </c>
      <c r="J457">
        <v>62</v>
      </c>
      <c r="K457">
        <v>54</v>
      </c>
      <c r="L457">
        <v>97</v>
      </c>
      <c r="M457">
        <v>81</v>
      </c>
      <c r="N457" s="27">
        <f>IFERROR(VLOOKUP(Main!C457,Absen!$A$1:$B$501,2,0),"No")</f>
        <v>44761</v>
      </c>
      <c r="O457" s="27" t="str">
        <f>IF(N457="No","Hadir","Tidak Hadir")</f>
        <v>Tidak Hadir</v>
      </c>
      <c r="P457">
        <f>IF(N457="No",M457,M457-10)</f>
        <v>71</v>
      </c>
      <c r="Q457">
        <f>SUM(G457:H457,J457:K457)*12.5%+SUM(I457,L457)*20%+P457*10%</f>
        <v>73.174999999999997</v>
      </c>
      <c r="R457" t="str">
        <f>IF(Main!Q457&gt;=91,"A+",IF(Main!Q457&gt;=80,"A",IF(Q457&gt;=70,"B",IF(Q457&gt;=60,"C",IF(Q457&gt;=40,"D",IF(Q457&lt;40,"E"))))))</f>
        <v>B</v>
      </c>
      <c r="S457" s="27">
        <f>INDEX(Detail!$A$1:$A$1001,MATCH(Main!C457,Detail!$G$1:$G$1001,0))</f>
        <v>37951</v>
      </c>
      <c r="T457" t="str">
        <f>INDEX(Detail!$F$1:$F$1001,MATCH(Main!C457,Detail!$G$1:$G$1001,0))</f>
        <v>Kota Administrasi Jakarta Pusat</v>
      </c>
      <c r="U457">
        <f>INDEX(Detail!$C$1:$C$1001,MATCH(Main!C457,Detail!$G$1:$G$1001,0))</f>
        <v>172</v>
      </c>
      <c r="V457">
        <f>INDEX(Detail!$D$1:$D$1001,MATCH(Main!C457,Detail!$G$1:$G$1001,0))</f>
        <v>70</v>
      </c>
      <c r="W457" t="str">
        <f>INDEX(Detail!$E$1:$E$1001,MATCH(Main!C457,Detail!$G$1:$G$1001,0))</f>
        <v xml:space="preserve">Jalan Jakarta No. 9
</v>
      </c>
      <c r="X457" t="str">
        <f>INDEX(Detail!$B$1:$B$1001,MATCH(Main!C457,Detail!$G$1:$G$1001,0))</f>
        <v>B-</v>
      </c>
    </row>
    <row r="458" spans="1:24" x14ac:dyDescent="0.35">
      <c r="A458">
        <v>694</v>
      </c>
      <c r="B458" t="str">
        <f>IF(A458&lt;=250,"1-250",IF(A458&lt;=500,"251-500",IF(A458&lt;=750,"501-750","751-1000")))</f>
        <v>501-750</v>
      </c>
      <c r="C458" t="str">
        <f>CONCATENATE(IF(D458="Matematika","A",IF(D458="Fisika","B",IF(D458="Kimia","C",IF(D458="Biologi","D",IF(D458="Statistika","E","F"))))),IF(A458&gt;=1000,"",IF(A458&gt;=100,"0",IF(A458&gt;=10,"00",IF(A458&lt;10,"000")))),A458)</f>
        <v>A0694</v>
      </c>
      <c r="D458" t="s">
        <v>1015</v>
      </c>
      <c r="E458" t="str">
        <f>VLOOKUP(C458,Detail!$G$1:$H$1001,2,0)</f>
        <v>Kajen Narpati</v>
      </c>
      <c r="F458" t="str">
        <f>IF(D458="Kimia","Bu Dwi",IF(D458="Biologi","Pak Krisna",IF(D458="Statistika","Pak Budi",IF(D458="Aktuaria","Bu Ratna",IF(D458="Matematika","Bu Made","Pak Andi")))))</f>
        <v>Bu Made</v>
      </c>
      <c r="G458">
        <v>94</v>
      </c>
      <c r="H458">
        <v>69</v>
      </c>
      <c r="I458">
        <v>88</v>
      </c>
      <c r="J458">
        <v>73</v>
      </c>
      <c r="K458">
        <v>88</v>
      </c>
      <c r="L458">
        <v>93</v>
      </c>
      <c r="M458">
        <v>64</v>
      </c>
      <c r="N458" s="27" t="str">
        <f>IFERROR(VLOOKUP(Main!C695,Absen!$A$1:$B$501,2,0),"No")</f>
        <v>No</v>
      </c>
      <c r="O458" s="27" t="str">
        <f>IF(N458="No","Hadir","Tidak Hadir")</f>
        <v>Hadir</v>
      </c>
      <c r="P458">
        <f>IF(N458="No",M458,M458-10)</f>
        <v>64</v>
      </c>
      <c r="Q458">
        <f>SUM(G458:H458,J458:K458)*12.5%+SUM(I458,L458)*20%+P458*10%</f>
        <v>83.100000000000009</v>
      </c>
      <c r="R458" t="str">
        <f>IF(Main!Q695&gt;=91,"A+",IF(Main!Q695&gt;=80,"A",IF(Q458&gt;=70,"B",IF(Q458&gt;=60,"C",IF(Q458&gt;=40,"D",IF(Q458&lt;40,"E"))))))</f>
        <v>A</v>
      </c>
      <c r="S458" s="27">
        <f>INDEX(Detail!$A$1:$A$1001,MATCH(Main!C458,Detail!$G$1:$G$1001,0))</f>
        <v>38157</v>
      </c>
      <c r="T458" t="str">
        <f>INDEX(Detail!$F$1:$F$1001,MATCH(Main!C458,Detail!$G$1:$G$1001,0))</f>
        <v>Lhokseumawe</v>
      </c>
      <c r="U458">
        <f>INDEX(Detail!$C$1:$C$1001,MATCH(Main!C458,Detail!$G$1:$G$1001,0))</f>
        <v>173</v>
      </c>
      <c r="V458">
        <f>INDEX(Detail!$D$1:$D$1001,MATCH(Main!C458,Detail!$G$1:$G$1001,0))</f>
        <v>63</v>
      </c>
      <c r="W458" t="str">
        <f>INDEX(Detail!$E$1:$E$1001,MATCH(Main!C458,Detail!$G$1:$G$1001,0))</f>
        <v xml:space="preserve">Gg. S. Parman No. 5
</v>
      </c>
      <c r="X458" t="str">
        <f>INDEX(Detail!$B$1:$B$1001,MATCH(Main!C458,Detail!$G$1:$G$1001,0))</f>
        <v>O-</v>
      </c>
    </row>
    <row r="459" spans="1:24" x14ac:dyDescent="0.35">
      <c r="A459">
        <v>458</v>
      </c>
      <c r="B459" t="str">
        <f>IF(A459&lt;=250,"1-250",IF(A459&lt;=500,"251-500",IF(A459&lt;=750,"501-750","751-1000")))</f>
        <v>251-500</v>
      </c>
      <c r="C459" t="str">
        <f>CONCATENATE(IF(D459="Matematika","A",IF(D459="Fisika","B",IF(D459="Kimia","C",IF(D459="Biologi","D",IF(D459="Statistika","E","F"))))),IF(A459&gt;=1000,"",IF(A459&gt;=100,"0",IF(A459&gt;=10,"00",IF(A459&lt;10,"000")))),A459)</f>
        <v>B0458</v>
      </c>
      <c r="D459" t="s">
        <v>1014</v>
      </c>
      <c r="E459" t="str">
        <f>VLOOKUP(C459,Detail!$G$1:$H$1001,2,0)</f>
        <v>Tina Puspasari</v>
      </c>
      <c r="F459" t="str">
        <f>IF(D459="Statistika","Bu Dwi",IF(D459="Aktuaria","Pak Krisna",IF(D459="Matematika","Pak Budi",IF(D459="Fisika","Bu Ratna",IF(D459="Kimia","Bu Made","Pak Andi")))))</f>
        <v>Bu Ratna</v>
      </c>
      <c r="G459">
        <v>72</v>
      </c>
      <c r="H459">
        <v>55</v>
      </c>
      <c r="I459">
        <v>61</v>
      </c>
      <c r="J459">
        <v>52</v>
      </c>
      <c r="K459">
        <v>73</v>
      </c>
      <c r="L459">
        <v>71</v>
      </c>
      <c r="M459">
        <v>62</v>
      </c>
      <c r="N459" s="27" t="str">
        <f>IFERROR(VLOOKUP(Main!C459,Absen!$A$1:$B$501,2,0),"No")</f>
        <v>No</v>
      </c>
      <c r="O459" s="27" t="str">
        <f>IF(N459="No","Hadir","Tidak Hadir")</f>
        <v>Hadir</v>
      </c>
      <c r="P459">
        <f>IF(N459="No",M459,M459-10)</f>
        <v>62</v>
      </c>
      <c r="Q459">
        <f>SUM(G459:H459,J459:K459)*12.5%+SUM(I459,L459)*20%+P459*10%</f>
        <v>64.100000000000009</v>
      </c>
      <c r="R459" t="str">
        <f>IF(Main!Q459&gt;=91,"A+",IF(Main!Q459&gt;=80,"A",IF(Q459&gt;=70,"B",IF(Q459&gt;=60,"C",IF(Q459&gt;=40,"D",IF(Q459&lt;40,"E"))))))</f>
        <v>C</v>
      </c>
      <c r="S459" s="27">
        <f>INDEX(Detail!$A$1:$A$1001,MATCH(Main!C459,Detail!$G$1:$G$1001,0))</f>
        <v>37464</v>
      </c>
      <c r="T459" t="str">
        <f>INDEX(Detail!$F$1:$F$1001,MATCH(Main!C459,Detail!$G$1:$G$1001,0))</f>
        <v>Jayapura</v>
      </c>
      <c r="U459">
        <f>INDEX(Detail!$C$1:$C$1001,MATCH(Main!C459,Detail!$G$1:$G$1001,0))</f>
        <v>156</v>
      </c>
      <c r="V459">
        <f>INDEX(Detail!$D$1:$D$1001,MATCH(Main!C459,Detail!$G$1:$G$1001,0))</f>
        <v>87</v>
      </c>
      <c r="W459" t="str">
        <f>INDEX(Detail!$E$1:$E$1001,MATCH(Main!C459,Detail!$G$1:$G$1001,0))</f>
        <v>Jalan W.R. Supratman No. 90</v>
      </c>
      <c r="X459" t="str">
        <f>INDEX(Detail!$B$1:$B$1001,MATCH(Main!C459,Detail!$G$1:$G$1001,0))</f>
        <v>A+</v>
      </c>
    </row>
    <row r="460" spans="1:24" x14ac:dyDescent="0.35">
      <c r="A460">
        <v>459</v>
      </c>
      <c r="B460" t="str">
        <f>IF(A460&lt;=250,"1-250",IF(A460&lt;=500,"251-500",IF(A460&lt;=750,"501-750","751-1000")))</f>
        <v>251-500</v>
      </c>
      <c r="C460" t="str">
        <f>CONCATENATE(IF(D460="Matematika","A",IF(D460="Fisika","B",IF(D460="Kimia","C",IF(D460="Biologi","D",IF(D460="Statistika","E","F"))))),IF(A460&gt;=1000,"",IF(A460&gt;=100,"0",IF(A460&gt;=10,"00",IF(A460&lt;10,"000")))),A460)</f>
        <v>E0459</v>
      </c>
      <c r="D460" t="s">
        <v>1010</v>
      </c>
      <c r="E460" t="str">
        <f>VLOOKUP(C460,Detail!$G$1:$H$1001,2,0)</f>
        <v>Muhammad Thamrin</v>
      </c>
      <c r="F460" t="str">
        <f>IF(D460="Statistika","Bu Dwi",IF(D460="Aktuaria","Pak Krisna",IF(D460="Matematika","Pak Budi",IF(D460="Fisika","Bu Ratna",IF(D460="Kimia","Bu Made","Pak Andi")))))</f>
        <v>Bu Dwi</v>
      </c>
      <c r="G460">
        <v>79</v>
      </c>
      <c r="H460">
        <v>51</v>
      </c>
      <c r="I460">
        <v>53</v>
      </c>
      <c r="J460">
        <v>59</v>
      </c>
      <c r="K460">
        <v>68</v>
      </c>
      <c r="L460">
        <v>45</v>
      </c>
      <c r="M460">
        <v>99</v>
      </c>
      <c r="N460" s="27">
        <f>IFERROR(VLOOKUP(Main!C460,Absen!$A$1:$B$501,2,0),"No")</f>
        <v>44781</v>
      </c>
      <c r="O460" s="27" t="str">
        <f>IF(N460="No","Hadir","Tidak Hadir")</f>
        <v>Tidak Hadir</v>
      </c>
      <c r="P460">
        <f>IF(N460="No",M460,M460-10)</f>
        <v>89</v>
      </c>
      <c r="Q460">
        <f>SUM(G460:H460,J460:K460)*12.5%+SUM(I460,L460)*20%+P460*10%</f>
        <v>60.625</v>
      </c>
      <c r="R460" t="str">
        <f>IF(Main!Q460&gt;=91,"A+",IF(Main!Q460&gt;=80,"A",IF(Q460&gt;=70,"B",IF(Q460&gt;=60,"C",IF(Q460&gt;=40,"D",IF(Q460&lt;40,"E"))))))</f>
        <v>C</v>
      </c>
      <c r="S460" s="27">
        <f>INDEX(Detail!$A$1:$A$1001,MATCH(Main!C460,Detail!$G$1:$G$1001,0))</f>
        <v>37500</v>
      </c>
      <c r="T460" t="str">
        <f>INDEX(Detail!$F$1:$F$1001,MATCH(Main!C460,Detail!$G$1:$G$1001,0))</f>
        <v>Palu</v>
      </c>
      <c r="U460">
        <f>INDEX(Detail!$C$1:$C$1001,MATCH(Main!C460,Detail!$G$1:$G$1001,0))</f>
        <v>160</v>
      </c>
      <c r="V460">
        <f>INDEX(Detail!$D$1:$D$1001,MATCH(Main!C460,Detail!$G$1:$G$1001,0))</f>
        <v>90</v>
      </c>
      <c r="W460" t="str">
        <f>INDEX(Detail!$E$1:$E$1001,MATCH(Main!C460,Detail!$G$1:$G$1001,0))</f>
        <v>Gg. Gardujati No. 57</v>
      </c>
      <c r="X460" t="str">
        <f>INDEX(Detail!$B$1:$B$1001,MATCH(Main!C460,Detail!$G$1:$G$1001,0))</f>
        <v>AB-</v>
      </c>
    </row>
    <row r="461" spans="1:24" x14ac:dyDescent="0.35">
      <c r="A461">
        <v>460</v>
      </c>
      <c r="B461" t="str">
        <f>IF(A461&lt;=250,"1-250",IF(A461&lt;=500,"251-500",IF(A461&lt;=750,"501-750","751-1000")))</f>
        <v>251-500</v>
      </c>
      <c r="C461" t="str">
        <f>CONCATENATE(IF(D461="Matematika","A",IF(D461="Fisika","B",IF(D461="Kimia","C",IF(D461="Biologi","D",IF(D461="Statistika","E","F"))))),IF(A461&gt;=1000,"",IF(A461&gt;=100,"0",IF(A461&gt;=10,"00",IF(A461&lt;10,"000")))),A461)</f>
        <v>C0460</v>
      </c>
      <c r="D461" t="s">
        <v>1012</v>
      </c>
      <c r="E461" t="str">
        <f>VLOOKUP(C461,Detail!$G$1:$H$1001,2,0)</f>
        <v>Daryani Adriansyah</v>
      </c>
      <c r="F461" t="str">
        <f>IF(D461="Statistika","Bu Dwi",IF(D461="Aktuaria","Pak Krisna",IF(D461="Matematika","Pak Budi",IF(D461="Fisika","Bu Ratna",IF(D461="Kimia","Bu Made","Pak Andi")))))</f>
        <v>Bu Made</v>
      </c>
      <c r="G461">
        <v>57</v>
      </c>
      <c r="H461">
        <v>75</v>
      </c>
      <c r="I461">
        <v>85</v>
      </c>
      <c r="J461">
        <v>73</v>
      </c>
      <c r="K461">
        <v>72</v>
      </c>
      <c r="L461">
        <v>86</v>
      </c>
      <c r="M461">
        <v>98</v>
      </c>
      <c r="N461" s="27" t="str">
        <f>IFERROR(VLOOKUP(Main!C461,Absen!$A$1:$B$501,2,0),"No")</f>
        <v>No</v>
      </c>
      <c r="O461" s="27" t="str">
        <f>IF(N461="No","Hadir","Tidak Hadir")</f>
        <v>Hadir</v>
      </c>
      <c r="P461">
        <f>IF(N461="No",M461,M461-10)</f>
        <v>98</v>
      </c>
      <c r="Q461">
        <f>SUM(G461:H461,J461:K461)*12.5%+SUM(I461,L461)*20%+P461*10%</f>
        <v>78.625</v>
      </c>
      <c r="R461" t="str">
        <f>IF(Main!Q461&gt;=91,"A+",IF(Main!Q461&gt;=80,"A",IF(Q461&gt;=70,"B",IF(Q461&gt;=60,"C",IF(Q461&gt;=40,"D",IF(Q461&lt;40,"E"))))))</f>
        <v>B</v>
      </c>
      <c r="S461" s="27">
        <f>INDEX(Detail!$A$1:$A$1001,MATCH(Main!C461,Detail!$G$1:$G$1001,0))</f>
        <v>38419</v>
      </c>
      <c r="T461" t="str">
        <f>INDEX(Detail!$F$1:$F$1001,MATCH(Main!C461,Detail!$G$1:$G$1001,0))</f>
        <v>Bitung</v>
      </c>
      <c r="U461">
        <f>INDEX(Detail!$C$1:$C$1001,MATCH(Main!C461,Detail!$G$1:$G$1001,0))</f>
        <v>155</v>
      </c>
      <c r="V461">
        <f>INDEX(Detail!$D$1:$D$1001,MATCH(Main!C461,Detail!$G$1:$G$1001,0))</f>
        <v>93</v>
      </c>
      <c r="W461" t="str">
        <f>INDEX(Detail!$E$1:$E$1001,MATCH(Main!C461,Detail!$G$1:$G$1001,0))</f>
        <v xml:space="preserve">Jalan W.R. Supratman No. 2
</v>
      </c>
      <c r="X461" t="str">
        <f>INDEX(Detail!$B$1:$B$1001,MATCH(Main!C461,Detail!$G$1:$G$1001,0))</f>
        <v>B-</v>
      </c>
    </row>
    <row r="462" spans="1:24" x14ac:dyDescent="0.35">
      <c r="A462">
        <v>461</v>
      </c>
      <c r="B462" t="str">
        <f>IF(A462&lt;=250,"1-250",IF(A462&lt;=500,"251-500",IF(A462&lt;=750,"501-750","751-1000")))</f>
        <v>251-500</v>
      </c>
      <c r="C462" t="str">
        <f>CONCATENATE(IF(D462="Matematika","A",IF(D462="Fisika","B",IF(D462="Kimia","C",IF(D462="Biologi","D",IF(D462="Statistika","E","F"))))),IF(A462&gt;=1000,"",IF(A462&gt;=100,"0",IF(A462&gt;=10,"00",IF(A462&lt;10,"000")))),A462)</f>
        <v>C0461</v>
      </c>
      <c r="D462" t="s">
        <v>1012</v>
      </c>
      <c r="E462" t="str">
        <f>VLOOKUP(C462,Detail!$G$1:$H$1001,2,0)</f>
        <v>Malika Tamba</v>
      </c>
      <c r="F462" t="str">
        <f>IF(D462="Statistika","Bu Dwi",IF(D462="Aktuaria","Pak Krisna",IF(D462="Matematika","Pak Budi",IF(D462="Fisika","Bu Ratna",IF(D462="Kimia","Bu Made","Pak Andi")))))</f>
        <v>Bu Made</v>
      </c>
      <c r="G462">
        <v>83</v>
      </c>
      <c r="H462">
        <v>63</v>
      </c>
      <c r="I462">
        <v>45</v>
      </c>
      <c r="J462">
        <v>59</v>
      </c>
      <c r="K462">
        <v>80</v>
      </c>
      <c r="L462">
        <v>98</v>
      </c>
      <c r="M462">
        <v>67</v>
      </c>
      <c r="N462" s="27" t="str">
        <f>IFERROR(VLOOKUP(Main!C462,Absen!$A$1:$B$501,2,0),"No")</f>
        <v>No</v>
      </c>
      <c r="O462" s="27" t="str">
        <f>IF(N462="No","Hadir","Tidak Hadir")</f>
        <v>Hadir</v>
      </c>
      <c r="P462">
        <f>IF(N462="No",M462,M462-10)</f>
        <v>67</v>
      </c>
      <c r="Q462">
        <f>SUM(G462:H462,J462:K462)*12.5%+SUM(I462,L462)*20%+P462*10%</f>
        <v>70.924999999999997</v>
      </c>
      <c r="R462" t="str">
        <f>IF(Main!Q462&gt;=91,"A+",IF(Main!Q462&gt;=80,"A",IF(Q462&gt;=70,"B",IF(Q462&gt;=60,"C",IF(Q462&gt;=40,"D",IF(Q462&lt;40,"E"))))))</f>
        <v>B</v>
      </c>
      <c r="S462" s="27">
        <f>INDEX(Detail!$A$1:$A$1001,MATCH(Main!C462,Detail!$G$1:$G$1001,0))</f>
        <v>38134</v>
      </c>
      <c r="T462" t="str">
        <f>INDEX(Detail!$F$1:$F$1001,MATCH(Main!C462,Detail!$G$1:$G$1001,0))</f>
        <v>Bima</v>
      </c>
      <c r="U462">
        <f>INDEX(Detail!$C$1:$C$1001,MATCH(Main!C462,Detail!$G$1:$G$1001,0))</f>
        <v>153</v>
      </c>
      <c r="V462">
        <f>INDEX(Detail!$D$1:$D$1001,MATCH(Main!C462,Detail!$G$1:$G$1001,0))</f>
        <v>66</v>
      </c>
      <c r="W462" t="str">
        <f>INDEX(Detail!$E$1:$E$1001,MATCH(Main!C462,Detail!$G$1:$G$1001,0))</f>
        <v xml:space="preserve">Jl. Kendalsari No. 4
</v>
      </c>
      <c r="X462" t="str">
        <f>INDEX(Detail!$B$1:$B$1001,MATCH(Main!C462,Detail!$G$1:$G$1001,0))</f>
        <v>B-</v>
      </c>
    </row>
    <row r="463" spans="1:24" x14ac:dyDescent="0.35">
      <c r="A463">
        <v>462</v>
      </c>
      <c r="B463" t="str">
        <f>IF(A463&lt;=250,"1-250",IF(A463&lt;=500,"251-500",IF(A463&lt;=750,"501-750","751-1000")))</f>
        <v>251-500</v>
      </c>
      <c r="C463" t="str">
        <f>CONCATENATE(IF(D463="Matematika","A",IF(D463="Fisika","B",IF(D463="Kimia","C",IF(D463="Biologi","D",IF(D463="Statistika","E","F"))))),IF(A463&gt;=1000,"",IF(A463&gt;=100,"0",IF(A463&gt;=10,"00",IF(A463&lt;10,"000")))),A463)</f>
        <v>E0462</v>
      </c>
      <c r="D463" t="s">
        <v>1010</v>
      </c>
      <c r="E463" t="str">
        <f>VLOOKUP(C463,Detail!$G$1:$H$1001,2,0)</f>
        <v>Ifa Setiawan</v>
      </c>
      <c r="F463" t="str">
        <f>IF(D463="Statistika","Bu Dwi",IF(D463="Aktuaria","Pak Krisna",IF(D463="Matematika","Pak Budi",IF(D463="Fisika","Bu Ratna",IF(D463="Kimia","Bu Made","Pak Andi")))))</f>
        <v>Bu Dwi</v>
      </c>
      <c r="G463">
        <v>85</v>
      </c>
      <c r="H463">
        <v>53</v>
      </c>
      <c r="I463">
        <v>47</v>
      </c>
      <c r="J463">
        <v>57</v>
      </c>
      <c r="K463">
        <v>71</v>
      </c>
      <c r="L463">
        <v>68</v>
      </c>
      <c r="M463">
        <v>75</v>
      </c>
      <c r="N463" s="27" t="str">
        <f>IFERROR(VLOOKUP(Main!C463,Absen!$A$1:$B$501,2,0),"No")</f>
        <v>No</v>
      </c>
      <c r="O463" s="27" t="str">
        <f>IF(N463="No","Hadir","Tidak Hadir")</f>
        <v>Hadir</v>
      </c>
      <c r="P463">
        <f>IF(N463="No",M463,M463-10)</f>
        <v>75</v>
      </c>
      <c r="Q463">
        <f>SUM(G463:H463,J463:K463)*12.5%+SUM(I463,L463)*20%+P463*10%</f>
        <v>63.75</v>
      </c>
      <c r="R463" t="str">
        <f>IF(Main!Q463&gt;=91,"A+",IF(Main!Q463&gt;=80,"A",IF(Q463&gt;=70,"B",IF(Q463&gt;=60,"C",IF(Q463&gt;=40,"D",IF(Q463&lt;40,"E"))))))</f>
        <v>C</v>
      </c>
      <c r="S463" s="27">
        <f>INDEX(Detail!$A$1:$A$1001,MATCH(Main!C463,Detail!$G$1:$G$1001,0))</f>
        <v>37910</v>
      </c>
      <c r="T463" t="str">
        <f>INDEX(Detail!$F$1:$F$1001,MATCH(Main!C463,Detail!$G$1:$G$1001,0))</f>
        <v>Bitung</v>
      </c>
      <c r="U463">
        <f>INDEX(Detail!$C$1:$C$1001,MATCH(Main!C463,Detail!$G$1:$G$1001,0))</f>
        <v>158</v>
      </c>
      <c r="V463">
        <f>INDEX(Detail!$D$1:$D$1001,MATCH(Main!C463,Detail!$G$1:$G$1001,0))</f>
        <v>63</v>
      </c>
      <c r="W463" t="str">
        <f>INDEX(Detail!$E$1:$E$1001,MATCH(Main!C463,Detail!$G$1:$G$1001,0))</f>
        <v xml:space="preserve">Jl. W.R. Supratman No. 0
</v>
      </c>
      <c r="X463" t="str">
        <f>INDEX(Detail!$B$1:$B$1001,MATCH(Main!C463,Detail!$G$1:$G$1001,0))</f>
        <v>O+</v>
      </c>
    </row>
    <row r="464" spans="1:24" x14ac:dyDescent="0.35">
      <c r="A464">
        <v>463</v>
      </c>
      <c r="B464" t="str">
        <f>IF(A464&lt;=250,"1-250",IF(A464&lt;=500,"251-500",IF(A464&lt;=750,"501-750","751-1000")))</f>
        <v>251-500</v>
      </c>
      <c r="C464" t="str">
        <f>CONCATENATE(IF(D464="Matematika","A",IF(D464="Fisika","B",IF(D464="Kimia","C",IF(D464="Biologi","D",IF(D464="Statistika","E","F"))))),IF(A464&gt;=1000,"",IF(A464&gt;=100,"0",IF(A464&gt;=10,"00",IF(A464&lt;10,"000")))),A464)</f>
        <v>F0463</v>
      </c>
      <c r="D464" t="s">
        <v>1011</v>
      </c>
      <c r="E464" t="str">
        <f>VLOOKUP(C464,Detail!$G$1:$H$1001,2,0)</f>
        <v>Purwadi Natsir</v>
      </c>
      <c r="F464" t="str">
        <f>IF(D464="Statistika","Bu Dwi",IF(D464="Aktuaria","Pak Krisna",IF(D464="Matematika","Pak Budi",IF(D464="Fisika","Bu Ratna",IF(D464="Kimia","Bu Made","Pak Andi")))))</f>
        <v>Pak Krisna</v>
      </c>
      <c r="G464">
        <v>59</v>
      </c>
      <c r="H464">
        <v>57</v>
      </c>
      <c r="I464">
        <v>34</v>
      </c>
      <c r="J464">
        <v>52</v>
      </c>
      <c r="K464">
        <v>66</v>
      </c>
      <c r="L464">
        <v>57</v>
      </c>
      <c r="M464">
        <v>74</v>
      </c>
      <c r="N464" s="27">
        <f>IFERROR(VLOOKUP(Main!C464,Absen!$A$1:$B$501,2,0),"No")</f>
        <v>44912</v>
      </c>
      <c r="O464" s="27" t="str">
        <f>IF(N464="No","Hadir","Tidak Hadir")</f>
        <v>Tidak Hadir</v>
      </c>
      <c r="P464">
        <f>IF(N464="No",M464,M464-10)</f>
        <v>64</v>
      </c>
      <c r="Q464">
        <f>SUM(G464:H464,J464:K464)*12.5%+SUM(I464,L464)*20%+P464*10%</f>
        <v>53.85</v>
      </c>
      <c r="R464" t="str">
        <f>IF(Main!Q464&gt;=91,"A+",IF(Main!Q464&gt;=80,"A",IF(Q464&gt;=70,"B",IF(Q464&gt;=60,"C",IF(Q464&gt;=40,"D",IF(Q464&lt;40,"E"))))))</f>
        <v>D</v>
      </c>
      <c r="S464" s="27">
        <f>INDEX(Detail!$A$1:$A$1001,MATCH(Main!C464,Detail!$G$1:$G$1001,0))</f>
        <v>37084</v>
      </c>
      <c r="T464" t="str">
        <f>INDEX(Detail!$F$1:$F$1001,MATCH(Main!C464,Detail!$G$1:$G$1001,0))</f>
        <v>Palembang</v>
      </c>
      <c r="U464">
        <f>INDEX(Detail!$C$1:$C$1001,MATCH(Main!C464,Detail!$G$1:$G$1001,0))</f>
        <v>150</v>
      </c>
      <c r="V464">
        <f>INDEX(Detail!$D$1:$D$1001,MATCH(Main!C464,Detail!$G$1:$G$1001,0))</f>
        <v>48</v>
      </c>
      <c r="W464" t="str">
        <f>INDEX(Detail!$E$1:$E$1001,MATCH(Main!C464,Detail!$G$1:$G$1001,0))</f>
        <v>Gg. Bangka Raya No. 27</v>
      </c>
      <c r="X464" t="str">
        <f>INDEX(Detail!$B$1:$B$1001,MATCH(Main!C464,Detail!$G$1:$G$1001,0))</f>
        <v>O-</v>
      </c>
    </row>
    <row r="465" spans="1:24" x14ac:dyDescent="0.35">
      <c r="A465">
        <v>464</v>
      </c>
      <c r="B465" t="str">
        <f>IF(A465&lt;=250,"1-250",IF(A465&lt;=500,"251-500",IF(A465&lt;=750,"501-750","751-1000")))</f>
        <v>251-500</v>
      </c>
      <c r="C465" t="str">
        <f>CONCATENATE(IF(D465="Matematika","A",IF(D465="Fisika","B",IF(D465="Kimia","C",IF(D465="Biologi","D",IF(D465="Statistika","E","F"))))),IF(A465&gt;=1000,"",IF(A465&gt;=100,"0",IF(A465&gt;=10,"00",IF(A465&lt;10,"000")))),A465)</f>
        <v>E0464</v>
      </c>
      <c r="D465" t="s">
        <v>1010</v>
      </c>
      <c r="E465" t="str">
        <f>VLOOKUP(C465,Detail!$G$1:$H$1001,2,0)</f>
        <v>Julia Kusmawati</v>
      </c>
      <c r="F465" t="str">
        <f>IF(D465="Statistika","Bu Dwi",IF(D465="Aktuaria","Pak Krisna",IF(D465="Matematika","Pak Budi",IF(D465="Fisika","Bu Ratna",IF(D465="Kimia","Bu Made","Pak Andi")))))</f>
        <v>Bu Dwi</v>
      </c>
      <c r="G465">
        <v>86</v>
      </c>
      <c r="H465">
        <v>52</v>
      </c>
      <c r="I465">
        <v>69</v>
      </c>
      <c r="J465">
        <v>65</v>
      </c>
      <c r="K465">
        <v>63</v>
      </c>
      <c r="L465">
        <v>67</v>
      </c>
      <c r="M465">
        <v>64</v>
      </c>
      <c r="N465" s="27">
        <f>IFERROR(VLOOKUP(Main!C465,Absen!$A$1:$B$501,2,0),"No")</f>
        <v>44789</v>
      </c>
      <c r="O465" s="27" t="str">
        <f>IF(N465="No","Hadir","Tidak Hadir")</f>
        <v>Tidak Hadir</v>
      </c>
      <c r="P465">
        <f>IF(N465="No",M465,M465-10)</f>
        <v>54</v>
      </c>
      <c r="Q465">
        <f>SUM(G465:H465,J465:K465)*12.5%+SUM(I465,L465)*20%+P465*10%</f>
        <v>65.850000000000009</v>
      </c>
      <c r="R465" t="str">
        <f>IF(Main!Q465&gt;=91,"A+",IF(Main!Q465&gt;=80,"A",IF(Q465&gt;=70,"B",IF(Q465&gt;=60,"C",IF(Q465&gt;=40,"D",IF(Q465&lt;40,"E"))))))</f>
        <v>C</v>
      </c>
      <c r="S465" s="27">
        <f>INDEX(Detail!$A$1:$A$1001,MATCH(Main!C465,Detail!$G$1:$G$1001,0))</f>
        <v>37718</v>
      </c>
      <c r="T465" t="str">
        <f>INDEX(Detail!$F$1:$F$1001,MATCH(Main!C465,Detail!$G$1:$G$1001,0))</f>
        <v>Kotamobagu</v>
      </c>
      <c r="U465">
        <f>INDEX(Detail!$C$1:$C$1001,MATCH(Main!C465,Detail!$G$1:$G$1001,0))</f>
        <v>152</v>
      </c>
      <c r="V465">
        <f>INDEX(Detail!$D$1:$D$1001,MATCH(Main!C465,Detail!$G$1:$G$1001,0))</f>
        <v>92</v>
      </c>
      <c r="W465" t="str">
        <f>INDEX(Detail!$E$1:$E$1001,MATCH(Main!C465,Detail!$G$1:$G$1001,0))</f>
        <v>Jl. Merdeka No. 40</v>
      </c>
      <c r="X465" t="str">
        <f>INDEX(Detail!$B$1:$B$1001,MATCH(Main!C465,Detail!$G$1:$G$1001,0))</f>
        <v>A+</v>
      </c>
    </row>
    <row r="466" spans="1:24" x14ac:dyDescent="0.35">
      <c r="A466">
        <v>684</v>
      </c>
      <c r="B466" t="str">
        <f>IF(A466&lt;=250,"1-250",IF(A466&lt;=500,"251-500",IF(A466&lt;=750,"501-750","751-1000")))</f>
        <v>501-750</v>
      </c>
      <c r="C466" t="str">
        <f>CONCATENATE(IF(D466="Matematika","A",IF(D466="Fisika","B",IF(D466="Kimia","C",IF(D466="Biologi","D",IF(D466="Statistika","E","F"))))),IF(A466&gt;=1000,"",IF(A466&gt;=100,"0",IF(A466&gt;=10,"00",IF(A466&lt;10,"000")))),A466)</f>
        <v>B0684</v>
      </c>
      <c r="D466" t="s">
        <v>1014</v>
      </c>
      <c r="E466" t="str">
        <f>VLOOKUP(C466,Detail!$G$1:$H$1001,2,0)</f>
        <v>Gandi Purnawati</v>
      </c>
      <c r="F466" t="str">
        <f>IF(D466="Kimia","Bu Dwi",IF(D466="Biologi","Pak Krisna",IF(D466="Statistika","Pak Budi",IF(D466="Aktuaria","Bu Ratna",IF(D466="Matematika","Bu Made","Pak Andi")))))</f>
        <v>Pak Andi</v>
      </c>
      <c r="G466">
        <v>93</v>
      </c>
      <c r="H466">
        <v>51</v>
      </c>
      <c r="I466">
        <v>89</v>
      </c>
      <c r="J466">
        <v>75</v>
      </c>
      <c r="K466">
        <v>77</v>
      </c>
      <c r="L466">
        <v>94</v>
      </c>
      <c r="M466">
        <v>100</v>
      </c>
      <c r="N466" s="27">
        <f>IFERROR(VLOOKUP(Main!C685,Absen!$A$1:$B$501,2,0),"No")</f>
        <v>44786</v>
      </c>
      <c r="O466" s="27" t="str">
        <f>IF(N466="No","Hadir","Tidak Hadir")</f>
        <v>Tidak Hadir</v>
      </c>
      <c r="P466">
        <f>IF(N466="No",M466,M466-10)</f>
        <v>90</v>
      </c>
      <c r="Q466">
        <f>SUM(G466:H466,J466:K466)*12.5%+SUM(I466,L466)*20%+P466*10%</f>
        <v>82.6</v>
      </c>
      <c r="R466" t="str">
        <f>IF(Main!Q685&gt;=91,"A+",IF(Main!Q685&gt;=80,"A",IF(Q466&gt;=70,"B",IF(Q466&gt;=60,"C",IF(Q466&gt;=40,"D",IF(Q466&lt;40,"E"))))))</f>
        <v>A</v>
      </c>
      <c r="S466" s="27">
        <f>INDEX(Detail!$A$1:$A$1001,MATCH(Main!C466,Detail!$G$1:$G$1001,0))</f>
        <v>37748</v>
      </c>
      <c r="T466" t="str">
        <f>INDEX(Detail!$F$1:$F$1001,MATCH(Main!C466,Detail!$G$1:$G$1001,0))</f>
        <v>Lhokseumawe</v>
      </c>
      <c r="U466">
        <f>INDEX(Detail!$C$1:$C$1001,MATCH(Main!C466,Detail!$G$1:$G$1001,0))</f>
        <v>157</v>
      </c>
      <c r="V466">
        <f>INDEX(Detail!$D$1:$D$1001,MATCH(Main!C466,Detail!$G$1:$G$1001,0))</f>
        <v>87</v>
      </c>
      <c r="W466" t="str">
        <f>INDEX(Detail!$E$1:$E$1001,MATCH(Main!C466,Detail!$G$1:$G$1001,0))</f>
        <v>Gang Dipatiukur No. 95</v>
      </c>
      <c r="X466" t="str">
        <f>INDEX(Detail!$B$1:$B$1001,MATCH(Main!C466,Detail!$G$1:$G$1001,0))</f>
        <v>O+</v>
      </c>
    </row>
    <row r="467" spans="1:24" x14ac:dyDescent="0.35">
      <c r="A467">
        <v>466</v>
      </c>
      <c r="B467" t="str">
        <f>IF(A467&lt;=250,"1-250",IF(A467&lt;=500,"251-500",IF(A467&lt;=750,"501-750","751-1000")))</f>
        <v>251-500</v>
      </c>
      <c r="C467" t="str">
        <f>CONCATENATE(IF(D467="Matematika","A",IF(D467="Fisika","B",IF(D467="Kimia","C",IF(D467="Biologi","D",IF(D467="Statistika","E","F"))))),IF(A467&gt;=1000,"",IF(A467&gt;=100,"0",IF(A467&gt;=10,"00",IF(A467&lt;10,"000")))),A467)</f>
        <v>B0466</v>
      </c>
      <c r="D467" t="s">
        <v>1014</v>
      </c>
      <c r="E467" t="str">
        <f>VLOOKUP(C467,Detail!$G$1:$H$1001,2,0)</f>
        <v>Purwa Uyainah</v>
      </c>
      <c r="F467" t="str">
        <f>IF(D467="Statistika","Bu Dwi",IF(D467="Aktuaria","Pak Krisna",IF(D467="Matematika","Pak Budi",IF(D467="Fisika","Bu Ratna",IF(D467="Kimia","Bu Made","Pak Andi")))))</f>
        <v>Bu Ratna</v>
      </c>
      <c r="G467">
        <v>66</v>
      </c>
      <c r="H467">
        <v>45</v>
      </c>
      <c r="I467">
        <v>49</v>
      </c>
      <c r="J467">
        <v>74</v>
      </c>
      <c r="K467">
        <v>67</v>
      </c>
      <c r="L467">
        <v>55</v>
      </c>
      <c r="M467">
        <v>72</v>
      </c>
      <c r="N467" s="27" t="str">
        <f>IFERROR(VLOOKUP(Main!C467,Absen!$A$1:$B$501,2,0),"No")</f>
        <v>No</v>
      </c>
      <c r="O467" s="27" t="str">
        <f>IF(N467="No","Hadir","Tidak Hadir")</f>
        <v>Hadir</v>
      </c>
      <c r="P467">
        <f>IF(N467="No",M467,M467-10)</f>
        <v>72</v>
      </c>
      <c r="Q467">
        <f>SUM(G467:H467,J467:K467)*12.5%+SUM(I467,L467)*20%+P467*10%</f>
        <v>59.5</v>
      </c>
      <c r="R467" t="str">
        <f>IF(Main!Q467&gt;=91,"A+",IF(Main!Q467&gt;=80,"A",IF(Q467&gt;=70,"B",IF(Q467&gt;=60,"C",IF(Q467&gt;=40,"D",IF(Q467&lt;40,"E"))))))</f>
        <v>D</v>
      </c>
      <c r="S467" s="27">
        <f>INDEX(Detail!$A$1:$A$1001,MATCH(Main!C467,Detail!$G$1:$G$1001,0))</f>
        <v>37761</v>
      </c>
      <c r="T467" t="str">
        <f>INDEX(Detail!$F$1:$F$1001,MATCH(Main!C467,Detail!$G$1:$G$1001,0))</f>
        <v>Batu</v>
      </c>
      <c r="U467">
        <f>INDEX(Detail!$C$1:$C$1001,MATCH(Main!C467,Detail!$G$1:$G$1001,0))</f>
        <v>169</v>
      </c>
      <c r="V467">
        <f>INDEX(Detail!$D$1:$D$1001,MATCH(Main!C467,Detail!$G$1:$G$1001,0))</f>
        <v>66</v>
      </c>
      <c r="W467" t="str">
        <f>INDEX(Detail!$E$1:$E$1001,MATCH(Main!C467,Detail!$G$1:$G$1001,0))</f>
        <v xml:space="preserve">Gang Rawamangun No. 3
</v>
      </c>
      <c r="X467" t="str">
        <f>INDEX(Detail!$B$1:$B$1001,MATCH(Main!C467,Detail!$G$1:$G$1001,0))</f>
        <v>A+</v>
      </c>
    </row>
    <row r="468" spans="1:24" x14ac:dyDescent="0.35">
      <c r="A468">
        <v>467</v>
      </c>
      <c r="B468" t="str">
        <f>IF(A468&lt;=250,"1-250",IF(A468&lt;=500,"251-500",IF(A468&lt;=750,"501-750","751-1000")))</f>
        <v>251-500</v>
      </c>
      <c r="C468" t="str">
        <f>CONCATENATE(IF(D468="Matematika","A",IF(D468="Fisika","B",IF(D468="Kimia","C",IF(D468="Biologi","D",IF(D468="Statistika","E","F"))))),IF(A468&gt;=1000,"",IF(A468&gt;=100,"0",IF(A468&gt;=10,"00",IF(A468&lt;10,"000")))),A468)</f>
        <v>B0467</v>
      </c>
      <c r="D468" t="s">
        <v>1014</v>
      </c>
      <c r="E468" t="str">
        <f>VLOOKUP(C468,Detail!$G$1:$H$1001,2,0)</f>
        <v>Anita Suryatmi</v>
      </c>
      <c r="F468" t="str">
        <f>IF(D468="Statistika","Bu Dwi",IF(D468="Aktuaria","Pak Krisna",IF(D468="Matematika","Pak Budi",IF(D468="Fisika","Bu Ratna",IF(D468="Kimia","Bu Made","Pak Andi")))))</f>
        <v>Bu Ratna</v>
      </c>
      <c r="G468">
        <v>59</v>
      </c>
      <c r="H468">
        <v>66</v>
      </c>
      <c r="I468">
        <v>35</v>
      </c>
      <c r="J468">
        <v>51</v>
      </c>
      <c r="K468">
        <v>52</v>
      </c>
      <c r="L468">
        <v>60</v>
      </c>
      <c r="M468">
        <v>82</v>
      </c>
      <c r="N468" s="27" t="str">
        <f>IFERROR(VLOOKUP(Main!C468,Absen!$A$1:$B$501,2,0),"No")</f>
        <v>No</v>
      </c>
      <c r="O468" s="27" t="str">
        <f>IF(N468="No","Hadir","Tidak Hadir")</f>
        <v>Hadir</v>
      </c>
      <c r="P468">
        <f>IF(N468="No",M468,M468-10)</f>
        <v>82</v>
      </c>
      <c r="Q468">
        <f>SUM(G468:H468,J468:K468)*12.5%+SUM(I468,L468)*20%+P468*10%</f>
        <v>55.7</v>
      </c>
      <c r="R468" t="str">
        <f>IF(Main!Q468&gt;=91,"A+",IF(Main!Q468&gt;=80,"A",IF(Q468&gt;=70,"B",IF(Q468&gt;=60,"C",IF(Q468&gt;=40,"D",IF(Q468&lt;40,"E"))))))</f>
        <v>D</v>
      </c>
      <c r="S468" s="27">
        <f>INDEX(Detail!$A$1:$A$1001,MATCH(Main!C468,Detail!$G$1:$G$1001,0))</f>
        <v>37557</v>
      </c>
      <c r="T468" t="str">
        <f>INDEX(Detail!$F$1:$F$1001,MATCH(Main!C468,Detail!$G$1:$G$1001,0))</f>
        <v>Cilegon</v>
      </c>
      <c r="U468">
        <f>INDEX(Detail!$C$1:$C$1001,MATCH(Main!C468,Detail!$G$1:$G$1001,0))</f>
        <v>152</v>
      </c>
      <c r="V468">
        <f>INDEX(Detail!$D$1:$D$1001,MATCH(Main!C468,Detail!$G$1:$G$1001,0))</f>
        <v>93</v>
      </c>
      <c r="W468" t="str">
        <f>INDEX(Detail!$E$1:$E$1001,MATCH(Main!C468,Detail!$G$1:$G$1001,0))</f>
        <v>Jalan Sentot Alibasa No. 39</v>
      </c>
      <c r="X468" t="str">
        <f>INDEX(Detail!$B$1:$B$1001,MATCH(Main!C468,Detail!$G$1:$G$1001,0))</f>
        <v>A-</v>
      </c>
    </row>
    <row r="469" spans="1:24" x14ac:dyDescent="0.35">
      <c r="A469">
        <v>468</v>
      </c>
      <c r="B469" t="str">
        <f>IF(A469&lt;=250,"1-250",IF(A469&lt;=500,"251-500",IF(A469&lt;=750,"501-750","751-1000")))</f>
        <v>251-500</v>
      </c>
      <c r="C469" t="str">
        <f>CONCATENATE(IF(D469="Matematika","A",IF(D469="Fisika","B",IF(D469="Kimia","C",IF(D469="Biologi","D",IF(D469="Statistika","E","F"))))),IF(A469&gt;=1000,"",IF(A469&gt;=100,"0",IF(A469&gt;=10,"00",IF(A469&lt;10,"000")))),A469)</f>
        <v>D0468</v>
      </c>
      <c r="D469" t="s">
        <v>1013</v>
      </c>
      <c r="E469" t="str">
        <f>VLOOKUP(C469,Detail!$G$1:$H$1001,2,0)</f>
        <v>Nalar Permadi</v>
      </c>
      <c r="F469" t="str">
        <f>IF(D469="Statistika","Bu Dwi",IF(D469="Aktuaria","Pak Krisna",IF(D469="Matematika","Pak Budi",IF(D469="Fisika","Bu Ratna",IF(D469="Kimia","Bu Made","Pak Andi")))))</f>
        <v>Pak Andi</v>
      </c>
      <c r="G469">
        <v>83</v>
      </c>
      <c r="H469">
        <v>49</v>
      </c>
      <c r="I469">
        <v>52</v>
      </c>
      <c r="J469">
        <v>66</v>
      </c>
      <c r="K469">
        <v>61</v>
      </c>
      <c r="L469">
        <v>48</v>
      </c>
      <c r="M469">
        <v>69</v>
      </c>
      <c r="N469" s="27">
        <f>IFERROR(VLOOKUP(Main!C469,Absen!$A$1:$B$501,2,0),"No")</f>
        <v>44764</v>
      </c>
      <c r="O469" s="27" t="str">
        <f>IF(N469="No","Hadir","Tidak Hadir")</f>
        <v>Tidak Hadir</v>
      </c>
      <c r="P469">
        <f>IF(N469="No",M469,M469-10)</f>
        <v>59</v>
      </c>
      <c r="Q469">
        <f>SUM(G469:H469,J469:K469)*12.5%+SUM(I469,L469)*20%+P469*10%</f>
        <v>58.274999999999999</v>
      </c>
      <c r="R469" t="str">
        <f>IF(Main!Q469&gt;=91,"A+",IF(Main!Q469&gt;=80,"A",IF(Q469&gt;=70,"B",IF(Q469&gt;=60,"C",IF(Q469&gt;=40,"D",IF(Q469&lt;40,"E"))))))</f>
        <v>D</v>
      </c>
      <c r="S469" s="27">
        <f>INDEX(Detail!$A$1:$A$1001,MATCH(Main!C469,Detail!$G$1:$G$1001,0))</f>
        <v>38238</v>
      </c>
      <c r="T469" t="str">
        <f>INDEX(Detail!$F$1:$F$1001,MATCH(Main!C469,Detail!$G$1:$G$1001,0))</f>
        <v>Kupang</v>
      </c>
      <c r="U469">
        <f>INDEX(Detail!$C$1:$C$1001,MATCH(Main!C469,Detail!$G$1:$G$1001,0))</f>
        <v>157</v>
      </c>
      <c r="V469">
        <f>INDEX(Detail!$D$1:$D$1001,MATCH(Main!C469,Detail!$G$1:$G$1001,0))</f>
        <v>72</v>
      </c>
      <c r="W469" t="str">
        <f>INDEX(Detail!$E$1:$E$1001,MATCH(Main!C469,Detail!$G$1:$G$1001,0))</f>
        <v>Jl. Gedebage Selatan No. 21</v>
      </c>
      <c r="X469" t="str">
        <f>INDEX(Detail!$B$1:$B$1001,MATCH(Main!C469,Detail!$G$1:$G$1001,0))</f>
        <v>B+</v>
      </c>
    </row>
    <row r="470" spans="1:24" x14ac:dyDescent="0.35">
      <c r="A470">
        <v>469</v>
      </c>
      <c r="B470" t="str">
        <f>IF(A470&lt;=250,"1-250",IF(A470&lt;=500,"251-500",IF(A470&lt;=750,"501-750","751-1000")))</f>
        <v>251-500</v>
      </c>
      <c r="C470" t="str">
        <f>CONCATENATE(IF(D470="Matematika","A",IF(D470="Fisika","B",IF(D470="Kimia","C",IF(D470="Biologi","D",IF(D470="Statistika","E","F"))))),IF(A470&gt;=1000,"",IF(A470&gt;=100,"0",IF(A470&gt;=10,"00",IF(A470&lt;10,"000")))),A470)</f>
        <v>E0469</v>
      </c>
      <c r="D470" t="s">
        <v>1010</v>
      </c>
      <c r="E470" t="str">
        <f>VLOOKUP(C470,Detail!$G$1:$H$1001,2,0)</f>
        <v>Jaswadi Rahayu</v>
      </c>
      <c r="F470" t="str">
        <f>IF(D470="Statistika","Bu Dwi",IF(D470="Aktuaria","Pak Krisna",IF(D470="Matematika","Pak Budi",IF(D470="Fisika","Bu Ratna",IF(D470="Kimia","Bu Made","Pak Andi")))))</f>
        <v>Bu Dwi</v>
      </c>
      <c r="G470">
        <v>60</v>
      </c>
      <c r="H470">
        <v>49</v>
      </c>
      <c r="I470">
        <v>81</v>
      </c>
      <c r="J470">
        <v>54</v>
      </c>
      <c r="K470">
        <v>58</v>
      </c>
      <c r="L470">
        <v>44</v>
      </c>
      <c r="M470">
        <v>91</v>
      </c>
      <c r="N470" s="27">
        <f>IFERROR(VLOOKUP(Main!C470,Absen!$A$1:$B$501,2,0),"No")</f>
        <v>44777</v>
      </c>
      <c r="O470" s="27" t="str">
        <f>IF(N470="No","Hadir","Tidak Hadir")</f>
        <v>Tidak Hadir</v>
      </c>
      <c r="P470">
        <f>IF(N470="No",M470,M470-10)</f>
        <v>81</v>
      </c>
      <c r="Q470">
        <f>SUM(G470:H470,J470:K470)*12.5%+SUM(I470,L470)*20%+P470*10%</f>
        <v>60.725000000000001</v>
      </c>
      <c r="R470" t="str">
        <f>IF(Main!Q470&gt;=91,"A+",IF(Main!Q470&gt;=80,"A",IF(Q470&gt;=70,"B",IF(Q470&gt;=60,"C",IF(Q470&gt;=40,"D",IF(Q470&lt;40,"E"))))))</f>
        <v>C</v>
      </c>
      <c r="S470" s="27">
        <f>INDEX(Detail!$A$1:$A$1001,MATCH(Main!C470,Detail!$G$1:$G$1001,0))</f>
        <v>37806</v>
      </c>
      <c r="T470" t="str">
        <f>INDEX(Detail!$F$1:$F$1001,MATCH(Main!C470,Detail!$G$1:$G$1001,0))</f>
        <v>Payakumbuh</v>
      </c>
      <c r="U470">
        <f>INDEX(Detail!$C$1:$C$1001,MATCH(Main!C470,Detail!$G$1:$G$1001,0))</f>
        <v>168</v>
      </c>
      <c r="V470">
        <f>INDEX(Detail!$D$1:$D$1001,MATCH(Main!C470,Detail!$G$1:$G$1001,0))</f>
        <v>47</v>
      </c>
      <c r="W470" t="str">
        <f>INDEX(Detail!$E$1:$E$1001,MATCH(Main!C470,Detail!$G$1:$G$1001,0))</f>
        <v>Jalan Raya Ujungberung No. 34</v>
      </c>
      <c r="X470" t="str">
        <f>INDEX(Detail!$B$1:$B$1001,MATCH(Main!C470,Detail!$G$1:$G$1001,0))</f>
        <v>O+</v>
      </c>
    </row>
    <row r="471" spans="1:24" x14ac:dyDescent="0.35">
      <c r="A471">
        <v>470</v>
      </c>
      <c r="B471" t="str">
        <f>IF(A471&lt;=250,"1-250",IF(A471&lt;=500,"251-500",IF(A471&lt;=750,"501-750","751-1000")))</f>
        <v>251-500</v>
      </c>
      <c r="C471" t="str">
        <f>CONCATENATE(IF(D471="Matematika","A",IF(D471="Fisika","B",IF(D471="Kimia","C",IF(D471="Biologi","D",IF(D471="Statistika","E","F"))))),IF(A471&gt;=1000,"",IF(A471&gt;=100,"0",IF(A471&gt;=10,"00",IF(A471&lt;10,"000")))),A471)</f>
        <v>A0470</v>
      </c>
      <c r="D471" t="s">
        <v>1015</v>
      </c>
      <c r="E471" t="str">
        <f>VLOOKUP(C471,Detail!$G$1:$H$1001,2,0)</f>
        <v>Lantar Haryanti</v>
      </c>
      <c r="F471" t="str">
        <f>IF(D471="Statistika","Bu Dwi",IF(D471="Aktuaria","Pak Krisna",IF(D471="Matematika","Pak Budi",IF(D471="Fisika","Bu Ratna",IF(D471="Kimia","Bu Made","Pak Andi")))))</f>
        <v>Pak Budi</v>
      </c>
      <c r="G471">
        <v>84</v>
      </c>
      <c r="H471">
        <v>61</v>
      </c>
      <c r="I471">
        <v>59</v>
      </c>
      <c r="J471">
        <v>56</v>
      </c>
      <c r="K471">
        <v>82</v>
      </c>
      <c r="L471">
        <v>64</v>
      </c>
      <c r="M471">
        <v>84</v>
      </c>
      <c r="N471" s="27" t="str">
        <f>IFERROR(VLOOKUP(Main!C471,Absen!$A$1:$B$501,2,0),"No")</f>
        <v>No</v>
      </c>
      <c r="O471" s="27" t="str">
        <f>IF(N471="No","Hadir","Tidak Hadir")</f>
        <v>Hadir</v>
      </c>
      <c r="P471">
        <f>IF(N471="No",M471,M471-10)</f>
        <v>84</v>
      </c>
      <c r="Q471">
        <f>SUM(G471:H471,J471:K471)*12.5%+SUM(I471,L471)*20%+P471*10%</f>
        <v>68.375</v>
      </c>
      <c r="R471" t="str">
        <f>IF(Main!Q471&gt;=91,"A+",IF(Main!Q471&gt;=80,"A",IF(Q471&gt;=70,"B",IF(Q471&gt;=60,"C",IF(Q471&gt;=40,"D",IF(Q471&lt;40,"E"))))))</f>
        <v>C</v>
      </c>
      <c r="S471" s="27">
        <f>INDEX(Detail!$A$1:$A$1001,MATCH(Main!C471,Detail!$G$1:$G$1001,0))</f>
        <v>38049</v>
      </c>
      <c r="T471" t="str">
        <f>INDEX(Detail!$F$1:$F$1001,MATCH(Main!C471,Detail!$G$1:$G$1001,0))</f>
        <v>Yogyakarta</v>
      </c>
      <c r="U471">
        <f>INDEX(Detail!$C$1:$C$1001,MATCH(Main!C471,Detail!$G$1:$G$1001,0))</f>
        <v>171</v>
      </c>
      <c r="V471">
        <f>INDEX(Detail!$D$1:$D$1001,MATCH(Main!C471,Detail!$G$1:$G$1001,0))</f>
        <v>53</v>
      </c>
      <c r="W471" t="str">
        <f>INDEX(Detail!$E$1:$E$1001,MATCH(Main!C471,Detail!$G$1:$G$1001,0))</f>
        <v xml:space="preserve">Gang Ahmad Yani No. 0
</v>
      </c>
      <c r="X471" t="str">
        <f>INDEX(Detail!$B$1:$B$1001,MATCH(Main!C471,Detail!$G$1:$G$1001,0))</f>
        <v>O+</v>
      </c>
    </row>
    <row r="472" spans="1:24" x14ac:dyDescent="0.35">
      <c r="A472">
        <v>471</v>
      </c>
      <c r="B472" t="str">
        <f>IF(A472&lt;=250,"1-250",IF(A472&lt;=500,"251-500",IF(A472&lt;=750,"501-750","751-1000")))</f>
        <v>251-500</v>
      </c>
      <c r="C472" t="str">
        <f>CONCATENATE(IF(D472="Matematika","A",IF(D472="Fisika","B",IF(D472="Kimia","C",IF(D472="Biologi","D",IF(D472="Statistika","E","F"))))),IF(A472&gt;=1000,"",IF(A472&gt;=100,"0",IF(A472&gt;=10,"00",IF(A472&lt;10,"000")))),A472)</f>
        <v>F0471</v>
      </c>
      <c r="D472" t="s">
        <v>1011</v>
      </c>
      <c r="E472" t="str">
        <f>VLOOKUP(C472,Detail!$G$1:$H$1001,2,0)</f>
        <v>Darimin Suryatmi</v>
      </c>
      <c r="F472" t="str">
        <f>IF(D472="Statistika","Bu Dwi",IF(D472="Aktuaria","Pak Krisna",IF(D472="Matematika","Pak Budi",IF(D472="Fisika","Bu Ratna",IF(D472="Kimia","Bu Made","Pak Andi")))))</f>
        <v>Pak Krisna</v>
      </c>
      <c r="G472">
        <v>50</v>
      </c>
      <c r="H472">
        <v>43</v>
      </c>
      <c r="I472">
        <v>85</v>
      </c>
      <c r="J472">
        <v>54</v>
      </c>
      <c r="K472">
        <v>64</v>
      </c>
      <c r="L472">
        <v>68</v>
      </c>
      <c r="M472">
        <v>88</v>
      </c>
      <c r="N472" s="27">
        <f>IFERROR(VLOOKUP(Main!C472,Absen!$A$1:$B$501,2,0),"No")</f>
        <v>44871</v>
      </c>
      <c r="O472" s="27" t="str">
        <f>IF(N472="No","Hadir","Tidak Hadir")</f>
        <v>Tidak Hadir</v>
      </c>
      <c r="P472">
        <f>IF(N472="No",M472,M472-10)</f>
        <v>78</v>
      </c>
      <c r="Q472">
        <f>SUM(G472:H472,J472:K472)*12.5%+SUM(I472,L472)*20%+P472*10%</f>
        <v>64.775000000000006</v>
      </c>
      <c r="R472" t="str">
        <f>IF(Main!Q472&gt;=91,"A+",IF(Main!Q472&gt;=80,"A",IF(Q472&gt;=70,"B",IF(Q472&gt;=60,"C",IF(Q472&gt;=40,"D",IF(Q472&lt;40,"E"))))))</f>
        <v>C</v>
      </c>
      <c r="S472" s="27">
        <f>INDEX(Detail!$A$1:$A$1001,MATCH(Main!C472,Detail!$G$1:$G$1001,0))</f>
        <v>37920</v>
      </c>
      <c r="T472" t="str">
        <f>INDEX(Detail!$F$1:$F$1001,MATCH(Main!C472,Detail!$G$1:$G$1001,0))</f>
        <v>Prabumulih</v>
      </c>
      <c r="U472">
        <f>INDEX(Detail!$C$1:$C$1001,MATCH(Main!C472,Detail!$G$1:$G$1001,0))</f>
        <v>164</v>
      </c>
      <c r="V472">
        <f>INDEX(Detail!$D$1:$D$1001,MATCH(Main!C472,Detail!$G$1:$G$1001,0))</f>
        <v>80</v>
      </c>
      <c r="W472" t="str">
        <f>INDEX(Detail!$E$1:$E$1001,MATCH(Main!C472,Detail!$G$1:$G$1001,0))</f>
        <v xml:space="preserve">Gg. Joyoboyo No. 1
</v>
      </c>
      <c r="X472" t="str">
        <f>INDEX(Detail!$B$1:$B$1001,MATCH(Main!C472,Detail!$G$1:$G$1001,0))</f>
        <v>O+</v>
      </c>
    </row>
    <row r="473" spans="1:24" x14ac:dyDescent="0.35">
      <c r="A473">
        <v>472</v>
      </c>
      <c r="B473" t="str">
        <f>IF(A473&lt;=250,"1-250",IF(A473&lt;=500,"251-500",IF(A473&lt;=750,"501-750","751-1000")))</f>
        <v>251-500</v>
      </c>
      <c r="C473" t="str">
        <f>CONCATENATE(IF(D473="Matematika","A",IF(D473="Fisika","B",IF(D473="Kimia","C",IF(D473="Biologi","D",IF(D473="Statistika","E","F"))))),IF(A473&gt;=1000,"",IF(A473&gt;=100,"0",IF(A473&gt;=10,"00",IF(A473&lt;10,"000")))),A473)</f>
        <v>B0472</v>
      </c>
      <c r="D473" t="s">
        <v>1014</v>
      </c>
      <c r="E473" t="str">
        <f>VLOOKUP(C473,Detail!$G$1:$H$1001,2,0)</f>
        <v>Harjasa Wibowo</v>
      </c>
      <c r="F473" t="str">
        <f>IF(D473="Statistika","Bu Dwi",IF(D473="Aktuaria","Pak Krisna",IF(D473="Matematika","Pak Budi",IF(D473="Fisika","Bu Ratna",IF(D473="Kimia","Bu Made","Pak Andi")))))</f>
        <v>Bu Ratna</v>
      </c>
      <c r="G473">
        <v>51</v>
      </c>
      <c r="H473">
        <v>51</v>
      </c>
      <c r="I473">
        <v>39</v>
      </c>
      <c r="J473">
        <v>58</v>
      </c>
      <c r="K473">
        <v>59</v>
      </c>
      <c r="L473">
        <v>77</v>
      </c>
      <c r="M473">
        <v>60</v>
      </c>
      <c r="N473" s="27">
        <f>IFERROR(VLOOKUP(Main!C473,Absen!$A$1:$B$501,2,0),"No")</f>
        <v>44835</v>
      </c>
      <c r="O473" s="27" t="str">
        <f>IF(N473="No","Hadir","Tidak Hadir")</f>
        <v>Tidak Hadir</v>
      </c>
      <c r="P473">
        <f>IF(N473="No",M473,M473-10)</f>
        <v>50</v>
      </c>
      <c r="Q473">
        <f>SUM(G473:H473,J473:K473)*12.5%+SUM(I473,L473)*20%+P473*10%</f>
        <v>55.575000000000003</v>
      </c>
      <c r="R473" t="str">
        <f>IF(Main!Q473&gt;=91,"A+",IF(Main!Q473&gt;=80,"A",IF(Q473&gt;=70,"B",IF(Q473&gt;=60,"C",IF(Q473&gt;=40,"D",IF(Q473&lt;40,"E"))))))</f>
        <v>D</v>
      </c>
      <c r="S473" s="27">
        <f>INDEX(Detail!$A$1:$A$1001,MATCH(Main!C473,Detail!$G$1:$G$1001,0))</f>
        <v>37349</v>
      </c>
      <c r="T473" t="str">
        <f>INDEX(Detail!$F$1:$F$1001,MATCH(Main!C473,Detail!$G$1:$G$1001,0))</f>
        <v>Pagaralam</v>
      </c>
      <c r="U473">
        <f>INDEX(Detail!$C$1:$C$1001,MATCH(Main!C473,Detail!$G$1:$G$1001,0))</f>
        <v>171</v>
      </c>
      <c r="V473">
        <f>INDEX(Detail!$D$1:$D$1001,MATCH(Main!C473,Detail!$G$1:$G$1001,0))</f>
        <v>90</v>
      </c>
      <c r="W473" t="str">
        <f>INDEX(Detail!$E$1:$E$1001,MATCH(Main!C473,Detail!$G$1:$G$1001,0))</f>
        <v>Jl. Kiaracondong No. 99</v>
      </c>
      <c r="X473" t="str">
        <f>INDEX(Detail!$B$1:$B$1001,MATCH(Main!C473,Detail!$G$1:$G$1001,0))</f>
        <v>A+</v>
      </c>
    </row>
    <row r="474" spans="1:24" x14ac:dyDescent="0.35">
      <c r="A474">
        <v>473</v>
      </c>
      <c r="B474" t="str">
        <f>IF(A474&lt;=250,"1-250",IF(A474&lt;=500,"251-500",IF(A474&lt;=750,"501-750","751-1000")))</f>
        <v>251-500</v>
      </c>
      <c r="C474" t="str">
        <f>CONCATENATE(IF(D474="Matematika","A",IF(D474="Fisika","B",IF(D474="Kimia","C",IF(D474="Biologi","D",IF(D474="Statistika","E","F"))))),IF(A474&gt;=1000,"",IF(A474&gt;=100,"0",IF(A474&gt;=10,"00",IF(A474&lt;10,"000")))),A474)</f>
        <v>F0473</v>
      </c>
      <c r="D474" t="s">
        <v>1011</v>
      </c>
      <c r="E474" t="str">
        <f>VLOOKUP(C474,Detail!$G$1:$H$1001,2,0)</f>
        <v>Dalima Widodo</v>
      </c>
      <c r="F474" t="str">
        <f>IF(D474="Statistika","Bu Dwi",IF(D474="Aktuaria","Pak Krisna",IF(D474="Matematika","Pak Budi",IF(D474="Fisika","Bu Ratna",IF(D474="Kimia","Bu Made","Pak Andi")))))</f>
        <v>Pak Krisna</v>
      </c>
      <c r="G474">
        <v>59</v>
      </c>
      <c r="H474">
        <v>45</v>
      </c>
      <c r="I474">
        <v>37</v>
      </c>
      <c r="J474">
        <v>70</v>
      </c>
      <c r="K474">
        <v>93</v>
      </c>
      <c r="L474">
        <v>94</v>
      </c>
      <c r="M474">
        <v>90</v>
      </c>
      <c r="N474" s="27" t="str">
        <f>IFERROR(VLOOKUP(Main!C474,Absen!$A$1:$B$501,2,0),"No")</f>
        <v>No</v>
      </c>
      <c r="O474" s="27" t="str">
        <f>IF(N474="No","Hadir","Tidak Hadir")</f>
        <v>Hadir</v>
      </c>
      <c r="P474">
        <f>IF(N474="No",M474,M474-10)</f>
        <v>90</v>
      </c>
      <c r="Q474">
        <f>SUM(G474:H474,J474:K474)*12.5%+SUM(I474,L474)*20%+P474*10%</f>
        <v>68.575000000000003</v>
      </c>
      <c r="R474" t="str">
        <f>IF(Main!Q474&gt;=91,"A+",IF(Main!Q474&gt;=80,"A",IF(Q474&gt;=70,"B",IF(Q474&gt;=60,"C",IF(Q474&gt;=40,"D",IF(Q474&lt;40,"E"))))))</f>
        <v>C</v>
      </c>
      <c r="S474" s="27">
        <f>INDEX(Detail!$A$1:$A$1001,MATCH(Main!C474,Detail!$G$1:$G$1001,0))</f>
        <v>37538</v>
      </c>
      <c r="T474" t="str">
        <f>INDEX(Detail!$F$1:$F$1001,MATCH(Main!C474,Detail!$G$1:$G$1001,0))</f>
        <v>Probolinggo</v>
      </c>
      <c r="U474">
        <f>INDEX(Detail!$C$1:$C$1001,MATCH(Main!C474,Detail!$G$1:$G$1001,0))</f>
        <v>155</v>
      </c>
      <c r="V474">
        <f>INDEX(Detail!$D$1:$D$1001,MATCH(Main!C474,Detail!$G$1:$G$1001,0))</f>
        <v>68</v>
      </c>
      <c r="W474" t="str">
        <f>INDEX(Detail!$E$1:$E$1001,MATCH(Main!C474,Detail!$G$1:$G$1001,0))</f>
        <v xml:space="preserve">Jl. Jend. Sudirman No. 9
</v>
      </c>
      <c r="X474" t="str">
        <f>INDEX(Detail!$B$1:$B$1001,MATCH(Main!C474,Detail!$G$1:$G$1001,0))</f>
        <v>O-</v>
      </c>
    </row>
    <row r="475" spans="1:24" x14ac:dyDescent="0.35">
      <c r="A475">
        <v>474</v>
      </c>
      <c r="B475" t="str">
        <f>IF(A475&lt;=250,"1-250",IF(A475&lt;=500,"251-500",IF(A475&lt;=750,"501-750","751-1000")))</f>
        <v>251-500</v>
      </c>
      <c r="C475" t="str">
        <f>CONCATENATE(IF(D475="Matematika","A",IF(D475="Fisika","B",IF(D475="Kimia","C",IF(D475="Biologi","D",IF(D475="Statistika","E","F"))))),IF(A475&gt;=1000,"",IF(A475&gt;=100,"0",IF(A475&gt;=10,"00",IF(A475&lt;10,"000")))),A475)</f>
        <v>C0474</v>
      </c>
      <c r="D475" t="s">
        <v>1012</v>
      </c>
      <c r="E475" t="str">
        <f>VLOOKUP(C475,Detail!$G$1:$H$1001,2,0)</f>
        <v>Balijan Winarsih</v>
      </c>
      <c r="F475" t="str">
        <f>IF(D475="Statistika","Bu Dwi",IF(D475="Aktuaria","Pak Krisna",IF(D475="Matematika","Pak Budi",IF(D475="Fisika","Bu Ratna",IF(D475="Kimia","Bu Made","Pak Andi")))))</f>
        <v>Bu Made</v>
      </c>
      <c r="G475">
        <v>89</v>
      </c>
      <c r="H475">
        <v>43</v>
      </c>
      <c r="I475">
        <v>79</v>
      </c>
      <c r="J475">
        <v>50</v>
      </c>
      <c r="K475">
        <v>70</v>
      </c>
      <c r="L475">
        <v>84</v>
      </c>
      <c r="M475">
        <v>65</v>
      </c>
      <c r="N475" s="27">
        <f>IFERROR(VLOOKUP(Main!C475,Absen!$A$1:$B$501,2,0),"No")</f>
        <v>44775</v>
      </c>
      <c r="O475" s="27" t="str">
        <f>IF(N475="No","Hadir","Tidak Hadir")</f>
        <v>Tidak Hadir</v>
      </c>
      <c r="P475">
        <f>IF(N475="No",M475,M475-10)</f>
        <v>55</v>
      </c>
      <c r="Q475">
        <f>SUM(G475:H475,J475:K475)*12.5%+SUM(I475,L475)*20%+P475*10%</f>
        <v>69.599999999999994</v>
      </c>
      <c r="R475" t="str">
        <f>IF(Main!Q475&gt;=91,"A+",IF(Main!Q475&gt;=80,"A",IF(Q475&gt;=70,"B",IF(Q475&gt;=60,"C",IF(Q475&gt;=40,"D",IF(Q475&lt;40,"E"))))))</f>
        <v>C</v>
      </c>
      <c r="S475" s="27">
        <f>INDEX(Detail!$A$1:$A$1001,MATCH(Main!C475,Detail!$G$1:$G$1001,0))</f>
        <v>38383</v>
      </c>
      <c r="T475" t="str">
        <f>INDEX(Detail!$F$1:$F$1001,MATCH(Main!C475,Detail!$G$1:$G$1001,0))</f>
        <v>Bontang</v>
      </c>
      <c r="U475">
        <f>INDEX(Detail!$C$1:$C$1001,MATCH(Main!C475,Detail!$G$1:$G$1001,0))</f>
        <v>176</v>
      </c>
      <c r="V475">
        <f>INDEX(Detail!$D$1:$D$1001,MATCH(Main!C475,Detail!$G$1:$G$1001,0))</f>
        <v>77</v>
      </c>
      <c r="W475" t="str">
        <f>INDEX(Detail!$E$1:$E$1001,MATCH(Main!C475,Detail!$G$1:$G$1001,0))</f>
        <v>Gang Laswi No. 60</v>
      </c>
      <c r="X475" t="str">
        <f>INDEX(Detail!$B$1:$B$1001,MATCH(Main!C475,Detail!$G$1:$G$1001,0))</f>
        <v>AB+</v>
      </c>
    </row>
    <row r="476" spans="1:24" x14ac:dyDescent="0.35">
      <c r="A476">
        <v>475</v>
      </c>
      <c r="B476" t="str">
        <f>IF(A476&lt;=250,"1-250",IF(A476&lt;=500,"251-500",IF(A476&lt;=750,"501-750","751-1000")))</f>
        <v>251-500</v>
      </c>
      <c r="C476" t="str">
        <f>CONCATENATE(IF(D476="Matematika","A",IF(D476="Fisika","B",IF(D476="Kimia","C",IF(D476="Biologi","D",IF(D476="Statistika","E","F"))))),IF(A476&gt;=1000,"",IF(A476&gt;=100,"0",IF(A476&gt;=10,"00",IF(A476&lt;10,"000")))),A476)</f>
        <v>A0475</v>
      </c>
      <c r="D476" t="s">
        <v>1015</v>
      </c>
      <c r="E476" t="str">
        <f>VLOOKUP(C476,Detail!$G$1:$H$1001,2,0)</f>
        <v>Mahfud Melani</v>
      </c>
      <c r="F476" t="str">
        <f>IF(D476="Statistika","Bu Dwi",IF(D476="Aktuaria","Pak Krisna",IF(D476="Matematika","Pak Budi",IF(D476="Fisika","Bu Ratna",IF(D476="Kimia","Bu Made","Pak Andi")))))</f>
        <v>Pak Budi</v>
      </c>
      <c r="G476">
        <v>68</v>
      </c>
      <c r="H476">
        <v>67</v>
      </c>
      <c r="I476">
        <v>81</v>
      </c>
      <c r="J476">
        <v>70</v>
      </c>
      <c r="K476">
        <v>91</v>
      </c>
      <c r="L476">
        <v>40</v>
      </c>
      <c r="M476">
        <v>70</v>
      </c>
      <c r="N476" s="27">
        <f>IFERROR(VLOOKUP(Main!C476,Absen!$A$1:$B$501,2,0),"No")</f>
        <v>44870</v>
      </c>
      <c r="O476" s="27" t="str">
        <f>IF(N476="No","Hadir","Tidak Hadir")</f>
        <v>Tidak Hadir</v>
      </c>
      <c r="P476">
        <f>IF(N476="No",M476,M476-10)</f>
        <v>60</v>
      </c>
      <c r="Q476">
        <f>SUM(G476:H476,J476:K476)*12.5%+SUM(I476,L476)*20%+P476*10%</f>
        <v>67.2</v>
      </c>
      <c r="R476" t="str">
        <f>IF(Main!Q476&gt;=91,"A+",IF(Main!Q476&gt;=80,"A",IF(Q476&gt;=70,"B",IF(Q476&gt;=60,"C",IF(Q476&gt;=40,"D",IF(Q476&lt;40,"E"))))))</f>
        <v>C</v>
      </c>
      <c r="S476" s="27">
        <f>INDEX(Detail!$A$1:$A$1001,MATCH(Main!C476,Detail!$G$1:$G$1001,0))</f>
        <v>37772</v>
      </c>
      <c r="T476" t="str">
        <f>INDEX(Detail!$F$1:$F$1001,MATCH(Main!C476,Detail!$G$1:$G$1001,0))</f>
        <v>Depok</v>
      </c>
      <c r="U476">
        <f>INDEX(Detail!$C$1:$C$1001,MATCH(Main!C476,Detail!$G$1:$G$1001,0))</f>
        <v>164</v>
      </c>
      <c r="V476">
        <f>INDEX(Detail!$D$1:$D$1001,MATCH(Main!C476,Detail!$G$1:$G$1001,0))</f>
        <v>47</v>
      </c>
      <c r="W476" t="str">
        <f>INDEX(Detail!$E$1:$E$1001,MATCH(Main!C476,Detail!$G$1:$G$1001,0))</f>
        <v xml:space="preserve">Gg. KH Amin Jasuta No. 8
</v>
      </c>
      <c r="X476" t="str">
        <f>INDEX(Detail!$B$1:$B$1001,MATCH(Main!C476,Detail!$G$1:$G$1001,0))</f>
        <v>A-</v>
      </c>
    </row>
    <row r="477" spans="1:24" x14ac:dyDescent="0.35">
      <c r="A477">
        <v>476</v>
      </c>
      <c r="B477" t="str">
        <f>IF(A477&lt;=250,"1-250",IF(A477&lt;=500,"251-500",IF(A477&lt;=750,"501-750","751-1000")))</f>
        <v>251-500</v>
      </c>
      <c r="C477" t="str">
        <f>CONCATENATE(IF(D477="Matematika","A",IF(D477="Fisika","B",IF(D477="Kimia","C",IF(D477="Biologi","D",IF(D477="Statistika","E","F"))))),IF(A477&gt;=1000,"",IF(A477&gt;=100,"0",IF(A477&gt;=10,"00",IF(A477&lt;10,"000")))),A477)</f>
        <v>B0476</v>
      </c>
      <c r="D477" t="s">
        <v>1014</v>
      </c>
      <c r="E477" t="str">
        <f>VLOOKUP(C477,Detail!$G$1:$H$1001,2,0)</f>
        <v>Jabal Manullang</v>
      </c>
      <c r="F477" t="str">
        <f>IF(D477="Statistika","Bu Dwi",IF(D477="Aktuaria","Pak Krisna",IF(D477="Matematika","Pak Budi",IF(D477="Fisika","Bu Ratna",IF(D477="Kimia","Bu Made","Pak Andi")))))</f>
        <v>Bu Ratna</v>
      </c>
      <c r="G477">
        <v>94</v>
      </c>
      <c r="H477">
        <v>52</v>
      </c>
      <c r="I477">
        <v>52</v>
      </c>
      <c r="J477">
        <v>60</v>
      </c>
      <c r="K477">
        <v>52</v>
      </c>
      <c r="L477">
        <v>91</v>
      </c>
      <c r="M477">
        <v>92</v>
      </c>
      <c r="N477" s="27">
        <f>IFERROR(VLOOKUP(Main!C477,Absen!$A$1:$B$501,2,0),"No")</f>
        <v>44882</v>
      </c>
      <c r="O477" s="27" t="str">
        <f>IF(N477="No","Hadir","Tidak Hadir")</f>
        <v>Tidak Hadir</v>
      </c>
      <c r="P477">
        <f>IF(N477="No",M477,M477-10)</f>
        <v>82</v>
      </c>
      <c r="Q477">
        <f>SUM(G477:H477,J477:K477)*12.5%+SUM(I477,L477)*20%+P477*10%</f>
        <v>69.05</v>
      </c>
      <c r="R477" t="str">
        <f>IF(Main!Q477&gt;=91,"A+",IF(Main!Q477&gt;=80,"A",IF(Q477&gt;=70,"B",IF(Q477&gt;=60,"C",IF(Q477&gt;=40,"D",IF(Q477&lt;40,"E"))))))</f>
        <v>C</v>
      </c>
      <c r="S477" s="27">
        <f>INDEX(Detail!$A$1:$A$1001,MATCH(Main!C477,Detail!$G$1:$G$1001,0))</f>
        <v>37227</v>
      </c>
      <c r="T477" t="str">
        <f>INDEX(Detail!$F$1:$F$1001,MATCH(Main!C477,Detail!$G$1:$G$1001,0))</f>
        <v>Padang</v>
      </c>
      <c r="U477">
        <f>INDEX(Detail!$C$1:$C$1001,MATCH(Main!C477,Detail!$G$1:$G$1001,0))</f>
        <v>177</v>
      </c>
      <c r="V477">
        <f>INDEX(Detail!$D$1:$D$1001,MATCH(Main!C477,Detail!$G$1:$G$1001,0))</f>
        <v>76</v>
      </c>
      <c r="W477" t="str">
        <f>INDEX(Detail!$E$1:$E$1001,MATCH(Main!C477,Detail!$G$1:$G$1001,0))</f>
        <v xml:space="preserve">Gang Pacuan Kuda No. 9
</v>
      </c>
      <c r="X477" t="str">
        <f>INDEX(Detail!$B$1:$B$1001,MATCH(Main!C477,Detail!$G$1:$G$1001,0))</f>
        <v>A-</v>
      </c>
    </row>
    <row r="478" spans="1:24" x14ac:dyDescent="0.35">
      <c r="A478">
        <v>477</v>
      </c>
      <c r="B478" t="str">
        <f>IF(A478&lt;=250,"1-250",IF(A478&lt;=500,"251-500",IF(A478&lt;=750,"501-750","751-1000")))</f>
        <v>251-500</v>
      </c>
      <c r="C478" t="str">
        <f>CONCATENATE(IF(D478="Matematika","A",IF(D478="Fisika","B",IF(D478="Kimia","C",IF(D478="Biologi","D",IF(D478="Statistika","E","F"))))),IF(A478&gt;=1000,"",IF(A478&gt;=100,"0",IF(A478&gt;=10,"00",IF(A478&lt;10,"000")))),A478)</f>
        <v>D0477</v>
      </c>
      <c r="D478" t="s">
        <v>1013</v>
      </c>
      <c r="E478" t="str">
        <f>VLOOKUP(C478,Detail!$G$1:$H$1001,2,0)</f>
        <v>Marsito Ardianto</v>
      </c>
      <c r="F478" t="str">
        <f>IF(D478="Statistika","Bu Dwi",IF(D478="Aktuaria","Pak Krisna",IF(D478="Matematika","Pak Budi",IF(D478="Fisika","Bu Ratna",IF(D478="Kimia","Bu Made","Pak Andi")))))</f>
        <v>Pak Andi</v>
      </c>
      <c r="G478">
        <v>68</v>
      </c>
      <c r="H478">
        <v>43</v>
      </c>
      <c r="I478">
        <v>59</v>
      </c>
      <c r="J478">
        <v>53</v>
      </c>
      <c r="K478">
        <v>59</v>
      </c>
      <c r="L478">
        <v>46</v>
      </c>
      <c r="M478">
        <v>87</v>
      </c>
      <c r="N478" s="27">
        <f>IFERROR(VLOOKUP(Main!C478,Absen!$A$1:$B$501,2,0),"No")</f>
        <v>44802</v>
      </c>
      <c r="O478" s="27" t="str">
        <f>IF(N478="No","Hadir","Tidak Hadir")</f>
        <v>Tidak Hadir</v>
      </c>
      <c r="P478">
        <f>IF(N478="No",M478,M478-10)</f>
        <v>77</v>
      </c>
      <c r="Q478">
        <f>SUM(G478:H478,J478:K478)*12.5%+SUM(I478,L478)*20%+P478*10%</f>
        <v>56.575000000000003</v>
      </c>
      <c r="R478" t="str">
        <f>IF(Main!Q478&gt;=91,"A+",IF(Main!Q478&gt;=80,"A",IF(Q478&gt;=70,"B",IF(Q478&gt;=60,"C",IF(Q478&gt;=40,"D",IF(Q478&lt;40,"E"))))))</f>
        <v>D</v>
      </c>
      <c r="S478" s="27">
        <f>INDEX(Detail!$A$1:$A$1001,MATCH(Main!C478,Detail!$G$1:$G$1001,0))</f>
        <v>37906</v>
      </c>
      <c r="T478" t="str">
        <f>INDEX(Detail!$F$1:$F$1001,MATCH(Main!C478,Detail!$G$1:$G$1001,0))</f>
        <v>Kota Administrasi Jakarta Barat</v>
      </c>
      <c r="U478">
        <f>INDEX(Detail!$C$1:$C$1001,MATCH(Main!C478,Detail!$G$1:$G$1001,0))</f>
        <v>159</v>
      </c>
      <c r="V478">
        <f>INDEX(Detail!$D$1:$D$1001,MATCH(Main!C478,Detail!$G$1:$G$1001,0))</f>
        <v>68</v>
      </c>
      <c r="W478" t="str">
        <f>INDEX(Detail!$E$1:$E$1001,MATCH(Main!C478,Detail!$G$1:$G$1001,0))</f>
        <v>Jalan Sukabumi No. 64</v>
      </c>
      <c r="X478" t="str">
        <f>INDEX(Detail!$B$1:$B$1001,MATCH(Main!C478,Detail!$G$1:$G$1001,0))</f>
        <v>AB-</v>
      </c>
    </row>
    <row r="479" spans="1:24" x14ac:dyDescent="0.35">
      <c r="A479">
        <v>478</v>
      </c>
      <c r="B479" t="str">
        <f>IF(A479&lt;=250,"1-250",IF(A479&lt;=500,"251-500",IF(A479&lt;=750,"501-750","751-1000")))</f>
        <v>251-500</v>
      </c>
      <c r="C479" t="str">
        <f>CONCATENATE(IF(D479="Matematika","A",IF(D479="Fisika","B",IF(D479="Kimia","C",IF(D479="Biologi","D",IF(D479="Statistika","E","F"))))),IF(A479&gt;=1000,"",IF(A479&gt;=100,"0",IF(A479&gt;=10,"00",IF(A479&lt;10,"000")))),A479)</f>
        <v>E0478</v>
      </c>
      <c r="D479" t="s">
        <v>1010</v>
      </c>
      <c r="E479" t="str">
        <f>VLOOKUP(C479,Detail!$G$1:$H$1001,2,0)</f>
        <v>Mursita Sirait</v>
      </c>
      <c r="F479" t="str">
        <f>IF(D479="Statistika","Bu Dwi",IF(D479="Aktuaria","Pak Krisna",IF(D479="Matematika","Pak Budi",IF(D479="Fisika","Bu Ratna",IF(D479="Kimia","Bu Made","Pak Andi")))))</f>
        <v>Bu Dwi</v>
      </c>
      <c r="G479">
        <v>82</v>
      </c>
      <c r="H479">
        <v>73</v>
      </c>
      <c r="I479">
        <v>91</v>
      </c>
      <c r="J479">
        <v>57</v>
      </c>
      <c r="K479">
        <v>60</v>
      </c>
      <c r="L479">
        <v>75</v>
      </c>
      <c r="M479">
        <v>73</v>
      </c>
      <c r="N479" s="27" t="str">
        <f>IFERROR(VLOOKUP(Main!C479,Absen!$A$1:$B$501,2,0),"No")</f>
        <v>No</v>
      </c>
      <c r="O479" s="27" t="str">
        <f>IF(N479="No","Hadir","Tidak Hadir")</f>
        <v>Hadir</v>
      </c>
      <c r="P479">
        <f>IF(N479="No",M479,M479-10)</f>
        <v>73</v>
      </c>
      <c r="Q479">
        <f>SUM(G479:H479,J479:K479)*12.5%+SUM(I479,L479)*20%+P479*10%</f>
        <v>74.5</v>
      </c>
      <c r="R479" t="str">
        <f>IF(Main!Q479&gt;=91,"A+",IF(Main!Q479&gt;=80,"A",IF(Q479&gt;=70,"B",IF(Q479&gt;=60,"C",IF(Q479&gt;=40,"D",IF(Q479&lt;40,"E"))))))</f>
        <v>B</v>
      </c>
      <c r="S479" s="27">
        <f>INDEX(Detail!$A$1:$A$1001,MATCH(Main!C479,Detail!$G$1:$G$1001,0))</f>
        <v>37618</v>
      </c>
      <c r="T479" t="str">
        <f>INDEX(Detail!$F$1:$F$1001,MATCH(Main!C479,Detail!$G$1:$G$1001,0))</f>
        <v>Sibolga</v>
      </c>
      <c r="U479">
        <f>INDEX(Detail!$C$1:$C$1001,MATCH(Main!C479,Detail!$G$1:$G$1001,0))</f>
        <v>159</v>
      </c>
      <c r="V479">
        <f>INDEX(Detail!$D$1:$D$1001,MATCH(Main!C479,Detail!$G$1:$G$1001,0))</f>
        <v>68</v>
      </c>
      <c r="W479" t="str">
        <f>INDEX(Detail!$E$1:$E$1001,MATCH(Main!C479,Detail!$G$1:$G$1001,0))</f>
        <v>Gang Ronggowarsito No. 54</v>
      </c>
      <c r="X479" t="str">
        <f>INDEX(Detail!$B$1:$B$1001,MATCH(Main!C479,Detail!$G$1:$G$1001,0))</f>
        <v>O+</v>
      </c>
    </row>
    <row r="480" spans="1:24" x14ac:dyDescent="0.35">
      <c r="A480">
        <v>479</v>
      </c>
      <c r="B480" t="str">
        <f>IF(A480&lt;=250,"1-250",IF(A480&lt;=500,"251-500",IF(A480&lt;=750,"501-750","751-1000")))</f>
        <v>251-500</v>
      </c>
      <c r="C480" t="str">
        <f>CONCATENATE(IF(D480="Matematika","A",IF(D480="Fisika","B",IF(D480="Kimia","C",IF(D480="Biologi","D",IF(D480="Statistika","E","F"))))),IF(A480&gt;=1000,"",IF(A480&gt;=100,"0",IF(A480&gt;=10,"00",IF(A480&lt;10,"000")))),A480)</f>
        <v>D0479</v>
      </c>
      <c r="D480" t="s">
        <v>1013</v>
      </c>
      <c r="E480" t="str">
        <f>VLOOKUP(C480,Detail!$G$1:$H$1001,2,0)</f>
        <v>Puspa Fujiati</v>
      </c>
      <c r="F480" t="str">
        <f>IF(D480="Statistika","Bu Dwi",IF(D480="Aktuaria","Pak Krisna",IF(D480="Matematika","Pak Budi",IF(D480="Fisika","Bu Ratna",IF(D480="Kimia","Bu Made","Pak Andi")))))</f>
        <v>Pak Andi</v>
      </c>
      <c r="G480">
        <v>89</v>
      </c>
      <c r="H480">
        <v>41</v>
      </c>
      <c r="I480">
        <v>65</v>
      </c>
      <c r="J480">
        <v>65</v>
      </c>
      <c r="K480">
        <v>54</v>
      </c>
      <c r="L480">
        <v>88</v>
      </c>
      <c r="M480">
        <v>79</v>
      </c>
      <c r="N480" s="27">
        <f>IFERROR(VLOOKUP(Main!C480,Absen!$A$1:$B$501,2,0),"No")</f>
        <v>44817</v>
      </c>
      <c r="O480" s="27" t="str">
        <f>IF(N480="No","Hadir","Tidak Hadir")</f>
        <v>Tidak Hadir</v>
      </c>
      <c r="P480">
        <f>IF(N480="No",M480,M480-10)</f>
        <v>69</v>
      </c>
      <c r="Q480">
        <f>SUM(G480:H480,J480:K480)*12.5%+SUM(I480,L480)*20%+P480*10%</f>
        <v>68.625</v>
      </c>
      <c r="R480" t="str">
        <f>IF(Main!Q480&gt;=91,"A+",IF(Main!Q480&gt;=80,"A",IF(Q480&gt;=70,"B",IF(Q480&gt;=60,"C",IF(Q480&gt;=40,"D",IF(Q480&lt;40,"E"))))))</f>
        <v>C</v>
      </c>
      <c r="S480" s="27">
        <f>INDEX(Detail!$A$1:$A$1001,MATCH(Main!C480,Detail!$G$1:$G$1001,0))</f>
        <v>37929</v>
      </c>
      <c r="T480" t="str">
        <f>INDEX(Detail!$F$1:$F$1001,MATCH(Main!C480,Detail!$G$1:$G$1001,0))</f>
        <v>Bontang</v>
      </c>
      <c r="U480">
        <f>INDEX(Detail!$C$1:$C$1001,MATCH(Main!C480,Detail!$G$1:$G$1001,0))</f>
        <v>163</v>
      </c>
      <c r="V480">
        <f>INDEX(Detail!$D$1:$D$1001,MATCH(Main!C480,Detail!$G$1:$G$1001,0))</f>
        <v>67</v>
      </c>
      <c r="W480" t="str">
        <f>INDEX(Detail!$E$1:$E$1001,MATCH(Main!C480,Detail!$G$1:$G$1001,0))</f>
        <v>Gang Cempaka No. 14</v>
      </c>
      <c r="X480" t="str">
        <f>INDEX(Detail!$B$1:$B$1001,MATCH(Main!C480,Detail!$G$1:$G$1001,0))</f>
        <v>A+</v>
      </c>
    </row>
    <row r="481" spans="1:24" x14ac:dyDescent="0.35">
      <c r="A481">
        <v>480</v>
      </c>
      <c r="B481" t="str">
        <f>IF(A481&lt;=250,"1-250",IF(A481&lt;=500,"251-500",IF(A481&lt;=750,"501-750","751-1000")))</f>
        <v>251-500</v>
      </c>
      <c r="C481" t="str">
        <f>CONCATENATE(IF(D481="Matematika","A",IF(D481="Fisika","B",IF(D481="Kimia","C",IF(D481="Biologi","D",IF(D481="Statistika","E","F"))))),IF(A481&gt;=1000,"",IF(A481&gt;=100,"0",IF(A481&gt;=10,"00",IF(A481&lt;10,"000")))),A481)</f>
        <v>B0480</v>
      </c>
      <c r="D481" t="s">
        <v>1014</v>
      </c>
      <c r="E481" t="str">
        <f>VLOOKUP(C481,Detail!$G$1:$H$1001,2,0)</f>
        <v>Fitriani Nuraini</v>
      </c>
      <c r="F481" t="str">
        <f>IF(D481="Statistika","Bu Dwi",IF(D481="Aktuaria","Pak Krisna",IF(D481="Matematika","Pak Budi",IF(D481="Fisika","Bu Ratna",IF(D481="Kimia","Bu Made","Pak Andi")))))</f>
        <v>Bu Ratna</v>
      </c>
      <c r="G481">
        <v>72</v>
      </c>
      <c r="H481">
        <v>51</v>
      </c>
      <c r="I481">
        <v>42</v>
      </c>
      <c r="J481">
        <v>55</v>
      </c>
      <c r="K481">
        <v>86</v>
      </c>
      <c r="L481">
        <v>74</v>
      </c>
      <c r="M481">
        <v>85</v>
      </c>
      <c r="N481" s="27" t="str">
        <f>IFERROR(VLOOKUP(Main!C481,Absen!$A$1:$B$501,2,0),"No")</f>
        <v>No</v>
      </c>
      <c r="O481" s="27" t="str">
        <f>IF(N481="No","Hadir","Tidak Hadir")</f>
        <v>Hadir</v>
      </c>
      <c r="P481">
        <f>IF(N481="No",M481,M481-10)</f>
        <v>85</v>
      </c>
      <c r="Q481">
        <f>SUM(G481:H481,J481:K481)*12.5%+SUM(I481,L481)*20%+P481*10%</f>
        <v>64.7</v>
      </c>
      <c r="R481" t="str">
        <f>IF(Main!Q481&gt;=91,"A+",IF(Main!Q481&gt;=80,"A",IF(Q481&gt;=70,"B",IF(Q481&gt;=60,"C",IF(Q481&gt;=40,"D",IF(Q481&lt;40,"E"))))))</f>
        <v>C</v>
      </c>
      <c r="S481" s="27">
        <f>INDEX(Detail!$A$1:$A$1001,MATCH(Main!C481,Detail!$G$1:$G$1001,0))</f>
        <v>37390</v>
      </c>
      <c r="T481" t="str">
        <f>INDEX(Detail!$F$1:$F$1001,MATCH(Main!C481,Detail!$G$1:$G$1001,0))</f>
        <v>Manado</v>
      </c>
      <c r="U481">
        <f>INDEX(Detail!$C$1:$C$1001,MATCH(Main!C481,Detail!$G$1:$G$1001,0))</f>
        <v>153</v>
      </c>
      <c r="V481">
        <f>INDEX(Detail!$D$1:$D$1001,MATCH(Main!C481,Detail!$G$1:$G$1001,0))</f>
        <v>49</v>
      </c>
      <c r="W481" t="str">
        <f>INDEX(Detail!$E$1:$E$1001,MATCH(Main!C481,Detail!$G$1:$G$1001,0))</f>
        <v xml:space="preserve">Gg. Tebet Barat Dalam No. 6
</v>
      </c>
      <c r="X481" t="str">
        <f>INDEX(Detail!$B$1:$B$1001,MATCH(Main!C481,Detail!$G$1:$G$1001,0))</f>
        <v>O-</v>
      </c>
    </row>
    <row r="482" spans="1:24" x14ac:dyDescent="0.35">
      <c r="A482">
        <v>481</v>
      </c>
      <c r="B482" t="str">
        <f>IF(A482&lt;=250,"1-250",IF(A482&lt;=500,"251-500",IF(A482&lt;=750,"501-750","751-1000")))</f>
        <v>251-500</v>
      </c>
      <c r="C482" t="str">
        <f>CONCATENATE(IF(D482="Matematika","A",IF(D482="Fisika","B",IF(D482="Kimia","C",IF(D482="Biologi","D",IF(D482="Statistika","E","F"))))),IF(A482&gt;=1000,"",IF(A482&gt;=100,"0",IF(A482&gt;=10,"00",IF(A482&lt;10,"000")))),A482)</f>
        <v>C0481</v>
      </c>
      <c r="D482" t="s">
        <v>1012</v>
      </c>
      <c r="E482" t="str">
        <f>VLOOKUP(C482,Detail!$G$1:$H$1001,2,0)</f>
        <v>Galih Prastuti</v>
      </c>
      <c r="F482" t="str">
        <f>IF(D482="Statistika","Bu Dwi",IF(D482="Aktuaria","Pak Krisna",IF(D482="Matematika","Pak Budi",IF(D482="Fisika","Bu Ratna",IF(D482="Kimia","Bu Made","Pak Andi")))))</f>
        <v>Bu Made</v>
      </c>
      <c r="G482">
        <v>66</v>
      </c>
      <c r="H482">
        <v>43</v>
      </c>
      <c r="I482">
        <v>75</v>
      </c>
      <c r="J482">
        <v>75</v>
      </c>
      <c r="K482">
        <v>79</v>
      </c>
      <c r="L482">
        <v>77</v>
      </c>
      <c r="M482">
        <v>85</v>
      </c>
      <c r="N482" s="27">
        <f>IFERROR(VLOOKUP(Main!C482,Absen!$A$1:$B$501,2,0),"No")</f>
        <v>44857</v>
      </c>
      <c r="O482" s="27" t="str">
        <f>IF(N482="No","Hadir","Tidak Hadir")</f>
        <v>Tidak Hadir</v>
      </c>
      <c r="P482">
        <f>IF(N482="No",M482,M482-10)</f>
        <v>75</v>
      </c>
      <c r="Q482">
        <f>SUM(G482:H482,J482:K482)*12.5%+SUM(I482,L482)*20%+P482*10%</f>
        <v>70.775000000000006</v>
      </c>
      <c r="R482" t="str">
        <f>IF(Main!Q482&gt;=91,"A+",IF(Main!Q482&gt;=80,"A",IF(Q482&gt;=70,"B",IF(Q482&gt;=60,"C",IF(Q482&gt;=40,"D",IF(Q482&lt;40,"E"))))))</f>
        <v>B</v>
      </c>
      <c r="S482" s="27">
        <f>INDEX(Detail!$A$1:$A$1001,MATCH(Main!C482,Detail!$G$1:$G$1001,0))</f>
        <v>37565</v>
      </c>
      <c r="T482" t="str">
        <f>INDEX(Detail!$F$1:$F$1001,MATCH(Main!C482,Detail!$G$1:$G$1001,0))</f>
        <v>Bandung</v>
      </c>
      <c r="U482">
        <f>INDEX(Detail!$C$1:$C$1001,MATCH(Main!C482,Detail!$G$1:$G$1001,0))</f>
        <v>167</v>
      </c>
      <c r="V482">
        <f>INDEX(Detail!$D$1:$D$1001,MATCH(Main!C482,Detail!$G$1:$G$1001,0))</f>
        <v>79</v>
      </c>
      <c r="W482" t="str">
        <f>INDEX(Detail!$E$1:$E$1001,MATCH(Main!C482,Detail!$G$1:$G$1001,0))</f>
        <v xml:space="preserve">Gang W.R. Supratman No. 0
</v>
      </c>
      <c r="X482" t="str">
        <f>INDEX(Detail!$B$1:$B$1001,MATCH(Main!C482,Detail!$G$1:$G$1001,0))</f>
        <v>AB+</v>
      </c>
    </row>
    <row r="483" spans="1:24" x14ac:dyDescent="0.35">
      <c r="A483">
        <v>482</v>
      </c>
      <c r="B483" t="str">
        <f>IF(A483&lt;=250,"1-250",IF(A483&lt;=500,"251-500",IF(A483&lt;=750,"501-750","751-1000")))</f>
        <v>251-500</v>
      </c>
      <c r="C483" t="str">
        <f>CONCATENATE(IF(D483="Matematika","A",IF(D483="Fisika","B",IF(D483="Kimia","C",IF(D483="Biologi","D",IF(D483="Statistika","E","F"))))),IF(A483&gt;=1000,"",IF(A483&gt;=100,"0",IF(A483&gt;=10,"00",IF(A483&lt;10,"000")))),A483)</f>
        <v>A0482</v>
      </c>
      <c r="D483" t="s">
        <v>1015</v>
      </c>
      <c r="E483" t="str">
        <f>VLOOKUP(C483,Detail!$G$1:$H$1001,2,0)</f>
        <v>Harto Tarihoran</v>
      </c>
      <c r="F483" t="str">
        <f>IF(D483="Statistika","Bu Dwi",IF(D483="Aktuaria","Pak Krisna",IF(D483="Matematika","Pak Budi",IF(D483="Fisika","Bu Ratna",IF(D483="Kimia","Bu Made","Pak Andi")))))</f>
        <v>Pak Budi</v>
      </c>
      <c r="G483">
        <v>76</v>
      </c>
      <c r="H483">
        <v>51</v>
      </c>
      <c r="I483">
        <v>54</v>
      </c>
      <c r="J483">
        <v>69</v>
      </c>
      <c r="K483">
        <v>67</v>
      </c>
      <c r="L483">
        <v>70</v>
      </c>
      <c r="M483">
        <v>61</v>
      </c>
      <c r="N483" s="27" t="str">
        <f>IFERROR(VLOOKUP(Main!C483,Absen!$A$1:$B$501,2,0),"No")</f>
        <v>No</v>
      </c>
      <c r="O483" s="27" t="str">
        <f>IF(N483="No","Hadir","Tidak Hadir")</f>
        <v>Hadir</v>
      </c>
      <c r="P483">
        <f>IF(N483="No",M483,M483-10)</f>
        <v>61</v>
      </c>
      <c r="Q483">
        <f>SUM(G483:H483,J483:K483)*12.5%+SUM(I483,L483)*20%+P483*10%</f>
        <v>63.774999999999999</v>
      </c>
      <c r="R483" t="str">
        <f>IF(Main!Q483&gt;=91,"A+",IF(Main!Q483&gt;=80,"A",IF(Q483&gt;=70,"B",IF(Q483&gt;=60,"C",IF(Q483&gt;=40,"D",IF(Q483&lt;40,"E"))))))</f>
        <v>C</v>
      </c>
      <c r="S483" s="27">
        <f>INDEX(Detail!$A$1:$A$1001,MATCH(Main!C483,Detail!$G$1:$G$1001,0))</f>
        <v>38450</v>
      </c>
      <c r="T483" t="str">
        <f>INDEX(Detail!$F$1:$F$1001,MATCH(Main!C483,Detail!$G$1:$G$1001,0))</f>
        <v>Blitar</v>
      </c>
      <c r="U483">
        <f>INDEX(Detail!$C$1:$C$1001,MATCH(Main!C483,Detail!$G$1:$G$1001,0))</f>
        <v>177</v>
      </c>
      <c r="V483">
        <f>INDEX(Detail!$D$1:$D$1001,MATCH(Main!C483,Detail!$G$1:$G$1001,0))</f>
        <v>76</v>
      </c>
      <c r="W483" t="str">
        <f>INDEX(Detail!$E$1:$E$1001,MATCH(Main!C483,Detail!$G$1:$G$1001,0))</f>
        <v xml:space="preserve">Jalan K.H. Wahid Hasyim No. 4
</v>
      </c>
      <c r="X483" t="str">
        <f>INDEX(Detail!$B$1:$B$1001,MATCH(Main!C483,Detail!$G$1:$G$1001,0))</f>
        <v>AB-</v>
      </c>
    </row>
    <row r="484" spans="1:24" x14ac:dyDescent="0.35">
      <c r="A484">
        <v>483</v>
      </c>
      <c r="B484" t="str">
        <f>IF(A484&lt;=250,"1-250",IF(A484&lt;=500,"251-500",IF(A484&lt;=750,"501-750","751-1000")))</f>
        <v>251-500</v>
      </c>
      <c r="C484" t="str">
        <f>CONCATENATE(IF(D484="Matematika","A",IF(D484="Fisika","B",IF(D484="Kimia","C",IF(D484="Biologi","D",IF(D484="Statistika","E","F"))))),IF(A484&gt;=1000,"",IF(A484&gt;=100,"0",IF(A484&gt;=10,"00",IF(A484&lt;10,"000")))),A484)</f>
        <v>B0483</v>
      </c>
      <c r="D484" t="s">
        <v>1014</v>
      </c>
      <c r="E484" t="str">
        <f>VLOOKUP(C484,Detail!$G$1:$H$1001,2,0)</f>
        <v>Wani Wahyudin</v>
      </c>
      <c r="F484" t="str">
        <f>IF(D484="Statistika","Bu Dwi",IF(D484="Aktuaria","Pak Krisna",IF(D484="Matematika","Pak Budi",IF(D484="Fisika","Bu Ratna",IF(D484="Kimia","Bu Made","Pak Andi")))))</f>
        <v>Bu Ratna</v>
      </c>
      <c r="G484">
        <v>53</v>
      </c>
      <c r="H484">
        <v>41</v>
      </c>
      <c r="I484">
        <v>77</v>
      </c>
      <c r="J484">
        <v>67</v>
      </c>
      <c r="K484">
        <v>69</v>
      </c>
      <c r="L484">
        <v>46</v>
      </c>
      <c r="M484">
        <v>69</v>
      </c>
      <c r="N484" s="27">
        <f>IFERROR(VLOOKUP(Main!C484,Absen!$A$1:$B$501,2,0),"No")</f>
        <v>44850</v>
      </c>
      <c r="O484" s="27" t="str">
        <f>IF(N484="No","Hadir","Tidak Hadir")</f>
        <v>Tidak Hadir</v>
      </c>
      <c r="P484">
        <f>IF(N484="No",M484,M484-10)</f>
        <v>59</v>
      </c>
      <c r="Q484">
        <f>SUM(G484:H484,J484:K484)*12.5%+SUM(I484,L484)*20%+P484*10%</f>
        <v>59.25</v>
      </c>
      <c r="R484" t="str">
        <f>IF(Main!Q484&gt;=91,"A+",IF(Main!Q484&gt;=80,"A",IF(Q484&gt;=70,"B",IF(Q484&gt;=60,"C",IF(Q484&gt;=40,"D",IF(Q484&lt;40,"E"))))))</f>
        <v>D</v>
      </c>
      <c r="S484" s="27">
        <f>INDEX(Detail!$A$1:$A$1001,MATCH(Main!C484,Detail!$G$1:$G$1001,0))</f>
        <v>37184</v>
      </c>
      <c r="T484" t="str">
        <f>INDEX(Detail!$F$1:$F$1001,MATCH(Main!C484,Detail!$G$1:$G$1001,0))</f>
        <v>Bitung</v>
      </c>
      <c r="U484">
        <f>INDEX(Detail!$C$1:$C$1001,MATCH(Main!C484,Detail!$G$1:$G$1001,0))</f>
        <v>156</v>
      </c>
      <c r="V484">
        <f>INDEX(Detail!$D$1:$D$1001,MATCH(Main!C484,Detail!$G$1:$G$1001,0))</f>
        <v>54</v>
      </c>
      <c r="W484" t="str">
        <f>INDEX(Detail!$E$1:$E$1001,MATCH(Main!C484,Detail!$G$1:$G$1001,0))</f>
        <v>Jl. Kutisari Selatan No. 35</v>
      </c>
      <c r="X484" t="str">
        <f>INDEX(Detail!$B$1:$B$1001,MATCH(Main!C484,Detail!$G$1:$G$1001,0))</f>
        <v>O-</v>
      </c>
    </row>
    <row r="485" spans="1:24" x14ac:dyDescent="0.35">
      <c r="A485">
        <v>484</v>
      </c>
      <c r="B485" t="str">
        <f>IF(A485&lt;=250,"1-250",IF(A485&lt;=500,"251-500",IF(A485&lt;=750,"501-750","751-1000")))</f>
        <v>251-500</v>
      </c>
      <c r="C485" t="str">
        <f>CONCATENATE(IF(D485="Matematika","A",IF(D485="Fisika","B",IF(D485="Kimia","C",IF(D485="Biologi","D",IF(D485="Statistika","E","F"))))),IF(A485&gt;=1000,"",IF(A485&gt;=100,"0",IF(A485&gt;=10,"00",IF(A485&lt;10,"000")))),A485)</f>
        <v>F0484</v>
      </c>
      <c r="D485" t="s">
        <v>1011</v>
      </c>
      <c r="E485" t="str">
        <f>VLOOKUP(C485,Detail!$G$1:$H$1001,2,0)</f>
        <v>Dian Hidayanto</v>
      </c>
      <c r="F485" t="str">
        <f>IF(D485="Statistika","Bu Dwi",IF(D485="Aktuaria","Pak Krisna",IF(D485="Matematika","Pak Budi",IF(D485="Fisika","Bu Ratna",IF(D485="Kimia","Bu Made","Pak Andi")))))</f>
        <v>Pak Krisna</v>
      </c>
      <c r="G485">
        <v>61</v>
      </c>
      <c r="H485">
        <v>69</v>
      </c>
      <c r="I485">
        <v>70</v>
      </c>
      <c r="J485">
        <v>69</v>
      </c>
      <c r="K485">
        <v>80</v>
      </c>
      <c r="L485">
        <v>47</v>
      </c>
      <c r="M485">
        <v>71</v>
      </c>
      <c r="N485" s="27" t="str">
        <f>IFERROR(VLOOKUP(Main!C485,Absen!$A$1:$B$501,2,0),"No")</f>
        <v>No</v>
      </c>
      <c r="O485" s="27" t="str">
        <f>IF(N485="No","Hadir","Tidak Hadir")</f>
        <v>Hadir</v>
      </c>
      <c r="P485">
        <f>IF(N485="No",M485,M485-10)</f>
        <v>71</v>
      </c>
      <c r="Q485">
        <f>SUM(G485:H485,J485:K485)*12.5%+SUM(I485,L485)*20%+P485*10%</f>
        <v>65.375</v>
      </c>
      <c r="R485" t="str">
        <f>IF(Main!Q485&gt;=91,"A+",IF(Main!Q485&gt;=80,"A",IF(Q485&gt;=70,"B",IF(Q485&gt;=60,"C",IF(Q485&gt;=40,"D",IF(Q485&lt;40,"E"))))))</f>
        <v>C</v>
      </c>
      <c r="S485" s="27">
        <f>INDEX(Detail!$A$1:$A$1001,MATCH(Main!C485,Detail!$G$1:$G$1001,0))</f>
        <v>38007</v>
      </c>
      <c r="T485" t="str">
        <f>INDEX(Detail!$F$1:$F$1001,MATCH(Main!C485,Detail!$G$1:$G$1001,0))</f>
        <v>Bekasi</v>
      </c>
      <c r="U485">
        <f>INDEX(Detail!$C$1:$C$1001,MATCH(Main!C485,Detail!$G$1:$G$1001,0))</f>
        <v>174</v>
      </c>
      <c r="V485">
        <f>INDEX(Detail!$D$1:$D$1001,MATCH(Main!C485,Detail!$G$1:$G$1001,0))</f>
        <v>95</v>
      </c>
      <c r="W485" t="str">
        <f>INDEX(Detail!$E$1:$E$1001,MATCH(Main!C485,Detail!$G$1:$G$1001,0))</f>
        <v>Jalan Soekarno Hatta No. 91</v>
      </c>
      <c r="X485" t="str">
        <f>INDEX(Detail!$B$1:$B$1001,MATCH(Main!C485,Detail!$G$1:$G$1001,0))</f>
        <v>A+</v>
      </c>
    </row>
    <row r="486" spans="1:24" x14ac:dyDescent="0.35">
      <c r="A486">
        <v>485</v>
      </c>
      <c r="B486" t="str">
        <f>IF(A486&lt;=250,"1-250",IF(A486&lt;=500,"251-500",IF(A486&lt;=750,"501-750","751-1000")))</f>
        <v>251-500</v>
      </c>
      <c r="C486" t="str">
        <f>CONCATENATE(IF(D486="Matematika","A",IF(D486="Fisika","B",IF(D486="Kimia","C",IF(D486="Biologi","D",IF(D486="Statistika","E","F"))))),IF(A486&gt;=1000,"",IF(A486&gt;=100,"0",IF(A486&gt;=10,"00",IF(A486&lt;10,"000")))),A486)</f>
        <v>A0485</v>
      </c>
      <c r="D486" t="s">
        <v>1015</v>
      </c>
      <c r="E486" t="str">
        <f>VLOOKUP(C486,Detail!$G$1:$H$1001,2,0)</f>
        <v>Dina Marbun</v>
      </c>
      <c r="F486" t="str">
        <f>IF(D486="Statistika","Bu Dwi",IF(D486="Aktuaria","Pak Krisna",IF(D486="Matematika","Pak Budi",IF(D486="Fisika","Bu Ratna",IF(D486="Kimia","Bu Made","Pak Andi")))))</f>
        <v>Pak Budi</v>
      </c>
      <c r="G486">
        <v>58</v>
      </c>
      <c r="H486">
        <v>57</v>
      </c>
      <c r="I486">
        <v>49</v>
      </c>
      <c r="J486">
        <v>53</v>
      </c>
      <c r="K486">
        <v>79</v>
      </c>
      <c r="L486">
        <v>91</v>
      </c>
      <c r="M486">
        <v>67</v>
      </c>
      <c r="N486" s="27" t="str">
        <f>IFERROR(VLOOKUP(Main!C486,Absen!$A$1:$B$501,2,0),"No")</f>
        <v>No</v>
      </c>
      <c r="O486" s="27" t="str">
        <f>IF(N486="No","Hadir","Tidak Hadir")</f>
        <v>Hadir</v>
      </c>
      <c r="P486">
        <f>IF(N486="No",M486,M486-10)</f>
        <v>67</v>
      </c>
      <c r="Q486">
        <f>SUM(G486:H486,J486:K486)*12.5%+SUM(I486,L486)*20%+P486*10%</f>
        <v>65.575000000000003</v>
      </c>
      <c r="R486" t="str">
        <f>IF(Main!Q486&gt;=91,"A+",IF(Main!Q486&gt;=80,"A",IF(Q486&gt;=70,"B",IF(Q486&gt;=60,"C",IF(Q486&gt;=40,"D",IF(Q486&lt;40,"E"))))))</f>
        <v>C</v>
      </c>
      <c r="S486" s="27">
        <f>INDEX(Detail!$A$1:$A$1001,MATCH(Main!C486,Detail!$G$1:$G$1001,0))</f>
        <v>37563</v>
      </c>
      <c r="T486" t="str">
        <f>INDEX(Detail!$F$1:$F$1001,MATCH(Main!C486,Detail!$G$1:$G$1001,0))</f>
        <v>Bontang</v>
      </c>
      <c r="U486">
        <f>INDEX(Detail!$C$1:$C$1001,MATCH(Main!C486,Detail!$G$1:$G$1001,0))</f>
        <v>179</v>
      </c>
      <c r="V486">
        <f>INDEX(Detail!$D$1:$D$1001,MATCH(Main!C486,Detail!$G$1:$G$1001,0))</f>
        <v>54</v>
      </c>
      <c r="W486" t="str">
        <f>INDEX(Detail!$E$1:$E$1001,MATCH(Main!C486,Detail!$G$1:$G$1001,0))</f>
        <v xml:space="preserve">Gg. Kiaracondong No. 6
</v>
      </c>
      <c r="X486" t="str">
        <f>INDEX(Detail!$B$1:$B$1001,MATCH(Main!C486,Detail!$G$1:$G$1001,0))</f>
        <v>AB-</v>
      </c>
    </row>
    <row r="487" spans="1:24" x14ac:dyDescent="0.35">
      <c r="A487">
        <v>486</v>
      </c>
      <c r="B487" t="str">
        <f>IF(A487&lt;=250,"1-250",IF(A487&lt;=500,"251-500",IF(A487&lt;=750,"501-750","751-1000")))</f>
        <v>251-500</v>
      </c>
      <c r="C487" t="str">
        <f>CONCATENATE(IF(D487="Matematika","A",IF(D487="Fisika","B",IF(D487="Kimia","C",IF(D487="Biologi","D",IF(D487="Statistika","E","F"))))),IF(A487&gt;=1000,"",IF(A487&gt;=100,"0",IF(A487&gt;=10,"00",IF(A487&lt;10,"000")))),A487)</f>
        <v>D0486</v>
      </c>
      <c r="D487" t="s">
        <v>1013</v>
      </c>
      <c r="E487" t="str">
        <f>VLOOKUP(C487,Detail!$G$1:$H$1001,2,0)</f>
        <v>Ajiman Hakim</v>
      </c>
      <c r="F487" t="str">
        <f>IF(D487="Statistika","Bu Dwi",IF(D487="Aktuaria","Pak Krisna",IF(D487="Matematika","Pak Budi",IF(D487="Fisika","Bu Ratna",IF(D487="Kimia","Bu Made","Pak Andi")))))</f>
        <v>Pak Andi</v>
      </c>
      <c r="G487">
        <v>95</v>
      </c>
      <c r="H487">
        <v>44</v>
      </c>
      <c r="I487">
        <v>48</v>
      </c>
      <c r="J487">
        <v>74</v>
      </c>
      <c r="K487">
        <v>73</v>
      </c>
      <c r="L487">
        <v>97</v>
      </c>
      <c r="M487">
        <v>72</v>
      </c>
      <c r="N487" s="27" t="str">
        <f>IFERROR(VLOOKUP(Main!C487,Absen!$A$1:$B$501,2,0),"No")</f>
        <v>No</v>
      </c>
      <c r="O487" s="27" t="str">
        <f>IF(N487="No","Hadir","Tidak Hadir")</f>
        <v>Hadir</v>
      </c>
      <c r="P487">
        <f>IF(N487="No",M487,M487-10)</f>
        <v>72</v>
      </c>
      <c r="Q487">
        <f>SUM(G487:H487,J487:K487)*12.5%+SUM(I487,L487)*20%+P487*10%</f>
        <v>71.95</v>
      </c>
      <c r="R487" t="str">
        <f>IF(Main!Q487&gt;=91,"A+",IF(Main!Q487&gt;=80,"A",IF(Q487&gt;=70,"B",IF(Q487&gt;=60,"C",IF(Q487&gt;=40,"D",IF(Q487&lt;40,"E"))))))</f>
        <v>B</v>
      </c>
      <c r="S487" s="27">
        <f>INDEX(Detail!$A$1:$A$1001,MATCH(Main!C487,Detail!$G$1:$G$1001,0))</f>
        <v>37363</v>
      </c>
      <c r="T487" t="str">
        <f>INDEX(Detail!$F$1:$F$1001,MATCH(Main!C487,Detail!$G$1:$G$1001,0))</f>
        <v>Salatiga</v>
      </c>
      <c r="U487">
        <f>INDEX(Detail!$C$1:$C$1001,MATCH(Main!C487,Detail!$G$1:$G$1001,0))</f>
        <v>179</v>
      </c>
      <c r="V487">
        <f>INDEX(Detail!$D$1:$D$1001,MATCH(Main!C487,Detail!$G$1:$G$1001,0))</f>
        <v>50</v>
      </c>
      <c r="W487" t="str">
        <f>INDEX(Detail!$E$1:$E$1001,MATCH(Main!C487,Detail!$G$1:$G$1001,0))</f>
        <v xml:space="preserve">Gg. Sentot Alibasa No. 8
</v>
      </c>
      <c r="X487" t="str">
        <f>INDEX(Detail!$B$1:$B$1001,MATCH(Main!C487,Detail!$G$1:$G$1001,0))</f>
        <v>A+</v>
      </c>
    </row>
    <row r="488" spans="1:24" x14ac:dyDescent="0.35">
      <c r="A488">
        <v>487</v>
      </c>
      <c r="B488" t="str">
        <f>IF(A488&lt;=250,"1-250",IF(A488&lt;=500,"251-500",IF(A488&lt;=750,"501-750","751-1000")))</f>
        <v>251-500</v>
      </c>
      <c r="C488" t="str">
        <f>CONCATENATE(IF(D488="Matematika","A",IF(D488="Fisika","B",IF(D488="Kimia","C",IF(D488="Biologi","D",IF(D488="Statistika","E","F"))))),IF(A488&gt;=1000,"",IF(A488&gt;=100,"0",IF(A488&gt;=10,"00",IF(A488&lt;10,"000")))),A488)</f>
        <v>C0487</v>
      </c>
      <c r="D488" t="s">
        <v>1012</v>
      </c>
      <c r="E488" t="str">
        <f>VLOOKUP(C488,Detail!$G$1:$H$1001,2,0)</f>
        <v>Talia Nainggolan</v>
      </c>
      <c r="F488" t="str">
        <f>IF(D488="Statistika","Bu Dwi",IF(D488="Aktuaria","Pak Krisna",IF(D488="Matematika","Pak Budi",IF(D488="Fisika","Bu Ratna",IF(D488="Kimia","Bu Made","Pak Andi")))))</f>
        <v>Bu Made</v>
      </c>
      <c r="G488">
        <v>72</v>
      </c>
      <c r="H488">
        <v>53</v>
      </c>
      <c r="I488">
        <v>92</v>
      </c>
      <c r="J488">
        <v>75</v>
      </c>
      <c r="K488">
        <v>81</v>
      </c>
      <c r="L488">
        <v>87</v>
      </c>
      <c r="M488">
        <v>98</v>
      </c>
      <c r="N488" s="27">
        <f>IFERROR(VLOOKUP(Main!C488,Absen!$A$1:$B$501,2,0),"No")</f>
        <v>44888</v>
      </c>
      <c r="O488" s="27" t="str">
        <f>IF(N488="No","Hadir","Tidak Hadir")</f>
        <v>Tidak Hadir</v>
      </c>
      <c r="P488">
        <f>IF(N488="No",M488,M488-10)</f>
        <v>88</v>
      </c>
      <c r="Q488">
        <f>SUM(G488:H488,J488:K488)*12.5%+SUM(I488,L488)*20%+P488*10%</f>
        <v>79.725000000000009</v>
      </c>
      <c r="R488" t="str">
        <f>IF(Main!Q488&gt;=91,"A+",IF(Main!Q488&gt;=80,"A",IF(Q488&gt;=70,"B",IF(Q488&gt;=60,"C",IF(Q488&gt;=40,"D",IF(Q488&lt;40,"E"))))))</f>
        <v>B</v>
      </c>
      <c r="S488" s="27">
        <f>INDEX(Detail!$A$1:$A$1001,MATCH(Main!C488,Detail!$G$1:$G$1001,0))</f>
        <v>37015</v>
      </c>
      <c r="T488" t="str">
        <f>INDEX(Detail!$F$1:$F$1001,MATCH(Main!C488,Detail!$G$1:$G$1001,0))</f>
        <v>Kota Administrasi Jakarta Selatan</v>
      </c>
      <c r="U488">
        <f>INDEX(Detail!$C$1:$C$1001,MATCH(Main!C488,Detail!$G$1:$G$1001,0))</f>
        <v>167</v>
      </c>
      <c r="V488">
        <f>INDEX(Detail!$D$1:$D$1001,MATCH(Main!C488,Detail!$G$1:$G$1001,0))</f>
        <v>50</v>
      </c>
      <c r="W488" t="str">
        <f>INDEX(Detail!$E$1:$E$1001,MATCH(Main!C488,Detail!$G$1:$G$1001,0))</f>
        <v xml:space="preserve">Jalan Pasteur No. 6
</v>
      </c>
      <c r="X488" t="str">
        <f>INDEX(Detail!$B$1:$B$1001,MATCH(Main!C488,Detail!$G$1:$G$1001,0))</f>
        <v>O+</v>
      </c>
    </row>
    <row r="489" spans="1:24" x14ac:dyDescent="0.35">
      <c r="A489">
        <v>488</v>
      </c>
      <c r="B489" t="str">
        <f>IF(A489&lt;=250,"1-250",IF(A489&lt;=500,"251-500",IF(A489&lt;=750,"501-750","751-1000")))</f>
        <v>251-500</v>
      </c>
      <c r="C489" t="str">
        <f>CONCATENATE(IF(D489="Matematika","A",IF(D489="Fisika","B",IF(D489="Kimia","C",IF(D489="Biologi","D",IF(D489="Statistika","E","F"))))),IF(A489&gt;=1000,"",IF(A489&gt;=100,"0",IF(A489&gt;=10,"00",IF(A489&lt;10,"000")))),A489)</f>
        <v>A0488</v>
      </c>
      <c r="D489" t="s">
        <v>1015</v>
      </c>
      <c r="E489" t="str">
        <f>VLOOKUP(C489,Detail!$G$1:$H$1001,2,0)</f>
        <v>Setya Uyainah</v>
      </c>
      <c r="F489" t="str">
        <f>IF(D489="Statistika","Bu Dwi",IF(D489="Aktuaria","Pak Krisna",IF(D489="Matematika","Pak Budi",IF(D489="Fisika","Bu Ratna",IF(D489="Kimia","Bu Made","Pak Andi")))))</f>
        <v>Pak Budi</v>
      </c>
      <c r="G489">
        <v>67</v>
      </c>
      <c r="H489">
        <v>70</v>
      </c>
      <c r="I489">
        <v>67</v>
      </c>
      <c r="J489">
        <v>68</v>
      </c>
      <c r="K489">
        <v>71</v>
      </c>
      <c r="L489">
        <v>42</v>
      </c>
      <c r="M489">
        <v>73</v>
      </c>
      <c r="N489" s="27">
        <f>IFERROR(VLOOKUP(Main!C489,Absen!$A$1:$B$501,2,0),"No")</f>
        <v>44796</v>
      </c>
      <c r="O489" s="27" t="str">
        <f>IF(N489="No","Hadir","Tidak Hadir")</f>
        <v>Tidak Hadir</v>
      </c>
      <c r="P489">
        <f>IF(N489="No",M489,M489-10)</f>
        <v>63</v>
      </c>
      <c r="Q489">
        <f>SUM(G489:H489,J489:K489)*12.5%+SUM(I489,L489)*20%+P489*10%</f>
        <v>62.599999999999994</v>
      </c>
      <c r="R489" t="str">
        <f>IF(Main!Q489&gt;=91,"A+",IF(Main!Q489&gt;=80,"A",IF(Q489&gt;=70,"B",IF(Q489&gt;=60,"C",IF(Q489&gt;=40,"D",IF(Q489&lt;40,"E"))))))</f>
        <v>C</v>
      </c>
      <c r="S489" s="27">
        <f>INDEX(Detail!$A$1:$A$1001,MATCH(Main!C489,Detail!$G$1:$G$1001,0))</f>
        <v>37197</v>
      </c>
      <c r="T489" t="str">
        <f>INDEX(Detail!$F$1:$F$1001,MATCH(Main!C489,Detail!$G$1:$G$1001,0))</f>
        <v>Kota Administrasi Jakarta Selatan</v>
      </c>
      <c r="U489">
        <f>INDEX(Detail!$C$1:$C$1001,MATCH(Main!C489,Detail!$G$1:$G$1001,0))</f>
        <v>162</v>
      </c>
      <c r="V489">
        <f>INDEX(Detail!$D$1:$D$1001,MATCH(Main!C489,Detail!$G$1:$G$1001,0))</f>
        <v>72</v>
      </c>
      <c r="W489" t="str">
        <f>INDEX(Detail!$E$1:$E$1001,MATCH(Main!C489,Detail!$G$1:$G$1001,0))</f>
        <v>Jalan Tubagus Ismail No. 73</v>
      </c>
      <c r="X489" t="str">
        <f>INDEX(Detail!$B$1:$B$1001,MATCH(Main!C489,Detail!$G$1:$G$1001,0))</f>
        <v>AB-</v>
      </c>
    </row>
    <row r="490" spans="1:24" x14ac:dyDescent="0.35">
      <c r="A490">
        <v>489</v>
      </c>
      <c r="B490" t="str">
        <f>IF(A490&lt;=250,"1-250",IF(A490&lt;=500,"251-500",IF(A490&lt;=750,"501-750","751-1000")))</f>
        <v>251-500</v>
      </c>
      <c r="C490" t="str">
        <f>CONCATENATE(IF(D490="Matematika","A",IF(D490="Fisika","B",IF(D490="Kimia","C",IF(D490="Biologi","D",IF(D490="Statistika","E","F"))))),IF(A490&gt;=1000,"",IF(A490&gt;=100,"0",IF(A490&gt;=10,"00",IF(A490&lt;10,"000")))),A490)</f>
        <v>D0489</v>
      </c>
      <c r="D490" t="s">
        <v>1013</v>
      </c>
      <c r="E490" t="str">
        <f>VLOOKUP(C490,Detail!$G$1:$H$1001,2,0)</f>
        <v>Umi Padmasari</v>
      </c>
      <c r="F490" t="str">
        <f>IF(D490="Statistika","Bu Dwi",IF(D490="Aktuaria","Pak Krisna",IF(D490="Matematika","Pak Budi",IF(D490="Fisika","Bu Ratna",IF(D490="Kimia","Bu Made","Pak Andi")))))</f>
        <v>Pak Andi</v>
      </c>
      <c r="G490">
        <v>84</v>
      </c>
      <c r="H490">
        <v>55</v>
      </c>
      <c r="I490">
        <v>89</v>
      </c>
      <c r="J490">
        <v>70</v>
      </c>
      <c r="K490">
        <v>65</v>
      </c>
      <c r="L490">
        <v>77</v>
      </c>
      <c r="M490">
        <v>79</v>
      </c>
      <c r="N490" s="27" t="str">
        <f>IFERROR(VLOOKUP(Main!C490,Absen!$A$1:$B$501,2,0),"No")</f>
        <v>No</v>
      </c>
      <c r="O490" s="27" t="str">
        <f>IF(N490="No","Hadir","Tidak Hadir")</f>
        <v>Hadir</v>
      </c>
      <c r="P490">
        <f>IF(N490="No",M490,M490-10)</f>
        <v>79</v>
      </c>
      <c r="Q490">
        <f>SUM(G490:H490,J490:K490)*12.5%+SUM(I490,L490)*20%+P490*10%</f>
        <v>75.350000000000009</v>
      </c>
      <c r="R490" t="str">
        <f>IF(Main!Q490&gt;=91,"A+",IF(Main!Q490&gt;=80,"A",IF(Q490&gt;=70,"B",IF(Q490&gt;=60,"C",IF(Q490&gt;=40,"D",IF(Q490&lt;40,"E"))))))</f>
        <v>B</v>
      </c>
      <c r="S490" s="27">
        <f>INDEX(Detail!$A$1:$A$1001,MATCH(Main!C490,Detail!$G$1:$G$1001,0))</f>
        <v>37988</v>
      </c>
      <c r="T490" t="str">
        <f>INDEX(Detail!$F$1:$F$1001,MATCH(Main!C490,Detail!$G$1:$G$1001,0))</f>
        <v>Probolinggo</v>
      </c>
      <c r="U490">
        <f>INDEX(Detail!$C$1:$C$1001,MATCH(Main!C490,Detail!$G$1:$G$1001,0))</f>
        <v>158</v>
      </c>
      <c r="V490">
        <f>INDEX(Detail!$D$1:$D$1001,MATCH(Main!C490,Detail!$G$1:$G$1001,0))</f>
        <v>95</v>
      </c>
      <c r="W490" t="str">
        <f>INDEX(Detail!$E$1:$E$1001,MATCH(Main!C490,Detail!$G$1:$G$1001,0))</f>
        <v xml:space="preserve">Gg. Gegerkalong Hilir No. 7
</v>
      </c>
      <c r="X490" t="str">
        <f>INDEX(Detail!$B$1:$B$1001,MATCH(Main!C490,Detail!$G$1:$G$1001,0))</f>
        <v>O-</v>
      </c>
    </row>
    <row r="491" spans="1:24" x14ac:dyDescent="0.35">
      <c r="A491">
        <v>490</v>
      </c>
      <c r="B491" t="str">
        <f>IF(A491&lt;=250,"1-250",IF(A491&lt;=500,"251-500",IF(A491&lt;=750,"501-750","751-1000")))</f>
        <v>251-500</v>
      </c>
      <c r="C491" t="str">
        <f>CONCATENATE(IF(D491="Matematika","A",IF(D491="Fisika","B",IF(D491="Kimia","C",IF(D491="Biologi","D",IF(D491="Statistika","E","F"))))),IF(A491&gt;=1000,"",IF(A491&gt;=100,"0",IF(A491&gt;=10,"00",IF(A491&lt;10,"000")))),A491)</f>
        <v>C0490</v>
      </c>
      <c r="D491" t="s">
        <v>1012</v>
      </c>
      <c r="E491" t="str">
        <f>VLOOKUP(C491,Detail!$G$1:$H$1001,2,0)</f>
        <v>Lega Habibi</v>
      </c>
      <c r="F491" t="str">
        <f>IF(D491="Statistika","Bu Dwi",IF(D491="Aktuaria","Pak Krisna",IF(D491="Matematika","Pak Budi",IF(D491="Fisika","Bu Ratna",IF(D491="Kimia","Bu Made","Pak Andi")))))</f>
        <v>Bu Made</v>
      </c>
      <c r="G491">
        <v>89</v>
      </c>
      <c r="H491">
        <v>62</v>
      </c>
      <c r="I491">
        <v>36</v>
      </c>
      <c r="J491">
        <v>75</v>
      </c>
      <c r="K491">
        <v>88</v>
      </c>
      <c r="L491">
        <v>45</v>
      </c>
      <c r="M491">
        <v>60</v>
      </c>
      <c r="N491" s="27">
        <f>IFERROR(VLOOKUP(Main!C491,Absen!$A$1:$B$501,2,0),"No")</f>
        <v>44815</v>
      </c>
      <c r="O491" s="27" t="str">
        <f>IF(N491="No","Hadir","Tidak Hadir")</f>
        <v>Tidak Hadir</v>
      </c>
      <c r="P491">
        <f>IF(N491="No",M491,M491-10)</f>
        <v>50</v>
      </c>
      <c r="Q491">
        <f>SUM(G491:H491,J491:K491)*12.5%+SUM(I491,L491)*20%+P491*10%</f>
        <v>60.45</v>
      </c>
      <c r="R491" t="str">
        <f>IF(Main!Q491&gt;=91,"A+",IF(Main!Q491&gt;=80,"A",IF(Q491&gt;=70,"B",IF(Q491&gt;=60,"C",IF(Q491&gt;=40,"D",IF(Q491&lt;40,"E"))))))</f>
        <v>C</v>
      </c>
      <c r="S491" s="27">
        <f>INDEX(Detail!$A$1:$A$1001,MATCH(Main!C491,Detail!$G$1:$G$1001,0))</f>
        <v>38104</v>
      </c>
      <c r="T491" t="str">
        <f>INDEX(Detail!$F$1:$F$1001,MATCH(Main!C491,Detail!$G$1:$G$1001,0))</f>
        <v>Ambon</v>
      </c>
      <c r="U491">
        <f>INDEX(Detail!$C$1:$C$1001,MATCH(Main!C491,Detail!$G$1:$G$1001,0))</f>
        <v>158</v>
      </c>
      <c r="V491">
        <f>INDEX(Detail!$D$1:$D$1001,MATCH(Main!C491,Detail!$G$1:$G$1001,0))</f>
        <v>58</v>
      </c>
      <c r="W491" t="str">
        <f>INDEX(Detail!$E$1:$E$1001,MATCH(Main!C491,Detail!$G$1:$G$1001,0))</f>
        <v>Gg. Antapani Lama No. 96</v>
      </c>
      <c r="X491" t="str">
        <f>INDEX(Detail!$B$1:$B$1001,MATCH(Main!C491,Detail!$G$1:$G$1001,0))</f>
        <v>B-</v>
      </c>
    </row>
    <row r="492" spans="1:24" x14ac:dyDescent="0.35">
      <c r="A492">
        <v>491</v>
      </c>
      <c r="B492" t="str">
        <f>IF(A492&lt;=250,"1-250",IF(A492&lt;=500,"251-500",IF(A492&lt;=750,"501-750","751-1000")))</f>
        <v>251-500</v>
      </c>
      <c r="C492" t="str">
        <f>CONCATENATE(IF(D492="Matematika","A",IF(D492="Fisika","B",IF(D492="Kimia","C",IF(D492="Biologi","D",IF(D492="Statistika","E","F"))))),IF(A492&gt;=1000,"",IF(A492&gt;=100,"0",IF(A492&gt;=10,"00",IF(A492&lt;10,"000")))),A492)</f>
        <v>D0491</v>
      </c>
      <c r="D492" t="s">
        <v>1013</v>
      </c>
      <c r="E492" t="str">
        <f>VLOOKUP(C492,Detail!$G$1:$H$1001,2,0)</f>
        <v>Akarsana Permata</v>
      </c>
      <c r="F492" t="str">
        <f>IF(D492="Statistika","Bu Dwi",IF(D492="Aktuaria","Pak Krisna",IF(D492="Matematika","Pak Budi",IF(D492="Fisika","Bu Ratna",IF(D492="Kimia","Bu Made","Pak Andi")))))</f>
        <v>Pak Andi</v>
      </c>
      <c r="G492">
        <v>81</v>
      </c>
      <c r="H492">
        <v>69</v>
      </c>
      <c r="I492">
        <v>32</v>
      </c>
      <c r="J492">
        <v>58</v>
      </c>
      <c r="K492">
        <v>51</v>
      </c>
      <c r="L492">
        <v>99</v>
      </c>
      <c r="M492">
        <v>88</v>
      </c>
      <c r="N492" s="27">
        <f>IFERROR(VLOOKUP(Main!C492,Absen!$A$1:$B$501,2,0),"No")</f>
        <v>44823</v>
      </c>
      <c r="O492" s="27" t="str">
        <f>IF(N492="No","Hadir","Tidak Hadir")</f>
        <v>Tidak Hadir</v>
      </c>
      <c r="P492">
        <f>IF(N492="No",M492,M492-10)</f>
        <v>78</v>
      </c>
      <c r="Q492">
        <f>SUM(G492:H492,J492:K492)*12.5%+SUM(I492,L492)*20%+P492*10%</f>
        <v>66.375</v>
      </c>
      <c r="R492" t="str">
        <f>IF(Main!Q492&gt;=91,"A+",IF(Main!Q492&gt;=80,"A",IF(Q492&gt;=70,"B",IF(Q492&gt;=60,"C",IF(Q492&gt;=40,"D",IF(Q492&lt;40,"E"))))))</f>
        <v>C</v>
      </c>
      <c r="S492" s="27">
        <f>INDEX(Detail!$A$1:$A$1001,MATCH(Main!C492,Detail!$G$1:$G$1001,0))</f>
        <v>37063</v>
      </c>
      <c r="T492" t="str">
        <f>INDEX(Detail!$F$1:$F$1001,MATCH(Main!C492,Detail!$G$1:$G$1001,0))</f>
        <v>Blitar</v>
      </c>
      <c r="U492">
        <f>INDEX(Detail!$C$1:$C$1001,MATCH(Main!C492,Detail!$G$1:$G$1001,0))</f>
        <v>156</v>
      </c>
      <c r="V492">
        <f>INDEX(Detail!$D$1:$D$1001,MATCH(Main!C492,Detail!$G$1:$G$1001,0))</f>
        <v>85</v>
      </c>
      <c r="W492" t="str">
        <f>INDEX(Detail!$E$1:$E$1001,MATCH(Main!C492,Detail!$G$1:$G$1001,0))</f>
        <v>Gang Kebonjati No. 85</v>
      </c>
      <c r="X492" t="str">
        <f>INDEX(Detail!$B$1:$B$1001,MATCH(Main!C492,Detail!$G$1:$G$1001,0))</f>
        <v>AB-</v>
      </c>
    </row>
    <row r="493" spans="1:24" x14ac:dyDescent="0.35">
      <c r="A493">
        <v>492</v>
      </c>
      <c r="B493" t="str">
        <f>IF(A493&lt;=250,"1-250",IF(A493&lt;=500,"251-500",IF(A493&lt;=750,"501-750","751-1000")))</f>
        <v>251-500</v>
      </c>
      <c r="C493" t="str">
        <f>CONCATENATE(IF(D493="Matematika","A",IF(D493="Fisika","B",IF(D493="Kimia","C",IF(D493="Biologi","D",IF(D493="Statistika","E","F"))))),IF(A493&gt;=1000,"",IF(A493&gt;=100,"0",IF(A493&gt;=10,"00",IF(A493&lt;10,"000")))),A493)</f>
        <v>E0492</v>
      </c>
      <c r="D493" t="s">
        <v>1010</v>
      </c>
      <c r="E493" t="str">
        <f>VLOOKUP(C493,Detail!$G$1:$H$1001,2,0)</f>
        <v>Halim Hakim</v>
      </c>
      <c r="F493" t="str">
        <f>IF(D493="Statistika","Bu Dwi",IF(D493="Aktuaria","Pak Krisna",IF(D493="Matematika","Pak Budi",IF(D493="Fisika","Bu Ratna",IF(D493="Kimia","Bu Made","Pak Andi")))))</f>
        <v>Bu Dwi</v>
      </c>
      <c r="G493">
        <v>65</v>
      </c>
      <c r="H493">
        <v>70</v>
      </c>
      <c r="I493">
        <v>39</v>
      </c>
      <c r="J493">
        <v>53</v>
      </c>
      <c r="K493">
        <v>77</v>
      </c>
      <c r="L493">
        <v>87</v>
      </c>
      <c r="M493">
        <v>68</v>
      </c>
      <c r="N493" s="27">
        <f>IFERROR(VLOOKUP(Main!C493,Absen!$A$1:$B$501,2,0),"No")</f>
        <v>44812</v>
      </c>
      <c r="O493" s="27" t="str">
        <f>IF(N493="No","Hadir","Tidak Hadir")</f>
        <v>Tidak Hadir</v>
      </c>
      <c r="P493">
        <f>IF(N493="No",M493,M493-10)</f>
        <v>58</v>
      </c>
      <c r="Q493">
        <f>SUM(G493:H493,J493:K493)*12.5%+SUM(I493,L493)*20%+P493*10%</f>
        <v>64.125</v>
      </c>
      <c r="R493" t="str">
        <f>IF(Main!Q493&gt;=91,"A+",IF(Main!Q493&gt;=80,"A",IF(Q493&gt;=70,"B",IF(Q493&gt;=60,"C",IF(Q493&gt;=40,"D",IF(Q493&lt;40,"E"))))))</f>
        <v>C</v>
      </c>
      <c r="S493" s="27">
        <f>INDEX(Detail!$A$1:$A$1001,MATCH(Main!C493,Detail!$G$1:$G$1001,0))</f>
        <v>38273</v>
      </c>
      <c r="T493" t="str">
        <f>INDEX(Detail!$F$1:$F$1001,MATCH(Main!C493,Detail!$G$1:$G$1001,0))</f>
        <v>Banjarbaru</v>
      </c>
      <c r="U493">
        <f>INDEX(Detail!$C$1:$C$1001,MATCH(Main!C493,Detail!$G$1:$G$1001,0))</f>
        <v>163</v>
      </c>
      <c r="V493">
        <f>INDEX(Detail!$D$1:$D$1001,MATCH(Main!C493,Detail!$G$1:$G$1001,0))</f>
        <v>89</v>
      </c>
      <c r="W493" t="str">
        <f>INDEX(Detail!$E$1:$E$1001,MATCH(Main!C493,Detail!$G$1:$G$1001,0))</f>
        <v>Jl. Sukajadi No. 74</v>
      </c>
      <c r="X493" t="str">
        <f>INDEX(Detail!$B$1:$B$1001,MATCH(Main!C493,Detail!$G$1:$G$1001,0))</f>
        <v>B-</v>
      </c>
    </row>
    <row r="494" spans="1:24" x14ac:dyDescent="0.35">
      <c r="A494">
        <v>493</v>
      </c>
      <c r="B494" t="str">
        <f>IF(A494&lt;=250,"1-250",IF(A494&lt;=500,"251-500",IF(A494&lt;=750,"501-750","751-1000")))</f>
        <v>251-500</v>
      </c>
      <c r="C494" t="str">
        <f>CONCATENATE(IF(D494="Matematika","A",IF(D494="Fisika","B",IF(D494="Kimia","C",IF(D494="Biologi","D",IF(D494="Statistika","E","F"))))),IF(A494&gt;=1000,"",IF(A494&gt;=100,"0",IF(A494&gt;=10,"00",IF(A494&lt;10,"000")))),A494)</f>
        <v>A0493</v>
      </c>
      <c r="D494" t="s">
        <v>1015</v>
      </c>
      <c r="E494" t="str">
        <f>VLOOKUP(C494,Detail!$G$1:$H$1001,2,0)</f>
        <v>Nyana Lestari</v>
      </c>
      <c r="F494" t="str">
        <f>IF(D494="Statistika","Bu Dwi",IF(D494="Aktuaria","Pak Krisna",IF(D494="Matematika","Pak Budi",IF(D494="Fisika","Bu Ratna",IF(D494="Kimia","Bu Made","Pak Andi")))))</f>
        <v>Pak Budi</v>
      </c>
      <c r="G494">
        <v>57</v>
      </c>
      <c r="H494">
        <v>59</v>
      </c>
      <c r="I494">
        <v>78</v>
      </c>
      <c r="J494">
        <v>63</v>
      </c>
      <c r="K494">
        <v>93</v>
      </c>
      <c r="L494">
        <v>64</v>
      </c>
      <c r="M494">
        <v>94</v>
      </c>
      <c r="N494" s="27" t="str">
        <f>IFERROR(VLOOKUP(Main!C494,Absen!$A$1:$B$501,2,0),"No")</f>
        <v>No</v>
      </c>
      <c r="O494" s="27" t="str">
        <f>IF(N494="No","Hadir","Tidak Hadir")</f>
        <v>Hadir</v>
      </c>
      <c r="P494">
        <f>IF(N494="No",M494,M494-10)</f>
        <v>94</v>
      </c>
      <c r="Q494">
        <f>SUM(G494:H494,J494:K494)*12.5%+SUM(I494,L494)*20%+P494*10%</f>
        <v>71.800000000000011</v>
      </c>
      <c r="R494" t="str">
        <f>IF(Main!Q494&gt;=91,"A+",IF(Main!Q494&gt;=80,"A",IF(Q494&gt;=70,"B",IF(Q494&gt;=60,"C",IF(Q494&gt;=40,"D",IF(Q494&lt;40,"E"))))))</f>
        <v>B</v>
      </c>
      <c r="S494" s="27">
        <f>INDEX(Detail!$A$1:$A$1001,MATCH(Main!C494,Detail!$G$1:$G$1001,0))</f>
        <v>37572</v>
      </c>
      <c r="T494" t="str">
        <f>INDEX(Detail!$F$1:$F$1001,MATCH(Main!C494,Detail!$G$1:$G$1001,0))</f>
        <v>Balikpapan</v>
      </c>
      <c r="U494">
        <f>INDEX(Detail!$C$1:$C$1001,MATCH(Main!C494,Detail!$G$1:$G$1001,0))</f>
        <v>157</v>
      </c>
      <c r="V494">
        <f>INDEX(Detail!$D$1:$D$1001,MATCH(Main!C494,Detail!$G$1:$G$1001,0))</f>
        <v>93</v>
      </c>
      <c r="W494" t="str">
        <f>INDEX(Detail!$E$1:$E$1001,MATCH(Main!C494,Detail!$G$1:$G$1001,0))</f>
        <v>Jalan Kendalsari No. 53</v>
      </c>
      <c r="X494" t="str">
        <f>INDEX(Detail!$B$1:$B$1001,MATCH(Main!C494,Detail!$G$1:$G$1001,0))</f>
        <v>O+</v>
      </c>
    </row>
    <row r="495" spans="1:24" x14ac:dyDescent="0.35">
      <c r="A495">
        <v>494</v>
      </c>
      <c r="B495" t="str">
        <f>IF(A495&lt;=250,"1-250",IF(A495&lt;=500,"251-500",IF(A495&lt;=750,"501-750","751-1000")))</f>
        <v>251-500</v>
      </c>
      <c r="C495" t="str">
        <f>CONCATENATE(IF(D495="Matematika","A",IF(D495="Fisika","B",IF(D495="Kimia","C",IF(D495="Biologi","D",IF(D495="Statistika","E","F"))))),IF(A495&gt;=1000,"",IF(A495&gt;=100,"0",IF(A495&gt;=10,"00",IF(A495&lt;10,"000")))),A495)</f>
        <v>C0494</v>
      </c>
      <c r="D495" t="s">
        <v>1012</v>
      </c>
      <c r="E495" t="str">
        <f>VLOOKUP(C495,Detail!$G$1:$H$1001,2,0)</f>
        <v>Enteng Wacana</v>
      </c>
      <c r="F495" t="str">
        <f>IF(D495="Statistika","Bu Dwi",IF(D495="Aktuaria","Pak Krisna",IF(D495="Matematika","Pak Budi",IF(D495="Fisika","Bu Ratna",IF(D495="Kimia","Bu Made","Pak Andi")))))</f>
        <v>Bu Made</v>
      </c>
      <c r="G495">
        <v>80</v>
      </c>
      <c r="H495">
        <v>72</v>
      </c>
      <c r="I495">
        <v>53</v>
      </c>
      <c r="J495">
        <v>65</v>
      </c>
      <c r="K495">
        <v>61</v>
      </c>
      <c r="L495">
        <v>76</v>
      </c>
      <c r="M495">
        <v>88</v>
      </c>
      <c r="N495" s="27" t="str">
        <f>IFERROR(VLOOKUP(Main!C495,Absen!$A$1:$B$501,2,0),"No")</f>
        <v>No</v>
      </c>
      <c r="O495" s="27" t="str">
        <f>IF(N495="No","Hadir","Tidak Hadir")</f>
        <v>Hadir</v>
      </c>
      <c r="P495">
        <f>IF(N495="No",M495,M495-10)</f>
        <v>88</v>
      </c>
      <c r="Q495">
        <f>SUM(G495:H495,J495:K495)*12.5%+SUM(I495,L495)*20%+P495*10%</f>
        <v>69.349999999999994</v>
      </c>
      <c r="R495" t="str">
        <f>IF(Main!Q495&gt;=91,"A+",IF(Main!Q495&gt;=80,"A",IF(Q495&gt;=70,"B",IF(Q495&gt;=60,"C",IF(Q495&gt;=40,"D",IF(Q495&lt;40,"E"))))))</f>
        <v>C</v>
      </c>
      <c r="S495" s="27">
        <f>INDEX(Detail!$A$1:$A$1001,MATCH(Main!C495,Detail!$G$1:$G$1001,0))</f>
        <v>38265</v>
      </c>
      <c r="T495" t="str">
        <f>INDEX(Detail!$F$1:$F$1001,MATCH(Main!C495,Detail!$G$1:$G$1001,0))</f>
        <v>Tual</v>
      </c>
      <c r="U495">
        <f>INDEX(Detail!$C$1:$C$1001,MATCH(Main!C495,Detail!$G$1:$G$1001,0))</f>
        <v>164</v>
      </c>
      <c r="V495">
        <f>INDEX(Detail!$D$1:$D$1001,MATCH(Main!C495,Detail!$G$1:$G$1001,0))</f>
        <v>65</v>
      </c>
      <c r="W495" t="str">
        <f>INDEX(Detail!$E$1:$E$1001,MATCH(Main!C495,Detail!$G$1:$G$1001,0))</f>
        <v>Gang Rajawali Barat No. 56</v>
      </c>
      <c r="X495" t="str">
        <f>INDEX(Detail!$B$1:$B$1001,MATCH(Main!C495,Detail!$G$1:$G$1001,0))</f>
        <v>A-</v>
      </c>
    </row>
    <row r="496" spans="1:24" x14ac:dyDescent="0.35">
      <c r="A496">
        <v>495</v>
      </c>
      <c r="B496" t="str">
        <f>IF(A496&lt;=250,"1-250",IF(A496&lt;=500,"251-500",IF(A496&lt;=750,"501-750","751-1000")))</f>
        <v>251-500</v>
      </c>
      <c r="C496" t="str">
        <f>CONCATENATE(IF(D496="Matematika","A",IF(D496="Fisika","B",IF(D496="Kimia","C",IF(D496="Biologi","D",IF(D496="Statistika","E","F"))))),IF(A496&gt;=1000,"",IF(A496&gt;=100,"0",IF(A496&gt;=10,"00",IF(A496&lt;10,"000")))),A496)</f>
        <v>B0495</v>
      </c>
      <c r="D496" t="s">
        <v>1014</v>
      </c>
      <c r="E496" t="str">
        <f>VLOOKUP(C496,Detail!$G$1:$H$1001,2,0)</f>
        <v>Gamanto Suryatmi</v>
      </c>
      <c r="F496" t="str">
        <f>IF(D496="Statistika","Bu Dwi",IF(D496="Aktuaria","Pak Krisna",IF(D496="Matematika","Pak Budi",IF(D496="Fisika","Bu Ratna",IF(D496="Kimia","Bu Made","Pak Andi")))))</f>
        <v>Bu Ratna</v>
      </c>
      <c r="G496">
        <v>76</v>
      </c>
      <c r="H496">
        <v>67</v>
      </c>
      <c r="I496">
        <v>94</v>
      </c>
      <c r="J496">
        <v>50</v>
      </c>
      <c r="K496">
        <v>88</v>
      </c>
      <c r="L496">
        <v>96</v>
      </c>
      <c r="M496">
        <v>69</v>
      </c>
      <c r="N496" s="27">
        <f>IFERROR(VLOOKUP(Main!C496,Absen!$A$1:$B$501,2,0),"No")</f>
        <v>44822</v>
      </c>
      <c r="O496" s="27" t="str">
        <f>IF(N496="No","Hadir","Tidak Hadir")</f>
        <v>Tidak Hadir</v>
      </c>
      <c r="P496">
        <f>IF(N496="No",M496,M496-10)</f>
        <v>59</v>
      </c>
      <c r="Q496">
        <f>SUM(G496:H496,J496:K496)*12.5%+SUM(I496,L496)*20%+P496*10%</f>
        <v>79.025000000000006</v>
      </c>
      <c r="R496" t="str">
        <f>IF(Main!Q496&gt;=91,"A+",IF(Main!Q496&gt;=80,"A",IF(Q496&gt;=70,"B",IF(Q496&gt;=60,"C",IF(Q496&gt;=40,"D",IF(Q496&lt;40,"E"))))))</f>
        <v>B</v>
      </c>
      <c r="S496" s="27">
        <f>INDEX(Detail!$A$1:$A$1001,MATCH(Main!C496,Detail!$G$1:$G$1001,0))</f>
        <v>37032</v>
      </c>
      <c r="T496" t="str">
        <f>INDEX(Detail!$F$1:$F$1001,MATCH(Main!C496,Detail!$G$1:$G$1001,0))</f>
        <v>Palangkaraya</v>
      </c>
      <c r="U496">
        <f>INDEX(Detail!$C$1:$C$1001,MATCH(Main!C496,Detail!$G$1:$G$1001,0))</f>
        <v>166</v>
      </c>
      <c r="V496">
        <f>INDEX(Detail!$D$1:$D$1001,MATCH(Main!C496,Detail!$G$1:$G$1001,0))</f>
        <v>61</v>
      </c>
      <c r="W496" t="str">
        <f>INDEX(Detail!$E$1:$E$1001,MATCH(Main!C496,Detail!$G$1:$G$1001,0))</f>
        <v>Gang Jamika No. 82</v>
      </c>
      <c r="X496" t="str">
        <f>INDEX(Detail!$B$1:$B$1001,MATCH(Main!C496,Detail!$G$1:$G$1001,0))</f>
        <v>B-</v>
      </c>
    </row>
    <row r="497" spans="1:24" x14ac:dyDescent="0.35">
      <c r="A497">
        <v>496</v>
      </c>
      <c r="B497" t="str">
        <f>IF(A497&lt;=250,"1-250",IF(A497&lt;=500,"251-500",IF(A497&lt;=750,"501-750","751-1000")))</f>
        <v>251-500</v>
      </c>
      <c r="C497" t="str">
        <f>CONCATENATE(IF(D497="Matematika","A",IF(D497="Fisika","B",IF(D497="Kimia","C",IF(D497="Biologi","D",IF(D497="Statistika","E","F"))))),IF(A497&gt;=1000,"",IF(A497&gt;=100,"0",IF(A497&gt;=10,"00",IF(A497&lt;10,"000")))),A497)</f>
        <v>F0496</v>
      </c>
      <c r="D497" t="s">
        <v>1011</v>
      </c>
      <c r="E497" t="str">
        <f>VLOOKUP(C497,Detail!$G$1:$H$1001,2,0)</f>
        <v>Kasusra Nurdiyanti</v>
      </c>
      <c r="F497" t="str">
        <f>IF(D497="Statistika","Bu Dwi",IF(D497="Aktuaria","Pak Krisna",IF(D497="Matematika","Pak Budi",IF(D497="Fisika","Bu Ratna",IF(D497="Kimia","Bu Made","Pak Andi")))))</f>
        <v>Pak Krisna</v>
      </c>
      <c r="G497">
        <v>78</v>
      </c>
      <c r="H497">
        <v>62</v>
      </c>
      <c r="I497">
        <v>84</v>
      </c>
      <c r="J497">
        <v>68</v>
      </c>
      <c r="K497">
        <v>90</v>
      </c>
      <c r="L497">
        <v>46</v>
      </c>
      <c r="M497">
        <v>66</v>
      </c>
      <c r="N497" s="27" t="str">
        <f>IFERROR(VLOOKUP(Main!C497,Absen!$A$1:$B$501,2,0),"No")</f>
        <v>No</v>
      </c>
      <c r="O497" s="27" t="str">
        <f>IF(N497="No","Hadir","Tidak Hadir")</f>
        <v>Hadir</v>
      </c>
      <c r="P497">
        <f>IF(N497="No",M497,M497-10)</f>
        <v>66</v>
      </c>
      <c r="Q497">
        <f>SUM(G497:H497,J497:K497)*12.5%+SUM(I497,L497)*20%+P497*10%</f>
        <v>69.849999999999994</v>
      </c>
      <c r="R497" t="str">
        <f>IF(Main!Q497&gt;=91,"A+",IF(Main!Q497&gt;=80,"A",IF(Q497&gt;=70,"B",IF(Q497&gt;=60,"C",IF(Q497&gt;=40,"D",IF(Q497&lt;40,"E"))))))</f>
        <v>C</v>
      </c>
      <c r="S497" s="27">
        <f>INDEX(Detail!$A$1:$A$1001,MATCH(Main!C497,Detail!$G$1:$G$1001,0))</f>
        <v>37043</v>
      </c>
      <c r="T497" t="str">
        <f>INDEX(Detail!$F$1:$F$1001,MATCH(Main!C497,Detail!$G$1:$G$1001,0))</f>
        <v>Tanjungbalai</v>
      </c>
      <c r="U497">
        <f>INDEX(Detail!$C$1:$C$1001,MATCH(Main!C497,Detail!$G$1:$G$1001,0))</f>
        <v>153</v>
      </c>
      <c r="V497">
        <f>INDEX(Detail!$D$1:$D$1001,MATCH(Main!C497,Detail!$G$1:$G$1001,0))</f>
        <v>81</v>
      </c>
      <c r="W497" t="str">
        <f>INDEX(Detail!$E$1:$E$1001,MATCH(Main!C497,Detail!$G$1:$G$1001,0))</f>
        <v>Jalan Asia Afrika No. 94</v>
      </c>
      <c r="X497" t="str">
        <f>INDEX(Detail!$B$1:$B$1001,MATCH(Main!C497,Detail!$G$1:$G$1001,0))</f>
        <v>A+</v>
      </c>
    </row>
    <row r="498" spans="1:24" x14ac:dyDescent="0.35">
      <c r="A498">
        <v>497</v>
      </c>
      <c r="B498" t="str">
        <f>IF(A498&lt;=250,"1-250",IF(A498&lt;=500,"251-500",IF(A498&lt;=750,"501-750","751-1000")))</f>
        <v>251-500</v>
      </c>
      <c r="C498" t="str">
        <f>CONCATENATE(IF(D498="Matematika","A",IF(D498="Fisika","B",IF(D498="Kimia","C",IF(D498="Biologi","D",IF(D498="Statistika","E","F"))))),IF(A498&gt;=1000,"",IF(A498&gt;=100,"0",IF(A498&gt;=10,"00",IF(A498&lt;10,"000")))),A498)</f>
        <v>A0497</v>
      </c>
      <c r="D498" t="s">
        <v>1015</v>
      </c>
      <c r="E498" t="str">
        <f>VLOOKUP(C498,Detail!$G$1:$H$1001,2,0)</f>
        <v>Ibun Hutapea</v>
      </c>
      <c r="F498" t="str">
        <f>IF(D498="Statistika","Bu Dwi",IF(D498="Aktuaria","Pak Krisna",IF(D498="Matematika","Pak Budi",IF(D498="Fisika","Bu Ratna",IF(D498="Kimia","Bu Made","Pak Andi")))))</f>
        <v>Pak Budi</v>
      </c>
      <c r="G498">
        <v>94</v>
      </c>
      <c r="H498">
        <v>47</v>
      </c>
      <c r="I498">
        <v>30</v>
      </c>
      <c r="J498">
        <v>75</v>
      </c>
      <c r="K498">
        <v>90</v>
      </c>
      <c r="L498">
        <v>67</v>
      </c>
      <c r="M498">
        <v>85</v>
      </c>
      <c r="N498" s="27" t="str">
        <f>IFERROR(VLOOKUP(Main!C498,Absen!$A$1:$B$501,2,0),"No")</f>
        <v>No</v>
      </c>
      <c r="O498" s="27" t="str">
        <f>IF(N498="No","Hadir","Tidak Hadir")</f>
        <v>Hadir</v>
      </c>
      <c r="P498">
        <f>IF(N498="No",M498,M498-10)</f>
        <v>85</v>
      </c>
      <c r="Q498">
        <f>SUM(G498:H498,J498:K498)*12.5%+SUM(I498,L498)*20%+P498*10%</f>
        <v>66.150000000000006</v>
      </c>
      <c r="R498" t="str">
        <f>IF(Main!Q498&gt;=91,"A+",IF(Main!Q498&gt;=80,"A",IF(Q498&gt;=70,"B",IF(Q498&gt;=60,"C",IF(Q498&gt;=40,"D",IF(Q498&lt;40,"E"))))))</f>
        <v>C</v>
      </c>
      <c r="S498" s="27">
        <f>INDEX(Detail!$A$1:$A$1001,MATCH(Main!C498,Detail!$G$1:$G$1001,0))</f>
        <v>37781</v>
      </c>
      <c r="T498" t="str">
        <f>INDEX(Detail!$F$1:$F$1001,MATCH(Main!C498,Detail!$G$1:$G$1001,0))</f>
        <v>Bitung</v>
      </c>
      <c r="U498">
        <f>INDEX(Detail!$C$1:$C$1001,MATCH(Main!C498,Detail!$G$1:$G$1001,0))</f>
        <v>165</v>
      </c>
      <c r="V498">
        <f>INDEX(Detail!$D$1:$D$1001,MATCH(Main!C498,Detail!$G$1:$G$1001,0))</f>
        <v>61</v>
      </c>
      <c r="W498" t="str">
        <f>INDEX(Detail!$E$1:$E$1001,MATCH(Main!C498,Detail!$G$1:$G$1001,0))</f>
        <v>Jl. Medokan Ayu No. 42</v>
      </c>
      <c r="X498" t="str">
        <f>INDEX(Detail!$B$1:$B$1001,MATCH(Main!C498,Detail!$G$1:$G$1001,0))</f>
        <v>A+</v>
      </c>
    </row>
    <row r="499" spans="1:24" x14ac:dyDescent="0.35">
      <c r="A499">
        <v>498</v>
      </c>
      <c r="B499" t="str">
        <f>IF(A499&lt;=250,"1-250",IF(A499&lt;=500,"251-500",IF(A499&lt;=750,"501-750","751-1000")))</f>
        <v>251-500</v>
      </c>
      <c r="C499" t="str">
        <f>CONCATENATE(IF(D499="Matematika","A",IF(D499="Fisika","B",IF(D499="Kimia","C",IF(D499="Biologi","D",IF(D499="Statistika","E","F"))))),IF(A499&gt;=1000,"",IF(A499&gt;=100,"0",IF(A499&gt;=10,"00",IF(A499&lt;10,"000")))),A499)</f>
        <v>F0498</v>
      </c>
      <c r="D499" t="s">
        <v>1011</v>
      </c>
      <c r="E499" t="str">
        <f>VLOOKUP(C499,Detail!$G$1:$H$1001,2,0)</f>
        <v>Setya Permadi</v>
      </c>
      <c r="F499" t="str">
        <f>IF(D499="Statistika","Bu Dwi",IF(D499="Aktuaria","Pak Krisna",IF(D499="Matematika","Pak Budi",IF(D499="Fisika","Bu Ratna",IF(D499="Kimia","Bu Made","Pak Andi")))))</f>
        <v>Pak Krisna</v>
      </c>
      <c r="G499">
        <v>67</v>
      </c>
      <c r="H499">
        <v>40</v>
      </c>
      <c r="I499">
        <v>89</v>
      </c>
      <c r="J499">
        <v>67</v>
      </c>
      <c r="K499">
        <v>86</v>
      </c>
      <c r="L499">
        <v>83</v>
      </c>
      <c r="M499">
        <v>71</v>
      </c>
      <c r="N499" s="27" t="str">
        <f>IFERROR(VLOOKUP(Main!C499,Absen!$A$1:$B$501,2,0),"No")</f>
        <v>No</v>
      </c>
      <c r="O499" s="27" t="str">
        <f>IF(N499="No","Hadir","Tidak Hadir")</f>
        <v>Hadir</v>
      </c>
      <c r="P499">
        <f>IF(N499="No",M499,M499-10)</f>
        <v>71</v>
      </c>
      <c r="Q499">
        <f>SUM(G499:H499,J499:K499)*12.5%+SUM(I499,L499)*20%+P499*10%</f>
        <v>74</v>
      </c>
      <c r="R499" t="str">
        <f>IF(Main!Q499&gt;=91,"A+",IF(Main!Q499&gt;=80,"A",IF(Q499&gt;=70,"B",IF(Q499&gt;=60,"C",IF(Q499&gt;=40,"D",IF(Q499&lt;40,"E"))))))</f>
        <v>B</v>
      </c>
      <c r="S499" s="27">
        <f>INDEX(Detail!$A$1:$A$1001,MATCH(Main!C499,Detail!$G$1:$G$1001,0))</f>
        <v>37321</v>
      </c>
      <c r="T499" t="str">
        <f>INDEX(Detail!$F$1:$F$1001,MATCH(Main!C499,Detail!$G$1:$G$1001,0))</f>
        <v>Palembang</v>
      </c>
      <c r="U499">
        <f>INDEX(Detail!$C$1:$C$1001,MATCH(Main!C499,Detail!$G$1:$G$1001,0))</f>
        <v>177</v>
      </c>
      <c r="V499">
        <f>INDEX(Detail!$D$1:$D$1001,MATCH(Main!C499,Detail!$G$1:$G$1001,0))</f>
        <v>66</v>
      </c>
      <c r="W499" t="str">
        <f>INDEX(Detail!$E$1:$E$1001,MATCH(Main!C499,Detail!$G$1:$G$1001,0))</f>
        <v xml:space="preserve">Jl. Gedebage Selatan No. 9
</v>
      </c>
      <c r="X499" t="str">
        <f>INDEX(Detail!$B$1:$B$1001,MATCH(Main!C499,Detail!$G$1:$G$1001,0))</f>
        <v>B+</v>
      </c>
    </row>
    <row r="500" spans="1:24" x14ac:dyDescent="0.35">
      <c r="A500">
        <v>499</v>
      </c>
      <c r="B500" t="str">
        <f>IF(A500&lt;=250,"1-250",IF(A500&lt;=500,"251-500",IF(A500&lt;=750,"501-750","751-1000")))</f>
        <v>251-500</v>
      </c>
      <c r="C500" t="str">
        <f>CONCATENATE(IF(D500="Matematika","A",IF(D500="Fisika","B",IF(D500="Kimia","C",IF(D500="Biologi","D",IF(D500="Statistika","E","F"))))),IF(A500&gt;=1000,"",IF(A500&gt;=100,"0",IF(A500&gt;=10,"00",IF(A500&lt;10,"000")))),A500)</f>
        <v>E0499</v>
      </c>
      <c r="D500" t="s">
        <v>1010</v>
      </c>
      <c r="E500" t="str">
        <f>VLOOKUP(C500,Detail!$G$1:$H$1001,2,0)</f>
        <v>Dacin Yulianti</v>
      </c>
      <c r="F500" t="str">
        <f>IF(D500="Statistika","Bu Dwi",IF(D500="Aktuaria","Pak Krisna",IF(D500="Matematika","Pak Budi",IF(D500="Fisika","Bu Ratna",IF(D500="Kimia","Bu Made","Pak Andi")))))</f>
        <v>Bu Dwi</v>
      </c>
      <c r="G500">
        <v>68</v>
      </c>
      <c r="H500">
        <v>53</v>
      </c>
      <c r="I500">
        <v>70</v>
      </c>
      <c r="J500">
        <v>57</v>
      </c>
      <c r="K500">
        <v>62</v>
      </c>
      <c r="L500">
        <v>68</v>
      </c>
      <c r="M500">
        <v>71</v>
      </c>
      <c r="N500" s="27" t="str">
        <f>IFERROR(VLOOKUP(Main!C500,Absen!$A$1:$B$501,2,0),"No")</f>
        <v>No</v>
      </c>
      <c r="O500" s="27" t="str">
        <f>IF(N500="No","Hadir","Tidak Hadir")</f>
        <v>Hadir</v>
      </c>
      <c r="P500">
        <f>IF(N500="No",M500,M500-10)</f>
        <v>71</v>
      </c>
      <c r="Q500">
        <f>SUM(G500:H500,J500:K500)*12.5%+SUM(I500,L500)*20%+P500*10%</f>
        <v>64.7</v>
      </c>
      <c r="R500" t="str">
        <f>IF(Main!Q500&gt;=91,"A+",IF(Main!Q500&gt;=80,"A",IF(Q500&gt;=70,"B",IF(Q500&gt;=60,"C",IF(Q500&gt;=40,"D",IF(Q500&lt;40,"E"))))))</f>
        <v>C</v>
      </c>
      <c r="S500" s="27">
        <f>INDEX(Detail!$A$1:$A$1001,MATCH(Main!C500,Detail!$G$1:$G$1001,0))</f>
        <v>37385</v>
      </c>
      <c r="T500" t="str">
        <f>INDEX(Detail!$F$1:$F$1001,MATCH(Main!C500,Detail!$G$1:$G$1001,0))</f>
        <v>Bandar Lampung</v>
      </c>
      <c r="U500">
        <f>INDEX(Detail!$C$1:$C$1001,MATCH(Main!C500,Detail!$G$1:$G$1001,0))</f>
        <v>156</v>
      </c>
      <c r="V500">
        <f>INDEX(Detail!$D$1:$D$1001,MATCH(Main!C500,Detail!$G$1:$G$1001,0))</f>
        <v>85</v>
      </c>
      <c r="W500" t="str">
        <f>INDEX(Detail!$E$1:$E$1001,MATCH(Main!C500,Detail!$G$1:$G$1001,0))</f>
        <v xml:space="preserve">Gg. Moch. Ramdan No. 8
</v>
      </c>
      <c r="X500" t="str">
        <f>INDEX(Detail!$B$1:$B$1001,MATCH(Main!C500,Detail!$G$1:$G$1001,0))</f>
        <v>A-</v>
      </c>
    </row>
    <row r="501" spans="1:24" x14ac:dyDescent="0.35">
      <c r="A501">
        <v>500</v>
      </c>
      <c r="B501" t="str">
        <f>IF(A501&lt;=250,"1-250",IF(A501&lt;=500,"251-500",IF(A501&lt;=750,"501-750","751-1000")))</f>
        <v>251-500</v>
      </c>
      <c r="C501" t="str">
        <f>CONCATENATE(IF(D501="Matematika","A",IF(D501="Fisika","B",IF(D501="Kimia","C",IF(D501="Biologi","D",IF(D501="Statistika","E","F"))))),IF(A501&gt;=1000,"",IF(A501&gt;=100,"0",IF(A501&gt;=10,"00",IF(A501&lt;10,"000")))),A501)</f>
        <v>A0500</v>
      </c>
      <c r="D501" t="s">
        <v>1015</v>
      </c>
      <c r="E501" t="str">
        <f>VLOOKUP(C501,Detail!$G$1:$H$1001,2,0)</f>
        <v>Arsipatra Prasetya</v>
      </c>
      <c r="F501" t="str">
        <f>IF(D501="Statistika","Bu Dwi",IF(D501="Aktuaria","Pak Krisna",IF(D501="Matematika","Pak Budi",IF(D501="Fisika","Bu Ratna",IF(D501="Kimia","Bu Made","Pak Andi")))))</f>
        <v>Pak Budi</v>
      </c>
      <c r="G501">
        <v>79</v>
      </c>
      <c r="H501">
        <v>47</v>
      </c>
      <c r="I501">
        <v>47</v>
      </c>
      <c r="J501">
        <v>68</v>
      </c>
      <c r="K501">
        <v>73</v>
      </c>
      <c r="L501">
        <v>43</v>
      </c>
      <c r="M501">
        <v>64</v>
      </c>
      <c r="N501" s="27" t="str">
        <f>IFERROR(VLOOKUP(Main!C501,Absen!$A$1:$B$501,2,0),"No")</f>
        <v>No</v>
      </c>
      <c r="O501" s="27" t="str">
        <f>IF(N501="No","Hadir","Tidak Hadir")</f>
        <v>Hadir</v>
      </c>
      <c r="P501">
        <f>IF(N501="No",M501,M501-10)</f>
        <v>64</v>
      </c>
      <c r="Q501">
        <f>SUM(G501:H501,J501:K501)*12.5%+SUM(I501,L501)*20%+P501*10%</f>
        <v>57.774999999999999</v>
      </c>
      <c r="R501" t="str">
        <f>IF(Main!Q501&gt;=91,"A+",IF(Main!Q501&gt;=80,"A",IF(Q501&gt;=70,"B",IF(Q501&gt;=60,"C",IF(Q501&gt;=40,"D",IF(Q501&lt;40,"E"))))))</f>
        <v>D</v>
      </c>
      <c r="S501" s="27">
        <f>INDEX(Detail!$A$1:$A$1001,MATCH(Main!C501,Detail!$G$1:$G$1001,0))</f>
        <v>37102</v>
      </c>
      <c r="T501" t="str">
        <f>INDEX(Detail!$F$1:$F$1001,MATCH(Main!C501,Detail!$G$1:$G$1001,0))</f>
        <v>Surabaya</v>
      </c>
      <c r="U501">
        <f>INDEX(Detail!$C$1:$C$1001,MATCH(Main!C501,Detail!$G$1:$G$1001,0))</f>
        <v>176</v>
      </c>
      <c r="V501">
        <f>INDEX(Detail!$D$1:$D$1001,MATCH(Main!C501,Detail!$G$1:$G$1001,0))</f>
        <v>60</v>
      </c>
      <c r="W501" t="str">
        <f>INDEX(Detail!$E$1:$E$1001,MATCH(Main!C501,Detail!$G$1:$G$1001,0))</f>
        <v>Jl. Wonoayu No. 03</v>
      </c>
      <c r="X501" t="str">
        <f>INDEX(Detail!$B$1:$B$1001,MATCH(Main!C501,Detail!$G$1:$G$1001,0))</f>
        <v>A-</v>
      </c>
    </row>
    <row r="502" spans="1:24" x14ac:dyDescent="0.35">
      <c r="A502">
        <v>501</v>
      </c>
      <c r="B502" t="str">
        <f>IF(A502&lt;=250,"1-250",IF(A502&lt;=500,"251-500",IF(A502&lt;=750,"501-750","751-1000")))</f>
        <v>501-750</v>
      </c>
      <c r="C502" t="str">
        <f>CONCATENATE(IF(D502="Matematika","A",IF(D502="Fisika","B",IF(D502="Kimia","C",IF(D502="Biologi","D",IF(D502="Statistika","E","F"))))),IF(A502&gt;=1000,"",IF(A502&gt;=100,"0",IF(A502&gt;=10,"00",IF(A502&lt;10,"000")))),A502)</f>
        <v>C0501</v>
      </c>
      <c r="D502" t="s">
        <v>1012</v>
      </c>
      <c r="E502" t="str">
        <f>VLOOKUP(C502,Detail!$G$1:$H$1001,2,0)</f>
        <v>Raden Simbolon</v>
      </c>
      <c r="F502" t="str">
        <f>IF(D502="Kimia","Bu Dwi",IF(D502="Biologi","Pak Krisna",IF(D502="Statistika","Pak Budi",IF(D502="Aktuaria","Bu Ratna",IF(D502="Matematika","Bu Made","Pak Andi")))))</f>
        <v>Bu Dwi</v>
      </c>
      <c r="G502">
        <v>63</v>
      </c>
      <c r="H502">
        <v>40</v>
      </c>
      <c r="I502">
        <v>66</v>
      </c>
      <c r="J502">
        <v>63</v>
      </c>
      <c r="K502">
        <v>88</v>
      </c>
      <c r="L502">
        <v>45</v>
      </c>
      <c r="M502">
        <v>81</v>
      </c>
      <c r="N502" s="27" t="str">
        <f>IFERROR(VLOOKUP(Main!C502,Absen!$A$1:$B$501,2,0),"No")</f>
        <v>No</v>
      </c>
      <c r="O502" s="27" t="str">
        <f>IF(N502="No","Hadir","Tidak Hadir")</f>
        <v>Hadir</v>
      </c>
      <c r="P502">
        <f>IF(N502="No",M502,M502-10)</f>
        <v>81</v>
      </c>
      <c r="Q502">
        <f>SUM(G502:H502,J502:K502)*12.5%+SUM(I502,L502)*20%+P502*10%</f>
        <v>62.050000000000004</v>
      </c>
      <c r="R502" t="str">
        <f>IF(Main!Q502&gt;=91,"A+",IF(Main!Q502&gt;=80,"A",IF(Q502&gt;=70,"B",IF(Q502&gt;=60,"C",IF(Q502&gt;=40,"D",IF(Q502&lt;40,"E"))))))</f>
        <v>C</v>
      </c>
      <c r="S502" s="27">
        <f>INDEX(Detail!$A$1:$A$1001,MATCH(Main!C502,Detail!$G$1:$G$1001,0))</f>
        <v>37866</v>
      </c>
      <c r="T502" t="str">
        <f>INDEX(Detail!$F$1:$F$1001,MATCH(Main!C502,Detail!$G$1:$G$1001,0))</f>
        <v>Bekasi</v>
      </c>
      <c r="U502">
        <f>INDEX(Detail!$C$1:$C$1001,MATCH(Main!C502,Detail!$G$1:$G$1001,0))</f>
        <v>175</v>
      </c>
      <c r="V502">
        <f>INDEX(Detail!$D$1:$D$1001,MATCH(Main!C502,Detail!$G$1:$G$1001,0))</f>
        <v>58</v>
      </c>
      <c r="W502" t="str">
        <f>INDEX(Detail!$E$1:$E$1001,MATCH(Main!C502,Detail!$G$1:$G$1001,0))</f>
        <v>Gg. Gardujati No. 90</v>
      </c>
      <c r="X502" t="str">
        <f>INDEX(Detail!$B$1:$B$1001,MATCH(Main!C502,Detail!$G$1:$G$1001,0))</f>
        <v>O+</v>
      </c>
    </row>
    <row r="503" spans="1:24" x14ac:dyDescent="0.35">
      <c r="A503">
        <v>502</v>
      </c>
      <c r="B503" t="str">
        <f>IF(A503&lt;=250,"1-250",IF(A503&lt;=500,"251-500",IF(A503&lt;=750,"501-750","751-1000")))</f>
        <v>501-750</v>
      </c>
      <c r="C503" t="str">
        <f>CONCATENATE(IF(D503="Matematika","A",IF(D503="Fisika","B",IF(D503="Kimia","C",IF(D503="Biologi","D",IF(D503="Statistika","E","F"))))),IF(A503&gt;=1000,"",IF(A503&gt;=100,"0",IF(A503&gt;=10,"00",IF(A503&lt;10,"000")))),A503)</f>
        <v>B0502</v>
      </c>
      <c r="D503" t="s">
        <v>1014</v>
      </c>
      <c r="E503" t="str">
        <f>VLOOKUP(C503,Detail!$G$1:$H$1001,2,0)</f>
        <v>Septi Prasetya</v>
      </c>
      <c r="F503" t="str">
        <f>IF(D503="Kimia","Bu Dwi",IF(D503="Biologi","Pak Krisna",IF(D503="Statistika","Pak Budi",IF(D503="Aktuaria","Bu Ratna",IF(D503="Matematika","Bu Made","Pak Andi")))))</f>
        <v>Pak Andi</v>
      </c>
      <c r="G503">
        <v>54</v>
      </c>
      <c r="H503">
        <v>61</v>
      </c>
      <c r="I503">
        <v>39</v>
      </c>
      <c r="J503">
        <v>56</v>
      </c>
      <c r="K503">
        <v>85</v>
      </c>
      <c r="L503">
        <v>77</v>
      </c>
      <c r="M503">
        <v>71</v>
      </c>
      <c r="N503" s="27">
        <f>IFERROR(VLOOKUP(Main!C503,Absen!$A$1:$B$501,2,0),"No")</f>
        <v>44873</v>
      </c>
      <c r="O503" s="27" t="str">
        <f>IF(N503="No","Hadir","Tidak Hadir")</f>
        <v>Tidak Hadir</v>
      </c>
      <c r="P503">
        <f>IF(N503="No",M503,M503-10)</f>
        <v>61</v>
      </c>
      <c r="Q503">
        <f>SUM(G503:H503,J503:K503)*12.5%+SUM(I503,L503)*20%+P503*10%</f>
        <v>61.300000000000004</v>
      </c>
      <c r="R503" t="str">
        <f>IF(Main!Q503&gt;=91,"A+",IF(Main!Q503&gt;=80,"A",IF(Q503&gt;=70,"B",IF(Q503&gt;=60,"C",IF(Q503&gt;=40,"D",IF(Q503&lt;40,"E"))))))</f>
        <v>C</v>
      </c>
      <c r="S503" s="27">
        <f>INDEX(Detail!$A$1:$A$1001,MATCH(Main!C503,Detail!$G$1:$G$1001,0))</f>
        <v>38255</v>
      </c>
      <c r="T503" t="str">
        <f>INDEX(Detail!$F$1:$F$1001,MATCH(Main!C503,Detail!$G$1:$G$1001,0))</f>
        <v>Samarinda</v>
      </c>
      <c r="U503">
        <f>INDEX(Detail!$C$1:$C$1001,MATCH(Main!C503,Detail!$G$1:$G$1001,0))</f>
        <v>179</v>
      </c>
      <c r="V503">
        <f>INDEX(Detail!$D$1:$D$1001,MATCH(Main!C503,Detail!$G$1:$G$1001,0))</f>
        <v>79</v>
      </c>
      <c r="W503" t="str">
        <f>INDEX(Detail!$E$1:$E$1001,MATCH(Main!C503,Detail!$G$1:$G$1001,0))</f>
        <v>Jalan Ahmad Dahlan No. 36</v>
      </c>
      <c r="X503" t="str">
        <f>INDEX(Detail!$B$1:$B$1001,MATCH(Main!C503,Detail!$G$1:$G$1001,0))</f>
        <v>A-</v>
      </c>
    </row>
    <row r="504" spans="1:24" x14ac:dyDescent="0.35">
      <c r="A504">
        <v>503</v>
      </c>
      <c r="B504" t="str">
        <f>IF(A504&lt;=250,"1-250",IF(A504&lt;=500,"251-500",IF(A504&lt;=750,"501-750","751-1000")))</f>
        <v>501-750</v>
      </c>
      <c r="C504" t="str">
        <f>CONCATENATE(IF(D504="Matematika","A",IF(D504="Fisika","B",IF(D504="Kimia","C",IF(D504="Biologi","D",IF(D504="Statistika","E","F"))))),IF(A504&gt;=1000,"",IF(A504&gt;=100,"0",IF(A504&gt;=10,"00",IF(A504&lt;10,"000")))),A504)</f>
        <v>A0503</v>
      </c>
      <c r="D504" t="s">
        <v>1015</v>
      </c>
      <c r="E504" t="str">
        <f>VLOOKUP(C504,Detail!$G$1:$H$1001,2,0)</f>
        <v>Kala Uwais</v>
      </c>
      <c r="F504" t="str">
        <f>IF(D504="Kimia","Bu Dwi",IF(D504="Biologi","Pak Krisna",IF(D504="Statistika","Pak Budi",IF(D504="Aktuaria","Bu Ratna",IF(D504="Matematika","Bu Made","Pak Andi")))))</f>
        <v>Bu Made</v>
      </c>
      <c r="G504">
        <v>59</v>
      </c>
      <c r="H504">
        <v>45</v>
      </c>
      <c r="I504">
        <v>85</v>
      </c>
      <c r="J504">
        <v>50</v>
      </c>
      <c r="K504">
        <v>73</v>
      </c>
      <c r="L504">
        <v>77</v>
      </c>
      <c r="M504">
        <v>71</v>
      </c>
      <c r="N504" s="27" t="str">
        <f>IFERROR(VLOOKUP(Main!C504,Absen!$A$1:$B$501,2,0),"No")</f>
        <v>No</v>
      </c>
      <c r="O504" s="27" t="str">
        <f>IF(N504="No","Hadir","Tidak Hadir")</f>
        <v>Hadir</v>
      </c>
      <c r="P504">
        <f>IF(N504="No",M504,M504-10)</f>
        <v>71</v>
      </c>
      <c r="Q504">
        <f>SUM(G504:H504,J504:K504)*12.5%+SUM(I504,L504)*20%+P504*10%</f>
        <v>67.875</v>
      </c>
      <c r="R504" t="str">
        <f>IF(Main!Q504&gt;=91,"A+",IF(Main!Q504&gt;=80,"A",IF(Q504&gt;=70,"B",IF(Q504&gt;=60,"C",IF(Q504&gt;=40,"D",IF(Q504&lt;40,"E"))))))</f>
        <v>C</v>
      </c>
      <c r="S504" s="27">
        <f>INDEX(Detail!$A$1:$A$1001,MATCH(Main!C504,Detail!$G$1:$G$1001,0))</f>
        <v>37513</v>
      </c>
      <c r="T504" t="str">
        <f>INDEX(Detail!$F$1:$F$1001,MATCH(Main!C504,Detail!$G$1:$G$1001,0))</f>
        <v>Banjar</v>
      </c>
      <c r="U504">
        <f>INDEX(Detail!$C$1:$C$1001,MATCH(Main!C504,Detail!$G$1:$G$1001,0))</f>
        <v>153</v>
      </c>
      <c r="V504">
        <f>INDEX(Detail!$D$1:$D$1001,MATCH(Main!C504,Detail!$G$1:$G$1001,0))</f>
        <v>84</v>
      </c>
      <c r="W504" t="str">
        <f>INDEX(Detail!$E$1:$E$1001,MATCH(Main!C504,Detail!$G$1:$G$1001,0))</f>
        <v xml:space="preserve">Gg. Rungkut Industri No. 2
</v>
      </c>
      <c r="X504" t="str">
        <f>INDEX(Detail!$B$1:$B$1001,MATCH(Main!C504,Detail!$G$1:$G$1001,0))</f>
        <v>AB+</v>
      </c>
    </row>
    <row r="505" spans="1:24" x14ac:dyDescent="0.35">
      <c r="A505">
        <v>504</v>
      </c>
      <c r="B505" t="str">
        <f>IF(A505&lt;=250,"1-250",IF(A505&lt;=500,"251-500",IF(A505&lt;=750,"501-750","751-1000")))</f>
        <v>501-750</v>
      </c>
      <c r="C505" t="str">
        <f>CONCATENATE(IF(D505="Matematika","A",IF(D505="Fisika","B",IF(D505="Kimia","C",IF(D505="Biologi","D",IF(D505="Statistika","E","F"))))),IF(A505&gt;=1000,"",IF(A505&gt;=100,"0",IF(A505&gt;=10,"00",IF(A505&lt;10,"000")))),A505)</f>
        <v>E0504</v>
      </c>
      <c r="D505" t="s">
        <v>1010</v>
      </c>
      <c r="E505" t="str">
        <f>VLOOKUP(C505,Detail!$G$1:$H$1001,2,0)</f>
        <v>Paiman Santoso</v>
      </c>
      <c r="F505" t="str">
        <f>IF(D505="Kimia","Bu Dwi",IF(D505="Biologi","Pak Krisna",IF(D505="Statistika","Pak Budi",IF(D505="Aktuaria","Bu Ratna",IF(D505="Matematika","Bu Made","Pak Andi")))))</f>
        <v>Pak Budi</v>
      </c>
      <c r="G505">
        <v>69</v>
      </c>
      <c r="H505">
        <v>54</v>
      </c>
      <c r="I505">
        <v>49</v>
      </c>
      <c r="J505">
        <v>58</v>
      </c>
      <c r="K505">
        <v>68</v>
      </c>
      <c r="L505">
        <v>53</v>
      </c>
      <c r="M505">
        <v>94</v>
      </c>
      <c r="N505" s="27" t="str">
        <f>IFERROR(VLOOKUP(Main!C505,Absen!$A$1:$B$501,2,0),"No")</f>
        <v>No</v>
      </c>
      <c r="O505" s="27" t="str">
        <f>IF(N505="No","Hadir","Tidak Hadir")</f>
        <v>Hadir</v>
      </c>
      <c r="P505">
        <f>IF(N505="No",M505,M505-10)</f>
        <v>94</v>
      </c>
      <c r="Q505">
        <f>SUM(G505:H505,J505:K505)*12.5%+SUM(I505,L505)*20%+P505*10%</f>
        <v>60.925000000000004</v>
      </c>
      <c r="R505" t="str">
        <f>IF(Main!Q505&gt;=91,"A+",IF(Main!Q505&gt;=80,"A",IF(Q505&gt;=70,"B",IF(Q505&gt;=60,"C",IF(Q505&gt;=40,"D",IF(Q505&lt;40,"E"))))))</f>
        <v>C</v>
      </c>
      <c r="S505" s="27">
        <f>INDEX(Detail!$A$1:$A$1001,MATCH(Main!C505,Detail!$G$1:$G$1001,0))</f>
        <v>37137</v>
      </c>
      <c r="T505" t="str">
        <f>INDEX(Detail!$F$1:$F$1001,MATCH(Main!C505,Detail!$G$1:$G$1001,0))</f>
        <v>Banda Aceh</v>
      </c>
      <c r="U505">
        <f>INDEX(Detail!$C$1:$C$1001,MATCH(Main!C505,Detail!$G$1:$G$1001,0))</f>
        <v>162</v>
      </c>
      <c r="V505">
        <f>INDEX(Detail!$D$1:$D$1001,MATCH(Main!C505,Detail!$G$1:$G$1001,0))</f>
        <v>46</v>
      </c>
      <c r="W505" t="str">
        <f>INDEX(Detail!$E$1:$E$1001,MATCH(Main!C505,Detail!$G$1:$G$1001,0))</f>
        <v>Jl. Otto Iskandardinata No. 35</v>
      </c>
      <c r="X505" t="str">
        <f>INDEX(Detail!$B$1:$B$1001,MATCH(Main!C505,Detail!$G$1:$G$1001,0))</f>
        <v>AB+</v>
      </c>
    </row>
    <row r="506" spans="1:24" x14ac:dyDescent="0.35">
      <c r="A506">
        <v>505</v>
      </c>
      <c r="B506" t="str">
        <f>IF(A506&lt;=250,"1-250",IF(A506&lt;=500,"251-500",IF(A506&lt;=750,"501-750","751-1000")))</f>
        <v>501-750</v>
      </c>
      <c r="C506" t="str">
        <f>CONCATENATE(IF(D506="Matematika","A",IF(D506="Fisika","B",IF(D506="Kimia","C",IF(D506="Biologi","D",IF(D506="Statistika","E","F"))))),IF(A506&gt;=1000,"",IF(A506&gt;=100,"0",IF(A506&gt;=10,"00",IF(A506&lt;10,"000")))),A506)</f>
        <v>F0505</v>
      </c>
      <c r="D506" t="s">
        <v>1011</v>
      </c>
      <c r="E506" t="str">
        <f>VLOOKUP(C506,Detail!$G$1:$H$1001,2,0)</f>
        <v>Bakiman Rahimah</v>
      </c>
      <c r="F506" t="str">
        <f>IF(D506="Kimia","Bu Dwi",IF(D506="Biologi","Pak Krisna",IF(D506="Statistika","Pak Budi",IF(D506="Aktuaria","Bu Ratna",IF(D506="Matematika","Bu Made","Pak Andi")))))</f>
        <v>Bu Ratna</v>
      </c>
      <c r="G506">
        <v>84</v>
      </c>
      <c r="H506">
        <v>52</v>
      </c>
      <c r="I506">
        <v>50</v>
      </c>
      <c r="J506">
        <v>63</v>
      </c>
      <c r="K506">
        <v>63</v>
      </c>
      <c r="L506">
        <v>46</v>
      </c>
      <c r="M506">
        <v>75</v>
      </c>
      <c r="N506" s="27">
        <f>IFERROR(VLOOKUP(Main!C506,Absen!$A$1:$B$501,2,0),"No")</f>
        <v>44907</v>
      </c>
      <c r="O506" s="27" t="str">
        <f>IF(N506="No","Hadir","Tidak Hadir")</f>
        <v>Tidak Hadir</v>
      </c>
      <c r="P506">
        <f>IF(N506="No",M506,M506-10)</f>
        <v>65</v>
      </c>
      <c r="Q506">
        <f>SUM(G506:H506,J506:K506)*12.5%+SUM(I506,L506)*20%+P506*10%</f>
        <v>58.45</v>
      </c>
      <c r="R506" t="str">
        <f>IF(Main!Q506&gt;=91,"A+",IF(Main!Q506&gt;=80,"A",IF(Q506&gt;=70,"B",IF(Q506&gt;=60,"C",IF(Q506&gt;=40,"D",IF(Q506&lt;40,"E"))))))</f>
        <v>D</v>
      </c>
      <c r="S506" s="27">
        <f>INDEX(Detail!$A$1:$A$1001,MATCH(Main!C506,Detail!$G$1:$G$1001,0))</f>
        <v>38072</v>
      </c>
      <c r="T506" t="str">
        <f>INDEX(Detail!$F$1:$F$1001,MATCH(Main!C506,Detail!$G$1:$G$1001,0))</f>
        <v>Samarinda</v>
      </c>
      <c r="U506">
        <f>INDEX(Detail!$C$1:$C$1001,MATCH(Main!C506,Detail!$G$1:$G$1001,0))</f>
        <v>179</v>
      </c>
      <c r="V506">
        <f>INDEX(Detail!$D$1:$D$1001,MATCH(Main!C506,Detail!$G$1:$G$1001,0))</f>
        <v>95</v>
      </c>
      <c r="W506" t="str">
        <f>INDEX(Detail!$E$1:$E$1001,MATCH(Main!C506,Detail!$G$1:$G$1001,0))</f>
        <v>Jalan Stasiun Wonokromo No. 03</v>
      </c>
      <c r="X506" t="str">
        <f>INDEX(Detail!$B$1:$B$1001,MATCH(Main!C506,Detail!$G$1:$G$1001,0))</f>
        <v>B-</v>
      </c>
    </row>
    <row r="507" spans="1:24" x14ac:dyDescent="0.35">
      <c r="A507">
        <v>506</v>
      </c>
      <c r="B507" t="str">
        <f>IF(A507&lt;=250,"1-250",IF(A507&lt;=500,"251-500",IF(A507&lt;=750,"501-750","751-1000")))</f>
        <v>501-750</v>
      </c>
      <c r="C507" t="str">
        <f>CONCATENATE(IF(D507="Matematika","A",IF(D507="Fisika","B",IF(D507="Kimia","C",IF(D507="Biologi","D",IF(D507="Statistika","E","F"))))),IF(A507&gt;=1000,"",IF(A507&gt;=100,"0",IF(A507&gt;=10,"00",IF(A507&lt;10,"000")))),A507)</f>
        <v>F0506</v>
      </c>
      <c r="D507" t="s">
        <v>1011</v>
      </c>
      <c r="E507" t="str">
        <f>VLOOKUP(C507,Detail!$G$1:$H$1001,2,0)</f>
        <v>Mustika Budiman</v>
      </c>
      <c r="F507" t="str">
        <f>IF(D507="Kimia","Bu Dwi",IF(D507="Biologi","Pak Krisna",IF(D507="Statistika","Pak Budi",IF(D507="Aktuaria","Bu Ratna",IF(D507="Matematika","Bu Made","Pak Andi")))))</f>
        <v>Bu Ratna</v>
      </c>
      <c r="G507">
        <v>70</v>
      </c>
      <c r="H507">
        <v>59</v>
      </c>
      <c r="I507">
        <v>41</v>
      </c>
      <c r="J507">
        <v>70</v>
      </c>
      <c r="K507">
        <v>92</v>
      </c>
      <c r="L507">
        <v>59</v>
      </c>
      <c r="M507">
        <v>68</v>
      </c>
      <c r="N507" s="27" t="str">
        <f>IFERROR(VLOOKUP(Main!C507,Absen!$A$1:$B$501,2,0),"No")</f>
        <v>No</v>
      </c>
      <c r="O507" s="27" t="str">
        <f>IF(N507="No","Hadir","Tidak Hadir")</f>
        <v>Hadir</v>
      </c>
      <c r="P507">
        <f>IF(N507="No",M507,M507-10)</f>
        <v>68</v>
      </c>
      <c r="Q507">
        <f>SUM(G507:H507,J507:K507)*12.5%+SUM(I507,L507)*20%+P507*10%</f>
        <v>63.174999999999997</v>
      </c>
      <c r="R507" t="str">
        <f>IF(Main!Q507&gt;=91,"A+",IF(Main!Q507&gt;=80,"A",IF(Q507&gt;=70,"B",IF(Q507&gt;=60,"C",IF(Q507&gt;=40,"D",IF(Q507&lt;40,"E"))))))</f>
        <v>C</v>
      </c>
      <c r="S507" s="27">
        <f>INDEX(Detail!$A$1:$A$1001,MATCH(Main!C507,Detail!$G$1:$G$1001,0))</f>
        <v>37539</v>
      </c>
      <c r="T507" t="str">
        <f>INDEX(Detail!$F$1:$F$1001,MATCH(Main!C507,Detail!$G$1:$G$1001,0))</f>
        <v>Ternate</v>
      </c>
      <c r="U507">
        <f>INDEX(Detail!$C$1:$C$1001,MATCH(Main!C507,Detail!$G$1:$G$1001,0))</f>
        <v>155</v>
      </c>
      <c r="V507">
        <f>INDEX(Detail!$D$1:$D$1001,MATCH(Main!C507,Detail!$G$1:$G$1001,0))</f>
        <v>79</v>
      </c>
      <c r="W507" t="str">
        <f>INDEX(Detail!$E$1:$E$1001,MATCH(Main!C507,Detail!$G$1:$G$1001,0))</f>
        <v>Jalan Rumah Sakit No. 92</v>
      </c>
      <c r="X507" t="str">
        <f>INDEX(Detail!$B$1:$B$1001,MATCH(Main!C507,Detail!$G$1:$G$1001,0))</f>
        <v>AB+</v>
      </c>
    </row>
    <row r="508" spans="1:24" x14ac:dyDescent="0.35">
      <c r="A508">
        <v>507</v>
      </c>
      <c r="B508" t="str">
        <f>IF(A508&lt;=250,"1-250",IF(A508&lt;=500,"251-500",IF(A508&lt;=750,"501-750","751-1000")))</f>
        <v>501-750</v>
      </c>
      <c r="C508" t="str">
        <f>CONCATENATE(IF(D508="Matematika","A",IF(D508="Fisika","B",IF(D508="Kimia","C",IF(D508="Biologi","D",IF(D508="Statistika","E","F"))))),IF(A508&gt;=1000,"",IF(A508&gt;=100,"0",IF(A508&gt;=10,"00",IF(A508&lt;10,"000")))),A508)</f>
        <v>B0507</v>
      </c>
      <c r="D508" t="s">
        <v>1014</v>
      </c>
      <c r="E508" t="str">
        <f>VLOOKUP(C508,Detail!$G$1:$H$1001,2,0)</f>
        <v>Jefri Hutapea</v>
      </c>
      <c r="F508" t="str">
        <f>IF(D508="Kimia","Bu Dwi",IF(D508="Biologi","Pak Krisna",IF(D508="Statistika","Pak Budi",IF(D508="Aktuaria","Bu Ratna",IF(D508="Matematika","Bu Made","Pak Andi")))))</f>
        <v>Pak Andi</v>
      </c>
      <c r="G508">
        <v>50</v>
      </c>
      <c r="H508">
        <v>45</v>
      </c>
      <c r="I508">
        <v>48</v>
      </c>
      <c r="J508">
        <v>71</v>
      </c>
      <c r="K508">
        <v>55</v>
      </c>
      <c r="L508">
        <v>83</v>
      </c>
      <c r="M508">
        <v>95</v>
      </c>
      <c r="N508" s="27">
        <f>IFERROR(VLOOKUP(Main!C508,Absen!$A$1:$B$501,2,0),"No")</f>
        <v>44841</v>
      </c>
      <c r="O508" s="27" t="str">
        <f>IF(N508="No","Hadir","Tidak Hadir")</f>
        <v>Tidak Hadir</v>
      </c>
      <c r="P508">
        <f>IF(N508="No",M508,M508-10)</f>
        <v>85</v>
      </c>
      <c r="Q508">
        <f>SUM(G508:H508,J508:K508)*12.5%+SUM(I508,L508)*20%+P508*10%</f>
        <v>62.325000000000003</v>
      </c>
      <c r="R508" t="str">
        <f>IF(Main!Q508&gt;=91,"A+",IF(Main!Q508&gt;=80,"A",IF(Q508&gt;=70,"B",IF(Q508&gt;=60,"C",IF(Q508&gt;=40,"D",IF(Q508&lt;40,"E"))))))</f>
        <v>C</v>
      </c>
      <c r="S508" s="27">
        <f>INDEX(Detail!$A$1:$A$1001,MATCH(Main!C508,Detail!$G$1:$G$1001,0))</f>
        <v>37021</v>
      </c>
      <c r="T508" t="str">
        <f>INDEX(Detail!$F$1:$F$1001,MATCH(Main!C508,Detail!$G$1:$G$1001,0))</f>
        <v>Pariaman</v>
      </c>
      <c r="U508">
        <f>INDEX(Detail!$C$1:$C$1001,MATCH(Main!C508,Detail!$G$1:$G$1001,0))</f>
        <v>173</v>
      </c>
      <c r="V508">
        <f>INDEX(Detail!$D$1:$D$1001,MATCH(Main!C508,Detail!$G$1:$G$1001,0))</f>
        <v>46</v>
      </c>
      <c r="W508" t="str">
        <f>INDEX(Detail!$E$1:$E$1001,MATCH(Main!C508,Detail!$G$1:$G$1001,0))</f>
        <v>Gang Pelajar Pejuang No. 27</v>
      </c>
      <c r="X508" t="str">
        <f>INDEX(Detail!$B$1:$B$1001,MATCH(Main!C508,Detail!$G$1:$G$1001,0))</f>
        <v>AB+</v>
      </c>
    </row>
    <row r="509" spans="1:24" x14ac:dyDescent="0.35">
      <c r="A509">
        <v>508</v>
      </c>
      <c r="B509" t="str">
        <f>IF(A509&lt;=250,"1-250",IF(A509&lt;=500,"251-500",IF(A509&lt;=750,"501-750","751-1000")))</f>
        <v>501-750</v>
      </c>
      <c r="C509" t="str">
        <f>CONCATENATE(IF(D509="Matematika","A",IF(D509="Fisika","B",IF(D509="Kimia","C",IF(D509="Biologi","D",IF(D509="Statistika","E","F"))))),IF(A509&gt;=1000,"",IF(A509&gt;=100,"0",IF(A509&gt;=10,"00",IF(A509&lt;10,"000")))),A509)</f>
        <v>D0508</v>
      </c>
      <c r="D509" t="s">
        <v>1013</v>
      </c>
      <c r="E509" t="str">
        <f>VLOOKUP(C509,Detail!$G$1:$H$1001,2,0)</f>
        <v>Nilam Hakim</v>
      </c>
      <c r="F509" t="str">
        <f>IF(D509="Kimia","Bu Dwi",IF(D509="Biologi","Pak Krisna",IF(D509="Statistika","Pak Budi",IF(D509="Aktuaria","Bu Ratna",IF(D509="Matematika","Bu Made","Pak Andi")))))</f>
        <v>Pak Krisna</v>
      </c>
      <c r="G509">
        <v>56</v>
      </c>
      <c r="H509">
        <v>61</v>
      </c>
      <c r="I509">
        <v>57</v>
      </c>
      <c r="J509">
        <v>69</v>
      </c>
      <c r="K509">
        <v>83</v>
      </c>
      <c r="L509">
        <v>89</v>
      </c>
      <c r="M509">
        <v>69</v>
      </c>
      <c r="N509" s="27">
        <f>IFERROR(VLOOKUP(Main!C509,Absen!$A$1:$B$501,2,0),"No")</f>
        <v>44809</v>
      </c>
      <c r="O509" s="27" t="str">
        <f>IF(N509="No","Hadir","Tidak Hadir")</f>
        <v>Tidak Hadir</v>
      </c>
      <c r="P509">
        <f>IF(N509="No",M509,M509-10)</f>
        <v>59</v>
      </c>
      <c r="Q509">
        <f>SUM(G509:H509,J509:K509)*12.5%+SUM(I509,L509)*20%+P509*10%</f>
        <v>68.725000000000009</v>
      </c>
      <c r="R509" t="str">
        <f>IF(Main!Q509&gt;=91,"A+",IF(Main!Q509&gt;=80,"A",IF(Q509&gt;=70,"B",IF(Q509&gt;=60,"C",IF(Q509&gt;=40,"D",IF(Q509&lt;40,"E"))))))</f>
        <v>C</v>
      </c>
      <c r="S509" s="27">
        <f>INDEX(Detail!$A$1:$A$1001,MATCH(Main!C509,Detail!$G$1:$G$1001,0))</f>
        <v>38377</v>
      </c>
      <c r="T509" t="str">
        <f>INDEX(Detail!$F$1:$F$1001,MATCH(Main!C509,Detail!$G$1:$G$1001,0))</f>
        <v>Lhokseumawe</v>
      </c>
      <c r="U509">
        <f>INDEX(Detail!$C$1:$C$1001,MATCH(Main!C509,Detail!$G$1:$G$1001,0))</f>
        <v>175</v>
      </c>
      <c r="V509">
        <f>INDEX(Detail!$D$1:$D$1001,MATCH(Main!C509,Detail!$G$1:$G$1001,0))</f>
        <v>58</v>
      </c>
      <c r="W509" t="str">
        <f>INDEX(Detail!$E$1:$E$1001,MATCH(Main!C509,Detail!$G$1:$G$1001,0))</f>
        <v>Gang Suniaraja No. 24</v>
      </c>
      <c r="X509" t="str">
        <f>INDEX(Detail!$B$1:$B$1001,MATCH(Main!C509,Detail!$G$1:$G$1001,0))</f>
        <v>AB+</v>
      </c>
    </row>
    <row r="510" spans="1:24" x14ac:dyDescent="0.35">
      <c r="A510">
        <v>509</v>
      </c>
      <c r="B510" t="str">
        <f>IF(A510&lt;=250,"1-250",IF(A510&lt;=500,"251-500",IF(A510&lt;=750,"501-750","751-1000")))</f>
        <v>501-750</v>
      </c>
      <c r="C510" t="str">
        <f>CONCATENATE(IF(D510="Matematika","A",IF(D510="Fisika","B",IF(D510="Kimia","C",IF(D510="Biologi","D",IF(D510="Statistika","E","F"))))),IF(A510&gt;=1000,"",IF(A510&gt;=100,"0",IF(A510&gt;=10,"00",IF(A510&lt;10,"000")))),A510)</f>
        <v>E0509</v>
      </c>
      <c r="D510" t="s">
        <v>1010</v>
      </c>
      <c r="E510" t="str">
        <f>VLOOKUP(C510,Detail!$G$1:$H$1001,2,0)</f>
        <v>Cakrabuana Pranowo</v>
      </c>
      <c r="F510" t="str">
        <f>IF(D510="Kimia","Bu Dwi",IF(D510="Biologi","Pak Krisna",IF(D510="Statistika","Pak Budi",IF(D510="Aktuaria","Bu Ratna",IF(D510="Matematika","Bu Made","Pak Andi")))))</f>
        <v>Pak Budi</v>
      </c>
      <c r="G510">
        <v>93</v>
      </c>
      <c r="H510">
        <v>41</v>
      </c>
      <c r="I510">
        <v>70</v>
      </c>
      <c r="J510">
        <v>65</v>
      </c>
      <c r="K510">
        <v>50</v>
      </c>
      <c r="L510">
        <v>58</v>
      </c>
      <c r="M510">
        <v>76</v>
      </c>
      <c r="N510" s="27">
        <f>IFERROR(VLOOKUP(Main!C510,Absen!$A$1:$B$501,2,0),"No")</f>
        <v>44889</v>
      </c>
      <c r="O510" s="27" t="str">
        <f>IF(N510="No","Hadir","Tidak Hadir")</f>
        <v>Tidak Hadir</v>
      </c>
      <c r="P510">
        <f>IF(N510="No",M510,M510-10)</f>
        <v>66</v>
      </c>
      <c r="Q510">
        <f>SUM(G510:H510,J510:K510)*12.5%+SUM(I510,L510)*20%+P510*10%</f>
        <v>63.325000000000003</v>
      </c>
      <c r="R510" t="str">
        <f>IF(Main!Q510&gt;=91,"A+",IF(Main!Q510&gt;=80,"A",IF(Q510&gt;=70,"B",IF(Q510&gt;=60,"C",IF(Q510&gt;=40,"D",IF(Q510&lt;40,"E"))))))</f>
        <v>C</v>
      </c>
      <c r="S510" s="27">
        <f>INDEX(Detail!$A$1:$A$1001,MATCH(Main!C510,Detail!$G$1:$G$1001,0))</f>
        <v>38359</v>
      </c>
      <c r="T510" t="str">
        <f>INDEX(Detail!$F$1:$F$1001,MATCH(Main!C510,Detail!$G$1:$G$1001,0))</f>
        <v>Manado</v>
      </c>
      <c r="U510">
        <f>INDEX(Detail!$C$1:$C$1001,MATCH(Main!C510,Detail!$G$1:$G$1001,0))</f>
        <v>175</v>
      </c>
      <c r="V510">
        <f>INDEX(Detail!$D$1:$D$1001,MATCH(Main!C510,Detail!$G$1:$G$1001,0))</f>
        <v>50</v>
      </c>
      <c r="W510" t="str">
        <f>INDEX(Detail!$E$1:$E$1001,MATCH(Main!C510,Detail!$G$1:$G$1001,0))</f>
        <v xml:space="preserve">Gang Asia Afrika No. 8
</v>
      </c>
      <c r="X510" t="str">
        <f>INDEX(Detail!$B$1:$B$1001,MATCH(Main!C510,Detail!$G$1:$G$1001,0))</f>
        <v>AB+</v>
      </c>
    </row>
    <row r="511" spans="1:24" x14ac:dyDescent="0.35">
      <c r="A511">
        <v>510</v>
      </c>
      <c r="B511" t="str">
        <f>IF(A511&lt;=250,"1-250",IF(A511&lt;=500,"251-500",IF(A511&lt;=750,"501-750","751-1000")))</f>
        <v>501-750</v>
      </c>
      <c r="C511" t="str">
        <f>CONCATENATE(IF(D511="Matematika","A",IF(D511="Fisika","B",IF(D511="Kimia","C",IF(D511="Biologi","D",IF(D511="Statistika","E","F"))))),IF(A511&gt;=1000,"",IF(A511&gt;=100,"0",IF(A511&gt;=10,"00",IF(A511&lt;10,"000")))),A511)</f>
        <v>D0510</v>
      </c>
      <c r="D511" t="s">
        <v>1013</v>
      </c>
      <c r="E511" t="str">
        <f>VLOOKUP(C511,Detail!$G$1:$H$1001,2,0)</f>
        <v>Prabu Natsir</v>
      </c>
      <c r="F511" t="str">
        <f>IF(D511="Kimia","Bu Dwi",IF(D511="Biologi","Pak Krisna",IF(D511="Statistika","Pak Budi",IF(D511="Aktuaria","Bu Ratna",IF(D511="Matematika","Bu Made","Pak Andi")))))</f>
        <v>Pak Krisna</v>
      </c>
      <c r="G511">
        <v>85</v>
      </c>
      <c r="H511">
        <v>73</v>
      </c>
      <c r="I511">
        <v>33</v>
      </c>
      <c r="J511">
        <v>55</v>
      </c>
      <c r="K511">
        <v>51</v>
      </c>
      <c r="L511">
        <v>74</v>
      </c>
      <c r="M511">
        <v>85</v>
      </c>
      <c r="N511" s="27">
        <f>IFERROR(VLOOKUP(Main!C511,Absen!$A$1:$B$501,2,0),"No")</f>
        <v>44802</v>
      </c>
      <c r="O511" s="27" t="str">
        <f>IF(N511="No","Hadir","Tidak Hadir")</f>
        <v>Tidak Hadir</v>
      </c>
      <c r="P511">
        <f>IF(N511="No",M511,M511-10)</f>
        <v>75</v>
      </c>
      <c r="Q511">
        <f>SUM(G511:H511,J511:K511)*12.5%+SUM(I511,L511)*20%+P511*10%</f>
        <v>61.900000000000006</v>
      </c>
      <c r="R511" t="str">
        <f>IF(Main!Q511&gt;=91,"A+",IF(Main!Q511&gt;=80,"A",IF(Q511&gt;=70,"B",IF(Q511&gt;=60,"C",IF(Q511&gt;=40,"D",IF(Q511&lt;40,"E"))))))</f>
        <v>C</v>
      </c>
      <c r="S511" s="27">
        <f>INDEX(Detail!$A$1:$A$1001,MATCH(Main!C511,Detail!$G$1:$G$1001,0))</f>
        <v>37380</v>
      </c>
      <c r="T511" t="str">
        <f>INDEX(Detail!$F$1:$F$1001,MATCH(Main!C511,Detail!$G$1:$G$1001,0))</f>
        <v>Salatiga</v>
      </c>
      <c r="U511">
        <f>INDEX(Detail!$C$1:$C$1001,MATCH(Main!C511,Detail!$G$1:$G$1001,0))</f>
        <v>173</v>
      </c>
      <c r="V511">
        <f>INDEX(Detail!$D$1:$D$1001,MATCH(Main!C511,Detail!$G$1:$G$1001,0))</f>
        <v>93</v>
      </c>
      <c r="W511" t="str">
        <f>INDEX(Detail!$E$1:$E$1001,MATCH(Main!C511,Detail!$G$1:$G$1001,0))</f>
        <v xml:space="preserve">Jl. Gedebage Selatan No. 6
</v>
      </c>
      <c r="X511" t="str">
        <f>INDEX(Detail!$B$1:$B$1001,MATCH(Main!C511,Detail!$G$1:$G$1001,0))</f>
        <v>B+</v>
      </c>
    </row>
    <row r="512" spans="1:24" x14ac:dyDescent="0.35">
      <c r="A512">
        <v>511</v>
      </c>
      <c r="B512" t="str">
        <f>IF(A512&lt;=250,"1-250",IF(A512&lt;=500,"251-500",IF(A512&lt;=750,"501-750","751-1000")))</f>
        <v>501-750</v>
      </c>
      <c r="C512" t="str">
        <f>CONCATENATE(IF(D512="Matematika","A",IF(D512="Fisika","B",IF(D512="Kimia","C",IF(D512="Biologi","D",IF(D512="Statistika","E","F"))))),IF(A512&gt;=1000,"",IF(A512&gt;=100,"0",IF(A512&gt;=10,"00",IF(A512&lt;10,"000")))),A512)</f>
        <v>D0511</v>
      </c>
      <c r="D512" t="s">
        <v>1013</v>
      </c>
      <c r="E512" t="str">
        <f>VLOOKUP(C512,Detail!$G$1:$H$1001,2,0)</f>
        <v>Paiman Waskita</v>
      </c>
      <c r="F512" t="str">
        <f>IF(D512="Kimia","Bu Dwi",IF(D512="Biologi","Pak Krisna",IF(D512="Statistika","Pak Budi",IF(D512="Aktuaria","Bu Ratna",IF(D512="Matematika","Bu Made","Pak Andi")))))</f>
        <v>Pak Krisna</v>
      </c>
      <c r="G512">
        <v>65</v>
      </c>
      <c r="H512">
        <v>46</v>
      </c>
      <c r="I512">
        <v>83</v>
      </c>
      <c r="J512">
        <v>55</v>
      </c>
      <c r="K512">
        <v>61</v>
      </c>
      <c r="L512">
        <v>80</v>
      </c>
      <c r="M512">
        <v>83</v>
      </c>
      <c r="N512" s="27" t="str">
        <f>IFERROR(VLOOKUP(Main!C512,Absen!$A$1:$B$501,2,0),"No")</f>
        <v>No</v>
      </c>
      <c r="O512" s="27" t="str">
        <f>IF(N512="No","Hadir","Tidak Hadir")</f>
        <v>Hadir</v>
      </c>
      <c r="P512">
        <f>IF(N512="No",M512,M512-10)</f>
        <v>83</v>
      </c>
      <c r="Q512">
        <f>SUM(G512:H512,J512:K512)*12.5%+SUM(I512,L512)*20%+P512*10%</f>
        <v>69.275000000000006</v>
      </c>
      <c r="R512" t="str">
        <f>IF(Main!Q512&gt;=91,"A+",IF(Main!Q512&gt;=80,"A",IF(Q512&gt;=70,"B",IF(Q512&gt;=60,"C",IF(Q512&gt;=40,"D",IF(Q512&lt;40,"E"))))))</f>
        <v>C</v>
      </c>
      <c r="S512" s="27">
        <f>INDEX(Detail!$A$1:$A$1001,MATCH(Main!C512,Detail!$G$1:$G$1001,0))</f>
        <v>37567</v>
      </c>
      <c r="T512" t="str">
        <f>INDEX(Detail!$F$1:$F$1001,MATCH(Main!C512,Detail!$G$1:$G$1001,0))</f>
        <v>Mataram</v>
      </c>
      <c r="U512">
        <f>INDEX(Detail!$C$1:$C$1001,MATCH(Main!C512,Detail!$G$1:$G$1001,0))</f>
        <v>150</v>
      </c>
      <c r="V512">
        <f>INDEX(Detail!$D$1:$D$1001,MATCH(Main!C512,Detail!$G$1:$G$1001,0))</f>
        <v>85</v>
      </c>
      <c r="W512" t="str">
        <f>INDEX(Detail!$E$1:$E$1001,MATCH(Main!C512,Detail!$G$1:$G$1001,0))</f>
        <v>Gg. Peta No. 85</v>
      </c>
      <c r="X512" t="str">
        <f>INDEX(Detail!$B$1:$B$1001,MATCH(Main!C512,Detail!$G$1:$G$1001,0))</f>
        <v>A+</v>
      </c>
    </row>
    <row r="513" spans="1:24" x14ac:dyDescent="0.35">
      <c r="A513">
        <v>512</v>
      </c>
      <c r="B513" t="str">
        <f>IF(A513&lt;=250,"1-250",IF(A513&lt;=500,"251-500",IF(A513&lt;=750,"501-750","751-1000")))</f>
        <v>501-750</v>
      </c>
      <c r="C513" t="str">
        <f>CONCATENATE(IF(D513="Matematika","A",IF(D513="Fisika","B",IF(D513="Kimia","C",IF(D513="Biologi","D",IF(D513="Statistika","E","F"))))),IF(A513&gt;=1000,"",IF(A513&gt;=100,"0",IF(A513&gt;=10,"00",IF(A513&lt;10,"000")))),A513)</f>
        <v>B0512</v>
      </c>
      <c r="D513" t="s">
        <v>1014</v>
      </c>
      <c r="E513" t="str">
        <f>VLOOKUP(C513,Detail!$G$1:$H$1001,2,0)</f>
        <v>Tomi Riyanti</v>
      </c>
      <c r="F513" t="str">
        <f>IF(D513="Kimia","Bu Dwi",IF(D513="Biologi","Pak Krisna",IF(D513="Statistika","Pak Budi",IF(D513="Aktuaria","Bu Ratna",IF(D513="Matematika","Bu Made","Pak Andi")))))</f>
        <v>Pak Andi</v>
      </c>
      <c r="G513">
        <v>76</v>
      </c>
      <c r="H513">
        <v>44</v>
      </c>
      <c r="I513">
        <v>91</v>
      </c>
      <c r="J513">
        <v>72</v>
      </c>
      <c r="K513">
        <v>52</v>
      </c>
      <c r="L513">
        <v>81</v>
      </c>
      <c r="M513">
        <v>95</v>
      </c>
      <c r="N513" s="27">
        <f>IFERROR(VLOOKUP(Main!C513,Absen!$A$1:$B$501,2,0),"No")</f>
        <v>44915</v>
      </c>
      <c r="O513" s="27" t="str">
        <f>IF(N513="No","Hadir","Tidak Hadir")</f>
        <v>Tidak Hadir</v>
      </c>
      <c r="P513">
        <f>IF(N513="No",M513,M513-10)</f>
        <v>85</v>
      </c>
      <c r="Q513">
        <f>SUM(G513:H513,J513:K513)*12.5%+SUM(I513,L513)*20%+P513*10%</f>
        <v>73.400000000000006</v>
      </c>
      <c r="R513" t="str">
        <f>IF(Main!Q513&gt;=91,"A+",IF(Main!Q513&gt;=80,"A",IF(Q513&gt;=70,"B",IF(Q513&gt;=60,"C",IF(Q513&gt;=40,"D",IF(Q513&lt;40,"E"))))))</f>
        <v>B</v>
      </c>
      <c r="S513" s="27">
        <f>INDEX(Detail!$A$1:$A$1001,MATCH(Main!C513,Detail!$G$1:$G$1001,0))</f>
        <v>37121</v>
      </c>
      <c r="T513" t="str">
        <f>INDEX(Detail!$F$1:$F$1001,MATCH(Main!C513,Detail!$G$1:$G$1001,0))</f>
        <v>Cimahi</v>
      </c>
      <c r="U513">
        <f>INDEX(Detail!$C$1:$C$1001,MATCH(Main!C513,Detail!$G$1:$G$1001,0))</f>
        <v>176</v>
      </c>
      <c r="V513">
        <f>INDEX(Detail!$D$1:$D$1001,MATCH(Main!C513,Detail!$G$1:$G$1001,0))</f>
        <v>48</v>
      </c>
      <c r="W513" t="str">
        <f>INDEX(Detail!$E$1:$E$1001,MATCH(Main!C513,Detail!$G$1:$G$1001,0))</f>
        <v xml:space="preserve">Jl. Kiaracondong No. 2
</v>
      </c>
      <c r="X513" t="str">
        <f>INDEX(Detail!$B$1:$B$1001,MATCH(Main!C513,Detail!$G$1:$G$1001,0))</f>
        <v>A-</v>
      </c>
    </row>
    <row r="514" spans="1:24" x14ac:dyDescent="0.35">
      <c r="A514">
        <v>513</v>
      </c>
      <c r="B514" t="str">
        <f>IF(A514&lt;=250,"1-250",IF(A514&lt;=500,"251-500",IF(A514&lt;=750,"501-750","751-1000")))</f>
        <v>501-750</v>
      </c>
      <c r="C514" t="str">
        <f>CONCATENATE(IF(D514="Matematika","A",IF(D514="Fisika","B",IF(D514="Kimia","C",IF(D514="Biologi","D",IF(D514="Statistika","E","F"))))),IF(A514&gt;=1000,"",IF(A514&gt;=100,"0",IF(A514&gt;=10,"00",IF(A514&lt;10,"000")))),A514)</f>
        <v>D0513</v>
      </c>
      <c r="D514" t="s">
        <v>1013</v>
      </c>
      <c r="E514" t="str">
        <f>VLOOKUP(C514,Detail!$G$1:$H$1001,2,0)</f>
        <v>Tasdik Rajasa</v>
      </c>
      <c r="F514" t="str">
        <f>IF(D514="Kimia","Bu Dwi",IF(D514="Biologi","Pak Krisna",IF(D514="Statistika","Pak Budi",IF(D514="Aktuaria","Bu Ratna",IF(D514="Matematika","Bu Made","Pak Andi")))))</f>
        <v>Pak Krisna</v>
      </c>
      <c r="G514">
        <v>84</v>
      </c>
      <c r="H514">
        <v>40</v>
      </c>
      <c r="I514">
        <v>73</v>
      </c>
      <c r="J514">
        <v>58</v>
      </c>
      <c r="K514">
        <v>61</v>
      </c>
      <c r="L514">
        <v>99</v>
      </c>
      <c r="M514">
        <v>83</v>
      </c>
      <c r="N514" s="27" t="str">
        <f>IFERROR(VLOOKUP(Main!C514,Absen!$A$1:$B$501,2,0),"No")</f>
        <v>No</v>
      </c>
      <c r="O514" s="27" t="str">
        <f>IF(N514="No","Hadir","Tidak Hadir")</f>
        <v>Hadir</v>
      </c>
      <c r="P514">
        <f>IF(N514="No",M514,M514-10)</f>
        <v>83</v>
      </c>
      <c r="Q514">
        <f>SUM(G514:H514,J514:K514)*12.5%+SUM(I514,L514)*20%+P514*10%</f>
        <v>73.075000000000003</v>
      </c>
      <c r="R514" t="str">
        <f>IF(Main!Q514&gt;=91,"A+",IF(Main!Q514&gt;=80,"A",IF(Q514&gt;=70,"B",IF(Q514&gt;=60,"C",IF(Q514&gt;=40,"D",IF(Q514&lt;40,"E"))))))</f>
        <v>B</v>
      </c>
      <c r="S514" s="27">
        <f>INDEX(Detail!$A$1:$A$1001,MATCH(Main!C514,Detail!$G$1:$G$1001,0))</f>
        <v>37840</v>
      </c>
      <c r="T514" t="str">
        <f>INDEX(Detail!$F$1:$F$1001,MATCH(Main!C514,Detail!$G$1:$G$1001,0))</f>
        <v>Banjarbaru</v>
      </c>
      <c r="U514">
        <f>INDEX(Detail!$C$1:$C$1001,MATCH(Main!C514,Detail!$G$1:$G$1001,0))</f>
        <v>179</v>
      </c>
      <c r="V514">
        <f>INDEX(Detail!$D$1:$D$1001,MATCH(Main!C514,Detail!$G$1:$G$1001,0))</f>
        <v>64</v>
      </c>
      <c r="W514" t="str">
        <f>INDEX(Detail!$E$1:$E$1001,MATCH(Main!C514,Detail!$G$1:$G$1001,0))</f>
        <v xml:space="preserve">Jalan Gardujati No. 5
</v>
      </c>
      <c r="X514" t="str">
        <f>INDEX(Detail!$B$1:$B$1001,MATCH(Main!C514,Detail!$G$1:$G$1001,0))</f>
        <v>A+</v>
      </c>
    </row>
    <row r="515" spans="1:24" x14ac:dyDescent="0.35">
      <c r="A515">
        <v>514</v>
      </c>
      <c r="B515" t="str">
        <f>IF(A515&lt;=250,"1-250",IF(A515&lt;=500,"251-500",IF(A515&lt;=750,"501-750","751-1000")))</f>
        <v>501-750</v>
      </c>
      <c r="C515" t="str">
        <f>CONCATENATE(IF(D515="Matematika","A",IF(D515="Fisika","B",IF(D515="Kimia","C",IF(D515="Biologi","D",IF(D515="Statistika","E","F"))))),IF(A515&gt;=1000,"",IF(A515&gt;=100,"0",IF(A515&gt;=10,"00",IF(A515&lt;10,"000")))),A515)</f>
        <v>D0514</v>
      </c>
      <c r="D515" t="s">
        <v>1013</v>
      </c>
      <c r="E515" t="str">
        <f>VLOOKUP(C515,Detail!$G$1:$H$1001,2,0)</f>
        <v>Gilda Napitupulu</v>
      </c>
      <c r="F515" t="str">
        <f>IF(D515="Kimia","Bu Dwi",IF(D515="Biologi","Pak Krisna",IF(D515="Statistika","Pak Budi",IF(D515="Aktuaria","Bu Ratna",IF(D515="Matematika","Bu Made","Pak Andi")))))</f>
        <v>Pak Krisna</v>
      </c>
      <c r="G515">
        <v>77</v>
      </c>
      <c r="H515">
        <v>61</v>
      </c>
      <c r="I515">
        <v>37</v>
      </c>
      <c r="J515">
        <v>51</v>
      </c>
      <c r="K515">
        <v>92</v>
      </c>
      <c r="L515">
        <v>78</v>
      </c>
      <c r="M515">
        <v>68</v>
      </c>
      <c r="N515" s="27">
        <f>IFERROR(VLOOKUP(Main!C515,Absen!$A$1:$B$501,2,0),"No")</f>
        <v>44837</v>
      </c>
      <c r="O515" s="27" t="str">
        <f>IF(N515="No","Hadir","Tidak Hadir")</f>
        <v>Tidak Hadir</v>
      </c>
      <c r="P515">
        <f>IF(N515="No",M515,M515-10)</f>
        <v>58</v>
      </c>
      <c r="Q515">
        <f>SUM(G515:H515,J515:K515)*12.5%+SUM(I515,L515)*20%+P515*10%</f>
        <v>63.924999999999997</v>
      </c>
      <c r="R515" t="str">
        <f>IF(Main!Q515&gt;=91,"A+",IF(Main!Q515&gt;=80,"A",IF(Q515&gt;=70,"B",IF(Q515&gt;=60,"C",IF(Q515&gt;=40,"D",IF(Q515&lt;40,"E"))))))</f>
        <v>C</v>
      </c>
      <c r="S515" s="27">
        <f>INDEX(Detail!$A$1:$A$1001,MATCH(Main!C515,Detail!$G$1:$G$1001,0))</f>
        <v>38360</v>
      </c>
      <c r="T515" t="str">
        <f>INDEX(Detail!$F$1:$F$1001,MATCH(Main!C515,Detail!$G$1:$G$1001,0))</f>
        <v>Bukittinggi</v>
      </c>
      <c r="U515">
        <f>INDEX(Detail!$C$1:$C$1001,MATCH(Main!C515,Detail!$G$1:$G$1001,0))</f>
        <v>177</v>
      </c>
      <c r="V515">
        <f>INDEX(Detail!$D$1:$D$1001,MATCH(Main!C515,Detail!$G$1:$G$1001,0))</f>
        <v>89</v>
      </c>
      <c r="W515" t="str">
        <f>INDEX(Detail!$E$1:$E$1001,MATCH(Main!C515,Detail!$G$1:$G$1001,0))</f>
        <v>Gang Lembong No. 72</v>
      </c>
      <c r="X515" t="str">
        <f>INDEX(Detail!$B$1:$B$1001,MATCH(Main!C515,Detail!$G$1:$G$1001,0))</f>
        <v>B-</v>
      </c>
    </row>
    <row r="516" spans="1:24" x14ac:dyDescent="0.35">
      <c r="A516">
        <v>515</v>
      </c>
      <c r="B516" t="str">
        <f>IF(A516&lt;=250,"1-250",IF(A516&lt;=500,"251-500",IF(A516&lt;=750,"501-750","751-1000")))</f>
        <v>501-750</v>
      </c>
      <c r="C516" t="str">
        <f>CONCATENATE(IF(D516="Matematika","A",IF(D516="Fisika","B",IF(D516="Kimia","C",IF(D516="Biologi","D",IF(D516="Statistika","E","F"))))),IF(A516&gt;=1000,"",IF(A516&gt;=100,"0",IF(A516&gt;=10,"00",IF(A516&lt;10,"000")))),A516)</f>
        <v>B0515</v>
      </c>
      <c r="D516" t="s">
        <v>1014</v>
      </c>
      <c r="E516" t="str">
        <f>VLOOKUP(C516,Detail!$G$1:$H$1001,2,0)</f>
        <v>Betania Fujiati</v>
      </c>
      <c r="F516" t="str">
        <f>IF(D516="Kimia","Bu Dwi",IF(D516="Biologi","Pak Krisna",IF(D516="Statistika","Pak Budi",IF(D516="Aktuaria","Bu Ratna",IF(D516="Matematika","Bu Made","Pak Andi")))))</f>
        <v>Pak Andi</v>
      </c>
      <c r="G516">
        <v>90</v>
      </c>
      <c r="H516">
        <v>55</v>
      </c>
      <c r="I516">
        <v>42</v>
      </c>
      <c r="J516">
        <v>65</v>
      </c>
      <c r="K516">
        <v>80</v>
      </c>
      <c r="L516">
        <v>86</v>
      </c>
      <c r="M516">
        <v>64</v>
      </c>
      <c r="N516" s="27">
        <f>IFERROR(VLOOKUP(Main!C516,Absen!$A$1:$B$501,2,0),"No")</f>
        <v>44904</v>
      </c>
      <c r="O516" s="27" t="str">
        <f>IF(N516="No","Hadir","Tidak Hadir")</f>
        <v>Tidak Hadir</v>
      </c>
      <c r="P516">
        <f>IF(N516="No",M516,M516-10)</f>
        <v>54</v>
      </c>
      <c r="Q516">
        <f>SUM(G516:H516,J516:K516)*12.5%+SUM(I516,L516)*20%+P516*10%</f>
        <v>67.25</v>
      </c>
      <c r="R516" t="str">
        <f>IF(Main!Q516&gt;=91,"A+",IF(Main!Q516&gt;=80,"A",IF(Q516&gt;=70,"B",IF(Q516&gt;=60,"C",IF(Q516&gt;=40,"D",IF(Q516&lt;40,"E"))))))</f>
        <v>C</v>
      </c>
      <c r="S516" s="27">
        <f>INDEX(Detail!$A$1:$A$1001,MATCH(Main!C516,Detail!$G$1:$G$1001,0))</f>
        <v>37064</v>
      </c>
      <c r="T516" t="str">
        <f>INDEX(Detail!$F$1:$F$1001,MATCH(Main!C516,Detail!$G$1:$G$1001,0))</f>
        <v>Padang Sidempuan</v>
      </c>
      <c r="U516">
        <f>INDEX(Detail!$C$1:$C$1001,MATCH(Main!C516,Detail!$G$1:$G$1001,0))</f>
        <v>153</v>
      </c>
      <c r="V516">
        <f>INDEX(Detail!$D$1:$D$1001,MATCH(Main!C516,Detail!$G$1:$G$1001,0))</f>
        <v>53</v>
      </c>
      <c r="W516" t="str">
        <f>INDEX(Detail!$E$1:$E$1001,MATCH(Main!C516,Detail!$G$1:$G$1001,0))</f>
        <v xml:space="preserve">Jalan Waringin No. 6
</v>
      </c>
      <c r="X516" t="str">
        <f>INDEX(Detail!$B$1:$B$1001,MATCH(Main!C516,Detail!$G$1:$G$1001,0))</f>
        <v>A-</v>
      </c>
    </row>
    <row r="517" spans="1:24" x14ac:dyDescent="0.35">
      <c r="A517">
        <v>516</v>
      </c>
      <c r="B517" t="str">
        <f>IF(A517&lt;=250,"1-250",IF(A517&lt;=500,"251-500",IF(A517&lt;=750,"501-750","751-1000")))</f>
        <v>501-750</v>
      </c>
      <c r="C517" t="str">
        <f>CONCATENATE(IF(D517="Matematika","A",IF(D517="Fisika","B",IF(D517="Kimia","C",IF(D517="Biologi","D",IF(D517="Statistika","E","F"))))),IF(A517&gt;=1000,"",IF(A517&gt;=100,"0",IF(A517&gt;=10,"00",IF(A517&lt;10,"000")))),A517)</f>
        <v>C0516</v>
      </c>
      <c r="D517" t="s">
        <v>1012</v>
      </c>
      <c r="E517" t="str">
        <f>VLOOKUP(C517,Detail!$G$1:$H$1001,2,0)</f>
        <v>Lembah Waskita</v>
      </c>
      <c r="F517" t="str">
        <f>IF(D517="Kimia","Bu Dwi",IF(D517="Biologi","Pak Krisna",IF(D517="Statistika","Pak Budi",IF(D517="Aktuaria","Bu Ratna",IF(D517="Matematika","Bu Made","Pak Andi")))))</f>
        <v>Bu Dwi</v>
      </c>
      <c r="G517">
        <v>75</v>
      </c>
      <c r="H517">
        <v>72</v>
      </c>
      <c r="I517">
        <v>45</v>
      </c>
      <c r="J517">
        <v>56</v>
      </c>
      <c r="K517">
        <v>91</v>
      </c>
      <c r="L517">
        <v>46</v>
      </c>
      <c r="M517">
        <v>80</v>
      </c>
      <c r="N517" s="27">
        <f>IFERROR(VLOOKUP(Main!C517,Absen!$A$1:$B$501,2,0),"No")</f>
        <v>44896</v>
      </c>
      <c r="O517" s="27" t="str">
        <f>IF(N517="No","Hadir","Tidak Hadir")</f>
        <v>Tidak Hadir</v>
      </c>
      <c r="P517">
        <f>IF(N517="No",M517,M517-10)</f>
        <v>70</v>
      </c>
      <c r="Q517">
        <f>SUM(G517:H517,J517:K517)*12.5%+SUM(I517,L517)*20%+P517*10%</f>
        <v>61.95</v>
      </c>
      <c r="R517" t="str">
        <f>IF(Main!Q517&gt;=91,"A+",IF(Main!Q517&gt;=80,"A",IF(Q517&gt;=70,"B",IF(Q517&gt;=60,"C",IF(Q517&gt;=40,"D",IF(Q517&lt;40,"E"))))))</f>
        <v>C</v>
      </c>
      <c r="S517" s="27">
        <f>INDEX(Detail!$A$1:$A$1001,MATCH(Main!C517,Detail!$G$1:$G$1001,0))</f>
        <v>38337</v>
      </c>
      <c r="T517" t="str">
        <f>INDEX(Detail!$F$1:$F$1001,MATCH(Main!C517,Detail!$G$1:$G$1001,0))</f>
        <v>Padang Sidempuan</v>
      </c>
      <c r="U517">
        <f>INDEX(Detail!$C$1:$C$1001,MATCH(Main!C517,Detail!$G$1:$G$1001,0))</f>
        <v>173</v>
      </c>
      <c r="V517">
        <f>INDEX(Detail!$D$1:$D$1001,MATCH(Main!C517,Detail!$G$1:$G$1001,0))</f>
        <v>50</v>
      </c>
      <c r="W517" t="str">
        <f>INDEX(Detail!$E$1:$E$1001,MATCH(Main!C517,Detail!$G$1:$G$1001,0))</f>
        <v xml:space="preserve">Jalan KH Amin Jasuta No. 6
</v>
      </c>
      <c r="X517" t="str">
        <f>INDEX(Detail!$B$1:$B$1001,MATCH(Main!C517,Detail!$G$1:$G$1001,0))</f>
        <v>A-</v>
      </c>
    </row>
    <row r="518" spans="1:24" x14ac:dyDescent="0.35">
      <c r="A518">
        <v>517</v>
      </c>
      <c r="B518" t="str">
        <f>IF(A518&lt;=250,"1-250",IF(A518&lt;=500,"251-500",IF(A518&lt;=750,"501-750","751-1000")))</f>
        <v>501-750</v>
      </c>
      <c r="C518" t="str">
        <f>CONCATENATE(IF(D518="Matematika","A",IF(D518="Fisika","B",IF(D518="Kimia","C",IF(D518="Biologi","D",IF(D518="Statistika","E","F"))))),IF(A518&gt;=1000,"",IF(A518&gt;=100,"0",IF(A518&gt;=10,"00",IF(A518&lt;10,"000")))),A518)</f>
        <v>C0517</v>
      </c>
      <c r="D518" t="s">
        <v>1012</v>
      </c>
      <c r="E518" t="str">
        <f>VLOOKUP(C518,Detail!$G$1:$H$1001,2,0)</f>
        <v>Marsudi Yuniar</v>
      </c>
      <c r="F518" t="str">
        <f>IF(D518="Kimia","Bu Dwi",IF(D518="Biologi","Pak Krisna",IF(D518="Statistika","Pak Budi",IF(D518="Aktuaria","Bu Ratna",IF(D518="Matematika","Bu Made","Pak Andi")))))</f>
        <v>Bu Dwi</v>
      </c>
      <c r="G518">
        <v>69</v>
      </c>
      <c r="H518">
        <v>42</v>
      </c>
      <c r="I518">
        <v>41</v>
      </c>
      <c r="J518">
        <v>55</v>
      </c>
      <c r="K518">
        <v>70</v>
      </c>
      <c r="L518">
        <v>73</v>
      </c>
      <c r="M518">
        <v>97</v>
      </c>
      <c r="N518" s="27">
        <f>IFERROR(VLOOKUP(Main!C518,Absen!$A$1:$B$501,2,0),"No")</f>
        <v>44761</v>
      </c>
      <c r="O518" s="27" t="str">
        <f>IF(N518="No","Hadir","Tidak Hadir")</f>
        <v>Tidak Hadir</v>
      </c>
      <c r="P518">
        <f>IF(N518="No",M518,M518-10)</f>
        <v>87</v>
      </c>
      <c r="Q518">
        <f>SUM(G518:H518,J518:K518)*12.5%+SUM(I518,L518)*20%+P518*10%</f>
        <v>61</v>
      </c>
      <c r="R518" t="str">
        <f>IF(Main!Q518&gt;=91,"A+",IF(Main!Q518&gt;=80,"A",IF(Q518&gt;=70,"B",IF(Q518&gt;=60,"C",IF(Q518&gt;=40,"D",IF(Q518&lt;40,"E"))))))</f>
        <v>C</v>
      </c>
      <c r="S518" s="27">
        <f>INDEX(Detail!$A$1:$A$1001,MATCH(Main!C518,Detail!$G$1:$G$1001,0))</f>
        <v>37288</v>
      </c>
      <c r="T518" t="str">
        <f>INDEX(Detail!$F$1:$F$1001,MATCH(Main!C518,Detail!$G$1:$G$1001,0))</f>
        <v>Manado</v>
      </c>
      <c r="U518">
        <f>INDEX(Detail!$C$1:$C$1001,MATCH(Main!C518,Detail!$G$1:$G$1001,0))</f>
        <v>158</v>
      </c>
      <c r="V518">
        <f>INDEX(Detail!$D$1:$D$1001,MATCH(Main!C518,Detail!$G$1:$G$1001,0))</f>
        <v>71</v>
      </c>
      <c r="W518" t="str">
        <f>INDEX(Detail!$E$1:$E$1001,MATCH(Main!C518,Detail!$G$1:$G$1001,0))</f>
        <v xml:space="preserve">Gang Peta No. 1
</v>
      </c>
      <c r="X518" t="str">
        <f>INDEX(Detail!$B$1:$B$1001,MATCH(Main!C518,Detail!$G$1:$G$1001,0))</f>
        <v>B+</v>
      </c>
    </row>
    <row r="519" spans="1:24" x14ac:dyDescent="0.35">
      <c r="A519">
        <v>518</v>
      </c>
      <c r="B519" t="str">
        <f>IF(A519&lt;=250,"1-250",IF(A519&lt;=500,"251-500",IF(A519&lt;=750,"501-750","751-1000")))</f>
        <v>501-750</v>
      </c>
      <c r="C519" t="str">
        <f>CONCATENATE(IF(D519="Matematika","A",IF(D519="Fisika","B",IF(D519="Kimia","C",IF(D519="Biologi","D",IF(D519="Statistika","E","F"))))),IF(A519&gt;=1000,"",IF(A519&gt;=100,"0",IF(A519&gt;=10,"00",IF(A519&lt;10,"000")))),A519)</f>
        <v>B0518</v>
      </c>
      <c r="D519" t="s">
        <v>1014</v>
      </c>
      <c r="E519" t="str">
        <f>VLOOKUP(C519,Detail!$G$1:$H$1001,2,0)</f>
        <v>Farhunnisa Wijaya</v>
      </c>
      <c r="F519" t="str">
        <f>IF(D519="Kimia","Bu Dwi",IF(D519="Biologi","Pak Krisna",IF(D519="Statistika","Pak Budi",IF(D519="Aktuaria","Bu Ratna",IF(D519="Matematika","Bu Made","Pak Andi")))))</f>
        <v>Pak Andi</v>
      </c>
      <c r="G519">
        <v>80</v>
      </c>
      <c r="H519">
        <v>73</v>
      </c>
      <c r="I519">
        <v>73</v>
      </c>
      <c r="J519">
        <v>56</v>
      </c>
      <c r="K519">
        <v>72</v>
      </c>
      <c r="L519">
        <v>54</v>
      </c>
      <c r="M519">
        <v>87</v>
      </c>
      <c r="N519" s="27">
        <f>IFERROR(VLOOKUP(Main!C519,Absen!$A$1:$B$501,2,0),"No")</f>
        <v>44787</v>
      </c>
      <c r="O519" s="27" t="str">
        <f>IF(N519="No","Hadir","Tidak Hadir")</f>
        <v>Tidak Hadir</v>
      </c>
      <c r="P519">
        <f>IF(N519="No",M519,M519-10)</f>
        <v>77</v>
      </c>
      <c r="Q519">
        <f>SUM(G519:H519,J519:K519)*12.5%+SUM(I519,L519)*20%+P519*10%</f>
        <v>68.225000000000009</v>
      </c>
      <c r="R519" t="str">
        <f>IF(Main!Q519&gt;=91,"A+",IF(Main!Q519&gt;=80,"A",IF(Q519&gt;=70,"B",IF(Q519&gt;=60,"C",IF(Q519&gt;=40,"D",IF(Q519&lt;40,"E"))))))</f>
        <v>C</v>
      </c>
      <c r="S519" s="27">
        <f>INDEX(Detail!$A$1:$A$1001,MATCH(Main!C519,Detail!$G$1:$G$1001,0))</f>
        <v>38125</v>
      </c>
      <c r="T519" t="str">
        <f>INDEX(Detail!$F$1:$F$1001,MATCH(Main!C519,Detail!$G$1:$G$1001,0))</f>
        <v>Bandung</v>
      </c>
      <c r="U519">
        <f>INDEX(Detail!$C$1:$C$1001,MATCH(Main!C519,Detail!$G$1:$G$1001,0))</f>
        <v>168</v>
      </c>
      <c r="V519">
        <f>INDEX(Detail!$D$1:$D$1001,MATCH(Main!C519,Detail!$G$1:$G$1001,0))</f>
        <v>88</v>
      </c>
      <c r="W519" t="str">
        <f>INDEX(Detail!$E$1:$E$1001,MATCH(Main!C519,Detail!$G$1:$G$1001,0))</f>
        <v>Gang Jend. Sudirman No. 63</v>
      </c>
      <c r="X519" t="str">
        <f>INDEX(Detail!$B$1:$B$1001,MATCH(Main!C519,Detail!$G$1:$G$1001,0))</f>
        <v>O-</v>
      </c>
    </row>
    <row r="520" spans="1:24" x14ac:dyDescent="0.35">
      <c r="A520">
        <v>519</v>
      </c>
      <c r="B520" t="str">
        <f>IF(A520&lt;=250,"1-250",IF(A520&lt;=500,"251-500",IF(A520&lt;=750,"501-750","751-1000")))</f>
        <v>501-750</v>
      </c>
      <c r="C520" t="str">
        <f>CONCATENATE(IF(D520="Matematika","A",IF(D520="Fisika","B",IF(D520="Kimia","C",IF(D520="Biologi","D",IF(D520="Statistika","E","F"))))),IF(A520&gt;=1000,"",IF(A520&gt;=100,"0",IF(A520&gt;=10,"00",IF(A520&lt;10,"000")))),A520)</f>
        <v>E0519</v>
      </c>
      <c r="D520" t="s">
        <v>1010</v>
      </c>
      <c r="E520" t="str">
        <f>VLOOKUP(C520,Detail!$G$1:$H$1001,2,0)</f>
        <v>Raditya Marpaung</v>
      </c>
      <c r="F520" t="str">
        <f>IF(D520="Kimia","Bu Dwi",IF(D520="Biologi","Pak Krisna",IF(D520="Statistika","Pak Budi",IF(D520="Aktuaria","Bu Ratna",IF(D520="Matematika","Bu Made","Pak Andi")))))</f>
        <v>Pak Budi</v>
      </c>
      <c r="G520">
        <v>71</v>
      </c>
      <c r="H520">
        <v>43</v>
      </c>
      <c r="I520">
        <v>77</v>
      </c>
      <c r="J520">
        <v>72</v>
      </c>
      <c r="K520">
        <v>84</v>
      </c>
      <c r="L520">
        <v>71</v>
      </c>
      <c r="M520">
        <v>76</v>
      </c>
      <c r="N520" s="27" t="str">
        <f>IFERROR(VLOOKUP(Main!C520,Absen!$A$1:$B$501,2,0),"No")</f>
        <v>No</v>
      </c>
      <c r="O520" s="27" t="str">
        <f>IF(N520="No","Hadir","Tidak Hadir")</f>
        <v>Hadir</v>
      </c>
      <c r="P520">
        <f>IF(N520="No",M520,M520-10)</f>
        <v>76</v>
      </c>
      <c r="Q520">
        <f>SUM(G520:H520,J520:K520)*12.5%+SUM(I520,L520)*20%+P520*10%</f>
        <v>70.95</v>
      </c>
      <c r="R520" t="str">
        <f>IF(Main!Q520&gt;=91,"A+",IF(Main!Q520&gt;=80,"A",IF(Q520&gt;=70,"B",IF(Q520&gt;=60,"C",IF(Q520&gt;=40,"D",IF(Q520&lt;40,"E"))))))</f>
        <v>B</v>
      </c>
      <c r="S520" s="27">
        <f>INDEX(Detail!$A$1:$A$1001,MATCH(Main!C520,Detail!$G$1:$G$1001,0))</f>
        <v>37149</v>
      </c>
      <c r="T520" t="str">
        <f>INDEX(Detail!$F$1:$F$1001,MATCH(Main!C520,Detail!$G$1:$G$1001,0))</f>
        <v>Bandung</v>
      </c>
      <c r="U520">
        <f>INDEX(Detail!$C$1:$C$1001,MATCH(Main!C520,Detail!$G$1:$G$1001,0))</f>
        <v>170</v>
      </c>
      <c r="V520">
        <f>INDEX(Detail!$D$1:$D$1001,MATCH(Main!C520,Detail!$G$1:$G$1001,0))</f>
        <v>50</v>
      </c>
      <c r="W520" t="str">
        <f>INDEX(Detail!$E$1:$E$1001,MATCH(Main!C520,Detail!$G$1:$G$1001,0))</f>
        <v>Gang Cikapayang No. 69</v>
      </c>
      <c r="X520" t="str">
        <f>INDEX(Detail!$B$1:$B$1001,MATCH(Main!C520,Detail!$G$1:$G$1001,0))</f>
        <v>O-</v>
      </c>
    </row>
    <row r="521" spans="1:24" x14ac:dyDescent="0.35">
      <c r="A521">
        <v>520</v>
      </c>
      <c r="B521" t="str">
        <f>IF(A521&lt;=250,"1-250",IF(A521&lt;=500,"251-500",IF(A521&lt;=750,"501-750","751-1000")))</f>
        <v>501-750</v>
      </c>
      <c r="C521" t="str">
        <f>CONCATENATE(IF(D521="Matematika","A",IF(D521="Fisika","B",IF(D521="Kimia","C",IF(D521="Biologi","D",IF(D521="Statistika","E","F"))))),IF(A521&gt;=1000,"",IF(A521&gt;=100,"0",IF(A521&gt;=10,"00",IF(A521&lt;10,"000")))),A521)</f>
        <v>E0520</v>
      </c>
      <c r="D521" t="s">
        <v>1010</v>
      </c>
      <c r="E521" t="str">
        <f>VLOOKUP(C521,Detail!$G$1:$H$1001,2,0)</f>
        <v>Salimah Wastuti</v>
      </c>
      <c r="F521" t="str">
        <f>IF(D521="Kimia","Bu Dwi",IF(D521="Biologi","Pak Krisna",IF(D521="Statistika","Pak Budi",IF(D521="Aktuaria","Bu Ratna",IF(D521="Matematika","Bu Made","Pak Andi")))))</f>
        <v>Pak Budi</v>
      </c>
      <c r="G521">
        <v>60</v>
      </c>
      <c r="H521">
        <v>52</v>
      </c>
      <c r="I521">
        <v>44</v>
      </c>
      <c r="J521">
        <v>60</v>
      </c>
      <c r="K521">
        <v>85</v>
      </c>
      <c r="L521">
        <v>93</v>
      </c>
      <c r="M521">
        <v>85</v>
      </c>
      <c r="N521" s="27">
        <f>IFERROR(VLOOKUP(Main!C521,Absen!$A$1:$B$501,2,0),"No")</f>
        <v>44770</v>
      </c>
      <c r="O521" s="27" t="str">
        <f>IF(N521="No","Hadir","Tidak Hadir")</f>
        <v>Tidak Hadir</v>
      </c>
      <c r="P521">
        <f>IF(N521="No",M521,M521-10)</f>
        <v>75</v>
      </c>
      <c r="Q521">
        <f>SUM(G521:H521,J521:K521)*12.5%+SUM(I521,L521)*20%+P521*10%</f>
        <v>67.025000000000006</v>
      </c>
      <c r="R521" t="str">
        <f>IF(Main!Q521&gt;=91,"A+",IF(Main!Q521&gt;=80,"A",IF(Q521&gt;=70,"B",IF(Q521&gt;=60,"C",IF(Q521&gt;=40,"D",IF(Q521&lt;40,"E"))))))</f>
        <v>C</v>
      </c>
      <c r="S521" s="27">
        <f>INDEX(Detail!$A$1:$A$1001,MATCH(Main!C521,Detail!$G$1:$G$1001,0))</f>
        <v>38124</v>
      </c>
      <c r="T521" t="str">
        <f>INDEX(Detail!$F$1:$F$1001,MATCH(Main!C521,Detail!$G$1:$G$1001,0))</f>
        <v>Sukabumi</v>
      </c>
      <c r="U521">
        <f>INDEX(Detail!$C$1:$C$1001,MATCH(Main!C521,Detail!$G$1:$G$1001,0))</f>
        <v>166</v>
      </c>
      <c r="V521">
        <f>INDEX(Detail!$D$1:$D$1001,MATCH(Main!C521,Detail!$G$1:$G$1001,0))</f>
        <v>46</v>
      </c>
      <c r="W521" t="str">
        <f>INDEX(Detail!$E$1:$E$1001,MATCH(Main!C521,Detail!$G$1:$G$1001,0))</f>
        <v>Gang Kendalsari No. 87</v>
      </c>
      <c r="X521" t="str">
        <f>INDEX(Detail!$B$1:$B$1001,MATCH(Main!C521,Detail!$G$1:$G$1001,0))</f>
        <v>B+</v>
      </c>
    </row>
    <row r="522" spans="1:24" x14ac:dyDescent="0.35">
      <c r="A522">
        <v>521</v>
      </c>
      <c r="B522" t="str">
        <f>IF(A522&lt;=250,"1-250",IF(A522&lt;=500,"251-500",IF(A522&lt;=750,"501-750","751-1000")))</f>
        <v>501-750</v>
      </c>
      <c r="C522" t="str">
        <f>CONCATENATE(IF(D522="Matematika","A",IF(D522="Fisika","B",IF(D522="Kimia","C",IF(D522="Biologi","D",IF(D522="Statistika","E","F"))))),IF(A522&gt;=1000,"",IF(A522&gt;=100,"0",IF(A522&gt;=10,"00",IF(A522&lt;10,"000")))),A522)</f>
        <v>B0521</v>
      </c>
      <c r="D522" t="s">
        <v>1014</v>
      </c>
      <c r="E522" t="str">
        <f>VLOOKUP(C522,Detail!$G$1:$H$1001,2,0)</f>
        <v>Harsaya Tamba</v>
      </c>
      <c r="F522" t="str">
        <f>IF(D522="Kimia","Bu Dwi",IF(D522="Biologi","Pak Krisna",IF(D522="Statistika","Pak Budi",IF(D522="Aktuaria","Bu Ratna",IF(D522="Matematika","Bu Made","Pak Andi")))))</f>
        <v>Pak Andi</v>
      </c>
      <c r="G522">
        <v>62</v>
      </c>
      <c r="H522">
        <v>54</v>
      </c>
      <c r="I522">
        <v>46</v>
      </c>
      <c r="J522">
        <v>73</v>
      </c>
      <c r="K522">
        <v>50</v>
      </c>
      <c r="L522">
        <v>92</v>
      </c>
      <c r="M522">
        <v>97</v>
      </c>
      <c r="N522" s="27">
        <f>IFERROR(VLOOKUP(Main!C522,Absen!$A$1:$B$501,2,0),"No")</f>
        <v>44893</v>
      </c>
      <c r="O522" s="27" t="str">
        <f>IF(N522="No","Hadir","Tidak Hadir")</f>
        <v>Tidak Hadir</v>
      </c>
      <c r="P522">
        <f>IF(N522="No",M522,M522-10)</f>
        <v>87</v>
      </c>
      <c r="Q522">
        <f>SUM(G522:H522,J522:K522)*12.5%+SUM(I522,L522)*20%+P522*10%</f>
        <v>66.174999999999997</v>
      </c>
      <c r="R522" t="str">
        <f>IF(Main!Q522&gt;=91,"A+",IF(Main!Q522&gt;=80,"A",IF(Q522&gt;=70,"B",IF(Q522&gt;=60,"C",IF(Q522&gt;=40,"D",IF(Q522&lt;40,"E"))))))</f>
        <v>C</v>
      </c>
      <c r="S522" s="27">
        <f>INDEX(Detail!$A$1:$A$1001,MATCH(Main!C522,Detail!$G$1:$G$1001,0))</f>
        <v>38017</v>
      </c>
      <c r="T522" t="str">
        <f>INDEX(Detail!$F$1:$F$1001,MATCH(Main!C522,Detail!$G$1:$G$1001,0))</f>
        <v>Depok</v>
      </c>
      <c r="U522">
        <f>INDEX(Detail!$C$1:$C$1001,MATCH(Main!C522,Detail!$G$1:$G$1001,0))</f>
        <v>160</v>
      </c>
      <c r="V522">
        <f>INDEX(Detail!$D$1:$D$1001,MATCH(Main!C522,Detail!$G$1:$G$1001,0))</f>
        <v>60</v>
      </c>
      <c r="W522" t="str">
        <f>INDEX(Detail!$E$1:$E$1001,MATCH(Main!C522,Detail!$G$1:$G$1001,0))</f>
        <v>Gg. Moch. Ramdan No. 55</v>
      </c>
      <c r="X522" t="str">
        <f>INDEX(Detail!$B$1:$B$1001,MATCH(Main!C522,Detail!$G$1:$G$1001,0))</f>
        <v>AB-</v>
      </c>
    </row>
    <row r="523" spans="1:24" x14ac:dyDescent="0.35">
      <c r="A523">
        <v>522</v>
      </c>
      <c r="B523" t="str">
        <f>IF(A523&lt;=250,"1-250",IF(A523&lt;=500,"251-500",IF(A523&lt;=750,"501-750","751-1000")))</f>
        <v>501-750</v>
      </c>
      <c r="C523" t="str">
        <f>CONCATENATE(IF(D523="Matematika","A",IF(D523="Fisika","B",IF(D523="Kimia","C",IF(D523="Biologi","D",IF(D523="Statistika","E","F"))))),IF(A523&gt;=1000,"",IF(A523&gt;=100,"0",IF(A523&gt;=10,"00",IF(A523&lt;10,"000")))),A523)</f>
        <v>E0522</v>
      </c>
      <c r="D523" t="s">
        <v>1010</v>
      </c>
      <c r="E523" t="str">
        <f>VLOOKUP(C523,Detail!$G$1:$H$1001,2,0)</f>
        <v>Rosman Susanti</v>
      </c>
      <c r="F523" t="str">
        <f>IF(D523="Kimia","Bu Dwi",IF(D523="Biologi","Pak Krisna",IF(D523="Statistika","Pak Budi",IF(D523="Aktuaria","Bu Ratna",IF(D523="Matematika","Bu Made","Pak Andi")))))</f>
        <v>Pak Budi</v>
      </c>
      <c r="G523">
        <v>88</v>
      </c>
      <c r="H523">
        <v>42</v>
      </c>
      <c r="I523">
        <v>60</v>
      </c>
      <c r="J523">
        <v>62</v>
      </c>
      <c r="K523">
        <v>69</v>
      </c>
      <c r="L523">
        <v>62</v>
      </c>
      <c r="M523">
        <v>67</v>
      </c>
      <c r="N523" s="27">
        <f>IFERROR(VLOOKUP(Main!C523,Absen!$A$1:$B$501,2,0),"No")</f>
        <v>44841</v>
      </c>
      <c r="O523" s="27" t="str">
        <f>IF(N523="No","Hadir","Tidak Hadir")</f>
        <v>Tidak Hadir</v>
      </c>
      <c r="P523">
        <f>IF(N523="No",M523,M523-10)</f>
        <v>57</v>
      </c>
      <c r="Q523">
        <f>SUM(G523:H523,J523:K523)*12.5%+SUM(I523,L523)*20%+P523*10%</f>
        <v>62.725000000000009</v>
      </c>
      <c r="R523" t="str">
        <f>IF(Main!Q523&gt;=91,"A+",IF(Main!Q523&gt;=80,"A",IF(Q523&gt;=70,"B",IF(Q523&gt;=60,"C",IF(Q523&gt;=40,"D",IF(Q523&lt;40,"E"))))))</f>
        <v>C</v>
      </c>
      <c r="S523" s="27">
        <f>INDEX(Detail!$A$1:$A$1001,MATCH(Main!C523,Detail!$G$1:$G$1001,0))</f>
        <v>37681</v>
      </c>
      <c r="T523" t="str">
        <f>INDEX(Detail!$F$1:$F$1001,MATCH(Main!C523,Detail!$G$1:$G$1001,0))</f>
        <v>Depok</v>
      </c>
      <c r="U523">
        <f>INDEX(Detail!$C$1:$C$1001,MATCH(Main!C523,Detail!$G$1:$G$1001,0))</f>
        <v>162</v>
      </c>
      <c r="V523">
        <f>INDEX(Detail!$D$1:$D$1001,MATCH(Main!C523,Detail!$G$1:$G$1001,0))</f>
        <v>49</v>
      </c>
      <c r="W523" t="str">
        <f>INDEX(Detail!$E$1:$E$1001,MATCH(Main!C523,Detail!$G$1:$G$1001,0))</f>
        <v>Jl. Otto Iskandardinata No. 46</v>
      </c>
      <c r="X523" t="str">
        <f>INDEX(Detail!$B$1:$B$1001,MATCH(Main!C523,Detail!$G$1:$G$1001,0))</f>
        <v>A-</v>
      </c>
    </row>
    <row r="524" spans="1:24" x14ac:dyDescent="0.35">
      <c r="A524">
        <v>523</v>
      </c>
      <c r="B524" t="str">
        <f>IF(A524&lt;=250,"1-250",IF(A524&lt;=500,"251-500",IF(A524&lt;=750,"501-750","751-1000")))</f>
        <v>501-750</v>
      </c>
      <c r="C524" t="str">
        <f>CONCATENATE(IF(D524="Matematika","A",IF(D524="Fisika","B",IF(D524="Kimia","C",IF(D524="Biologi","D",IF(D524="Statistika","E","F"))))),IF(A524&gt;=1000,"",IF(A524&gt;=100,"0",IF(A524&gt;=10,"00",IF(A524&lt;10,"000")))),A524)</f>
        <v>B0523</v>
      </c>
      <c r="D524" t="s">
        <v>1014</v>
      </c>
      <c r="E524" t="str">
        <f>VLOOKUP(C524,Detail!$G$1:$H$1001,2,0)</f>
        <v>Emas Purwanti</v>
      </c>
      <c r="F524" t="str">
        <f>IF(D524="Kimia","Bu Dwi",IF(D524="Biologi","Pak Krisna",IF(D524="Statistika","Pak Budi",IF(D524="Aktuaria","Bu Ratna",IF(D524="Matematika","Bu Made","Pak Andi")))))</f>
        <v>Pak Andi</v>
      </c>
      <c r="G524">
        <v>95</v>
      </c>
      <c r="H524">
        <v>60</v>
      </c>
      <c r="I524">
        <v>42</v>
      </c>
      <c r="J524">
        <v>61</v>
      </c>
      <c r="K524">
        <v>63</v>
      </c>
      <c r="L524">
        <v>100</v>
      </c>
      <c r="M524">
        <v>62</v>
      </c>
      <c r="N524" s="27">
        <f>IFERROR(VLOOKUP(Main!C524,Absen!$A$1:$B$501,2,0),"No")</f>
        <v>44810</v>
      </c>
      <c r="O524" s="27" t="str">
        <f>IF(N524="No","Hadir","Tidak Hadir")</f>
        <v>Tidak Hadir</v>
      </c>
      <c r="P524">
        <f>IF(N524="No",M524,M524-10)</f>
        <v>52</v>
      </c>
      <c r="Q524">
        <f>SUM(G524:H524,J524:K524)*12.5%+SUM(I524,L524)*20%+P524*10%</f>
        <v>68.475000000000009</v>
      </c>
      <c r="R524" t="str">
        <f>IF(Main!Q524&gt;=91,"A+",IF(Main!Q524&gt;=80,"A",IF(Q524&gt;=70,"B",IF(Q524&gt;=60,"C",IF(Q524&gt;=40,"D",IF(Q524&lt;40,"E"))))))</f>
        <v>C</v>
      </c>
      <c r="S524" s="27">
        <f>INDEX(Detail!$A$1:$A$1001,MATCH(Main!C524,Detail!$G$1:$G$1001,0))</f>
        <v>38246</v>
      </c>
      <c r="T524" t="str">
        <f>INDEX(Detail!$F$1:$F$1001,MATCH(Main!C524,Detail!$G$1:$G$1001,0))</f>
        <v>Kediri</v>
      </c>
      <c r="U524">
        <f>INDEX(Detail!$C$1:$C$1001,MATCH(Main!C524,Detail!$G$1:$G$1001,0))</f>
        <v>179</v>
      </c>
      <c r="V524">
        <f>INDEX(Detail!$D$1:$D$1001,MATCH(Main!C524,Detail!$G$1:$G$1001,0))</f>
        <v>81</v>
      </c>
      <c r="W524" t="str">
        <f>INDEX(Detail!$E$1:$E$1001,MATCH(Main!C524,Detail!$G$1:$G$1001,0))</f>
        <v xml:space="preserve">Jalan Cikutra Barat No. 0
</v>
      </c>
      <c r="X524" t="str">
        <f>INDEX(Detail!$B$1:$B$1001,MATCH(Main!C524,Detail!$G$1:$G$1001,0))</f>
        <v>A-</v>
      </c>
    </row>
    <row r="525" spans="1:24" x14ac:dyDescent="0.35">
      <c r="A525">
        <v>524</v>
      </c>
      <c r="B525" t="str">
        <f>IF(A525&lt;=250,"1-250",IF(A525&lt;=500,"251-500",IF(A525&lt;=750,"501-750","751-1000")))</f>
        <v>501-750</v>
      </c>
      <c r="C525" t="str">
        <f>CONCATENATE(IF(D525="Matematika","A",IF(D525="Fisika","B",IF(D525="Kimia","C",IF(D525="Biologi","D",IF(D525="Statistika","E","F"))))),IF(A525&gt;=1000,"",IF(A525&gt;=100,"0",IF(A525&gt;=10,"00",IF(A525&lt;10,"000")))),A525)</f>
        <v>F0524</v>
      </c>
      <c r="D525" t="s">
        <v>1011</v>
      </c>
      <c r="E525" t="str">
        <f>VLOOKUP(C525,Detail!$G$1:$H$1001,2,0)</f>
        <v>Hilda Permadi</v>
      </c>
      <c r="F525" t="str">
        <f>IF(D525="Kimia","Bu Dwi",IF(D525="Biologi","Pak Krisna",IF(D525="Statistika","Pak Budi",IF(D525="Aktuaria","Bu Ratna",IF(D525="Matematika","Bu Made","Pak Andi")))))</f>
        <v>Bu Ratna</v>
      </c>
      <c r="G525">
        <v>68</v>
      </c>
      <c r="H525">
        <v>58</v>
      </c>
      <c r="I525">
        <v>65</v>
      </c>
      <c r="J525">
        <v>59</v>
      </c>
      <c r="K525">
        <v>74</v>
      </c>
      <c r="L525">
        <v>69</v>
      </c>
      <c r="M525">
        <v>97</v>
      </c>
      <c r="N525" s="27" t="str">
        <f>IFERROR(VLOOKUP(Main!C525,Absen!$A$1:$B$501,2,0),"No")</f>
        <v>No</v>
      </c>
      <c r="O525" s="27" t="str">
        <f>IF(N525="No","Hadir","Tidak Hadir")</f>
        <v>Hadir</v>
      </c>
      <c r="P525">
        <f>IF(N525="No",M525,M525-10)</f>
        <v>97</v>
      </c>
      <c r="Q525">
        <f>SUM(G525:H525,J525:K525)*12.5%+SUM(I525,L525)*20%+P525*10%</f>
        <v>68.875</v>
      </c>
      <c r="R525" t="str">
        <f>IF(Main!Q525&gt;=91,"A+",IF(Main!Q525&gt;=80,"A",IF(Q525&gt;=70,"B",IF(Q525&gt;=60,"C",IF(Q525&gt;=40,"D",IF(Q525&lt;40,"E"))))))</f>
        <v>C</v>
      </c>
      <c r="S525" s="27">
        <f>INDEX(Detail!$A$1:$A$1001,MATCH(Main!C525,Detail!$G$1:$G$1001,0))</f>
        <v>37931</v>
      </c>
      <c r="T525" t="str">
        <f>INDEX(Detail!$F$1:$F$1001,MATCH(Main!C525,Detail!$G$1:$G$1001,0))</f>
        <v>Padangpanjang</v>
      </c>
      <c r="U525">
        <f>INDEX(Detail!$C$1:$C$1001,MATCH(Main!C525,Detail!$G$1:$G$1001,0))</f>
        <v>166</v>
      </c>
      <c r="V525">
        <f>INDEX(Detail!$D$1:$D$1001,MATCH(Main!C525,Detail!$G$1:$G$1001,0))</f>
        <v>70</v>
      </c>
      <c r="W525" t="str">
        <f>INDEX(Detail!$E$1:$E$1001,MATCH(Main!C525,Detail!$G$1:$G$1001,0))</f>
        <v>Gang Merdeka No. 60</v>
      </c>
      <c r="X525" t="str">
        <f>INDEX(Detail!$B$1:$B$1001,MATCH(Main!C525,Detail!$G$1:$G$1001,0))</f>
        <v>AB+</v>
      </c>
    </row>
    <row r="526" spans="1:24" x14ac:dyDescent="0.35">
      <c r="A526">
        <v>525</v>
      </c>
      <c r="B526" t="str">
        <f>IF(A526&lt;=250,"1-250",IF(A526&lt;=500,"251-500",IF(A526&lt;=750,"501-750","751-1000")))</f>
        <v>501-750</v>
      </c>
      <c r="C526" t="str">
        <f>CONCATENATE(IF(D526="Matematika","A",IF(D526="Fisika","B",IF(D526="Kimia","C",IF(D526="Biologi","D",IF(D526="Statistika","E","F"))))),IF(A526&gt;=1000,"",IF(A526&gt;=100,"0",IF(A526&gt;=10,"00",IF(A526&lt;10,"000")))),A526)</f>
        <v>A0525</v>
      </c>
      <c r="D526" t="s">
        <v>1015</v>
      </c>
      <c r="E526" t="str">
        <f>VLOOKUP(C526,Detail!$G$1:$H$1001,2,0)</f>
        <v>Harjo Pertiwi</v>
      </c>
      <c r="F526" t="str">
        <f>IF(D526="Kimia","Bu Dwi",IF(D526="Biologi","Pak Krisna",IF(D526="Statistika","Pak Budi",IF(D526="Aktuaria","Bu Ratna",IF(D526="Matematika","Bu Made","Pak Andi")))))</f>
        <v>Bu Made</v>
      </c>
      <c r="G526">
        <v>87</v>
      </c>
      <c r="H526">
        <v>58</v>
      </c>
      <c r="I526">
        <v>61</v>
      </c>
      <c r="J526">
        <v>54</v>
      </c>
      <c r="K526">
        <v>57</v>
      </c>
      <c r="L526">
        <v>67</v>
      </c>
      <c r="M526">
        <v>78</v>
      </c>
      <c r="N526" s="27" t="str">
        <f>IFERROR(VLOOKUP(Main!C526,Absen!$A$1:$B$501,2,0),"No")</f>
        <v>No</v>
      </c>
      <c r="O526" s="27" t="str">
        <f>IF(N526="No","Hadir","Tidak Hadir")</f>
        <v>Hadir</v>
      </c>
      <c r="P526">
        <f>IF(N526="No",M526,M526-10)</f>
        <v>78</v>
      </c>
      <c r="Q526">
        <f>SUM(G526:H526,J526:K526)*12.5%+SUM(I526,L526)*20%+P526*10%</f>
        <v>65.400000000000006</v>
      </c>
      <c r="R526" t="str">
        <f>IF(Main!Q526&gt;=91,"A+",IF(Main!Q526&gt;=80,"A",IF(Q526&gt;=70,"B",IF(Q526&gt;=60,"C",IF(Q526&gt;=40,"D",IF(Q526&lt;40,"E"))))))</f>
        <v>C</v>
      </c>
      <c r="S526" s="27">
        <f>INDEX(Detail!$A$1:$A$1001,MATCH(Main!C526,Detail!$G$1:$G$1001,0))</f>
        <v>37728</v>
      </c>
      <c r="T526" t="str">
        <f>INDEX(Detail!$F$1:$F$1001,MATCH(Main!C526,Detail!$G$1:$G$1001,0))</f>
        <v>Tanjungpinang</v>
      </c>
      <c r="U526">
        <f>INDEX(Detail!$C$1:$C$1001,MATCH(Main!C526,Detail!$G$1:$G$1001,0))</f>
        <v>164</v>
      </c>
      <c r="V526">
        <f>INDEX(Detail!$D$1:$D$1001,MATCH(Main!C526,Detail!$G$1:$G$1001,0))</f>
        <v>92</v>
      </c>
      <c r="W526" t="str">
        <f>INDEX(Detail!$E$1:$E$1001,MATCH(Main!C526,Detail!$G$1:$G$1001,0))</f>
        <v>Gg. Cempaka No. 15</v>
      </c>
      <c r="X526" t="str">
        <f>INDEX(Detail!$B$1:$B$1001,MATCH(Main!C526,Detail!$G$1:$G$1001,0))</f>
        <v>B-</v>
      </c>
    </row>
    <row r="527" spans="1:24" x14ac:dyDescent="0.35">
      <c r="A527">
        <v>526</v>
      </c>
      <c r="B527" t="str">
        <f>IF(A527&lt;=250,"1-250",IF(A527&lt;=500,"251-500",IF(A527&lt;=750,"501-750","751-1000")))</f>
        <v>501-750</v>
      </c>
      <c r="C527" t="str">
        <f>CONCATENATE(IF(D527="Matematika","A",IF(D527="Fisika","B",IF(D527="Kimia","C",IF(D527="Biologi","D",IF(D527="Statistika","E","F"))))),IF(A527&gt;=1000,"",IF(A527&gt;=100,"0",IF(A527&gt;=10,"00",IF(A527&lt;10,"000")))),A527)</f>
        <v>A0526</v>
      </c>
      <c r="D527" t="s">
        <v>1015</v>
      </c>
      <c r="E527" t="str">
        <f>VLOOKUP(C527,Detail!$G$1:$H$1001,2,0)</f>
        <v>Hartana Hassanah</v>
      </c>
      <c r="F527" t="str">
        <f>IF(D527="Kimia","Bu Dwi",IF(D527="Biologi","Pak Krisna",IF(D527="Statistika","Pak Budi",IF(D527="Aktuaria","Bu Ratna",IF(D527="Matematika","Bu Made","Pak Andi")))))</f>
        <v>Bu Made</v>
      </c>
      <c r="G527">
        <v>78</v>
      </c>
      <c r="H527">
        <v>60</v>
      </c>
      <c r="I527">
        <v>39</v>
      </c>
      <c r="J527">
        <v>73</v>
      </c>
      <c r="K527">
        <v>51</v>
      </c>
      <c r="L527">
        <v>92</v>
      </c>
      <c r="M527">
        <v>75</v>
      </c>
      <c r="N527" s="27">
        <f>IFERROR(VLOOKUP(Main!C527,Absen!$A$1:$B$501,2,0),"No")</f>
        <v>44830</v>
      </c>
      <c r="O527" s="27" t="str">
        <f>IF(N527="No","Hadir","Tidak Hadir")</f>
        <v>Tidak Hadir</v>
      </c>
      <c r="P527">
        <f>IF(N527="No",M527,M527-10)</f>
        <v>65</v>
      </c>
      <c r="Q527">
        <f>SUM(G527:H527,J527:K527)*12.5%+SUM(I527,L527)*20%+P527*10%</f>
        <v>65.45</v>
      </c>
      <c r="R527" t="str">
        <f>IF(Main!Q527&gt;=91,"A+",IF(Main!Q527&gt;=80,"A",IF(Q527&gt;=70,"B",IF(Q527&gt;=60,"C",IF(Q527&gt;=40,"D",IF(Q527&lt;40,"E"))))))</f>
        <v>C</v>
      </c>
      <c r="S527" s="27">
        <f>INDEX(Detail!$A$1:$A$1001,MATCH(Main!C527,Detail!$G$1:$G$1001,0))</f>
        <v>37413</v>
      </c>
      <c r="T527" t="str">
        <f>INDEX(Detail!$F$1:$F$1001,MATCH(Main!C527,Detail!$G$1:$G$1001,0))</f>
        <v>Pontianak</v>
      </c>
      <c r="U527">
        <f>INDEX(Detail!$C$1:$C$1001,MATCH(Main!C527,Detail!$G$1:$G$1001,0))</f>
        <v>156</v>
      </c>
      <c r="V527">
        <f>INDEX(Detail!$D$1:$D$1001,MATCH(Main!C527,Detail!$G$1:$G$1001,0))</f>
        <v>53</v>
      </c>
      <c r="W527" t="str">
        <f>INDEX(Detail!$E$1:$E$1001,MATCH(Main!C527,Detail!$G$1:$G$1001,0))</f>
        <v>Gg. Pasir Koja No. 65</v>
      </c>
      <c r="X527" t="str">
        <f>INDEX(Detail!$B$1:$B$1001,MATCH(Main!C527,Detail!$G$1:$G$1001,0))</f>
        <v>B-</v>
      </c>
    </row>
    <row r="528" spans="1:24" x14ac:dyDescent="0.35">
      <c r="A528">
        <v>527</v>
      </c>
      <c r="B528" t="str">
        <f>IF(A528&lt;=250,"1-250",IF(A528&lt;=500,"251-500",IF(A528&lt;=750,"501-750","751-1000")))</f>
        <v>501-750</v>
      </c>
      <c r="C528" t="str">
        <f>CONCATENATE(IF(D528="Matematika","A",IF(D528="Fisika","B",IF(D528="Kimia","C",IF(D528="Biologi","D",IF(D528="Statistika","E","F"))))),IF(A528&gt;=1000,"",IF(A528&gt;=100,"0",IF(A528&gt;=10,"00",IF(A528&lt;10,"000")))),A528)</f>
        <v>B0527</v>
      </c>
      <c r="D528" t="s">
        <v>1014</v>
      </c>
      <c r="E528" t="str">
        <f>VLOOKUP(C528,Detail!$G$1:$H$1001,2,0)</f>
        <v>Ratih Setiawan</v>
      </c>
      <c r="F528" t="str">
        <f>IF(D528="Kimia","Bu Dwi",IF(D528="Biologi","Pak Krisna",IF(D528="Statistika","Pak Budi",IF(D528="Aktuaria","Bu Ratna",IF(D528="Matematika","Bu Made","Pak Andi")))))</f>
        <v>Pak Andi</v>
      </c>
      <c r="G528">
        <v>61</v>
      </c>
      <c r="H528">
        <v>63</v>
      </c>
      <c r="I528">
        <v>79</v>
      </c>
      <c r="J528">
        <v>60</v>
      </c>
      <c r="K528">
        <v>95</v>
      </c>
      <c r="L528">
        <v>54</v>
      </c>
      <c r="M528">
        <v>72</v>
      </c>
      <c r="N528" s="27">
        <f>IFERROR(VLOOKUP(Main!C528,Absen!$A$1:$B$501,2,0),"No")</f>
        <v>44889</v>
      </c>
      <c r="O528" s="27" t="str">
        <f>IF(N528="No","Hadir","Tidak Hadir")</f>
        <v>Tidak Hadir</v>
      </c>
      <c r="P528">
        <f>IF(N528="No",M528,M528-10)</f>
        <v>62</v>
      </c>
      <c r="Q528">
        <f>SUM(G528:H528,J528:K528)*12.5%+SUM(I528,L528)*20%+P528*10%</f>
        <v>67.674999999999997</v>
      </c>
      <c r="R528" t="str">
        <f>IF(Main!Q528&gt;=91,"A+",IF(Main!Q528&gt;=80,"A",IF(Q528&gt;=70,"B",IF(Q528&gt;=60,"C",IF(Q528&gt;=40,"D",IF(Q528&lt;40,"E"))))))</f>
        <v>C</v>
      </c>
      <c r="S528" s="27">
        <f>INDEX(Detail!$A$1:$A$1001,MATCH(Main!C528,Detail!$G$1:$G$1001,0))</f>
        <v>38238</v>
      </c>
      <c r="T528" t="str">
        <f>INDEX(Detail!$F$1:$F$1001,MATCH(Main!C528,Detail!$G$1:$G$1001,0))</f>
        <v>Sawahlunto</v>
      </c>
      <c r="U528">
        <f>INDEX(Detail!$C$1:$C$1001,MATCH(Main!C528,Detail!$G$1:$G$1001,0))</f>
        <v>162</v>
      </c>
      <c r="V528">
        <f>INDEX(Detail!$D$1:$D$1001,MATCH(Main!C528,Detail!$G$1:$G$1001,0))</f>
        <v>83</v>
      </c>
      <c r="W528" t="str">
        <f>INDEX(Detail!$E$1:$E$1001,MATCH(Main!C528,Detail!$G$1:$G$1001,0))</f>
        <v xml:space="preserve">Gang Surapati No. 7
</v>
      </c>
      <c r="X528" t="str">
        <f>INDEX(Detail!$B$1:$B$1001,MATCH(Main!C528,Detail!$G$1:$G$1001,0))</f>
        <v>AB-</v>
      </c>
    </row>
    <row r="529" spans="1:24" x14ac:dyDescent="0.35">
      <c r="A529">
        <v>528</v>
      </c>
      <c r="B529" t="str">
        <f>IF(A529&lt;=250,"1-250",IF(A529&lt;=500,"251-500",IF(A529&lt;=750,"501-750","751-1000")))</f>
        <v>501-750</v>
      </c>
      <c r="C529" t="str">
        <f>CONCATENATE(IF(D529="Matematika","A",IF(D529="Fisika","B",IF(D529="Kimia","C",IF(D529="Biologi","D",IF(D529="Statistika","E","F"))))),IF(A529&gt;=1000,"",IF(A529&gt;=100,"0",IF(A529&gt;=10,"00",IF(A529&lt;10,"000")))),A529)</f>
        <v>C0528</v>
      </c>
      <c r="D529" t="s">
        <v>1012</v>
      </c>
      <c r="E529" t="str">
        <f>VLOOKUP(C529,Detail!$G$1:$H$1001,2,0)</f>
        <v>Zizi Simanjuntak</v>
      </c>
      <c r="F529" t="str">
        <f>IF(D529="Kimia","Bu Dwi",IF(D529="Biologi","Pak Krisna",IF(D529="Statistika","Pak Budi",IF(D529="Aktuaria","Bu Ratna",IF(D529="Matematika","Bu Made","Pak Andi")))))</f>
        <v>Bu Dwi</v>
      </c>
      <c r="G529">
        <v>82</v>
      </c>
      <c r="H529">
        <v>61</v>
      </c>
      <c r="I529">
        <v>76</v>
      </c>
      <c r="J529">
        <v>71</v>
      </c>
      <c r="K529">
        <v>53</v>
      </c>
      <c r="L529">
        <v>45</v>
      </c>
      <c r="M529">
        <v>97</v>
      </c>
      <c r="N529" s="27" t="str">
        <f>IFERROR(VLOOKUP(Main!C529,Absen!$A$1:$B$501,2,0),"No")</f>
        <v>No</v>
      </c>
      <c r="O529" s="27" t="str">
        <f>IF(N529="No","Hadir","Tidak Hadir")</f>
        <v>Hadir</v>
      </c>
      <c r="P529">
        <f>IF(N529="No",M529,M529-10)</f>
        <v>97</v>
      </c>
      <c r="Q529">
        <f>SUM(G529:H529,J529:K529)*12.5%+SUM(I529,L529)*20%+P529*10%</f>
        <v>67.275000000000006</v>
      </c>
      <c r="R529" t="str">
        <f>IF(Main!Q529&gt;=91,"A+",IF(Main!Q529&gt;=80,"A",IF(Q529&gt;=70,"B",IF(Q529&gt;=60,"C",IF(Q529&gt;=40,"D",IF(Q529&lt;40,"E"))))))</f>
        <v>C</v>
      </c>
      <c r="S529" s="27">
        <f>INDEX(Detail!$A$1:$A$1001,MATCH(Main!C529,Detail!$G$1:$G$1001,0))</f>
        <v>37970</v>
      </c>
      <c r="T529" t="str">
        <f>INDEX(Detail!$F$1:$F$1001,MATCH(Main!C529,Detail!$G$1:$G$1001,0))</f>
        <v>Palembang</v>
      </c>
      <c r="U529">
        <f>INDEX(Detail!$C$1:$C$1001,MATCH(Main!C529,Detail!$G$1:$G$1001,0))</f>
        <v>172</v>
      </c>
      <c r="V529">
        <f>INDEX(Detail!$D$1:$D$1001,MATCH(Main!C529,Detail!$G$1:$G$1001,0))</f>
        <v>49</v>
      </c>
      <c r="W529" t="str">
        <f>INDEX(Detail!$E$1:$E$1001,MATCH(Main!C529,Detail!$G$1:$G$1001,0))</f>
        <v xml:space="preserve">Gg. Tebet Barat Dalam No. 9
</v>
      </c>
      <c r="X529" t="str">
        <f>INDEX(Detail!$B$1:$B$1001,MATCH(Main!C529,Detail!$G$1:$G$1001,0))</f>
        <v>O-</v>
      </c>
    </row>
    <row r="530" spans="1:24" x14ac:dyDescent="0.35">
      <c r="A530">
        <v>529</v>
      </c>
      <c r="B530" t="str">
        <f>IF(A530&lt;=250,"1-250",IF(A530&lt;=500,"251-500",IF(A530&lt;=750,"501-750","751-1000")))</f>
        <v>501-750</v>
      </c>
      <c r="C530" t="str">
        <f>CONCATENATE(IF(D530="Matematika","A",IF(D530="Fisika","B",IF(D530="Kimia","C",IF(D530="Biologi","D",IF(D530="Statistika","E","F"))))),IF(A530&gt;=1000,"",IF(A530&gt;=100,"0",IF(A530&gt;=10,"00",IF(A530&lt;10,"000")))),A530)</f>
        <v>A0529</v>
      </c>
      <c r="D530" t="s">
        <v>1015</v>
      </c>
      <c r="E530" t="str">
        <f>VLOOKUP(C530,Detail!$G$1:$H$1001,2,0)</f>
        <v>Belinda Widiastuti</v>
      </c>
      <c r="F530" t="str">
        <f>IF(D530="Kimia","Bu Dwi",IF(D530="Biologi","Pak Krisna",IF(D530="Statistika","Pak Budi",IF(D530="Aktuaria","Bu Ratna",IF(D530="Matematika","Bu Made","Pak Andi")))))</f>
        <v>Bu Made</v>
      </c>
      <c r="G530">
        <v>86</v>
      </c>
      <c r="H530">
        <v>71</v>
      </c>
      <c r="I530">
        <v>72</v>
      </c>
      <c r="J530">
        <v>69</v>
      </c>
      <c r="K530">
        <v>88</v>
      </c>
      <c r="L530">
        <v>82</v>
      </c>
      <c r="M530">
        <v>88</v>
      </c>
      <c r="N530" s="27" t="str">
        <f>IFERROR(VLOOKUP(Main!C530,Absen!$A$1:$B$501,2,0),"No")</f>
        <v>No</v>
      </c>
      <c r="O530" s="27" t="str">
        <f>IF(N530="No","Hadir","Tidak Hadir")</f>
        <v>Hadir</v>
      </c>
      <c r="P530">
        <f>IF(N530="No",M530,M530-10)</f>
        <v>88</v>
      </c>
      <c r="Q530">
        <f>SUM(G530:H530,J530:K530)*12.5%+SUM(I530,L530)*20%+P530*10%</f>
        <v>78.849999999999994</v>
      </c>
      <c r="R530" t="str">
        <f>IF(Main!Q530&gt;=91,"A+",IF(Main!Q530&gt;=80,"A",IF(Q530&gt;=70,"B",IF(Q530&gt;=60,"C",IF(Q530&gt;=40,"D",IF(Q530&lt;40,"E"))))))</f>
        <v>B</v>
      </c>
      <c r="S530" s="27">
        <f>INDEX(Detail!$A$1:$A$1001,MATCH(Main!C530,Detail!$G$1:$G$1001,0))</f>
        <v>37407</v>
      </c>
      <c r="T530" t="str">
        <f>INDEX(Detail!$F$1:$F$1001,MATCH(Main!C530,Detail!$G$1:$G$1001,0))</f>
        <v>Tasikmalaya</v>
      </c>
      <c r="U530">
        <f>INDEX(Detail!$C$1:$C$1001,MATCH(Main!C530,Detail!$G$1:$G$1001,0))</f>
        <v>175</v>
      </c>
      <c r="V530">
        <f>INDEX(Detail!$D$1:$D$1001,MATCH(Main!C530,Detail!$G$1:$G$1001,0))</f>
        <v>87</v>
      </c>
      <c r="W530" t="str">
        <f>INDEX(Detail!$E$1:$E$1001,MATCH(Main!C530,Detail!$G$1:$G$1001,0))</f>
        <v>Jalan Raya Setiabudhi No. 92</v>
      </c>
      <c r="X530" t="str">
        <f>INDEX(Detail!$B$1:$B$1001,MATCH(Main!C530,Detail!$G$1:$G$1001,0))</f>
        <v>O-</v>
      </c>
    </row>
    <row r="531" spans="1:24" x14ac:dyDescent="0.35">
      <c r="A531">
        <v>530</v>
      </c>
      <c r="B531" t="str">
        <f>IF(A531&lt;=250,"1-250",IF(A531&lt;=500,"251-500",IF(A531&lt;=750,"501-750","751-1000")))</f>
        <v>501-750</v>
      </c>
      <c r="C531" t="str">
        <f>CONCATENATE(IF(D531="Matematika","A",IF(D531="Fisika","B",IF(D531="Kimia","C",IF(D531="Biologi","D",IF(D531="Statistika","E","F"))))),IF(A531&gt;=1000,"",IF(A531&gt;=100,"0",IF(A531&gt;=10,"00",IF(A531&lt;10,"000")))),A531)</f>
        <v>B0530</v>
      </c>
      <c r="D531" t="s">
        <v>1014</v>
      </c>
      <c r="E531" t="str">
        <f>VLOOKUP(C531,Detail!$G$1:$H$1001,2,0)</f>
        <v>Endah Simbolon</v>
      </c>
      <c r="F531" t="str">
        <f>IF(D531="Kimia","Bu Dwi",IF(D531="Biologi","Pak Krisna",IF(D531="Statistika","Pak Budi",IF(D531="Aktuaria","Bu Ratna",IF(D531="Matematika","Bu Made","Pak Andi")))))</f>
        <v>Pak Andi</v>
      </c>
      <c r="G531">
        <v>58</v>
      </c>
      <c r="H531">
        <v>55</v>
      </c>
      <c r="I531">
        <v>45</v>
      </c>
      <c r="J531">
        <v>58</v>
      </c>
      <c r="K531">
        <v>56</v>
      </c>
      <c r="L531">
        <v>45</v>
      </c>
      <c r="M531">
        <v>66</v>
      </c>
      <c r="N531" s="27" t="str">
        <f>IFERROR(VLOOKUP(Main!C531,Absen!$A$1:$B$501,2,0),"No")</f>
        <v>No</v>
      </c>
      <c r="O531" s="27" t="str">
        <f>IF(N531="No","Hadir","Tidak Hadir")</f>
        <v>Hadir</v>
      </c>
      <c r="P531">
        <f>IF(N531="No",M531,M531-10)</f>
        <v>66</v>
      </c>
      <c r="Q531">
        <f>SUM(G531:H531,J531:K531)*12.5%+SUM(I531,L531)*20%+P531*10%</f>
        <v>52.975000000000001</v>
      </c>
      <c r="R531" t="str">
        <f>IF(Main!Q531&gt;=91,"A+",IF(Main!Q531&gt;=80,"A",IF(Q531&gt;=70,"B",IF(Q531&gt;=60,"C",IF(Q531&gt;=40,"D",IF(Q531&lt;40,"E"))))))</f>
        <v>D</v>
      </c>
      <c r="S531" s="27">
        <f>INDEX(Detail!$A$1:$A$1001,MATCH(Main!C531,Detail!$G$1:$G$1001,0))</f>
        <v>38238</v>
      </c>
      <c r="T531" t="str">
        <f>INDEX(Detail!$F$1:$F$1001,MATCH(Main!C531,Detail!$G$1:$G$1001,0))</f>
        <v>Tual</v>
      </c>
      <c r="U531">
        <f>INDEX(Detail!$C$1:$C$1001,MATCH(Main!C531,Detail!$G$1:$G$1001,0))</f>
        <v>179</v>
      </c>
      <c r="V531">
        <f>INDEX(Detail!$D$1:$D$1001,MATCH(Main!C531,Detail!$G$1:$G$1001,0))</f>
        <v>67</v>
      </c>
      <c r="W531" t="str">
        <f>INDEX(Detail!$E$1:$E$1001,MATCH(Main!C531,Detail!$G$1:$G$1001,0))</f>
        <v>Jl. Pasir Koja No. 51</v>
      </c>
      <c r="X531" t="str">
        <f>INDEX(Detail!$B$1:$B$1001,MATCH(Main!C531,Detail!$G$1:$G$1001,0))</f>
        <v>AB-</v>
      </c>
    </row>
    <row r="532" spans="1:24" x14ac:dyDescent="0.35">
      <c r="A532">
        <v>531</v>
      </c>
      <c r="B532" t="str">
        <f>IF(A532&lt;=250,"1-250",IF(A532&lt;=500,"251-500",IF(A532&lt;=750,"501-750","751-1000")))</f>
        <v>501-750</v>
      </c>
      <c r="C532" t="str">
        <f>CONCATENATE(IF(D532="Matematika","A",IF(D532="Fisika","B",IF(D532="Kimia","C",IF(D532="Biologi","D",IF(D532="Statistika","E","F"))))),IF(A532&gt;=1000,"",IF(A532&gt;=100,"0",IF(A532&gt;=10,"00",IF(A532&lt;10,"000")))),A532)</f>
        <v>D0531</v>
      </c>
      <c r="D532" t="s">
        <v>1013</v>
      </c>
      <c r="E532" t="str">
        <f>VLOOKUP(C532,Detail!$G$1:$H$1001,2,0)</f>
        <v>Garang Mulyani</v>
      </c>
      <c r="F532" t="str">
        <f>IF(D532="Kimia","Bu Dwi",IF(D532="Biologi","Pak Krisna",IF(D532="Statistika","Pak Budi",IF(D532="Aktuaria","Bu Ratna",IF(D532="Matematika","Bu Made","Pak Andi")))))</f>
        <v>Pak Krisna</v>
      </c>
      <c r="G532">
        <v>59</v>
      </c>
      <c r="H532">
        <v>69</v>
      </c>
      <c r="I532">
        <v>75</v>
      </c>
      <c r="J532">
        <v>68</v>
      </c>
      <c r="K532">
        <v>84</v>
      </c>
      <c r="L532">
        <v>43</v>
      </c>
      <c r="M532">
        <v>79</v>
      </c>
      <c r="N532" s="27" t="str">
        <f>IFERROR(VLOOKUP(Main!C532,Absen!$A$1:$B$501,2,0),"No")</f>
        <v>No</v>
      </c>
      <c r="O532" s="27" t="str">
        <f>IF(N532="No","Hadir","Tidak Hadir")</f>
        <v>Hadir</v>
      </c>
      <c r="P532">
        <f>IF(N532="No",M532,M532-10)</f>
        <v>79</v>
      </c>
      <c r="Q532">
        <f>SUM(G532:H532,J532:K532)*12.5%+SUM(I532,L532)*20%+P532*10%</f>
        <v>66.5</v>
      </c>
      <c r="R532" t="str">
        <f>IF(Main!Q532&gt;=91,"A+",IF(Main!Q532&gt;=80,"A",IF(Q532&gt;=70,"B",IF(Q532&gt;=60,"C",IF(Q532&gt;=40,"D",IF(Q532&lt;40,"E"))))))</f>
        <v>C</v>
      </c>
      <c r="S532" s="27">
        <f>INDEX(Detail!$A$1:$A$1001,MATCH(Main!C532,Detail!$G$1:$G$1001,0))</f>
        <v>38153</v>
      </c>
      <c r="T532" t="str">
        <f>INDEX(Detail!$F$1:$F$1001,MATCH(Main!C532,Detail!$G$1:$G$1001,0))</f>
        <v>Banjar</v>
      </c>
      <c r="U532">
        <f>INDEX(Detail!$C$1:$C$1001,MATCH(Main!C532,Detail!$G$1:$G$1001,0))</f>
        <v>172</v>
      </c>
      <c r="V532">
        <f>INDEX(Detail!$D$1:$D$1001,MATCH(Main!C532,Detail!$G$1:$G$1001,0))</f>
        <v>66</v>
      </c>
      <c r="W532" t="str">
        <f>INDEX(Detail!$E$1:$E$1001,MATCH(Main!C532,Detail!$G$1:$G$1001,0))</f>
        <v>Jl. Moch. Toha No. 79</v>
      </c>
      <c r="X532" t="str">
        <f>INDEX(Detail!$B$1:$B$1001,MATCH(Main!C532,Detail!$G$1:$G$1001,0))</f>
        <v>A+</v>
      </c>
    </row>
    <row r="533" spans="1:24" x14ac:dyDescent="0.35">
      <c r="A533">
        <v>532</v>
      </c>
      <c r="B533" t="str">
        <f>IF(A533&lt;=250,"1-250",IF(A533&lt;=500,"251-500",IF(A533&lt;=750,"501-750","751-1000")))</f>
        <v>501-750</v>
      </c>
      <c r="C533" t="str">
        <f>CONCATENATE(IF(D533="Matematika","A",IF(D533="Fisika","B",IF(D533="Kimia","C",IF(D533="Biologi","D",IF(D533="Statistika","E","F"))))),IF(A533&gt;=1000,"",IF(A533&gt;=100,"0",IF(A533&gt;=10,"00",IF(A533&lt;10,"000")))),A533)</f>
        <v>B0532</v>
      </c>
      <c r="D533" t="s">
        <v>1014</v>
      </c>
      <c r="E533" t="str">
        <f>VLOOKUP(C533,Detail!$G$1:$H$1001,2,0)</f>
        <v>Kasiyah Mangunsong</v>
      </c>
      <c r="F533" t="str">
        <f>IF(D533="Kimia","Bu Dwi",IF(D533="Biologi","Pak Krisna",IF(D533="Statistika","Pak Budi",IF(D533="Aktuaria","Bu Ratna",IF(D533="Matematika","Bu Made","Pak Andi")))))</f>
        <v>Pak Andi</v>
      </c>
      <c r="G533">
        <v>91</v>
      </c>
      <c r="H533">
        <v>48</v>
      </c>
      <c r="I533">
        <v>76</v>
      </c>
      <c r="J533">
        <v>72</v>
      </c>
      <c r="K533">
        <v>72</v>
      </c>
      <c r="L533">
        <v>62</v>
      </c>
      <c r="M533">
        <v>60</v>
      </c>
      <c r="N533" s="27">
        <f>IFERROR(VLOOKUP(Main!C533,Absen!$A$1:$B$501,2,0),"No")</f>
        <v>44806</v>
      </c>
      <c r="O533" s="27" t="str">
        <f>IF(N533="No","Hadir","Tidak Hadir")</f>
        <v>Tidak Hadir</v>
      </c>
      <c r="P533">
        <f>IF(N533="No",M533,M533-10)</f>
        <v>50</v>
      </c>
      <c r="Q533">
        <f>SUM(G533:H533,J533:K533)*12.5%+SUM(I533,L533)*20%+P533*10%</f>
        <v>67.974999999999994</v>
      </c>
      <c r="R533" t="str">
        <f>IF(Main!Q533&gt;=91,"A+",IF(Main!Q533&gt;=80,"A",IF(Q533&gt;=70,"B",IF(Q533&gt;=60,"C",IF(Q533&gt;=40,"D",IF(Q533&lt;40,"E"))))))</f>
        <v>C</v>
      </c>
      <c r="S533" s="27">
        <f>INDEX(Detail!$A$1:$A$1001,MATCH(Main!C533,Detail!$G$1:$G$1001,0))</f>
        <v>38153</v>
      </c>
      <c r="T533" t="str">
        <f>INDEX(Detail!$F$1:$F$1001,MATCH(Main!C533,Detail!$G$1:$G$1001,0))</f>
        <v>Kendari</v>
      </c>
      <c r="U533">
        <f>INDEX(Detail!$C$1:$C$1001,MATCH(Main!C533,Detail!$G$1:$G$1001,0))</f>
        <v>180</v>
      </c>
      <c r="V533">
        <f>INDEX(Detail!$D$1:$D$1001,MATCH(Main!C533,Detail!$G$1:$G$1001,0))</f>
        <v>74</v>
      </c>
      <c r="W533" t="str">
        <f>INDEX(Detail!$E$1:$E$1001,MATCH(Main!C533,Detail!$G$1:$G$1001,0))</f>
        <v>Gang Asia Afrika No. 94</v>
      </c>
      <c r="X533" t="str">
        <f>INDEX(Detail!$B$1:$B$1001,MATCH(Main!C533,Detail!$G$1:$G$1001,0))</f>
        <v>AB+</v>
      </c>
    </row>
    <row r="534" spans="1:24" x14ac:dyDescent="0.35">
      <c r="A534">
        <v>533</v>
      </c>
      <c r="B534" t="str">
        <f>IF(A534&lt;=250,"1-250",IF(A534&lt;=500,"251-500",IF(A534&lt;=750,"501-750","751-1000")))</f>
        <v>501-750</v>
      </c>
      <c r="C534" t="str">
        <f>CONCATENATE(IF(D534="Matematika","A",IF(D534="Fisika","B",IF(D534="Kimia","C",IF(D534="Biologi","D",IF(D534="Statistika","E","F"))))),IF(A534&gt;=1000,"",IF(A534&gt;=100,"0",IF(A534&gt;=10,"00",IF(A534&lt;10,"000")))),A534)</f>
        <v>C0533</v>
      </c>
      <c r="D534" t="s">
        <v>1012</v>
      </c>
      <c r="E534" t="str">
        <f>VLOOKUP(C534,Detail!$G$1:$H$1001,2,0)</f>
        <v>Rusman Nugroho</v>
      </c>
      <c r="F534" t="str">
        <f>IF(D534="Kimia","Bu Dwi",IF(D534="Biologi","Pak Krisna",IF(D534="Statistika","Pak Budi",IF(D534="Aktuaria","Bu Ratna",IF(D534="Matematika","Bu Made","Pak Andi")))))</f>
        <v>Bu Dwi</v>
      </c>
      <c r="G534">
        <v>91</v>
      </c>
      <c r="H534">
        <v>69</v>
      </c>
      <c r="I534">
        <v>94</v>
      </c>
      <c r="J534">
        <v>72</v>
      </c>
      <c r="K534">
        <v>90</v>
      </c>
      <c r="L534">
        <v>58</v>
      </c>
      <c r="M534">
        <v>74</v>
      </c>
      <c r="N534" s="27">
        <f>IFERROR(VLOOKUP(Main!C534,Absen!$A$1:$B$501,2,0),"No")</f>
        <v>44897</v>
      </c>
      <c r="O534" s="27" t="str">
        <f>IF(N534="No","Hadir","Tidak Hadir")</f>
        <v>Tidak Hadir</v>
      </c>
      <c r="P534">
        <f>IF(N534="No",M534,M534-10)</f>
        <v>64</v>
      </c>
      <c r="Q534">
        <f>SUM(G534:H534,J534:K534)*12.5%+SUM(I534,L534)*20%+P534*10%</f>
        <v>77.050000000000011</v>
      </c>
      <c r="R534" t="str">
        <f>IF(Main!Q534&gt;=91,"A+",IF(Main!Q534&gt;=80,"A",IF(Q534&gt;=70,"B",IF(Q534&gt;=60,"C",IF(Q534&gt;=40,"D",IF(Q534&lt;40,"E"))))))</f>
        <v>B</v>
      </c>
      <c r="S534" s="27">
        <f>INDEX(Detail!$A$1:$A$1001,MATCH(Main!C534,Detail!$G$1:$G$1001,0))</f>
        <v>37349</v>
      </c>
      <c r="T534" t="str">
        <f>INDEX(Detail!$F$1:$F$1001,MATCH(Main!C534,Detail!$G$1:$G$1001,0))</f>
        <v>Banjarmasin</v>
      </c>
      <c r="U534">
        <f>INDEX(Detail!$C$1:$C$1001,MATCH(Main!C534,Detail!$G$1:$G$1001,0))</f>
        <v>157</v>
      </c>
      <c r="V534">
        <f>INDEX(Detail!$D$1:$D$1001,MATCH(Main!C534,Detail!$G$1:$G$1001,0))</f>
        <v>76</v>
      </c>
      <c r="W534" t="str">
        <f>INDEX(Detail!$E$1:$E$1001,MATCH(Main!C534,Detail!$G$1:$G$1001,0))</f>
        <v>Jalan Ahmad Dahlan No. 74</v>
      </c>
      <c r="X534" t="str">
        <f>INDEX(Detail!$B$1:$B$1001,MATCH(Main!C534,Detail!$G$1:$G$1001,0))</f>
        <v>A-</v>
      </c>
    </row>
    <row r="535" spans="1:24" x14ac:dyDescent="0.35">
      <c r="A535">
        <v>534</v>
      </c>
      <c r="B535" t="str">
        <f>IF(A535&lt;=250,"1-250",IF(A535&lt;=500,"251-500",IF(A535&lt;=750,"501-750","751-1000")))</f>
        <v>501-750</v>
      </c>
      <c r="C535" t="str">
        <f>CONCATENATE(IF(D535="Matematika","A",IF(D535="Fisika","B",IF(D535="Kimia","C",IF(D535="Biologi","D",IF(D535="Statistika","E","F"))))),IF(A535&gt;=1000,"",IF(A535&gt;=100,"0",IF(A535&gt;=10,"00",IF(A535&lt;10,"000")))),A535)</f>
        <v>A0534</v>
      </c>
      <c r="D535" t="s">
        <v>1015</v>
      </c>
      <c r="E535" t="str">
        <f>VLOOKUP(C535,Detail!$G$1:$H$1001,2,0)</f>
        <v>Reksa Wulandari</v>
      </c>
      <c r="F535" t="str">
        <f>IF(D535="Kimia","Bu Dwi",IF(D535="Biologi","Pak Krisna",IF(D535="Statistika","Pak Budi",IF(D535="Aktuaria","Bu Ratna",IF(D535="Matematika","Bu Made","Pak Andi")))))</f>
        <v>Bu Made</v>
      </c>
      <c r="G535">
        <v>88</v>
      </c>
      <c r="H535">
        <v>73</v>
      </c>
      <c r="I535">
        <v>72</v>
      </c>
      <c r="J535">
        <v>59</v>
      </c>
      <c r="K535">
        <v>81</v>
      </c>
      <c r="L535">
        <v>80</v>
      </c>
      <c r="M535">
        <v>91</v>
      </c>
      <c r="N535" s="27">
        <f>IFERROR(VLOOKUP(Main!C535,Absen!$A$1:$B$501,2,0),"No")</f>
        <v>44881</v>
      </c>
      <c r="O535" s="27" t="str">
        <f>IF(N535="No","Hadir","Tidak Hadir")</f>
        <v>Tidak Hadir</v>
      </c>
      <c r="P535">
        <f>IF(N535="No",M535,M535-10)</f>
        <v>81</v>
      </c>
      <c r="Q535">
        <f>SUM(G535:H535,J535:K535)*12.5%+SUM(I535,L535)*20%+P535*10%</f>
        <v>76.125</v>
      </c>
      <c r="R535" t="str">
        <f>IF(Main!Q535&gt;=91,"A+",IF(Main!Q535&gt;=80,"A",IF(Q535&gt;=70,"B",IF(Q535&gt;=60,"C",IF(Q535&gt;=40,"D",IF(Q535&lt;40,"E"))))))</f>
        <v>B</v>
      </c>
      <c r="S535" s="27">
        <f>INDEX(Detail!$A$1:$A$1001,MATCH(Main!C535,Detail!$G$1:$G$1001,0))</f>
        <v>37129</v>
      </c>
      <c r="T535" t="str">
        <f>INDEX(Detail!$F$1:$F$1001,MATCH(Main!C535,Detail!$G$1:$G$1001,0))</f>
        <v>Ambon</v>
      </c>
      <c r="U535">
        <f>INDEX(Detail!$C$1:$C$1001,MATCH(Main!C535,Detail!$G$1:$G$1001,0))</f>
        <v>173</v>
      </c>
      <c r="V535">
        <f>INDEX(Detail!$D$1:$D$1001,MATCH(Main!C535,Detail!$G$1:$G$1001,0))</f>
        <v>59</v>
      </c>
      <c r="W535" t="str">
        <f>INDEX(Detail!$E$1:$E$1001,MATCH(Main!C535,Detail!$G$1:$G$1001,0))</f>
        <v>Jalan Jamika No. 77</v>
      </c>
      <c r="X535" t="str">
        <f>INDEX(Detail!$B$1:$B$1001,MATCH(Main!C535,Detail!$G$1:$G$1001,0))</f>
        <v>A+</v>
      </c>
    </row>
    <row r="536" spans="1:24" x14ac:dyDescent="0.35">
      <c r="A536">
        <v>457</v>
      </c>
      <c r="B536" t="str">
        <f>IF(A536&lt;=250,"1-250",IF(A536&lt;=500,"251-500",IF(A536&lt;=750,"501-750","751-1000")))</f>
        <v>251-500</v>
      </c>
      <c r="C536" t="str">
        <f>CONCATENATE(IF(D536="Matematika","A",IF(D536="Fisika","B",IF(D536="Kimia","C",IF(D536="Biologi","D",IF(D536="Statistika","E","F"))))),IF(A536&gt;=1000,"",IF(A536&gt;=100,"0",IF(A536&gt;=10,"00",IF(A536&lt;10,"000")))),A536)</f>
        <v>D0457</v>
      </c>
      <c r="D536" t="s">
        <v>1013</v>
      </c>
      <c r="E536" t="str">
        <f>VLOOKUP(C536,Detail!$G$1:$H$1001,2,0)</f>
        <v>Dasa Purwanti</v>
      </c>
      <c r="F536" t="str">
        <f>IF(D536="Statistika","Bu Dwi",IF(D536="Aktuaria","Pak Krisna",IF(D536="Matematika","Pak Budi",IF(D536="Fisika","Bu Ratna",IF(D536="Kimia","Bu Made","Pak Andi")))))</f>
        <v>Pak Andi</v>
      </c>
      <c r="G536">
        <v>75</v>
      </c>
      <c r="H536">
        <v>59</v>
      </c>
      <c r="I536">
        <v>92</v>
      </c>
      <c r="J536">
        <v>74</v>
      </c>
      <c r="K536">
        <v>91</v>
      </c>
      <c r="L536">
        <v>94</v>
      </c>
      <c r="M536">
        <v>79</v>
      </c>
      <c r="N536" s="27" t="str">
        <f>IFERROR(VLOOKUP(Main!C458,Absen!$A$1:$B$501,2,0),"No")</f>
        <v>No</v>
      </c>
      <c r="O536" s="27" t="str">
        <f>IF(N536="No","Hadir","Tidak Hadir")</f>
        <v>Hadir</v>
      </c>
      <c r="P536">
        <f>IF(N536="No",M536,M536-10)</f>
        <v>79</v>
      </c>
      <c r="Q536">
        <f>SUM(G536:H536,J536:K536)*12.5%+SUM(I536,L536)*20%+P536*10%</f>
        <v>82.475000000000009</v>
      </c>
      <c r="R536" t="str">
        <f>IF(Main!Q458&gt;=91,"A+",IF(Main!Q458&gt;=80,"A",IF(Q536&gt;=70,"B",IF(Q536&gt;=60,"C",IF(Q536&gt;=40,"D",IF(Q536&lt;40,"E"))))))</f>
        <v>A</v>
      </c>
      <c r="S536" s="27">
        <f>INDEX(Detail!$A$1:$A$1001,MATCH(Main!C536,Detail!$G$1:$G$1001,0))</f>
        <v>37795</v>
      </c>
      <c r="T536" t="str">
        <f>INDEX(Detail!$F$1:$F$1001,MATCH(Main!C536,Detail!$G$1:$G$1001,0))</f>
        <v>Mataram</v>
      </c>
      <c r="U536">
        <f>INDEX(Detail!$C$1:$C$1001,MATCH(Main!C536,Detail!$G$1:$G$1001,0))</f>
        <v>166</v>
      </c>
      <c r="V536">
        <f>INDEX(Detail!$D$1:$D$1001,MATCH(Main!C536,Detail!$G$1:$G$1001,0))</f>
        <v>68</v>
      </c>
      <c r="W536" t="str">
        <f>INDEX(Detail!$E$1:$E$1001,MATCH(Main!C536,Detail!$G$1:$G$1001,0))</f>
        <v>Gang Raya Ujungberung No. 29</v>
      </c>
      <c r="X536" t="str">
        <f>INDEX(Detail!$B$1:$B$1001,MATCH(Main!C536,Detail!$G$1:$G$1001,0))</f>
        <v>A+</v>
      </c>
    </row>
    <row r="537" spans="1:24" x14ac:dyDescent="0.35">
      <c r="A537">
        <v>536</v>
      </c>
      <c r="B537" t="str">
        <f>IF(A537&lt;=250,"1-250",IF(A537&lt;=500,"251-500",IF(A537&lt;=750,"501-750","751-1000")))</f>
        <v>501-750</v>
      </c>
      <c r="C537" t="str">
        <f>CONCATENATE(IF(D537="Matematika","A",IF(D537="Fisika","B",IF(D537="Kimia","C",IF(D537="Biologi","D",IF(D537="Statistika","E","F"))))),IF(A537&gt;=1000,"",IF(A537&gt;=100,"0",IF(A537&gt;=10,"00",IF(A537&lt;10,"000")))),A537)</f>
        <v>A0536</v>
      </c>
      <c r="D537" t="s">
        <v>1015</v>
      </c>
      <c r="E537" t="str">
        <f>VLOOKUP(C537,Detail!$G$1:$H$1001,2,0)</f>
        <v>Gabriella Pratiwi</v>
      </c>
      <c r="F537" t="str">
        <f>IF(D537="Kimia","Bu Dwi",IF(D537="Biologi","Pak Krisna",IF(D537="Statistika","Pak Budi",IF(D537="Aktuaria","Bu Ratna",IF(D537="Matematika","Bu Made","Pak Andi")))))</f>
        <v>Bu Made</v>
      </c>
      <c r="G537">
        <v>53</v>
      </c>
      <c r="H537">
        <v>42</v>
      </c>
      <c r="I537">
        <v>37</v>
      </c>
      <c r="J537">
        <v>50</v>
      </c>
      <c r="K537">
        <v>71</v>
      </c>
      <c r="L537">
        <v>45</v>
      </c>
      <c r="M537">
        <v>82</v>
      </c>
      <c r="N537" s="27">
        <f>IFERROR(VLOOKUP(Main!C537,Absen!$A$1:$B$501,2,0),"No")</f>
        <v>44807</v>
      </c>
      <c r="O537" s="27" t="str">
        <f>IF(N537="No","Hadir","Tidak Hadir")</f>
        <v>Tidak Hadir</v>
      </c>
      <c r="P537">
        <f>IF(N537="No",M537,M537-10)</f>
        <v>72</v>
      </c>
      <c r="Q537">
        <f>SUM(G537:H537,J537:K537)*12.5%+SUM(I537,L537)*20%+P537*10%</f>
        <v>50.600000000000009</v>
      </c>
      <c r="R537" t="str">
        <f>IF(Main!Q537&gt;=91,"A+",IF(Main!Q537&gt;=80,"A",IF(Q537&gt;=70,"B",IF(Q537&gt;=60,"C",IF(Q537&gt;=40,"D",IF(Q537&lt;40,"E"))))))</f>
        <v>D</v>
      </c>
      <c r="S537" s="27">
        <f>INDEX(Detail!$A$1:$A$1001,MATCH(Main!C537,Detail!$G$1:$G$1001,0))</f>
        <v>37515</v>
      </c>
      <c r="T537" t="str">
        <f>INDEX(Detail!$F$1:$F$1001,MATCH(Main!C537,Detail!$G$1:$G$1001,0))</f>
        <v>Mataram</v>
      </c>
      <c r="U537">
        <f>INDEX(Detail!$C$1:$C$1001,MATCH(Main!C537,Detail!$G$1:$G$1001,0))</f>
        <v>179</v>
      </c>
      <c r="V537">
        <f>INDEX(Detail!$D$1:$D$1001,MATCH(Main!C537,Detail!$G$1:$G$1001,0))</f>
        <v>95</v>
      </c>
      <c r="W537" t="str">
        <f>INDEX(Detail!$E$1:$E$1001,MATCH(Main!C537,Detail!$G$1:$G$1001,0))</f>
        <v>Jl. Soekarno Hatta No. 88</v>
      </c>
      <c r="X537" t="str">
        <f>INDEX(Detail!$B$1:$B$1001,MATCH(Main!C537,Detail!$G$1:$G$1001,0))</f>
        <v>AB+</v>
      </c>
    </row>
    <row r="538" spans="1:24" x14ac:dyDescent="0.35">
      <c r="A538">
        <v>537</v>
      </c>
      <c r="B538" t="str">
        <f>IF(A538&lt;=250,"1-250",IF(A538&lt;=500,"251-500",IF(A538&lt;=750,"501-750","751-1000")))</f>
        <v>501-750</v>
      </c>
      <c r="C538" t="str">
        <f>CONCATENATE(IF(D538="Matematika","A",IF(D538="Fisika","B",IF(D538="Kimia","C",IF(D538="Biologi","D",IF(D538="Statistika","E","F"))))),IF(A538&gt;=1000,"",IF(A538&gt;=100,"0",IF(A538&gt;=10,"00",IF(A538&lt;10,"000")))),A538)</f>
        <v>D0537</v>
      </c>
      <c r="D538" t="s">
        <v>1013</v>
      </c>
      <c r="E538" t="str">
        <f>VLOOKUP(C538,Detail!$G$1:$H$1001,2,0)</f>
        <v>Luthfi Laksmiwati</v>
      </c>
      <c r="F538" t="str">
        <f>IF(D538="Kimia","Bu Dwi",IF(D538="Biologi","Pak Krisna",IF(D538="Statistika","Pak Budi",IF(D538="Aktuaria","Bu Ratna",IF(D538="Matematika","Bu Made","Pak Andi")))))</f>
        <v>Pak Krisna</v>
      </c>
      <c r="G538">
        <v>88</v>
      </c>
      <c r="H538">
        <v>63</v>
      </c>
      <c r="I538">
        <v>79</v>
      </c>
      <c r="J538">
        <v>68</v>
      </c>
      <c r="K538">
        <v>72</v>
      </c>
      <c r="L538">
        <v>75</v>
      </c>
      <c r="M538">
        <v>93</v>
      </c>
      <c r="N538" s="27" t="str">
        <f>IFERROR(VLOOKUP(Main!C538,Absen!$A$1:$B$501,2,0),"No")</f>
        <v>No</v>
      </c>
      <c r="O538" s="27" t="str">
        <f>IF(N538="No","Hadir","Tidak Hadir")</f>
        <v>Hadir</v>
      </c>
      <c r="P538">
        <f>IF(N538="No",M538,M538-10)</f>
        <v>93</v>
      </c>
      <c r="Q538">
        <f>SUM(G538:H538,J538:K538)*12.5%+SUM(I538,L538)*20%+P538*10%</f>
        <v>76.474999999999994</v>
      </c>
      <c r="R538" t="str">
        <f>IF(Main!Q538&gt;=91,"A+",IF(Main!Q538&gt;=80,"A",IF(Q538&gt;=70,"B",IF(Q538&gt;=60,"C",IF(Q538&gt;=40,"D",IF(Q538&lt;40,"E"))))))</f>
        <v>B</v>
      </c>
      <c r="S538" s="27">
        <f>INDEX(Detail!$A$1:$A$1001,MATCH(Main!C538,Detail!$G$1:$G$1001,0))</f>
        <v>37263</v>
      </c>
      <c r="T538" t="str">
        <f>INDEX(Detail!$F$1:$F$1001,MATCH(Main!C538,Detail!$G$1:$G$1001,0))</f>
        <v>Pariaman</v>
      </c>
      <c r="U538">
        <f>INDEX(Detail!$C$1:$C$1001,MATCH(Main!C538,Detail!$G$1:$G$1001,0))</f>
        <v>173</v>
      </c>
      <c r="V538">
        <f>INDEX(Detail!$D$1:$D$1001,MATCH(Main!C538,Detail!$G$1:$G$1001,0))</f>
        <v>53</v>
      </c>
      <c r="W538" t="str">
        <f>INDEX(Detail!$E$1:$E$1001,MATCH(Main!C538,Detail!$G$1:$G$1001,0))</f>
        <v xml:space="preserve">Gang Siliwangi No. 5
</v>
      </c>
      <c r="X538" t="str">
        <f>INDEX(Detail!$B$1:$B$1001,MATCH(Main!C538,Detail!$G$1:$G$1001,0))</f>
        <v>O+</v>
      </c>
    </row>
    <row r="539" spans="1:24" x14ac:dyDescent="0.35">
      <c r="A539">
        <v>538</v>
      </c>
      <c r="B539" t="str">
        <f>IF(A539&lt;=250,"1-250",IF(A539&lt;=500,"251-500",IF(A539&lt;=750,"501-750","751-1000")))</f>
        <v>501-750</v>
      </c>
      <c r="C539" t="str">
        <f>CONCATENATE(IF(D539="Matematika","A",IF(D539="Fisika","B",IF(D539="Kimia","C",IF(D539="Biologi","D",IF(D539="Statistika","E","F"))))),IF(A539&gt;=1000,"",IF(A539&gt;=100,"0",IF(A539&gt;=10,"00",IF(A539&lt;10,"000")))),A539)</f>
        <v>F0538</v>
      </c>
      <c r="D539" t="s">
        <v>1011</v>
      </c>
      <c r="E539" t="str">
        <f>VLOOKUP(C539,Detail!$G$1:$H$1001,2,0)</f>
        <v>Kasusra Sudiati</v>
      </c>
      <c r="F539" t="str">
        <f>IF(D539="Kimia","Bu Dwi",IF(D539="Biologi","Pak Krisna",IF(D539="Statistika","Pak Budi",IF(D539="Aktuaria","Bu Ratna",IF(D539="Matematika","Bu Made","Pak Andi")))))</f>
        <v>Bu Ratna</v>
      </c>
      <c r="G539">
        <v>70</v>
      </c>
      <c r="H539">
        <v>56</v>
      </c>
      <c r="I539">
        <v>53</v>
      </c>
      <c r="J539">
        <v>68</v>
      </c>
      <c r="K539">
        <v>56</v>
      </c>
      <c r="L539">
        <v>47</v>
      </c>
      <c r="M539">
        <v>87</v>
      </c>
      <c r="N539" s="27">
        <f>IFERROR(VLOOKUP(Main!C539,Absen!$A$1:$B$501,2,0),"No")</f>
        <v>44810</v>
      </c>
      <c r="O539" s="27" t="str">
        <f>IF(N539="No","Hadir","Tidak Hadir")</f>
        <v>Tidak Hadir</v>
      </c>
      <c r="P539">
        <f>IF(N539="No",M539,M539-10)</f>
        <v>77</v>
      </c>
      <c r="Q539">
        <f>SUM(G539:H539,J539:K539)*12.5%+SUM(I539,L539)*20%+P539*10%</f>
        <v>58.95</v>
      </c>
      <c r="R539" t="str">
        <f>IF(Main!Q539&gt;=91,"A+",IF(Main!Q539&gt;=80,"A",IF(Q539&gt;=70,"B",IF(Q539&gt;=60,"C",IF(Q539&gt;=40,"D",IF(Q539&lt;40,"E"))))))</f>
        <v>D</v>
      </c>
      <c r="S539" s="27">
        <f>INDEX(Detail!$A$1:$A$1001,MATCH(Main!C539,Detail!$G$1:$G$1001,0))</f>
        <v>37982</v>
      </c>
      <c r="T539" t="str">
        <f>INDEX(Detail!$F$1:$F$1001,MATCH(Main!C539,Detail!$G$1:$G$1001,0))</f>
        <v>Bengkulu</v>
      </c>
      <c r="U539">
        <f>INDEX(Detail!$C$1:$C$1001,MATCH(Main!C539,Detail!$G$1:$G$1001,0))</f>
        <v>161</v>
      </c>
      <c r="V539">
        <f>INDEX(Detail!$D$1:$D$1001,MATCH(Main!C539,Detail!$G$1:$G$1001,0))</f>
        <v>77</v>
      </c>
      <c r="W539" t="str">
        <f>INDEX(Detail!$E$1:$E$1001,MATCH(Main!C539,Detail!$G$1:$G$1001,0))</f>
        <v xml:space="preserve">Jalan Lembong No. 0
</v>
      </c>
      <c r="X539" t="str">
        <f>INDEX(Detail!$B$1:$B$1001,MATCH(Main!C539,Detail!$G$1:$G$1001,0))</f>
        <v>B-</v>
      </c>
    </row>
    <row r="540" spans="1:24" x14ac:dyDescent="0.35">
      <c r="A540">
        <v>539</v>
      </c>
      <c r="B540" t="str">
        <f>IF(A540&lt;=250,"1-250",IF(A540&lt;=500,"251-500",IF(A540&lt;=750,"501-750","751-1000")))</f>
        <v>501-750</v>
      </c>
      <c r="C540" t="str">
        <f>CONCATENATE(IF(D540="Matematika","A",IF(D540="Fisika","B",IF(D540="Kimia","C",IF(D540="Biologi","D",IF(D540="Statistika","E","F"))))),IF(A540&gt;=1000,"",IF(A540&gt;=100,"0",IF(A540&gt;=10,"00",IF(A540&lt;10,"000")))),A540)</f>
        <v>F0539</v>
      </c>
      <c r="D540" t="s">
        <v>1011</v>
      </c>
      <c r="E540" t="str">
        <f>VLOOKUP(C540,Detail!$G$1:$H$1001,2,0)</f>
        <v>Putri Pertiwi</v>
      </c>
      <c r="F540" t="str">
        <f>IF(D540="Kimia","Bu Dwi",IF(D540="Biologi","Pak Krisna",IF(D540="Statistika","Pak Budi",IF(D540="Aktuaria","Bu Ratna",IF(D540="Matematika","Bu Made","Pak Andi")))))</f>
        <v>Bu Ratna</v>
      </c>
      <c r="G540">
        <v>60</v>
      </c>
      <c r="H540">
        <v>46</v>
      </c>
      <c r="I540">
        <v>48</v>
      </c>
      <c r="J540">
        <v>50</v>
      </c>
      <c r="K540">
        <v>51</v>
      </c>
      <c r="L540">
        <v>87</v>
      </c>
      <c r="M540">
        <v>83</v>
      </c>
      <c r="N540" s="27" t="str">
        <f>IFERROR(VLOOKUP(Main!C540,Absen!$A$1:$B$501,2,0),"No")</f>
        <v>No</v>
      </c>
      <c r="O540" s="27" t="str">
        <f>IF(N540="No","Hadir","Tidak Hadir")</f>
        <v>Hadir</v>
      </c>
      <c r="P540">
        <f>IF(N540="No",M540,M540-10)</f>
        <v>83</v>
      </c>
      <c r="Q540">
        <f>SUM(G540:H540,J540:K540)*12.5%+SUM(I540,L540)*20%+P540*10%</f>
        <v>61.174999999999997</v>
      </c>
      <c r="R540" t="str">
        <f>IF(Main!Q540&gt;=91,"A+",IF(Main!Q540&gt;=80,"A",IF(Q540&gt;=70,"B",IF(Q540&gt;=60,"C",IF(Q540&gt;=40,"D",IF(Q540&lt;40,"E"))))))</f>
        <v>C</v>
      </c>
      <c r="S540" s="27">
        <f>INDEX(Detail!$A$1:$A$1001,MATCH(Main!C540,Detail!$G$1:$G$1001,0))</f>
        <v>38086</v>
      </c>
      <c r="T540" t="str">
        <f>INDEX(Detail!$F$1:$F$1001,MATCH(Main!C540,Detail!$G$1:$G$1001,0))</f>
        <v>Bima</v>
      </c>
      <c r="U540">
        <f>INDEX(Detail!$C$1:$C$1001,MATCH(Main!C540,Detail!$G$1:$G$1001,0))</f>
        <v>162</v>
      </c>
      <c r="V540">
        <f>INDEX(Detail!$D$1:$D$1001,MATCH(Main!C540,Detail!$G$1:$G$1001,0))</f>
        <v>79</v>
      </c>
      <c r="W540" t="str">
        <f>INDEX(Detail!$E$1:$E$1001,MATCH(Main!C540,Detail!$G$1:$G$1001,0))</f>
        <v>Gang Erlangga No. 11</v>
      </c>
      <c r="X540" t="str">
        <f>INDEX(Detail!$B$1:$B$1001,MATCH(Main!C540,Detail!$G$1:$G$1001,0))</f>
        <v>B-</v>
      </c>
    </row>
    <row r="541" spans="1:24" x14ac:dyDescent="0.35">
      <c r="A541">
        <v>540</v>
      </c>
      <c r="B541" t="str">
        <f>IF(A541&lt;=250,"1-250",IF(A541&lt;=500,"251-500",IF(A541&lt;=750,"501-750","751-1000")))</f>
        <v>501-750</v>
      </c>
      <c r="C541" t="str">
        <f>CONCATENATE(IF(D541="Matematika","A",IF(D541="Fisika","B",IF(D541="Kimia","C",IF(D541="Biologi","D",IF(D541="Statistika","E","F"))))),IF(A541&gt;=1000,"",IF(A541&gt;=100,"0",IF(A541&gt;=10,"00",IF(A541&lt;10,"000")))),A541)</f>
        <v>E0540</v>
      </c>
      <c r="D541" t="s">
        <v>1010</v>
      </c>
      <c r="E541" t="str">
        <f>VLOOKUP(C541,Detail!$G$1:$H$1001,2,0)</f>
        <v>Nugraha Natsir</v>
      </c>
      <c r="F541" t="str">
        <f>IF(D541="Kimia","Bu Dwi",IF(D541="Biologi","Pak Krisna",IF(D541="Statistika","Pak Budi",IF(D541="Aktuaria","Bu Ratna",IF(D541="Matematika","Bu Made","Pak Andi")))))</f>
        <v>Pak Budi</v>
      </c>
      <c r="G541">
        <v>54</v>
      </c>
      <c r="H541">
        <v>48</v>
      </c>
      <c r="I541">
        <v>71</v>
      </c>
      <c r="J541">
        <v>72</v>
      </c>
      <c r="K541">
        <v>61</v>
      </c>
      <c r="L541">
        <v>68</v>
      </c>
      <c r="M541">
        <v>95</v>
      </c>
      <c r="N541" s="27">
        <f>IFERROR(VLOOKUP(Main!C541,Absen!$A$1:$B$501,2,0),"No")</f>
        <v>44878</v>
      </c>
      <c r="O541" s="27" t="str">
        <f>IF(N541="No","Hadir","Tidak Hadir")</f>
        <v>Tidak Hadir</v>
      </c>
      <c r="P541">
        <f>IF(N541="No",M541,M541-10)</f>
        <v>85</v>
      </c>
      <c r="Q541">
        <f>SUM(G541:H541,J541:K541)*12.5%+SUM(I541,L541)*20%+P541*10%</f>
        <v>65.674999999999997</v>
      </c>
      <c r="R541" t="str">
        <f>IF(Main!Q541&gt;=91,"A+",IF(Main!Q541&gt;=80,"A",IF(Q541&gt;=70,"B",IF(Q541&gt;=60,"C",IF(Q541&gt;=40,"D",IF(Q541&lt;40,"E"))))))</f>
        <v>C</v>
      </c>
      <c r="S541" s="27">
        <f>INDEX(Detail!$A$1:$A$1001,MATCH(Main!C541,Detail!$G$1:$G$1001,0))</f>
        <v>38028</v>
      </c>
      <c r="T541" t="str">
        <f>INDEX(Detail!$F$1:$F$1001,MATCH(Main!C541,Detail!$G$1:$G$1001,0))</f>
        <v>Tomohon</v>
      </c>
      <c r="U541">
        <f>INDEX(Detail!$C$1:$C$1001,MATCH(Main!C541,Detail!$G$1:$G$1001,0))</f>
        <v>171</v>
      </c>
      <c r="V541">
        <f>INDEX(Detail!$D$1:$D$1001,MATCH(Main!C541,Detail!$G$1:$G$1001,0))</f>
        <v>73</v>
      </c>
      <c r="W541" t="str">
        <f>INDEX(Detail!$E$1:$E$1001,MATCH(Main!C541,Detail!$G$1:$G$1001,0))</f>
        <v>Gg. Joyoboyo No. 02</v>
      </c>
      <c r="X541" t="str">
        <f>INDEX(Detail!$B$1:$B$1001,MATCH(Main!C541,Detail!$G$1:$G$1001,0))</f>
        <v>O-</v>
      </c>
    </row>
    <row r="542" spans="1:24" x14ac:dyDescent="0.35">
      <c r="A542">
        <v>541</v>
      </c>
      <c r="B542" t="str">
        <f>IF(A542&lt;=250,"1-250",IF(A542&lt;=500,"251-500",IF(A542&lt;=750,"501-750","751-1000")))</f>
        <v>501-750</v>
      </c>
      <c r="C542" t="str">
        <f>CONCATENATE(IF(D542="Matematika","A",IF(D542="Fisika","B",IF(D542="Kimia","C",IF(D542="Biologi","D",IF(D542="Statistika","E","F"))))),IF(A542&gt;=1000,"",IF(A542&gt;=100,"0",IF(A542&gt;=10,"00",IF(A542&lt;10,"000")))),A542)</f>
        <v>C0541</v>
      </c>
      <c r="D542" t="s">
        <v>1012</v>
      </c>
      <c r="E542" t="str">
        <f>VLOOKUP(C542,Detail!$G$1:$H$1001,2,0)</f>
        <v>Jasmin Prasetya</v>
      </c>
      <c r="F542" t="str">
        <f>IF(D542="Kimia","Bu Dwi",IF(D542="Biologi","Pak Krisna",IF(D542="Statistika","Pak Budi",IF(D542="Aktuaria","Bu Ratna",IF(D542="Matematika","Bu Made","Pak Andi")))))</f>
        <v>Bu Dwi</v>
      </c>
      <c r="G542">
        <v>71</v>
      </c>
      <c r="H542">
        <v>65</v>
      </c>
      <c r="I542">
        <v>74</v>
      </c>
      <c r="J542">
        <v>66</v>
      </c>
      <c r="K542">
        <v>72</v>
      </c>
      <c r="L542">
        <v>53</v>
      </c>
      <c r="M542">
        <v>62</v>
      </c>
      <c r="N542" s="27">
        <f>IFERROR(VLOOKUP(Main!C542,Absen!$A$1:$B$501,2,0),"No")</f>
        <v>44806</v>
      </c>
      <c r="O542" s="27" t="str">
        <f>IF(N542="No","Hadir","Tidak Hadir")</f>
        <v>Tidak Hadir</v>
      </c>
      <c r="P542">
        <f>IF(N542="No",M542,M542-10)</f>
        <v>52</v>
      </c>
      <c r="Q542">
        <f>SUM(G542:H542,J542:K542)*12.5%+SUM(I542,L542)*20%+P542*10%</f>
        <v>64.850000000000009</v>
      </c>
      <c r="R542" t="str">
        <f>IF(Main!Q542&gt;=91,"A+",IF(Main!Q542&gt;=80,"A",IF(Q542&gt;=70,"B",IF(Q542&gt;=60,"C",IF(Q542&gt;=40,"D",IF(Q542&lt;40,"E"))))))</f>
        <v>C</v>
      </c>
      <c r="S542" s="27">
        <f>INDEX(Detail!$A$1:$A$1001,MATCH(Main!C542,Detail!$G$1:$G$1001,0))</f>
        <v>37223</v>
      </c>
      <c r="T542" t="str">
        <f>INDEX(Detail!$F$1:$F$1001,MATCH(Main!C542,Detail!$G$1:$G$1001,0))</f>
        <v>Cimahi</v>
      </c>
      <c r="U542">
        <f>INDEX(Detail!$C$1:$C$1001,MATCH(Main!C542,Detail!$G$1:$G$1001,0))</f>
        <v>169</v>
      </c>
      <c r="V542">
        <f>INDEX(Detail!$D$1:$D$1001,MATCH(Main!C542,Detail!$G$1:$G$1001,0))</f>
        <v>54</v>
      </c>
      <c r="W542" t="str">
        <f>INDEX(Detail!$E$1:$E$1001,MATCH(Main!C542,Detail!$G$1:$G$1001,0))</f>
        <v xml:space="preserve">Gg. Antapani Lama No. 4
</v>
      </c>
      <c r="X542" t="str">
        <f>INDEX(Detail!$B$1:$B$1001,MATCH(Main!C542,Detail!$G$1:$G$1001,0))</f>
        <v>AB+</v>
      </c>
    </row>
    <row r="543" spans="1:24" x14ac:dyDescent="0.35">
      <c r="A543">
        <v>542</v>
      </c>
      <c r="B543" t="str">
        <f>IF(A543&lt;=250,"1-250",IF(A543&lt;=500,"251-500",IF(A543&lt;=750,"501-750","751-1000")))</f>
        <v>501-750</v>
      </c>
      <c r="C543" t="str">
        <f>CONCATENATE(IF(D543="Matematika","A",IF(D543="Fisika","B",IF(D543="Kimia","C",IF(D543="Biologi","D",IF(D543="Statistika","E","F"))))),IF(A543&gt;=1000,"",IF(A543&gt;=100,"0",IF(A543&gt;=10,"00",IF(A543&lt;10,"000")))),A543)</f>
        <v>B0542</v>
      </c>
      <c r="D543" t="s">
        <v>1014</v>
      </c>
      <c r="E543" t="str">
        <f>VLOOKUP(C543,Detail!$G$1:$H$1001,2,0)</f>
        <v>Elvin Wijayanti</v>
      </c>
      <c r="F543" t="str">
        <f>IF(D543="Kimia","Bu Dwi",IF(D543="Biologi","Pak Krisna",IF(D543="Statistika","Pak Budi",IF(D543="Aktuaria","Bu Ratna",IF(D543="Matematika","Bu Made","Pak Andi")))))</f>
        <v>Pak Andi</v>
      </c>
      <c r="G543">
        <v>71</v>
      </c>
      <c r="H543">
        <v>60</v>
      </c>
      <c r="I543">
        <v>42</v>
      </c>
      <c r="J543">
        <v>57</v>
      </c>
      <c r="K543">
        <v>54</v>
      </c>
      <c r="L543">
        <v>71</v>
      </c>
      <c r="M543">
        <v>63</v>
      </c>
      <c r="N543" s="27" t="str">
        <f>IFERROR(VLOOKUP(Main!C543,Absen!$A$1:$B$501,2,0),"No")</f>
        <v>No</v>
      </c>
      <c r="O543" s="27" t="str">
        <f>IF(N543="No","Hadir","Tidak Hadir")</f>
        <v>Hadir</v>
      </c>
      <c r="P543">
        <f>IF(N543="No",M543,M543-10)</f>
        <v>63</v>
      </c>
      <c r="Q543">
        <f>SUM(G543:H543,J543:K543)*12.5%+SUM(I543,L543)*20%+P543*10%</f>
        <v>59.150000000000006</v>
      </c>
      <c r="R543" t="str">
        <f>IF(Main!Q543&gt;=91,"A+",IF(Main!Q543&gt;=80,"A",IF(Q543&gt;=70,"B",IF(Q543&gt;=60,"C",IF(Q543&gt;=40,"D",IF(Q543&lt;40,"E"))))))</f>
        <v>D</v>
      </c>
      <c r="S543" s="27">
        <f>INDEX(Detail!$A$1:$A$1001,MATCH(Main!C543,Detail!$G$1:$G$1001,0))</f>
        <v>37553</v>
      </c>
      <c r="T543" t="str">
        <f>INDEX(Detail!$F$1:$F$1001,MATCH(Main!C543,Detail!$G$1:$G$1001,0))</f>
        <v>Solok</v>
      </c>
      <c r="U543">
        <f>INDEX(Detail!$C$1:$C$1001,MATCH(Main!C543,Detail!$G$1:$G$1001,0))</f>
        <v>150</v>
      </c>
      <c r="V543">
        <f>INDEX(Detail!$D$1:$D$1001,MATCH(Main!C543,Detail!$G$1:$G$1001,0))</f>
        <v>53</v>
      </c>
      <c r="W543" t="str">
        <f>INDEX(Detail!$E$1:$E$1001,MATCH(Main!C543,Detail!$G$1:$G$1001,0))</f>
        <v xml:space="preserve">Gang Peta No. 5
</v>
      </c>
      <c r="X543" t="str">
        <f>INDEX(Detail!$B$1:$B$1001,MATCH(Main!C543,Detail!$G$1:$G$1001,0))</f>
        <v>AB-</v>
      </c>
    </row>
    <row r="544" spans="1:24" x14ac:dyDescent="0.35">
      <c r="A544">
        <v>543</v>
      </c>
      <c r="B544" t="str">
        <f>IF(A544&lt;=250,"1-250",IF(A544&lt;=500,"251-500",IF(A544&lt;=750,"501-750","751-1000")))</f>
        <v>501-750</v>
      </c>
      <c r="C544" t="str">
        <f>CONCATENATE(IF(D544="Matematika","A",IF(D544="Fisika","B",IF(D544="Kimia","C",IF(D544="Biologi","D",IF(D544="Statistika","E","F"))))),IF(A544&gt;=1000,"",IF(A544&gt;=100,"0",IF(A544&gt;=10,"00",IF(A544&lt;10,"000")))),A544)</f>
        <v>E0543</v>
      </c>
      <c r="D544" t="s">
        <v>1010</v>
      </c>
      <c r="E544" t="str">
        <f>VLOOKUP(C544,Detail!$G$1:$H$1001,2,0)</f>
        <v>Lembah Nababan</v>
      </c>
      <c r="F544" t="str">
        <f>IF(D544="Kimia","Bu Dwi",IF(D544="Biologi","Pak Krisna",IF(D544="Statistika","Pak Budi",IF(D544="Aktuaria","Bu Ratna",IF(D544="Matematika","Bu Made","Pak Andi")))))</f>
        <v>Pak Budi</v>
      </c>
      <c r="G544">
        <v>70</v>
      </c>
      <c r="H544">
        <v>73</v>
      </c>
      <c r="I544">
        <v>92</v>
      </c>
      <c r="J544">
        <v>50</v>
      </c>
      <c r="K544">
        <v>79</v>
      </c>
      <c r="L544">
        <v>49</v>
      </c>
      <c r="M544">
        <v>66</v>
      </c>
      <c r="N544" s="27">
        <f>IFERROR(VLOOKUP(Main!C544,Absen!$A$1:$B$501,2,0),"No")</f>
        <v>44763</v>
      </c>
      <c r="O544" s="27" t="str">
        <f>IF(N544="No","Hadir","Tidak Hadir")</f>
        <v>Tidak Hadir</v>
      </c>
      <c r="P544">
        <f>IF(N544="No",M544,M544-10)</f>
        <v>56</v>
      </c>
      <c r="Q544">
        <f>SUM(G544:H544,J544:K544)*12.5%+SUM(I544,L544)*20%+P544*10%</f>
        <v>67.8</v>
      </c>
      <c r="R544" t="str">
        <f>IF(Main!Q544&gt;=91,"A+",IF(Main!Q544&gt;=80,"A",IF(Q544&gt;=70,"B",IF(Q544&gt;=60,"C",IF(Q544&gt;=40,"D",IF(Q544&lt;40,"E"))))))</f>
        <v>C</v>
      </c>
      <c r="S544" s="27">
        <f>INDEX(Detail!$A$1:$A$1001,MATCH(Main!C544,Detail!$G$1:$G$1001,0))</f>
        <v>37140</v>
      </c>
      <c r="T544" t="str">
        <f>INDEX(Detail!$F$1:$F$1001,MATCH(Main!C544,Detail!$G$1:$G$1001,0))</f>
        <v>Pangkalpinang</v>
      </c>
      <c r="U544">
        <f>INDEX(Detail!$C$1:$C$1001,MATCH(Main!C544,Detail!$G$1:$G$1001,0))</f>
        <v>178</v>
      </c>
      <c r="V544">
        <f>INDEX(Detail!$D$1:$D$1001,MATCH(Main!C544,Detail!$G$1:$G$1001,0))</f>
        <v>91</v>
      </c>
      <c r="W544" t="str">
        <f>INDEX(Detail!$E$1:$E$1001,MATCH(Main!C544,Detail!$G$1:$G$1001,0))</f>
        <v xml:space="preserve">Gg. M.H Thamrin No. 8
</v>
      </c>
      <c r="X544" t="str">
        <f>INDEX(Detail!$B$1:$B$1001,MATCH(Main!C544,Detail!$G$1:$G$1001,0))</f>
        <v>AB-</v>
      </c>
    </row>
    <row r="545" spans="1:24" x14ac:dyDescent="0.35">
      <c r="A545">
        <v>544</v>
      </c>
      <c r="B545" t="str">
        <f>IF(A545&lt;=250,"1-250",IF(A545&lt;=500,"251-500",IF(A545&lt;=750,"501-750","751-1000")))</f>
        <v>501-750</v>
      </c>
      <c r="C545" t="str">
        <f>CONCATENATE(IF(D545="Matematika","A",IF(D545="Fisika","B",IF(D545="Kimia","C",IF(D545="Biologi","D",IF(D545="Statistika","E","F"))))),IF(A545&gt;=1000,"",IF(A545&gt;=100,"0",IF(A545&gt;=10,"00",IF(A545&lt;10,"000")))),A545)</f>
        <v>E0544</v>
      </c>
      <c r="D545" t="s">
        <v>1010</v>
      </c>
      <c r="E545" t="str">
        <f>VLOOKUP(C545,Detail!$G$1:$H$1001,2,0)</f>
        <v>Ifa Yolanda</v>
      </c>
      <c r="F545" t="str">
        <f>IF(D545="Kimia","Bu Dwi",IF(D545="Biologi","Pak Krisna",IF(D545="Statistika","Pak Budi",IF(D545="Aktuaria","Bu Ratna",IF(D545="Matematika","Bu Made","Pak Andi")))))</f>
        <v>Pak Budi</v>
      </c>
      <c r="G545">
        <v>69</v>
      </c>
      <c r="H545">
        <v>75</v>
      </c>
      <c r="I545">
        <v>52</v>
      </c>
      <c r="J545">
        <v>72</v>
      </c>
      <c r="K545">
        <v>90</v>
      </c>
      <c r="L545">
        <v>42</v>
      </c>
      <c r="M545">
        <v>76</v>
      </c>
      <c r="N545" s="27" t="str">
        <f>IFERROR(VLOOKUP(Main!C545,Absen!$A$1:$B$501,2,0),"No")</f>
        <v>No</v>
      </c>
      <c r="O545" s="27" t="str">
        <f>IF(N545="No","Hadir","Tidak Hadir")</f>
        <v>Hadir</v>
      </c>
      <c r="P545">
        <f>IF(N545="No",M545,M545-10)</f>
        <v>76</v>
      </c>
      <c r="Q545">
        <f>SUM(G545:H545,J545:K545)*12.5%+SUM(I545,L545)*20%+P545*10%</f>
        <v>64.649999999999991</v>
      </c>
      <c r="R545" t="str">
        <f>IF(Main!Q545&gt;=91,"A+",IF(Main!Q545&gt;=80,"A",IF(Q545&gt;=70,"B",IF(Q545&gt;=60,"C",IF(Q545&gt;=40,"D",IF(Q545&lt;40,"E"))))))</f>
        <v>C</v>
      </c>
      <c r="S545" s="27">
        <f>INDEX(Detail!$A$1:$A$1001,MATCH(Main!C545,Detail!$G$1:$G$1001,0))</f>
        <v>38092</v>
      </c>
      <c r="T545" t="str">
        <f>INDEX(Detail!$F$1:$F$1001,MATCH(Main!C545,Detail!$G$1:$G$1001,0))</f>
        <v>Madiun</v>
      </c>
      <c r="U545">
        <f>INDEX(Detail!$C$1:$C$1001,MATCH(Main!C545,Detail!$G$1:$G$1001,0))</f>
        <v>171</v>
      </c>
      <c r="V545">
        <f>INDEX(Detail!$D$1:$D$1001,MATCH(Main!C545,Detail!$G$1:$G$1001,0))</f>
        <v>62</v>
      </c>
      <c r="W545" t="str">
        <f>INDEX(Detail!$E$1:$E$1001,MATCH(Main!C545,Detail!$G$1:$G$1001,0))</f>
        <v xml:space="preserve">Jl. Astana Anyar No. 9
</v>
      </c>
      <c r="X545" t="str">
        <f>INDEX(Detail!$B$1:$B$1001,MATCH(Main!C545,Detail!$G$1:$G$1001,0))</f>
        <v>A-</v>
      </c>
    </row>
    <row r="546" spans="1:24" x14ac:dyDescent="0.35">
      <c r="A546">
        <v>545</v>
      </c>
      <c r="B546" t="str">
        <f>IF(A546&lt;=250,"1-250",IF(A546&lt;=500,"251-500",IF(A546&lt;=750,"501-750","751-1000")))</f>
        <v>501-750</v>
      </c>
      <c r="C546" t="str">
        <f>CONCATENATE(IF(D546="Matematika","A",IF(D546="Fisika","B",IF(D546="Kimia","C",IF(D546="Biologi","D",IF(D546="Statistika","E","F"))))),IF(A546&gt;=1000,"",IF(A546&gt;=100,"0",IF(A546&gt;=10,"00",IF(A546&lt;10,"000")))),A546)</f>
        <v>C0545</v>
      </c>
      <c r="D546" t="s">
        <v>1012</v>
      </c>
      <c r="E546" t="str">
        <f>VLOOKUP(C546,Detail!$G$1:$H$1001,2,0)</f>
        <v>Zulaikha Kuswoyo</v>
      </c>
      <c r="F546" t="str">
        <f>IF(D546="Kimia","Bu Dwi",IF(D546="Biologi","Pak Krisna",IF(D546="Statistika","Pak Budi",IF(D546="Aktuaria","Bu Ratna",IF(D546="Matematika","Bu Made","Pak Andi")))))</f>
        <v>Bu Dwi</v>
      </c>
      <c r="G546">
        <v>70</v>
      </c>
      <c r="H546">
        <v>52</v>
      </c>
      <c r="I546">
        <v>47</v>
      </c>
      <c r="J546">
        <v>51</v>
      </c>
      <c r="K546">
        <v>77</v>
      </c>
      <c r="L546">
        <v>54</v>
      </c>
      <c r="M546">
        <v>87</v>
      </c>
      <c r="N546" s="27">
        <f>IFERROR(VLOOKUP(Main!C546,Absen!$A$1:$B$501,2,0),"No")</f>
        <v>44904</v>
      </c>
      <c r="O546" s="27" t="str">
        <f>IF(N546="No","Hadir","Tidak Hadir")</f>
        <v>Tidak Hadir</v>
      </c>
      <c r="P546">
        <f>IF(N546="No",M546,M546-10)</f>
        <v>77</v>
      </c>
      <c r="Q546">
        <f>SUM(G546:H546,J546:K546)*12.5%+SUM(I546,L546)*20%+P546*10%</f>
        <v>59.150000000000006</v>
      </c>
      <c r="R546" t="str">
        <f>IF(Main!Q546&gt;=91,"A+",IF(Main!Q546&gt;=80,"A",IF(Q546&gt;=70,"B",IF(Q546&gt;=60,"C",IF(Q546&gt;=40,"D",IF(Q546&lt;40,"E"))))))</f>
        <v>D</v>
      </c>
      <c r="S546" s="27">
        <f>INDEX(Detail!$A$1:$A$1001,MATCH(Main!C546,Detail!$G$1:$G$1001,0))</f>
        <v>38331</v>
      </c>
      <c r="T546" t="str">
        <f>INDEX(Detail!$F$1:$F$1001,MATCH(Main!C546,Detail!$G$1:$G$1001,0))</f>
        <v>Denpasar</v>
      </c>
      <c r="U546">
        <f>INDEX(Detail!$C$1:$C$1001,MATCH(Main!C546,Detail!$G$1:$G$1001,0))</f>
        <v>159</v>
      </c>
      <c r="V546">
        <f>INDEX(Detail!$D$1:$D$1001,MATCH(Main!C546,Detail!$G$1:$G$1001,0))</f>
        <v>76</v>
      </c>
      <c r="W546" t="str">
        <f>INDEX(Detail!$E$1:$E$1001,MATCH(Main!C546,Detail!$G$1:$G$1001,0))</f>
        <v>Jalan Joyoboyo No. 04</v>
      </c>
      <c r="X546" t="str">
        <f>INDEX(Detail!$B$1:$B$1001,MATCH(Main!C546,Detail!$G$1:$G$1001,0))</f>
        <v>A+</v>
      </c>
    </row>
    <row r="547" spans="1:24" x14ac:dyDescent="0.35">
      <c r="A547">
        <v>546</v>
      </c>
      <c r="B547" t="str">
        <f>IF(A547&lt;=250,"1-250",IF(A547&lt;=500,"251-500",IF(A547&lt;=750,"501-750","751-1000")))</f>
        <v>501-750</v>
      </c>
      <c r="C547" t="str">
        <f>CONCATENATE(IF(D547="Matematika","A",IF(D547="Fisika","B",IF(D547="Kimia","C",IF(D547="Biologi","D",IF(D547="Statistika","E","F"))))),IF(A547&gt;=1000,"",IF(A547&gt;=100,"0",IF(A547&gt;=10,"00",IF(A547&lt;10,"000")))),A547)</f>
        <v>D0546</v>
      </c>
      <c r="D547" t="s">
        <v>1013</v>
      </c>
      <c r="E547" t="str">
        <f>VLOOKUP(C547,Detail!$G$1:$H$1001,2,0)</f>
        <v>Harimurti Permadi</v>
      </c>
      <c r="F547" t="str">
        <f>IF(D547="Kimia","Bu Dwi",IF(D547="Biologi","Pak Krisna",IF(D547="Statistika","Pak Budi",IF(D547="Aktuaria","Bu Ratna",IF(D547="Matematika","Bu Made","Pak Andi")))))</f>
        <v>Pak Krisna</v>
      </c>
      <c r="G547">
        <v>63</v>
      </c>
      <c r="H547">
        <v>58</v>
      </c>
      <c r="I547">
        <v>38</v>
      </c>
      <c r="J547">
        <v>69</v>
      </c>
      <c r="K547">
        <v>62</v>
      </c>
      <c r="L547">
        <v>48</v>
      </c>
      <c r="M547">
        <v>73</v>
      </c>
      <c r="N547" s="27" t="str">
        <f>IFERROR(VLOOKUP(Main!C547,Absen!$A$1:$B$501,2,0),"No")</f>
        <v>No</v>
      </c>
      <c r="O547" s="27" t="str">
        <f>IF(N547="No","Hadir","Tidak Hadir")</f>
        <v>Hadir</v>
      </c>
      <c r="P547">
        <f>IF(N547="No",M547,M547-10)</f>
        <v>73</v>
      </c>
      <c r="Q547">
        <f>SUM(G547:H547,J547:K547)*12.5%+SUM(I547,L547)*20%+P547*10%</f>
        <v>56</v>
      </c>
      <c r="R547" t="str">
        <f>IF(Main!Q547&gt;=91,"A+",IF(Main!Q547&gt;=80,"A",IF(Q547&gt;=70,"B",IF(Q547&gt;=60,"C",IF(Q547&gt;=40,"D",IF(Q547&lt;40,"E"))))))</f>
        <v>D</v>
      </c>
      <c r="S547" s="27">
        <f>INDEX(Detail!$A$1:$A$1001,MATCH(Main!C547,Detail!$G$1:$G$1001,0))</f>
        <v>37579</v>
      </c>
      <c r="T547" t="str">
        <f>INDEX(Detail!$F$1:$F$1001,MATCH(Main!C547,Detail!$G$1:$G$1001,0))</f>
        <v>Lubuklinggau</v>
      </c>
      <c r="U547">
        <f>INDEX(Detail!$C$1:$C$1001,MATCH(Main!C547,Detail!$G$1:$G$1001,0))</f>
        <v>165</v>
      </c>
      <c r="V547">
        <f>INDEX(Detail!$D$1:$D$1001,MATCH(Main!C547,Detail!$G$1:$G$1001,0))</f>
        <v>73</v>
      </c>
      <c r="W547" t="str">
        <f>INDEX(Detail!$E$1:$E$1001,MATCH(Main!C547,Detail!$G$1:$G$1001,0))</f>
        <v>Gg. Dipatiukur No. 58</v>
      </c>
      <c r="X547" t="str">
        <f>INDEX(Detail!$B$1:$B$1001,MATCH(Main!C547,Detail!$G$1:$G$1001,0))</f>
        <v>O-</v>
      </c>
    </row>
    <row r="548" spans="1:24" x14ac:dyDescent="0.35">
      <c r="A548">
        <v>547</v>
      </c>
      <c r="B548" t="str">
        <f>IF(A548&lt;=250,"1-250",IF(A548&lt;=500,"251-500",IF(A548&lt;=750,"501-750","751-1000")))</f>
        <v>501-750</v>
      </c>
      <c r="C548" t="str">
        <f>CONCATENATE(IF(D548="Matematika","A",IF(D548="Fisika","B",IF(D548="Kimia","C",IF(D548="Biologi","D",IF(D548="Statistika","E","F"))))),IF(A548&gt;=1000,"",IF(A548&gt;=100,"0",IF(A548&gt;=10,"00",IF(A548&lt;10,"000")))),A548)</f>
        <v>D0547</v>
      </c>
      <c r="D548" t="s">
        <v>1013</v>
      </c>
      <c r="E548" t="str">
        <f>VLOOKUP(C548,Detail!$G$1:$H$1001,2,0)</f>
        <v>Lalita Sihombing</v>
      </c>
      <c r="F548" t="str">
        <f>IF(D548="Kimia","Bu Dwi",IF(D548="Biologi","Pak Krisna",IF(D548="Statistika","Pak Budi",IF(D548="Aktuaria","Bu Ratna",IF(D548="Matematika","Bu Made","Pak Andi")))))</f>
        <v>Pak Krisna</v>
      </c>
      <c r="G548">
        <v>66</v>
      </c>
      <c r="H548">
        <v>53</v>
      </c>
      <c r="I548">
        <v>41</v>
      </c>
      <c r="J548">
        <v>64</v>
      </c>
      <c r="K548">
        <v>51</v>
      </c>
      <c r="L548">
        <v>68</v>
      </c>
      <c r="M548">
        <v>67</v>
      </c>
      <c r="N548" s="27">
        <f>IFERROR(VLOOKUP(Main!C548,Absen!$A$1:$B$501,2,0),"No")</f>
        <v>44827</v>
      </c>
      <c r="O548" s="27" t="str">
        <f>IF(N548="No","Hadir","Tidak Hadir")</f>
        <v>Tidak Hadir</v>
      </c>
      <c r="P548">
        <f>IF(N548="No",M548,M548-10)</f>
        <v>57</v>
      </c>
      <c r="Q548">
        <f>SUM(G548:H548,J548:K548)*12.5%+SUM(I548,L548)*20%+P548*10%</f>
        <v>56.75</v>
      </c>
      <c r="R548" t="str">
        <f>IF(Main!Q548&gt;=91,"A+",IF(Main!Q548&gt;=80,"A",IF(Q548&gt;=70,"B",IF(Q548&gt;=60,"C",IF(Q548&gt;=40,"D",IF(Q548&lt;40,"E"))))))</f>
        <v>D</v>
      </c>
      <c r="S548" s="27">
        <f>INDEX(Detail!$A$1:$A$1001,MATCH(Main!C548,Detail!$G$1:$G$1001,0))</f>
        <v>38303</v>
      </c>
      <c r="T548" t="str">
        <f>INDEX(Detail!$F$1:$F$1001,MATCH(Main!C548,Detail!$G$1:$G$1001,0))</f>
        <v>Kota Administrasi Jakarta Pusat</v>
      </c>
      <c r="U548">
        <f>INDEX(Detail!$C$1:$C$1001,MATCH(Main!C548,Detail!$G$1:$G$1001,0))</f>
        <v>158</v>
      </c>
      <c r="V548">
        <f>INDEX(Detail!$D$1:$D$1001,MATCH(Main!C548,Detail!$G$1:$G$1001,0))</f>
        <v>66</v>
      </c>
      <c r="W548" t="str">
        <f>INDEX(Detail!$E$1:$E$1001,MATCH(Main!C548,Detail!$G$1:$G$1001,0))</f>
        <v>Jl. Cempaka No. 14</v>
      </c>
      <c r="X548" t="str">
        <f>INDEX(Detail!$B$1:$B$1001,MATCH(Main!C548,Detail!$G$1:$G$1001,0))</f>
        <v>O+</v>
      </c>
    </row>
    <row r="549" spans="1:24" x14ac:dyDescent="0.35">
      <c r="A549">
        <v>548</v>
      </c>
      <c r="B549" t="str">
        <f>IF(A549&lt;=250,"1-250",IF(A549&lt;=500,"251-500",IF(A549&lt;=750,"501-750","751-1000")))</f>
        <v>501-750</v>
      </c>
      <c r="C549" t="str">
        <f>CONCATENATE(IF(D549="Matematika","A",IF(D549="Fisika","B",IF(D549="Kimia","C",IF(D549="Biologi","D",IF(D549="Statistika","E","F"))))),IF(A549&gt;=1000,"",IF(A549&gt;=100,"0",IF(A549&gt;=10,"00",IF(A549&lt;10,"000")))),A549)</f>
        <v>C0548</v>
      </c>
      <c r="D549" t="s">
        <v>1012</v>
      </c>
      <c r="E549" t="str">
        <f>VLOOKUP(C549,Detail!$G$1:$H$1001,2,0)</f>
        <v>Diana Rajasa</v>
      </c>
      <c r="F549" t="str">
        <f>IF(D549="Kimia","Bu Dwi",IF(D549="Biologi","Pak Krisna",IF(D549="Statistika","Pak Budi",IF(D549="Aktuaria","Bu Ratna",IF(D549="Matematika","Bu Made","Pak Andi")))))</f>
        <v>Bu Dwi</v>
      </c>
      <c r="G549">
        <v>64</v>
      </c>
      <c r="H549">
        <v>66</v>
      </c>
      <c r="I549">
        <v>66</v>
      </c>
      <c r="J549">
        <v>73</v>
      </c>
      <c r="K549">
        <v>78</v>
      </c>
      <c r="L549">
        <v>43</v>
      </c>
      <c r="M549">
        <v>100</v>
      </c>
      <c r="N549" s="27" t="str">
        <f>IFERROR(VLOOKUP(Main!C549,Absen!$A$1:$B$501,2,0),"No")</f>
        <v>No</v>
      </c>
      <c r="O549" s="27" t="str">
        <f>IF(N549="No","Hadir","Tidak Hadir")</f>
        <v>Hadir</v>
      </c>
      <c r="P549">
        <f>IF(N549="No",M549,M549-10)</f>
        <v>100</v>
      </c>
      <c r="Q549">
        <f>SUM(G549:H549,J549:K549)*12.5%+SUM(I549,L549)*20%+P549*10%</f>
        <v>66.924999999999997</v>
      </c>
      <c r="R549" t="str">
        <f>IF(Main!Q549&gt;=91,"A+",IF(Main!Q549&gt;=80,"A",IF(Q549&gt;=70,"B",IF(Q549&gt;=60,"C",IF(Q549&gt;=40,"D",IF(Q549&lt;40,"E"))))))</f>
        <v>C</v>
      </c>
      <c r="S549" s="27">
        <f>INDEX(Detail!$A$1:$A$1001,MATCH(Main!C549,Detail!$G$1:$G$1001,0))</f>
        <v>37342</v>
      </c>
      <c r="T549" t="str">
        <f>INDEX(Detail!$F$1:$F$1001,MATCH(Main!C549,Detail!$G$1:$G$1001,0))</f>
        <v>Langsa</v>
      </c>
      <c r="U549">
        <f>INDEX(Detail!$C$1:$C$1001,MATCH(Main!C549,Detail!$G$1:$G$1001,0))</f>
        <v>162</v>
      </c>
      <c r="V549">
        <f>INDEX(Detail!$D$1:$D$1001,MATCH(Main!C549,Detail!$G$1:$G$1001,0))</f>
        <v>94</v>
      </c>
      <c r="W549" t="str">
        <f>INDEX(Detail!$E$1:$E$1001,MATCH(Main!C549,Detail!$G$1:$G$1001,0))</f>
        <v xml:space="preserve">Jl. Rajawali Barat No. 3
</v>
      </c>
      <c r="X549" t="str">
        <f>INDEX(Detail!$B$1:$B$1001,MATCH(Main!C549,Detail!$G$1:$G$1001,0))</f>
        <v>A-</v>
      </c>
    </row>
    <row r="550" spans="1:24" x14ac:dyDescent="0.35">
      <c r="A550">
        <v>549</v>
      </c>
      <c r="B550" t="str">
        <f>IF(A550&lt;=250,"1-250",IF(A550&lt;=500,"251-500",IF(A550&lt;=750,"501-750","751-1000")))</f>
        <v>501-750</v>
      </c>
      <c r="C550" t="str">
        <f>CONCATENATE(IF(D550="Matematika","A",IF(D550="Fisika","B",IF(D550="Kimia","C",IF(D550="Biologi","D",IF(D550="Statistika","E","F"))))),IF(A550&gt;=1000,"",IF(A550&gt;=100,"0",IF(A550&gt;=10,"00",IF(A550&lt;10,"000")))),A550)</f>
        <v>E0549</v>
      </c>
      <c r="D550" t="s">
        <v>1010</v>
      </c>
      <c r="E550" t="str">
        <f>VLOOKUP(C550,Detail!$G$1:$H$1001,2,0)</f>
        <v>Adiarja Zulaika</v>
      </c>
      <c r="F550" t="str">
        <f>IF(D550="Kimia","Bu Dwi",IF(D550="Biologi","Pak Krisna",IF(D550="Statistika","Pak Budi",IF(D550="Aktuaria","Bu Ratna",IF(D550="Matematika","Bu Made","Pak Andi")))))</f>
        <v>Pak Budi</v>
      </c>
      <c r="G550">
        <v>95</v>
      </c>
      <c r="H550">
        <v>53</v>
      </c>
      <c r="I550">
        <v>93</v>
      </c>
      <c r="J550">
        <v>64</v>
      </c>
      <c r="K550">
        <v>59</v>
      </c>
      <c r="L550">
        <v>76</v>
      </c>
      <c r="M550">
        <v>95</v>
      </c>
      <c r="N550" s="27" t="str">
        <f>IFERROR(VLOOKUP(Main!C550,Absen!$A$1:$B$501,2,0),"No")</f>
        <v>No</v>
      </c>
      <c r="O550" s="27" t="str">
        <f>IF(N550="No","Hadir","Tidak Hadir")</f>
        <v>Hadir</v>
      </c>
      <c r="P550">
        <f>IF(N550="No",M550,M550-10)</f>
        <v>95</v>
      </c>
      <c r="Q550">
        <f>SUM(G550:H550,J550:K550)*12.5%+SUM(I550,L550)*20%+P550*10%</f>
        <v>77.175000000000011</v>
      </c>
      <c r="R550" t="str">
        <f>IF(Main!Q550&gt;=91,"A+",IF(Main!Q550&gt;=80,"A",IF(Q550&gt;=70,"B",IF(Q550&gt;=60,"C",IF(Q550&gt;=40,"D",IF(Q550&lt;40,"E"))))))</f>
        <v>B</v>
      </c>
      <c r="S550" s="27">
        <f>INDEX(Detail!$A$1:$A$1001,MATCH(Main!C550,Detail!$G$1:$G$1001,0))</f>
        <v>37449</v>
      </c>
      <c r="T550" t="str">
        <f>INDEX(Detail!$F$1:$F$1001,MATCH(Main!C550,Detail!$G$1:$G$1001,0))</f>
        <v>Cimahi</v>
      </c>
      <c r="U550">
        <f>INDEX(Detail!$C$1:$C$1001,MATCH(Main!C550,Detail!$G$1:$G$1001,0))</f>
        <v>167</v>
      </c>
      <c r="V550">
        <f>INDEX(Detail!$D$1:$D$1001,MATCH(Main!C550,Detail!$G$1:$G$1001,0))</f>
        <v>45</v>
      </c>
      <c r="W550" t="str">
        <f>INDEX(Detail!$E$1:$E$1001,MATCH(Main!C550,Detail!$G$1:$G$1001,0))</f>
        <v xml:space="preserve">Gg. Pasirkoja No. 5
</v>
      </c>
      <c r="X550" t="str">
        <f>INDEX(Detail!$B$1:$B$1001,MATCH(Main!C550,Detail!$G$1:$G$1001,0))</f>
        <v>B+</v>
      </c>
    </row>
    <row r="551" spans="1:24" x14ac:dyDescent="0.35">
      <c r="A551">
        <v>892</v>
      </c>
      <c r="B551" t="str">
        <f>IF(A551&lt;=250,"1-250",IF(A551&lt;=500,"251-500",IF(A551&lt;=750,"501-750","751-1000")))</f>
        <v>751-1000</v>
      </c>
      <c r="C551" t="str">
        <f>CONCATENATE(IF(D551="Matematika","A",IF(D551="Fisika","B",IF(D551="Kimia","C",IF(D551="Biologi","D",IF(D551="Statistika","E","F"))))),IF(A551&gt;=1000,"",IF(A551&gt;=100,"0",IF(A551&gt;=10,"00",IF(A551&lt;10,"000")))),A551)</f>
        <v>C0892</v>
      </c>
      <c r="D551" t="s">
        <v>1012</v>
      </c>
      <c r="E551" t="str">
        <f>VLOOKUP(C551,Detail!$G$1:$H$1001,2,0)</f>
        <v>Mahdi Mangunsong</v>
      </c>
      <c r="F551" t="str">
        <f>IF(D551="Aktuaria","Bu Dwi",IF(D551="Matematika","Pak Krisna",IF(D551="Fisika","Pak Budi",IF(D551="Statistika","Bu Ratna",IF(D551="Biologi","Bu Made","Pak Andi")))))</f>
        <v>Pak Andi</v>
      </c>
      <c r="G551">
        <v>66</v>
      </c>
      <c r="H551">
        <v>74</v>
      </c>
      <c r="I551">
        <v>93</v>
      </c>
      <c r="J551">
        <v>50</v>
      </c>
      <c r="K551">
        <v>87</v>
      </c>
      <c r="L551">
        <v>91</v>
      </c>
      <c r="M551">
        <v>100</v>
      </c>
      <c r="N551" s="27">
        <f>IFERROR(VLOOKUP(Main!C893,Absen!$A$1:$B$501,2,0),"No")</f>
        <v>44860</v>
      </c>
      <c r="O551" s="27" t="str">
        <f>IF(N551="No","Hadir","Tidak Hadir")</f>
        <v>Tidak Hadir</v>
      </c>
      <c r="P551">
        <f>IF(N551="No",M551,M551-10)</f>
        <v>90</v>
      </c>
      <c r="Q551">
        <f>SUM(G551:H551,J551:K551)*12.5%+SUM(I551,L551)*20%+P551*10%</f>
        <v>80.425000000000011</v>
      </c>
      <c r="R551" t="str">
        <f>IF(Main!Q893&gt;=91,"A+",IF(Main!Q893&gt;=80,"A",IF(Q551&gt;=70,"B",IF(Q551&gt;=60,"C",IF(Q551&gt;=40,"D",IF(Q551&lt;40,"E"))))))</f>
        <v>A</v>
      </c>
      <c r="S551" s="27">
        <f>INDEX(Detail!$A$1:$A$1001,MATCH(Main!C551,Detail!$G$1:$G$1001,0))</f>
        <v>38237</v>
      </c>
      <c r="T551" t="str">
        <f>INDEX(Detail!$F$1:$F$1001,MATCH(Main!C551,Detail!$G$1:$G$1001,0))</f>
        <v>Sibolga</v>
      </c>
      <c r="U551">
        <f>INDEX(Detail!$C$1:$C$1001,MATCH(Main!C551,Detail!$G$1:$G$1001,0))</f>
        <v>176</v>
      </c>
      <c r="V551">
        <f>INDEX(Detail!$D$1:$D$1001,MATCH(Main!C551,Detail!$G$1:$G$1001,0))</f>
        <v>93</v>
      </c>
      <c r="W551" t="str">
        <f>INDEX(Detail!$E$1:$E$1001,MATCH(Main!C551,Detail!$G$1:$G$1001,0))</f>
        <v xml:space="preserve">Jalan Ahmad Yani No. 3
</v>
      </c>
      <c r="X551" t="str">
        <f>INDEX(Detail!$B$1:$B$1001,MATCH(Main!C551,Detail!$G$1:$G$1001,0))</f>
        <v>A+</v>
      </c>
    </row>
    <row r="552" spans="1:24" x14ac:dyDescent="0.35">
      <c r="A552">
        <v>551</v>
      </c>
      <c r="B552" t="str">
        <f>IF(A552&lt;=250,"1-250",IF(A552&lt;=500,"251-500",IF(A552&lt;=750,"501-750","751-1000")))</f>
        <v>501-750</v>
      </c>
      <c r="C552" t="str">
        <f>CONCATENATE(IF(D552="Matematika","A",IF(D552="Fisika","B",IF(D552="Kimia","C",IF(D552="Biologi","D",IF(D552="Statistika","E","F"))))),IF(A552&gt;=1000,"",IF(A552&gt;=100,"0",IF(A552&gt;=10,"00",IF(A552&lt;10,"000")))),A552)</f>
        <v>C0551</v>
      </c>
      <c r="D552" t="s">
        <v>1012</v>
      </c>
      <c r="E552" t="str">
        <f>VLOOKUP(C552,Detail!$G$1:$H$1001,2,0)</f>
        <v>Cayadi Hidayanto</v>
      </c>
      <c r="F552" t="str">
        <f>IF(D552="Kimia","Bu Dwi",IF(D552="Biologi","Pak Krisna",IF(D552="Statistika","Pak Budi",IF(D552="Aktuaria","Bu Ratna",IF(D552="Matematika","Bu Made","Pak Andi")))))</f>
        <v>Bu Dwi</v>
      </c>
      <c r="G552">
        <v>89</v>
      </c>
      <c r="H552">
        <v>67</v>
      </c>
      <c r="I552">
        <v>41</v>
      </c>
      <c r="J552">
        <v>68</v>
      </c>
      <c r="K552">
        <v>60</v>
      </c>
      <c r="L552">
        <v>59</v>
      </c>
      <c r="M552">
        <v>74</v>
      </c>
      <c r="N552" s="27">
        <f>IFERROR(VLOOKUP(Main!C552,Absen!$A$1:$B$501,2,0),"No")</f>
        <v>44889</v>
      </c>
      <c r="O552" s="27" t="str">
        <f>IF(N552="No","Hadir","Tidak Hadir")</f>
        <v>Tidak Hadir</v>
      </c>
      <c r="P552">
        <f>IF(N552="No",M552,M552-10)</f>
        <v>64</v>
      </c>
      <c r="Q552">
        <f>SUM(G552:H552,J552:K552)*12.5%+SUM(I552,L552)*20%+P552*10%</f>
        <v>61.9</v>
      </c>
      <c r="R552" t="str">
        <f>IF(Main!Q552&gt;=91,"A+",IF(Main!Q552&gt;=80,"A",IF(Q552&gt;=70,"B",IF(Q552&gt;=60,"C",IF(Q552&gt;=40,"D",IF(Q552&lt;40,"E"))))))</f>
        <v>C</v>
      </c>
      <c r="S552" s="27">
        <f>INDEX(Detail!$A$1:$A$1001,MATCH(Main!C552,Detail!$G$1:$G$1001,0))</f>
        <v>37064</v>
      </c>
      <c r="T552" t="str">
        <f>INDEX(Detail!$F$1:$F$1001,MATCH(Main!C552,Detail!$G$1:$G$1001,0))</f>
        <v>Bogor</v>
      </c>
      <c r="U552">
        <f>INDEX(Detail!$C$1:$C$1001,MATCH(Main!C552,Detail!$G$1:$G$1001,0))</f>
        <v>180</v>
      </c>
      <c r="V552">
        <f>INDEX(Detail!$D$1:$D$1001,MATCH(Main!C552,Detail!$G$1:$G$1001,0))</f>
        <v>49</v>
      </c>
      <c r="W552" t="str">
        <f>INDEX(Detail!$E$1:$E$1001,MATCH(Main!C552,Detail!$G$1:$G$1001,0))</f>
        <v xml:space="preserve">Gg. Otto Iskandardinata No. 8
</v>
      </c>
      <c r="X552" t="str">
        <f>INDEX(Detail!$B$1:$B$1001,MATCH(Main!C552,Detail!$G$1:$G$1001,0))</f>
        <v>A+</v>
      </c>
    </row>
    <row r="553" spans="1:24" x14ac:dyDescent="0.35">
      <c r="A553">
        <v>552</v>
      </c>
      <c r="B553" t="str">
        <f>IF(A553&lt;=250,"1-250",IF(A553&lt;=500,"251-500",IF(A553&lt;=750,"501-750","751-1000")))</f>
        <v>501-750</v>
      </c>
      <c r="C553" t="str">
        <f>CONCATENATE(IF(D553="Matematika","A",IF(D553="Fisika","B",IF(D553="Kimia","C",IF(D553="Biologi","D",IF(D553="Statistika","E","F"))))),IF(A553&gt;=1000,"",IF(A553&gt;=100,"0",IF(A553&gt;=10,"00",IF(A553&lt;10,"000")))),A553)</f>
        <v>D0552</v>
      </c>
      <c r="D553" t="s">
        <v>1013</v>
      </c>
      <c r="E553" t="str">
        <f>VLOOKUP(C553,Detail!$G$1:$H$1001,2,0)</f>
        <v>Ade Rajasa</v>
      </c>
      <c r="F553" t="str">
        <f>IF(D553="Kimia","Bu Dwi",IF(D553="Biologi","Pak Krisna",IF(D553="Statistika","Pak Budi",IF(D553="Aktuaria","Bu Ratna",IF(D553="Matematika","Bu Made","Pak Andi")))))</f>
        <v>Pak Krisna</v>
      </c>
      <c r="G553">
        <v>66</v>
      </c>
      <c r="H553">
        <v>46</v>
      </c>
      <c r="I553">
        <v>33</v>
      </c>
      <c r="J553">
        <v>63</v>
      </c>
      <c r="K553">
        <v>77</v>
      </c>
      <c r="L553">
        <v>80</v>
      </c>
      <c r="M553">
        <v>74</v>
      </c>
      <c r="N553" s="27">
        <f>IFERROR(VLOOKUP(Main!C553,Absen!$A$1:$B$501,2,0),"No")</f>
        <v>44840</v>
      </c>
      <c r="O553" s="27" t="str">
        <f>IF(N553="No","Hadir","Tidak Hadir")</f>
        <v>Tidak Hadir</v>
      </c>
      <c r="P553">
        <f>IF(N553="No",M553,M553-10)</f>
        <v>64</v>
      </c>
      <c r="Q553">
        <f>SUM(G553:H553,J553:K553)*12.5%+SUM(I553,L553)*20%+P553*10%</f>
        <v>60.5</v>
      </c>
      <c r="R553" t="str">
        <f>IF(Main!Q553&gt;=91,"A+",IF(Main!Q553&gt;=80,"A",IF(Q553&gt;=70,"B",IF(Q553&gt;=60,"C",IF(Q553&gt;=40,"D",IF(Q553&lt;40,"E"))))))</f>
        <v>C</v>
      </c>
      <c r="S553" s="27">
        <f>INDEX(Detail!$A$1:$A$1001,MATCH(Main!C553,Detail!$G$1:$G$1001,0))</f>
        <v>37974</v>
      </c>
      <c r="T553" t="str">
        <f>INDEX(Detail!$F$1:$F$1001,MATCH(Main!C553,Detail!$G$1:$G$1001,0))</f>
        <v>Sorong</v>
      </c>
      <c r="U553">
        <f>INDEX(Detail!$C$1:$C$1001,MATCH(Main!C553,Detail!$G$1:$G$1001,0))</f>
        <v>161</v>
      </c>
      <c r="V553">
        <f>INDEX(Detail!$D$1:$D$1001,MATCH(Main!C553,Detail!$G$1:$G$1001,0))</f>
        <v>84</v>
      </c>
      <c r="W553" t="str">
        <f>INDEX(Detail!$E$1:$E$1001,MATCH(Main!C553,Detail!$G$1:$G$1001,0))</f>
        <v>Jalan Soekarno Hatta No. 45</v>
      </c>
      <c r="X553" t="str">
        <f>INDEX(Detail!$B$1:$B$1001,MATCH(Main!C553,Detail!$G$1:$G$1001,0))</f>
        <v>O+</v>
      </c>
    </row>
    <row r="554" spans="1:24" x14ac:dyDescent="0.35">
      <c r="A554">
        <v>553</v>
      </c>
      <c r="B554" t="str">
        <f>IF(A554&lt;=250,"1-250",IF(A554&lt;=500,"251-500",IF(A554&lt;=750,"501-750","751-1000")))</f>
        <v>501-750</v>
      </c>
      <c r="C554" t="str">
        <f>CONCATENATE(IF(D554="Matematika","A",IF(D554="Fisika","B",IF(D554="Kimia","C",IF(D554="Biologi","D",IF(D554="Statistika","E","F"))))),IF(A554&gt;=1000,"",IF(A554&gt;=100,"0",IF(A554&gt;=10,"00",IF(A554&lt;10,"000")))),A554)</f>
        <v>B0553</v>
      </c>
      <c r="D554" t="s">
        <v>1014</v>
      </c>
      <c r="E554" t="str">
        <f>VLOOKUP(C554,Detail!$G$1:$H$1001,2,0)</f>
        <v>Diana Handayani</v>
      </c>
      <c r="F554" t="str">
        <f>IF(D554="Kimia","Bu Dwi",IF(D554="Biologi","Pak Krisna",IF(D554="Statistika","Pak Budi",IF(D554="Aktuaria","Bu Ratna",IF(D554="Matematika","Bu Made","Pak Andi")))))</f>
        <v>Pak Andi</v>
      </c>
      <c r="G554">
        <v>52</v>
      </c>
      <c r="H554">
        <v>72</v>
      </c>
      <c r="I554">
        <v>30</v>
      </c>
      <c r="J554">
        <v>62</v>
      </c>
      <c r="K554">
        <v>59</v>
      </c>
      <c r="L554">
        <v>82</v>
      </c>
      <c r="M554">
        <v>71</v>
      </c>
      <c r="N554" s="27" t="str">
        <f>IFERROR(VLOOKUP(Main!C554,Absen!$A$1:$B$501,2,0),"No")</f>
        <v>No</v>
      </c>
      <c r="O554" s="27" t="str">
        <f>IF(N554="No","Hadir","Tidak Hadir")</f>
        <v>Hadir</v>
      </c>
      <c r="P554">
        <f>IF(N554="No",M554,M554-10)</f>
        <v>71</v>
      </c>
      <c r="Q554">
        <f>SUM(G554:H554,J554:K554)*12.5%+SUM(I554,L554)*20%+P554*10%</f>
        <v>60.125000000000007</v>
      </c>
      <c r="R554" t="str">
        <f>IF(Main!Q554&gt;=91,"A+",IF(Main!Q554&gt;=80,"A",IF(Q554&gt;=70,"B",IF(Q554&gt;=60,"C",IF(Q554&gt;=40,"D",IF(Q554&lt;40,"E"))))))</f>
        <v>C</v>
      </c>
      <c r="S554" s="27">
        <f>INDEX(Detail!$A$1:$A$1001,MATCH(Main!C554,Detail!$G$1:$G$1001,0))</f>
        <v>37537</v>
      </c>
      <c r="T554" t="str">
        <f>INDEX(Detail!$F$1:$F$1001,MATCH(Main!C554,Detail!$G$1:$G$1001,0))</f>
        <v>Ternate</v>
      </c>
      <c r="U554">
        <f>INDEX(Detail!$C$1:$C$1001,MATCH(Main!C554,Detail!$G$1:$G$1001,0))</f>
        <v>152</v>
      </c>
      <c r="V554">
        <f>INDEX(Detail!$D$1:$D$1001,MATCH(Main!C554,Detail!$G$1:$G$1001,0))</f>
        <v>79</v>
      </c>
      <c r="W554" t="str">
        <f>INDEX(Detail!$E$1:$E$1001,MATCH(Main!C554,Detail!$G$1:$G$1001,0))</f>
        <v>Jalan S. Parman No. 45</v>
      </c>
      <c r="X554" t="str">
        <f>INDEX(Detail!$B$1:$B$1001,MATCH(Main!C554,Detail!$G$1:$G$1001,0))</f>
        <v>B+</v>
      </c>
    </row>
    <row r="555" spans="1:24" x14ac:dyDescent="0.35">
      <c r="A555">
        <v>554</v>
      </c>
      <c r="B555" t="str">
        <f>IF(A555&lt;=250,"1-250",IF(A555&lt;=500,"251-500",IF(A555&lt;=750,"501-750","751-1000")))</f>
        <v>501-750</v>
      </c>
      <c r="C555" t="str">
        <f>CONCATENATE(IF(D555="Matematika","A",IF(D555="Fisika","B",IF(D555="Kimia","C",IF(D555="Biologi","D",IF(D555="Statistika","E","F"))))),IF(A555&gt;=1000,"",IF(A555&gt;=100,"0",IF(A555&gt;=10,"00",IF(A555&lt;10,"000")))),A555)</f>
        <v>B0554</v>
      </c>
      <c r="D555" t="s">
        <v>1014</v>
      </c>
      <c r="E555" t="str">
        <f>VLOOKUP(C555,Detail!$G$1:$H$1001,2,0)</f>
        <v>Kania Tarihoran</v>
      </c>
      <c r="F555" t="str">
        <f>IF(D555="Kimia","Bu Dwi",IF(D555="Biologi","Pak Krisna",IF(D555="Statistika","Pak Budi",IF(D555="Aktuaria","Bu Ratna",IF(D555="Matematika","Bu Made","Pak Andi")))))</f>
        <v>Pak Andi</v>
      </c>
      <c r="G555">
        <v>62</v>
      </c>
      <c r="H555">
        <v>58</v>
      </c>
      <c r="I555">
        <v>56</v>
      </c>
      <c r="J555">
        <v>70</v>
      </c>
      <c r="K555">
        <v>89</v>
      </c>
      <c r="L555">
        <v>63</v>
      </c>
      <c r="M555">
        <v>67</v>
      </c>
      <c r="N555" s="27" t="str">
        <f>IFERROR(VLOOKUP(Main!C555,Absen!$A$1:$B$501,2,0),"No")</f>
        <v>No</v>
      </c>
      <c r="O555" s="27" t="str">
        <f>IF(N555="No","Hadir","Tidak Hadir")</f>
        <v>Hadir</v>
      </c>
      <c r="P555">
        <f>IF(N555="No",M555,M555-10)</f>
        <v>67</v>
      </c>
      <c r="Q555">
        <f>SUM(G555:H555,J555:K555)*12.5%+SUM(I555,L555)*20%+P555*10%</f>
        <v>65.375</v>
      </c>
      <c r="R555" t="str">
        <f>IF(Main!Q555&gt;=91,"A+",IF(Main!Q555&gt;=80,"A",IF(Q555&gt;=70,"B",IF(Q555&gt;=60,"C",IF(Q555&gt;=40,"D",IF(Q555&lt;40,"E"))))))</f>
        <v>C</v>
      </c>
      <c r="S555" s="27">
        <f>INDEX(Detail!$A$1:$A$1001,MATCH(Main!C555,Detail!$G$1:$G$1001,0))</f>
        <v>38187</v>
      </c>
      <c r="T555" t="str">
        <f>INDEX(Detail!$F$1:$F$1001,MATCH(Main!C555,Detail!$G$1:$G$1001,0))</f>
        <v>Pekalongan</v>
      </c>
      <c r="U555">
        <f>INDEX(Detail!$C$1:$C$1001,MATCH(Main!C555,Detail!$G$1:$G$1001,0))</f>
        <v>177</v>
      </c>
      <c r="V555">
        <f>INDEX(Detail!$D$1:$D$1001,MATCH(Main!C555,Detail!$G$1:$G$1001,0))</f>
        <v>48</v>
      </c>
      <c r="W555" t="str">
        <f>INDEX(Detail!$E$1:$E$1001,MATCH(Main!C555,Detail!$G$1:$G$1001,0))</f>
        <v>Jl. Gardujati No. 16</v>
      </c>
      <c r="X555" t="str">
        <f>INDEX(Detail!$B$1:$B$1001,MATCH(Main!C555,Detail!$G$1:$G$1001,0))</f>
        <v>A-</v>
      </c>
    </row>
    <row r="556" spans="1:24" x14ac:dyDescent="0.35">
      <c r="A556">
        <v>555</v>
      </c>
      <c r="B556" t="str">
        <f>IF(A556&lt;=250,"1-250",IF(A556&lt;=500,"251-500",IF(A556&lt;=750,"501-750","751-1000")))</f>
        <v>501-750</v>
      </c>
      <c r="C556" t="str">
        <f>CONCATENATE(IF(D556="Matematika","A",IF(D556="Fisika","B",IF(D556="Kimia","C",IF(D556="Biologi","D",IF(D556="Statistika","E","F"))))),IF(A556&gt;=1000,"",IF(A556&gt;=100,"0",IF(A556&gt;=10,"00",IF(A556&lt;10,"000")))),A556)</f>
        <v>D0555</v>
      </c>
      <c r="D556" t="s">
        <v>1013</v>
      </c>
      <c r="E556" t="str">
        <f>VLOOKUP(C556,Detail!$G$1:$H$1001,2,0)</f>
        <v>Elvina Saefullah</v>
      </c>
      <c r="F556" t="str">
        <f>IF(D556="Kimia","Bu Dwi",IF(D556="Biologi","Pak Krisna",IF(D556="Statistika","Pak Budi",IF(D556="Aktuaria","Bu Ratna",IF(D556="Matematika","Bu Made","Pak Andi")))))</f>
        <v>Pak Krisna</v>
      </c>
      <c r="G556">
        <v>60</v>
      </c>
      <c r="H556">
        <v>56</v>
      </c>
      <c r="I556">
        <v>39</v>
      </c>
      <c r="J556">
        <v>52</v>
      </c>
      <c r="K556">
        <v>87</v>
      </c>
      <c r="L556">
        <v>89</v>
      </c>
      <c r="M556">
        <v>89</v>
      </c>
      <c r="N556" s="27" t="str">
        <f>IFERROR(VLOOKUP(Main!C556,Absen!$A$1:$B$501,2,0),"No")</f>
        <v>No</v>
      </c>
      <c r="O556" s="27" t="str">
        <f>IF(N556="No","Hadir","Tidak Hadir")</f>
        <v>Hadir</v>
      </c>
      <c r="P556">
        <f>IF(N556="No",M556,M556-10)</f>
        <v>89</v>
      </c>
      <c r="Q556">
        <f>SUM(G556:H556,J556:K556)*12.5%+SUM(I556,L556)*20%+P556*10%</f>
        <v>66.375</v>
      </c>
      <c r="R556" t="str">
        <f>IF(Main!Q556&gt;=91,"A+",IF(Main!Q556&gt;=80,"A",IF(Q556&gt;=70,"B",IF(Q556&gt;=60,"C",IF(Q556&gt;=40,"D",IF(Q556&lt;40,"E"))))))</f>
        <v>C</v>
      </c>
      <c r="S556" s="27">
        <f>INDEX(Detail!$A$1:$A$1001,MATCH(Main!C556,Detail!$G$1:$G$1001,0))</f>
        <v>37820</v>
      </c>
      <c r="T556" t="str">
        <f>INDEX(Detail!$F$1:$F$1001,MATCH(Main!C556,Detail!$G$1:$G$1001,0))</f>
        <v>Sukabumi</v>
      </c>
      <c r="U556">
        <f>INDEX(Detail!$C$1:$C$1001,MATCH(Main!C556,Detail!$G$1:$G$1001,0))</f>
        <v>153</v>
      </c>
      <c r="V556">
        <f>INDEX(Detail!$D$1:$D$1001,MATCH(Main!C556,Detail!$G$1:$G$1001,0))</f>
        <v>49</v>
      </c>
      <c r="W556" t="str">
        <f>INDEX(Detail!$E$1:$E$1001,MATCH(Main!C556,Detail!$G$1:$G$1001,0))</f>
        <v xml:space="preserve">Jalan Gedebage Selatan No. 5
</v>
      </c>
      <c r="X556" t="str">
        <f>INDEX(Detail!$B$1:$B$1001,MATCH(Main!C556,Detail!$G$1:$G$1001,0))</f>
        <v>O-</v>
      </c>
    </row>
    <row r="557" spans="1:24" x14ac:dyDescent="0.35">
      <c r="A557">
        <v>556</v>
      </c>
      <c r="B557" t="str">
        <f>IF(A557&lt;=250,"1-250",IF(A557&lt;=500,"251-500",IF(A557&lt;=750,"501-750","751-1000")))</f>
        <v>501-750</v>
      </c>
      <c r="C557" t="str">
        <f>CONCATENATE(IF(D557="Matematika","A",IF(D557="Fisika","B",IF(D557="Kimia","C",IF(D557="Biologi","D",IF(D557="Statistika","E","F"))))),IF(A557&gt;=1000,"",IF(A557&gt;=100,"0",IF(A557&gt;=10,"00",IF(A557&lt;10,"000")))),A557)</f>
        <v>E0556</v>
      </c>
      <c r="D557" t="s">
        <v>1010</v>
      </c>
      <c r="E557" t="str">
        <f>VLOOKUP(C557,Detail!$G$1:$H$1001,2,0)</f>
        <v>Bancar Siregar</v>
      </c>
      <c r="F557" t="str">
        <f>IF(D557="Kimia","Bu Dwi",IF(D557="Biologi","Pak Krisna",IF(D557="Statistika","Pak Budi",IF(D557="Aktuaria","Bu Ratna",IF(D557="Matematika","Bu Made","Pak Andi")))))</f>
        <v>Pak Budi</v>
      </c>
      <c r="G557">
        <v>82</v>
      </c>
      <c r="H557">
        <v>42</v>
      </c>
      <c r="I557">
        <v>50</v>
      </c>
      <c r="J557">
        <v>50</v>
      </c>
      <c r="K557">
        <v>71</v>
      </c>
      <c r="L557">
        <v>79</v>
      </c>
      <c r="M557">
        <v>77</v>
      </c>
      <c r="N557" s="27" t="str">
        <f>IFERROR(VLOOKUP(Main!C557,Absen!$A$1:$B$501,2,0),"No")</f>
        <v>No</v>
      </c>
      <c r="O557" s="27" t="str">
        <f>IF(N557="No","Hadir","Tidak Hadir")</f>
        <v>Hadir</v>
      </c>
      <c r="P557">
        <f>IF(N557="No",M557,M557-10)</f>
        <v>77</v>
      </c>
      <c r="Q557">
        <f>SUM(G557:H557,J557:K557)*12.5%+SUM(I557,L557)*20%+P557*10%</f>
        <v>64.125</v>
      </c>
      <c r="R557" t="str">
        <f>IF(Main!Q557&gt;=91,"A+",IF(Main!Q557&gt;=80,"A",IF(Q557&gt;=70,"B",IF(Q557&gt;=60,"C",IF(Q557&gt;=40,"D",IF(Q557&lt;40,"E"))))))</f>
        <v>C</v>
      </c>
      <c r="S557" s="27">
        <f>INDEX(Detail!$A$1:$A$1001,MATCH(Main!C557,Detail!$G$1:$G$1001,0))</f>
        <v>38024</v>
      </c>
      <c r="T557" t="str">
        <f>INDEX(Detail!$F$1:$F$1001,MATCH(Main!C557,Detail!$G$1:$G$1001,0))</f>
        <v>Subulussalam</v>
      </c>
      <c r="U557">
        <f>INDEX(Detail!$C$1:$C$1001,MATCH(Main!C557,Detail!$G$1:$G$1001,0))</f>
        <v>170</v>
      </c>
      <c r="V557">
        <f>INDEX(Detail!$D$1:$D$1001,MATCH(Main!C557,Detail!$G$1:$G$1001,0))</f>
        <v>63</v>
      </c>
      <c r="W557" t="str">
        <f>INDEX(Detail!$E$1:$E$1001,MATCH(Main!C557,Detail!$G$1:$G$1001,0))</f>
        <v>Jalan Pasteur No. 62</v>
      </c>
      <c r="X557" t="str">
        <f>INDEX(Detail!$B$1:$B$1001,MATCH(Main!C557,Detail!$G$1:$G$1001,0))</f>
        <v>O-</v>
      </c>
    </row>
    <row r="558" spans="1:24" x14ac:dyDescent="0.35">
      <c r="A558">
        <v>557</v>
      </c>
      <c r="B558" t="str">
        <f>IF(A558&lt;=250,"1-250",IF(A558&lt;=500,"251-500",IF(A558&lt;=750,"501-750","751-1000")))</f>
        <v>501-750</v>
      </c>
      <c r="C558" t="str">
        <f>CONCATENATE(IF(D558="Matematika","A",IF(D558="Fisika","B",IF(D558="Kimia","C",IF(D558="Biologi","D",IF(D558="Statistika","E","F"))))),IF(A558&gt;=1000,"",IF(A558&gt;=100,"0",IF(A558&gt;=10,"00",IF(A558&lt;10,"000")))),A558)</f>
        <v>C0557</v>
      </c>
      <c r="D558" t="s">
        <v>1012</v>
      </c>
      <c r="E558" t="str">
        <f>VLOOKUP(C558,Detail!$G$1:$H$1001,2,0)</f>
        <v>Nyoman Mahendra</v>
      </c>
      <c r="F558" t="str">
        <f>IF(D558="Kimia","Bu Dwi",IF(D558="Biologi","Pak Krisna",IF(D558="Statistika","Pak Budi",IF(D558="Aktuaria","Bu Ratna",IF(D558="Matematika","Bu Made","Pak Andi")))))</f>
        <v>Bu Dwi</v>
      </c>
      <c r="G558">
        <v>72</v>
      </c>
      <c r="H558">
        <v>55</v>
      </c>
      <c r="I558">
        <v>91</v>
      </c>
      <c r="J558">
        <v>54</v>
      </c>
      <c r="K558">
        <v>74</v>
      </c>
      <c r="L558">
        <v>49</v>
      </c>
      <c r="M558">
        <v>67</v>
      </c>
      <c r="N558" s="27" t="str">
        <f>IFERROR(VLOOKUP(Main!C558,Absen!$A$1:$B$501,2,0),"No")</f>
        <v>No</v>
      </c>
      <c r="O558" s="27" t="str">
        <f>IF(N558="No","Hadir","Tidak Hadir")</f>
        <v>Hadir</v>
      </c>
      <c r="P558">
        <f>IF(N558="No",M558,M558-10)</f>
        <v>67</v>
      </c>
      <c r="Q558">
        <f>SUM(G558:H558,J558:K558)*12.5%+SUM(I558,L558)*20%+P558*10%</f>
        <v>66.575000000000003</v>
      </c>
      <c r="R558" t="str">
        <f>IF(Main!Q558&gt;=91,"A+",IF(Main!Q558&gt;=80,"A",IF(Q558&gt;=70,"B",IF(Q558&gt;=60,"C",IF(Q558&gt;=40,"D",IF(Q558&lt;40,"E"))))))</f>
        <v>C</v>
      </c>
      <c r="S558" s="27">
        <f>INDEX(Detail!$A$1:$A$1001,MATCH(Main!C558,Detail!$G$1:$G$1001,0))</f>
        <v>37045</v>
      </c>
      <c r="T558" t="str">
        <f>INDEX(Detail!$F$1:$F$1001,MATCH(Main!C558,Detail!$G$1:$G$1001,0))</f>
        <v>Palu</v>
      </c>
      <c r="U558">
        <f>INDEX(Detail!$C$1:$C$1001,MATCH(Main!C558,Detail!$G$1:$G$1001,0))</f>
        <v>152</v>
      </c>
      <c r="V558">
        <f>INDEX(Detail!$D$1:$D$1001,MATCH(Main!C558,Detail!$G$1:$G$1001,0))</f>
        <v>63</v>
      </c>
      <c r="W558" t="str">
        <f>INDEX(Detail!$E$1:$E$1001,MATCH(Main!C558,Detail!$G$1:$G$1001,0))</f>
        <v xml:space="preserve">Jl. M.T Haryono No. 0
</v>
      </c>
      <c r="X558" t="str">
        <f>INDEX(Detail!$B$1:$B$1001,MATCH(Main!C558,Detail!$G$1:$G$1001,0))</f>
        <v>A+</v>
      </c>
    </row>
    <row r="559" spans="1:24" x14ac:dyDescent="0.35">
      <c r="A559">
        <v>558</v>
      </c>
      <c r="B559" t="str">
        <f>IF(A559&lt;=250,"1-250",IF(A559&lt;=500,"251-500",IF(A559&lt;=750,"501-750","751-1000")))</f>
        <v>501-750</v>
      </c>
      <c r="C559" t="str">
        <f>CONCATENATE(IF(D559="Matematika","A",IF(D559="Fisika","B",IF(D559="Kimia","C",IF(D559="Biologi","D",IF(D559="Statistika","E","F"))))),IF(A559&gt;=1000,"",IF(A559&gt;=100,"0",IF(A559&gt;=10,"00",IF(A559&lt;10,"000")))),A559)</f>
        <v>D0558</v>
      </c>
      <c r="D559" t="s">
        <v>1013</v>
      </c>
      <c r="E559" t="str">
        <f>VLOOKUP(C559,Detail!$G$1:$H$1001,2,0)</f>
        <v>Elvina Kuswandari</v>
      </c>
      <c r="F559" t="str">
        <f>IF(D559="Kimia","Bu Dwi",IF(D559="Biologi","Pak Krisna",IF(D559="Statistika","Pak Budi",IF(D559="Aktuaria","Bu Ratna",IF(D559="Matematika","Bu Made","Pak Andi")))))</f>
        <v>Pak Krisna</v>
      </c>
      <c r="G559">
        <v>70</v>
      </c>
      <c r="H559">
        <v>53</v>
      </c>
      <c r="I559">
        <v>93</v>
      </c>
      <c r="J559">
        <v>58</v>
      </c>
      <c r="K559">
        <v>60</v>
      </c>
      <c r="L559">
        <v>47</v>
      </c>
      <c r="M559">
        <v>75</v>
      </c>
      <c r="N559" s="27" t="str">
        <f>IFERROR(VLOOKUP(Main!C559,Absen!$A$1:$B$501,2,0),"No")</f>
        <v>No</v>
      </c>
      <c r="O559" s="27" t="str">
        <f>IF(N559="No","Hadir","Tidak Hadir")</f>
        <v>Hadir</v>
      </c>
      <c r="P559">
        <f>IF(N559="No",M559,M559-10)</f>
        <v>75</v>
      </c>
      <c r="Q559">
        <f>SUM(G559:H559,J559:K559)*12.5%+SUM(I559,L559)*20%+P559*10%</f>
        <v>65.625</v>
      </c>
      <c r="R559" t="str">
        <f>IF(Main!Q559&gt;=91,"A+",IF(Main!Q559&gt;=80,"A",IF(Q559&gt;=70,"B",IF(Q559&gt;=60,"C",IF(Q559&gt;=40,"D",IF(Q559&lt;40,"E"))))))</f>
        <v>C</v>
      </c>
      <c r="S559" s="27">
        <f>INDEX(Detail!$A$1:$A$1001,MATCH(Main!C559,Detail!$G$1:$G$1001,0))</f>
        <v>37011</v>
      </c>
      <c r="T559" t="str">
        <f>INDEX(Detail!$F$1:$F$1001,MATCH(Main!C559,Detail!$G$1:$G$1001,0))</f>
        <v>Malang</v>
      </c>
      <c r="U559">
        <f>INDEX(Detail!$C$1:$C$1001,MATCH(Main!C559,Detail!$G$1:$G$1001,0))</f>
        <v>168</v>
      </c>
      <c r="V559">
        <f>INDEX(Detail!$D$1:$D$1001,MATCH(Main!C559,Detail!$G$1:$G$1001,0))</f>
        <v>54</v>
      </c>
      <c r="W559" t="str">
        <f>INDEX(Detail!$E$1:$E$1001,MATCH(Main!C559,Detail!$G$1:$G$1001,0))</f>
        <v xml:space="preserve">Gg. Tebet Barat Dalam No. 8
</v>
      </c>
      <c r="X559" t="str">
        <f>INDEX(Detail!$B$1:$B$1001,MATCH(Main!C559,Detail!$G$1:$G$1001,0))</f>
        <v>AB-</v>
      </c>
    </row>
    <row r="560" spans="1:24" x14ac:dyDescent="0.35">
      <c r="A560">
        <v>559</v>
      </c>
      <c r="B560" t="str">
        <f>IF(A560&lt;=250,"1-250",IF(A560&lt;=500,"251-500",IF(A560&lt;=750,"501-750","751-1000")))</f>
        <v>501-750</v>
      </c>
      <c r="C560" t="str">
        <f>CONCATENATE(IF(D560="Matematika","A",IF(D560="Fisika","B",IF(D560="Kimia","C",IF(D560="Biologi","D",IF(D560="Statistika","E","F"))))),IF(A560&gt;=1000,"",IF(A560&gt;=100,"0",IF(A560&gt;=10,"00",IF(A560&lt;10,"000")))),A560)</f>
        <v>D0559</v>
      </c>
      <c r="D560" t="s">
        <v>1013</v>
      </c>
      <c r="E560" t="str">
        <f>VLOOKUP(C560,Detail!$G$1:$H$1001,2,0)</f>
        <v>Daliono Wasita</v>
      </c>
      <c r="F560" t="str">
        <f>IF(D560="Kimia","Bu Dwi",IF(D560="Biologi","Pak Krisna",IF(D560="Statistika","Pak Budi",IF(D560="Aktuaria","Bu Ratna",IF(D560="Matematika","Bu Made","Pak Andi")))))</f>
        <v>Pak Krisna</v>
      </c>
      <c r="G560">
        <v>77</v>
      </c>
      <c r="H560">
        <v>70</v>
      </c>
      <c r="I560">
        <v>34</v>
      </c>
      <c r="J560">
        <v>67</v>
      </c>
      <c r="K560">
        <v>51</v>
      </c>
      <c r="L560">
        <v>77</v>
      </c>
      <c r="M560">
        <v>90</v>
      </c>
      <c r="N560" s="27" t="str">
        <f>IFERROR(VLOOKUP(Main!C560,Absen!$A$1:$B$501,2,0),"No")</f>
        <v>No</v>
      </c>
      <c r="O560" s="27" t="str">
        <f>IF(N560="No","Hadir","Tidak Hadir")</f>
        <v>Hadir</v>
      </c>
      <c r="P560">
        <f>IF(N560="No",M560,M560-10)</f>
        <v>90</v>
      </c>
      <c r="Q560">
        <f>SUM(G560:H560,J560:K560)*12.5%+SUM(I560,L560)*20%+P560*10%</f>
        <v>64.325000000000003</v>
      </c>
      <c r="R560" t="str">
        <f>IF(Main!Q560&gt;=91,"A+",IF(Main!Q560&gt;=80,"A",IF(Q560&gt;=70,"B",IF(Q560&gt;=60,"C",IF(Q560&gt;=40,"D",IF(Q560&lt;40,"E"))))))</f>
        <v>C</v>
      </c>
      <c r="S560" s="27">
        <f>INDEX(Detail!$A$1:$A$1001,MATCH(Main!C560,Detail!$G$1:$G$1001,0))</f>
        <v>37768</v>
      </c>
      <c r="T560" t="str">
        <f>INDEX(Detail!$F$1:$F$1001,MATCH(Main!C560,Detail!$G$1:$G$1001,0))</f>
        <v>Mataram</v>
      </c>
      <c r="U560">
        <f>INDEX(Detail!$C$1:$C$1001,MATCH(Main!C560,Detail!$G$1:$G$1001,0))</f>
        <v>173</v>
      </c>
      <c r="V560">
        <f>INDEX(Detail!$D$1:$D$1001,MATCH(Main!C560,Detail!$G$1:$G$1001,0))</f>
        <v>76</v>
      </c>
      <c r="W560" t="str">
        <f>INDEX(Detail!$E$1:$E$1001,MATCH(Main!C560,Detail!$G$1:$G$1001,0))</f>
        <v xml:space="preserve">Gang Cihampelas No. 1
</v>
      </c>
      <c r="X560" t="str">
        <f>INDEX(Detail!$B$1:$B$1001,MATCH(Main!C560,Detail!$G$1:$G$1001,0))</f>
        <v>O-</v>
      </c>
    </row>
    <row r="561" spans="1:24" x14ac:dyDescent="0.35">
      <c r="A561">
        <v>560</v>
      </c>
      <c r="B561" t="str">
        <f>IF(A561&lt;=250,"1-250",IF(A561&lt;=500,"251-500",IF(A561&lt;=750,"501-750","751-1000")))</f>
        <v>501-750</v>
      </c>
      <c r="C561" t="str">
        <f>CONCATENATE(IF(D561="Matematika","A",IF(D561="Fisika","B",IF(D561="Kimia","C",IF(D561="Biologi","D",IF(D561="Statistika","E","F"))))),IF(A561&gt;=1000,"",IF(A561&gt;=100,"0",IF(A561&gt;=10,"00",IF(A561&lt;10,"000")))),A561)</f>
        <v>E0560</v>
      </c>
      <c r="D561" t="s">
        <v>1010</v>
      </c>
      <c r="E561" t="str">
        <f>VLOOKUP(C561,Detail!$G$1:$H$1001,2,0)</f>
        <v>Elma Hartati</v>
      </c>
      <c r="F561" t="str">
        <f>IF(D561="Kimia","Bu Dwi",IF(D561="Biologi","Pak Krisna",IF(D561="Statistika","Pak Budi",IF(D561="Aktuaria","Bu Ratna",IF(D561="Matematika","Bu Made","Pak Andi")))))</f>
        <v>Pak Budi</v>
      </c>
      <c r="G561">
        <v>62</v>
      </c>
      <c r="H561">
        <v>66</v>
      </c>
      <c r="I561">
        <v>81</v>
      </c>
      <c r="J561">
        <v>66</v>
      </c>
      <c r="K561">
        <v>94</v>
      </c>
      <c r="L561">
        <v>91</v>
      </c>
      <c r="M561">
        <v>88</v>
      </c>
      <c r="N561" s="27" t="str">
        <f>IFERROR(VLOOKUP(Main!C561,Absen!$A$1:$B$501,2,0),"No")</f>
        <v>No</v>
      </c>
      <c r="O561" s="27" t="str">
        <f>IF(N561="No","Hadir","Tidak Hadir")</f>
        <v>Hadir</v>
      </c>
      <c r="P561">
        <f>IF(N561="No",M561,M561-10)</f>
        <v>88</v>
      </c>
      <c r="Q561">
        <f>SUM(G561:H561,J561:K561)*12.5%+SUM(I561,L561)*20%+P561*10%</f>
        <v>79.2</v>
      </c>
      <c r="R561" t="str">
        <f>IF(Main!Q561&gt;=91,"A+",IF(Main!Q561&gt;=80,"A",IF(Q561&gt;=70,"B",IF(Q561&gt;=60,"C",IF(Q561&gt;=40,"D",IF(Q561&lt;40,"E"))))))</f>
        <v>B</v>
      </c>
      <c r="S561" s="27">
        <f>INDEX(Detail!$A$1:$A$1001,MATCH(Main!C561,Detail!$G$1:$G$1001,0))</f>
        <v>38175</v>
      </c>
      <c r="T561" t="str">
        <f>INDEX(Detail!$F$1:$F$1001,MATCH(Main!C561,Detail!$G$1:$G$1001,0))</f>
        <v>Tarakan</v>
      </c>
      <c r="U561">
        <f>INDEX(Detail!$C$1:$C$1001,MATCH(Main!C561,Detail!$G$1:$G$1001,0))</f>
        <v>155</v>
      </c>
      <c r="V561">
        <f>INDEX(Detail!$D$1:$D$1001,MATCH(Main!C561,Detail!$G$1:$G$1001,0))</f>
        <v>76</v>
      </c>
      <c r="W561" t="str">
        <f>INDEX(Detail!$E$1:$E$1001,MATCH(Main!C561,Detail!$G$1:$G$1001,0))</f>
        <v xml:space="preserve">Jl. Monginsidi No. 4
</v>
      </c>
      <c r="X561" t="str">
        <f>INDEX(Detail!$B$1:$B$1001,MATCH(Main!C561,Detail!$G$1:$G$1001,0))</f>
        <v>AB-</v>
      </c>
    </row>
    <row r="562" spans="1:24" x14ac:dyDescent="0.35">
      <c r="A562">
        <v>561</v>
      </c>
      <c r="B562" t="str">
        <f>IF(A562&lt;=250,"1-250",IF(A562&lt;=500,"251-500",IF(A562&lt;=750,"501-750","751-1000")))</f>
        <v>501-750</v>
      </c>
      <c r="C562" t="str">
        <f>CONCATENATE(IF(D562="Matematika","A",IF(D562="Fisika","B",IF(D562="Kimia","C",IF(D562="Biologi","D",IF(D562="Statistika","E","F"))))),IF(A562&gt;=1000,"",IF(A562&gt;=100,"0",IF(A562&gt;=10,"00",IF(A562&lt;10,"000")))),A562)</f>
        <v>A0561</v>
      </c>
      <c r="D562" t="s">
        <v>1015</v>
      </c>
      <c r="E562" t="str">
        <f>VLOOKUP(C562,Detail!$G$1:$H$1001,2,0)</f>
        <v>Hafshah Utama</v>
      </c>
      <c r="F562" t="str">
        <f>IF(D562="Kimia","Bu Dwi",IF(D562="Biologi","Pak Krisna",IF(D562="Statistika","Pak Budi",IF(D562="Aktuaria","Bu Ratna",IF(D562="Matematika","Bu Made","Pak Andi")))))</f>
        <v>Bu Made</v>
      </c>
      <c r="G562">
        <v>84</v>
      </c>
      <c r="H562">
        <v>60</v>
      </c>
      <c r="I562">
        <v>55</v>
      </c>
      <c r="J562">
        <v>63</v>
      </c>
      <c r="K562">
        <v>94</v>
      </c>
      <c r="L562">
        <v>79</v>
      </c>
      <c r="M562">
        <v>85</v>
      </c>
      <c r="N562" s="27">
        <f>IFERROR(VLOOKUP(Main!C562,Absen!$A$1:$B$501,2,0),"No")</f>
        <v>44832</v>
      </c>
      <c r="O562" s="27" t="str">
        <f>IF(N562="No","Hadir","Tidak Hadir")</f>
        <v>Tidak Hadir</v>
      </c>
      <c r="P562">
        <f>IF(N562="No",M562,M562-10)</f>
        <v>75</v>
      </c>
      <c r="Q562">
        <f>SUM(G562:H562,J562:K562)*12.5%+SUM(I562,L562)*20%+P562*10%</f>
        <v>71.924999999999997</v>
      </c>
      <c r="R562" t="str">
        <f>IF(Main!Q562&gt;=91,"A+",IF(Main!Q562&gt;=80,"A",IF(Q562&gt;=70,"B",IF(Q562&gt;=60,"C",IF(Q562&gt;=40,"D",IF(Q562&lt;40,"E"))))))</f>
        <v>B</v>
      </c>
      <c r="S562" s="27">
        <f>INDEX(Detail!$A$1:$A$1001,MATCH(Main!C562,Detail!$G$1:$G$1001,0))</f>
        <v>37333</v>
      </c>
      <c r="T562" t="str">
        <f>INDEX(Detail!$F$1:$F$1001,MATCH(Main!C562,Detail!$G$1:$G$1001,0))</f>
        <v>Palembang</v>
      </c>
      <c r="U562">
        <f>INDEX(Detail!$C$1:$C$1001,MATCH(Main!C562,Detail!$G$1:$G$1001,0))</f>
        <v>180</v>
      </c>
      <c r="V562">
        <f>INDEX(Detail!$D$1:$D$1001,MATCH(Main!C562,Detail!$G$1:$G$1001,0))</f>
        <v>55</v>
      </c>
      <c r="W562" t="str">
        <f>INDEX(Detail!$E$1:$E$1001,MATCH(Main!C562,Detail!$G$1:$G$1001,0))</f>
        <v>Jl. Rajawali Timur No. 25</v>
      </c>
      <c r="X562" t="str">
        <f>INDEX(Detail!$B$1:$B$1001,MATCH(Main!C562,Detail!$G$1:$G$1001,0))</f>
        <v>AB-</v>
      </c>
    </row>
    <row r="563" spans="1:24" x14ac:dyDescent="0.35">
      <c r="A563">
        <v>562</v>
      </c>
      <c r="B563" t="str">
        <f>IF(A563&lt;=250,"1-250",IF(A563&lt;=500,"251-500",IF(A563&lt;=750,"501-750","751-1000")))</f>
        <v>501-750</v>
      </c>
      <c r="C563" t="str">
        <f>CONCATENATE(IF(D563="Matematika","A",IF(D563="Fisika","B",IF(D563="Kimia","C",IF(D563="Biologi","D",IF(D563="Statistika","E","F"))))),IF(A563&gt;=1000,"",IF(A563&gt;=100,"0",IF(A563&gt;=10,"00",IF(A563&lt;10,"000")))),A563)</f>
        <v>C0562</v>
      </c>
      <c r="D563" t="s">
        <v>1012</v>
      </c>
      <c r="E563" t="str">
        <f>VLOOKUP(C563,Detail!$G$1:$H$1001,2,0)</f>
        <v>Martaka Pangestu</v>
      </c>
      <c r="F563" t="str">
        <f>IF(D563="Kimia","Bu Dwi",IF(D563="Biologi","Pak Krisna",IF(D563="Statistika","Pak Budi",IF(D563="Aktuaria","Bu Ratna",IF(D563="Matematika","Bu Made","Pak Andi")))))</f>
        <v>Bu Dwi</v>
      </c>
      <c r="G563">
        <v>70</v>
      </c>
      <c r="H563">
        <v>49</v>
      </c>
      <c r="I563">
        <v>65</v>
      </c>
      <c r="J563">
        <v>73</v>
      </c>
      <c r="K563">
        <v>51</v>
      </c>
      <c r="L563">
        <v>52</v>
      </c>
      <c r="M563">
        <v>91</v>
      </c>
      <c r="N563" s="27" t="str">
        <f>IFERROR(VLOOKUP(Main!C563,Absen!$A$1:$B$501,2,0),"No")</f>
        <v>No</v>
      </c>
      <c r="O563" s="27" t="str">
        <f>IF(N563="No","Hadir","Tidak Hadir")</f>
        <v>Hadir</v>
      </c>
      <c r="P563">
        <f>IF(N563="No",M563,M563-10)</f>
        <v>91</v>
      </c>
      <c r="Q563">
        <f>SUM(G563:H563,J563:K563)*12.5%+SUM(I563,L563)*20%+P563*10%</f>
        <v>62.875000000000007</v>
      </c>
      <c r="R563" t="str">
        <f>IF(Main!Q563&gt;=91,"A+",IF(Main!Q563&gt;=80,"A",IF(Q563&gt;=70,"B",IF(Q563&gt;=60,"C",IF(Q563&gt;=40,"D",IF(Q563&lt;40,"E"))))))</f>
        <v>C</v>
      </c>
      <c r="S563" s="27">
        <f>INDEX(Detail!$A$1:$A$1001,MATCH(Main!C563,Detail!$G$1:$G$1001,0))</f>
        <v>38121</v>
      </c>
      <c r="T563" t="str">
        <f>INDEX(Detail!$F$1:$F$1001,MATCH(Main!C563,Detail!$G$1:$G$1001,0))</f>
        <v>Tarakan</v>
      </c>
      <c r="U563">
        <f>INDEX(Detail!$C$1:$C$1001,MATCH(Main!C563,Detail!$G$1:$G$1001,0))</f>
        <v>157</v>
      </c>
      <c r="V563">
        <f>INDEX(Detail!$D$1:$D$1001,MATCH(Main!C563,Detail!$G$1:$G$1001,0))</f>
        <v>47</v>
      </c>
      <c r="W563" t="str">
        <f>INDEX(Detail!$E$1:$E$1001,MATCH(Main!C563,Detail!$G$1:$G$1001,0))</f>
        <v>Gg. Indragiri No. 16</v>
      </c>
      <c r="X563" t="str">
        <f>INDEX(Detail!$B$1:$B$1001,MATCH(Main!C563,Detail!$G$1:$G$1001,0))</f>
        <v>A+</v>
      </c>
    </row>
    <row r="564" spans="1:24" x14ac:dyDescent="0.35">
      <c r="A564">
        <v>563</v>
      </c>
      <c r="B564" t="str">
        <f>IF(A564&lt;=250,"1-250",IF(A564&lt;=500,"251-500",IF(A564&lt;=750,"501-750","751-1000")))</f>
        <v>501-750</v>
      </c>
      <c r="C564" t="str">
        <f>CONCATENATE(IF(D564="Matematika","A",IF(D564="Fisika","B",IF(D564="Kimia","C",IF(D564="Biologi","D",IF(D564="Statistika","E","F"))))),IF(A564&gt;=1000,"",IF(A564&gt;=100,"0",IF(A564&gt;=10,"00",IF(A564&lt;10,"000")))),A564)</f>
        <v>A0563</v>
      </c>
      <c r="D564" t="s">
        <v>1015</v>
      </c>
      <c r="E564" t="str">
        <f>VLOOKUP(C564,Detail!$G$1:$H$1001,2,0)</f>
        <v>Tirta Saputra</v>
      </c>
      <c r="F564" t="str">
        <f>IF(D564="Kimia","Bu Dwi",IF(D564="Biologi","Pak Krisna",IF(D564="Statistika","Pak Budi",IF(D564="Aktuaria","Bu Ratna",IF(D564="Matematika","Bu Made","Pak Andi")))))</f>
        <v>Bu Made</v>
      </c>
      <c r="G564">
        <v>54</v>
      </c>
      <c r="H564">
        <v>42</v>
      </c>
      <c r="I564">
        <v>38</v>
      </c>
      <c r="J564">
        <v>54</v>
      </c>
      <c r="K564">
        <v>82</v>
      </c>
      <c r="L564">
        <v>86</v>
      </c>
      <c r="M564">
        <v>77</v>
      </c>
      <c r="N564" s="27" t="str">
        <f>IFERROR(VLOOKUP(Main!C564,Absen!$A$1:$B$501,2,0),"No")</f>
        <v>No</v>
      </c>
      <c r="O564" s="27" t="str">
        <f>IF(N564="No","Hadir","Tidak Hadir")</f>
        <v>Hadir</v>
      </c>
      <c r="P564">
        <f>IF(N564="No",M564,M564-10)</f>
        <v>77</v>
      </c>
      <c r="Q564">
        <f>SUM(G564:H564,J564:K564)*12.5%+SUM(I564,L564)*20%+P564*10%</f>
        <v>61.5</v>
      </c>
      <c r="R564" t="str">
        <f>IF(Main!Q564&gt;=91,"A+",IF(Main!Q564&gt;=80,"A",IF(Q564&gt;=70,"B",IF(Q564&gt;=60,"C",IF(Q564&gt;=40,"D",IF(Q564&lt;40,"E"))))))</f>
        <v>C</v>
      </c>
      <c r="S564" s="27">
        <f>INDEX(Detail!$A$1:$A$1001,MATCH(Main!C564,Detail!$G$1:$G$1001,0))</f>
        <v>37463</v>
      </c>
      <c r="T564" t="str">
        <f>INDEX(Detail!$F$1:$F$1001,MATCH(Main!C564,Detail!$G$1:$G$1001,0))</f>
        <v>Langsa</v>
      </c>
      <c r="U564">
        <f>INDEX(Detail!$C$1:$C$1001,MATCH(Main!C564,Detail!$G$1:$G$1001,0))</f>
        <v>167</v>
      </c>
      <c r="V564">
        <f>INDEX(Detail!$D$1:$D$1001,MATCH(Main!C564,Detail!$G$1:$G$1001,0))</f>
        <v>78</v>
      </c>
      <c r="W564" t="str">
        <f>INDEX(Detail!$E$1:$E$1001,MATCH(Main!C564,Detail!$G$1:$G$1001,0))</f>
        <v>Jl. Rumah Sakit No. 75</v>
      </c>
      <c r="X564" t="str">
        <f>INDEX(Detail!$B$1:$B$1001,MATCH(Main!C564,Detail!$G$1:$G$1001,0))</f>
        <v>B+</v>
      </c>
    </row>
    <row r="565" spans="1:24" x14ac:dyDescent="0.35">
      <c r="A565">
        <v>564</v>
      </c>
      <c r="B565" t="str">
        <f>IF(A565&lt;=250,"1-250",IF(A565&lt;=500,"251-500",IF(A565&lt;=750,"501-750","751-1000")))</f>
        <v>501-750</v>
      </c>
      <c r="C565" t="str">
        <f>CONCATENATE(IF(D565="Matematika","A",IF(D565="Fisika","B",IF(D565="Kimia","C",IF(D565="Biologi","D",IF(D565="Statistika","E","F"))))),IF(A565&gt;=1000,"",IF(A565&gt;=100,"0",IF(A565&gt;=10,"00",IF(A565&lt;10,"000")))),A565)</f>
        <v>D0564</v>
      </c>
      <c r="D565" t="s">
        <v>1013</v>
      </c>
      <c r="E565" t="str">
        <f>VLOOKUP(C565,Detail!$G$1:$H$1001,2,0)</f>
        <v>Nyoman Nuraini</v>
      </c>
      <c r="F565" t="str">
        <f>IF(D565="Kimia","Bu Dwi",IF(D565="Biologi","Pak Krisna",IF(D565="Statistika","Pak Budi",IF(D565="Aktuaria","Bu Ratna",IF(D565="Matematika","Bu Made","Pak Andi")))))</f>
        <v>Pak Krisna</v>
      </c>
      <c r="G565">
        <v>75</v>
      </c>
      <c r="H565">
        <v>69</v>
      </c>
      <c r="I565">
        <v>71</v>
      </c>
      <c r="J565">
        <v>60</v>
      </c>
      <c r="K565">
        <v>76</v>
      </c>
      <c r="L565">
        <v>41</v>
      </c>
      <c r="M565">
        <v>74</v>
      </c>
      <c r="N565" s="27">
        <f>IFERROR(VLOOKUP(Main!C565,Absen!$A$1:$B$501,2,0),"No")</f>
        <v>44916</v>
      </c>
      <c r="O565" s="27" t="str">
        <f>IF(N565="No","Hadir","Tidak Hadir")</f>
        <v>Tidak Hadir</v>
      </c>
      <c r="P565">
        <f>IF(N565="No",M565,M565-10)</f>
        <v>64</v>
      </c>
      <c r="Q565">
        <f>SUM(G565:H565,J565:K565)*12.5%+SUM(I565,L565)*20%+P565*10%</f>
        <v>63.800000000000004</v>
      </c>
      <c r="R565" t="str">
        <f>IF(Main!Q565&gt;=91,"A+",IF(Main!Q565&gt;=80,"A",IF(Q565&gt;=70,"B",IF(Q565&gt;=60,"C",IF(Q565&gt;=40,"D",IF(Q565&lt;40,"E"))))))</f>
        <v>C</v>
      </c>
      <c r="S565" s="27">
        <f>INDEX(Detail!$A$1:$A$1001,MATCH(Main!C565,Detail!$G$1:$G$1001,0))</f>
        <v>38210</v>
      </c>
      <c r="T565" t="str">
        <f>INDEX(Detail!$F$1:$F$1001,MATCH(Main!C565,Detail!$G$1:$G$1001,0))</f>
        <v>Probolinggo</v>
      </c>
      <c r="U565">
        <f>INDEX(Detail!$C$1:$C$1001,MATCH(Main!C565,Detail!$G$1:$G$1001,0))</f>
        <v>177</v>
      </c>
      <c r="V565">
        <f>INDEX(Detail!$D$1:$D$1001,MATCH(Main!C565,Detail!$G$1:$G$1001,0))</f>
        <v>74</v>
      </c>
      <c r="W565" t="str">
        <f>INDEX(Detail!$E$1:$E$1001,MATCH(Main!C565,Detail!$G$1:$G$1001,0))</f>
        <v>Gang Peta No. 67</v>
      </c>
      <c r="X565" t="str">
        <f>INDEX(Detail!$B$1:$B$1001,MATCH(Main!C565,Detail!$G$1:$G$1001,0))</f>
        <v>AB-</v>
      </c>
    </row>
    <row r="566" spans="1:24" x14ac:dyDescent="0.35">
      <c r="A566">
        <v>565</v>
      </c>
      <c r="B566" t="str">
        <f>IF(A566&lt;=250,"1-250",IF(A566&lt;=500,"251-500",IF(A566&lt;=750,"501-750","751-1000")))</f>
        <v>501-750</v>
      </c>
      <c r="C566" t="str">
        <f>CONCATENATE(IF(D566="Matematika","A",IF(D566="Fisika","B",IF(D566="Kimia","C",IF(D566="Biologi","D",IF(D566="Statistika","E","F"))))),IF(A566&gt;=1000,"",IF(A566&gt;=100,"0",IF(A566&gt;=10,"00",IF(A566&lt;10,"000")))),A566)</f>
        <v>C0565</v>
      </c>
      <c r="D566" t="s">
        <v>1012</v>
      </c>
      <c r="E566" t="str">
        <f>VLOOKUP(C566,Detail!$G$1:$H$1001,2,0)</f>
        <v>Karna Winarsih</v>
      </c>
      <c r="F566" t="str">
        <f>IF(D566="Kimia","Bu Dwi",IF(D566="Biologi","Pak Krisna",IF(D566="Statistika","Pak Budi",IF(D566="Aktuaria","Bu Ratna",IF(D566="Matematika","Bu Made","Pak Andi")))))</f>
        <v>Bu Dwi</v>
      </c>
      <c r="G566">
        <v>66</v>
      </c>
      <c r="H566">
        <v>72</v>
      </c>
      <c r="I566">
        <v>55</v>
      </c>
      <c r="J566">
        <v>53</v>
      </c>
      <c r="K566">
        <v>81</v>
      </c>
      <c r="L566">
        <v>46</v>
      </c>
      <c r="M566">
        <v>100</v>
      </c>
      <c r="N566" s="27" t="str">
        <f>IFERROR(VLOOKUP(Main!C566,Absen!$A$1:$B$501,2,0),"No")</f>
        <v>No</v>
      </c>
      <c r="O566" s="27" t="str">
        <f>IF(N566="No","Hadir","Tidak Hadir")</f>
        <v>Hadir</v>
      </c>
      <c r="P566">
        <f>IF(N566="No",M566,M566-10)</f>
        <v>100</v>
      </c>
      <c r="Q566">
        <f>SUM(G566:H566,J566:K566)*12.5%+SUM(I566,L566)*20%+P566*10%</f>
        <v>64.2</v>
      </c>
      <c r="R566" t="str">
        <f>IF(Main!Q566&gt;=91,"A+",IF(Main!Q566&gt;=80,"A",IF(Q566&gt;=70,"B",IF(Q566&gt;=60,"C",IF(Q566&gt;=40,"D",IF(Q566&lt;40,"E"))))))</f>
        <v>C</v>
      </c>
      <c r="S566" s="27">
        <f>INDEX(Detail!$A$1:$A$1001,MATCH(Main!C566,Detail!$G$1:$G$1001,0))</f>
        <v>37637</v>
      </c>
      <c r="T566" t="str">
        <f>INDEX(Detail!$F$1:$F$1001,MATCH(Main!C566,Detail!$G$1:$G$1001,0))</f>
        <v>Tanjungbalai</v>
      </c>
      <c r="U566">
        <f>INDEX(Detail!$C$1:$C$1001,MATCH(Main!C566,Detail!$G$1:$G$1001,0))</f>
        <v>175</v>
      </c>
      <c r="V566">
        <f>INDEX(Detail!$D$1:$D$1001,MATCH(Main!C566,Detail!$G$1:$G$1001,0))</f>
        <v>76</v>
      </c>
      <c r="W566" t="str">
        <f>INDEX(Detail!$E$1:$E$1001,MATCH(Main!C566,Detail!$G$1:$G$1001,0))</f>
        <v>Jalan Ciwastra No. 18</v>
      </c>
      <c r="X566" t="str">
        <f>INDEX(Detail!$B$1:$B$1001,MATCH(Main!C566,Detail!$G$1:$G$1001,0))</f>
        <v>O-</v>
      </c>
    </row>
    <row r="567" spans="1:24" x14ac:dyDescent="0.35">
      <c r="A567">
        <v>566</v>
      </c>
      <c r="B567" t="str">
        <f>IF(A567&lt;=250,"1-250",IF(A567&lt;=500,"251-500",IF(A567&lt;=750,"501-750","751-1000")))</f>
        <v>501-750</v>
      </c>
      <c r="C567" t="str">
        <f>CONCATENATE(IF(D567="Matematika","A",IF(D567="Fisika","B",IF(D567="Kimia","C",IF(D567="Biologi","D",IF(D567="Statistika","E","F"))))),IF(A567&gt;=1000,"",IF(A567&gt;=100,"0",IF(A567&gt;=10,"00",IF(A567&lt;10,"000")))),A567)</f>
        <v>A0566</v>
      </c>
      <c r="D567" t="s">
        <v>1015</v>
      </c>
      <c r="E567" t="str">
        <f>VLOOKUP(C567,Detail!$G$1:$H$1001,2,0)</f>
        <v>Perkasa Handayani</v>
      </c>
      <c r="F567" t="str">
        <f>IF(D567="Kimia","Bu Dwi",IF(D567="Biologi","Pak Krisna",IF(D567="Statistika","Pak Budi",IF(D567="Aktuaria","Bu Ratna",IF(D567="Matematika","Bu Made","Pak Andi")))))</f>
        <v>Bu Made</v>
      </c>
      <c r="G567">
        <v>75</v>
      </c>
      <c r="H567">
        <v>52</v>
      </c>
      <c r="I567">
        <v>32</v>
      </c>
      <c r="J567">
        <v>72</v>
      </c>
      <c r="K567">
        <v>52</v>
      </c>
      <c r="L567">
        <v>61</v>
      </c>
      <c r="M567">
        <v>100</v>
      </c>
      <c r="N567" s="27">
        <f>IFERROR(VLOOKUP(Main!C567,Absen!$A$1:$B$501,2,0),"No")</f>
        <v>44777</v>
      </c>
      <c r="O567" s="27" t="str">
        <f>IF(N567="No","Hadir","Tidak Hadir")</f>
        <v>Tidak Hadir</v>
      </c>
      <c r="P567">
        <f>IF(N567="No",M567,M567-10)</f>
        <v>90</v>
      </c>
      <c r="Q567">
        <f>SUM(G567:H567,J567:K567)*12.5%+SUM(I567,L567)*20%+P567*10%</f>
        <v>58.975000000000001</v>
      </c>
      <c r="R567" t="str">
        <f>IF(Main!Q567&gt;=91,"A+",IF(Main!Q567&gt;=80,"A",IF(Q567&gt;=70,"B",IF(Q567&gt;=60,"C",IF(Q567&gt;=40,"D",IF(Q567&lt;40,"E"))))))</f>
        <v>D</v>
      </c>
      <c r="S567" s="27">
        <f>INDEX(Detail!$A$1:$A$1001,MATCH(Main!C567,Detail!$G$1:$G$1001,0))</f>
        <v>37924</v>
      </c>
      <c r="T567" t="str">
        <f>INDEX(Detail!$F$1:$F$1001,MATCH(Main!C567,Detail!$G$1:$G$1001,0))</f>
        <v>Prabumulih</v>
      </c>
      <c r="U567">
        <f>INDEX(Detail!$C$1:$C$1001,MATCH(Main!C567,Detail!$G$1:$G$1001,0))</f>
        <v>173</v>
      </c>
      <c r="V567">
        <f>INDEX(Detail!$D$1:$D$1001,MATCH(Main!C567,Detail!$G$1:$G$1001,0))</f>
        <v>81</v>
      </c>
      <c r="W567" t="str">
        <f>INDEX(Detail!$E$1:$E$1001,MATCH(Main!C567,Detail!$G$1:$G$1001,0))</f>
        <v xml:space="preserve">Jalan M.H Thamrin No. 4
</v>
      </c>
      <c r="X567" t="str">
        <f>INDEX(Detail!$B$1:$B$1001,MATCH(Main!C567,Detail!$G$1:$G$1001,0))</f>
        <v>A+</v>
      </c>
    </row>
    <row r="568" spans="1:24" x14ac:dyDescent="0.35">
      <c r="A568">
        <v>567</v>
      </c>
      <c r="B568" t="str">
        <f>IF(A568&lt;=250,"1-250",IF(A568&lt;=500,"251-500",IF(A568&lt;=750,"501-750","751-1000")))</f>
        <v>501-750</v>
      </c>
      <c r="C568" t="str">
        <f>CONCATENATE(IF(D568="Matematika","A",IF(D568="Fisika","B",IF(D568="Kimia","C",IF(D568="Biologi","D",IF(D568="Statistika","E","F"))))),IF(A568&gt;=1000,"",IF(A568&gt;=100,"0",IF(A568&gt;=10,"00",IF(A568&lt;10,"000")))),A568)</f>
        <v>E0567</v>
      </c>
      <c r="D568" t="s">
        <v>1010</v>
      </c>
      <c r="E568" t="str">
        <f>VLOOKUP(C568,Detail!$G$1:$H$1001,2,0)</f>
        <v>Viktor Novitasari</v>
      </c>
      <c r="F568" t="str">
        <f>IF(D568="Kimia","Bu Dwi",IF(D568="Biologi","Pak Krisna",IF(D568="Statistika","Pak Budi",IF(D568="Aktuaria","Bu Ratna",IF(D568="Matematika","Bu Made","Pak Andi")))))</f>
        <v>Pak Budi</v>
      </c>
      <c r="G568">
        <v>75</v>
      </c>
      <c r="H568">
        <v>51</v>
      </c>
      <c r="I568">
        <v>77</v>
      </c>
      <c r="J568">
        <v>51</v>
      </c>
      <c r="K568">
        <v>61</v>
      </c>
      <c r="L568">
        <v>78</v>
      </c>
      <c r="M568">
        <v>62</v>
      </c>
      <c r="N568" s="27">
        <f>IFERROR(VLOOKUP(Main!C568,Absen!$A$1:$B$501,2,0),"No")</f>
        <v>44760</v>
      </c>
      <c r="O568" s="27" t="str">
        <f>IF(N568="No","Hadir","Tidak Hadir")</f>
        <v>Tidak Hadir</v>
      </c>
      <c r="P568">
        <f>IF(N568="No",M568,M568-10)</f>
        <v>52</v>
      </c>
      <c r="Q568">
        <f>SUM(G568:H568,J568:K568)*12.5%+SUM(I568,L568)*20%+P568*10%</f>
        <v>65.95</v>
      </c>
      <c r="R568" t="str">
        <f>IF(Main!Q568&gt;=91,"A+",IF(Main!Q568&gt;=80,"A",IF(Q568&gt;=70,"B",IF(Q568&gt;=60,"C",IF(Q568&gt;=40,"D",IF(Q568&lt;40,"E"))))))</f>
        <v>C</v>
      </c>
      <c r="S568" s="27">
        <f>INDEX(Detail!$A$1:$A$1001,MATCH(Main!C568,Detail!$G$1:$G$1001,0))</f>
        <v>37530</v>
      </c>
      <c r="T568" t="str">
        <f>INDEX(Detail!$F$1:$F$1001,MATCH(Main!C568,Detail!$G$1:$G$1001,0))</f>
        <v>Tarakan</v>
      </c>
      <c r="U568">
        <f>INDEX(Detail!$C$1:$C$1001,MATCH(Main!C568,Detail!$G$1:$G$1001,0))</f>
        <v>155</v>
      </c>
      <c r="V568">
        <f>INDEX(Detail!$D$1:$D$1001,MATCH(Main!C568,Detail!$G$1:$G$1001,0))</f>
        <v>72</v>
      </c>
      <c r="W568" t="str">
        <f>INDEX(Detail!$E$1:$E$1001,MATCH(Main!C568,Detail!$G$1:$G$1001,0))</f>
        <v>Jalan S. Parman No. 75</v>
      </c>
      <c r="X568" t="str">
        <f>INDEX(Detail!$B$1:$B$1001,MATCH(Main!C568,Detail!$G$1:$G$1001,0))</f>
        <v>B+</v>
      </c>
    </row>
    <row r="569" spans="1:24" x14ac:dyDescent="0.35">
      <c r="A569">
        <v>568</v>
      </c>
      <c r="B569" t="str">
        <f>IF(A569&lt;=250,"1-250",IF(A569&lt;=500,"251-500",IF(A569&lt;=750,"501-750","751-1000")))</f>
        <v>501-750</v>
      </c>
      <c r="C569" t="str">
        <f>CONCATENATE(IF(D569="Matematika","A",IF(D569="Fisika","B",IF(D569="Kimia","C",IF(D569="Biologi","D",IF(D569="Statistika","E","F"))))),IF(A569&gt;=1000,"",IF(A569&gt;=100,"0",IF(A569&gt;=10,"00",IF(A569&lt;10,"000")))),A569)</f>
        <v>B0568</v>
      </c>
      <c r="D569" t="s">
        <v>1014</v>
      </c>
      <c r="E569" t="str">
        <f>VLOOKUP(C569,Detail!$G$1:$H$1001,2,0)</f>
        <v>Gabriella Damanik</v>
      </c>
      <c r="F569" t="str">
        <f>IF(D569="Kimia","Bu Dwi",IF(D569="Biologi","Pak Krisna",IF(D569="Statistika","Pak Budi",IF(D569="Aktuaria","Bu Ratna",IF(D569="Matematika","Bu Made","Pak Andi")))))</f>
        <v>Pak Andi</v>
      </c>
      <c r="G569">
        <v>67</v>
      </c>
      <c r="H569">
        <v>50</v>
      </c>
      <c r="I569">
        <v>72</v>
      </c>
      <c r="J569">
        <v>61</v>
      </c>
      <c r="K569">
        <v>59</v>
      </c>
      <c r="L569">
        <v>78</v>
      </c>
      <c r="M569">
        <v>95</v>
      </c>
      <c r="N569" s="27" t="str">
        <f>IFERROR(VLOOKUP(Main!C569,Absen!$A$1:$B$501,2,0),"No")</f>
        <v>No</v>
      </c>
      <c r="O569" s="27" t="str">
        <f>IF(N569="No","Hadir","Tidak Hadir")</f>
        <v>Hadir</v>
      </c>
      <c r="P569">
        <f>IF(N569="No",M569,M569-10)</f>
        <v>95</v>
      </c>
      <c r="Q569">
        <f>SUM(G569:H569,J569:K569)*12.5%+SUM(I569,L569)*20%+P569*10%</f>
        <v>69.125</v>
      </c>
      <c r="R569" t="str">
        <f>IF(Main!Q569&gt;=91,"A+",IF(Main!Q569&gt;=80,"A",IF(Q569&gt;=70,"B",IF(Q569&gt;=60,"C",IF(Q569&gt;=40,"D",IF(Q569&lt;40,"E"))))))</f>
        <v>C</v>
      </c>
      <c r="S569" s="27">
        <f>INDEX(Detail!$A$1:$A$1001,MATCH(Main!C569,Detail!$G$1:$G$1001,0))</f>
        <v>38176</v>
      </c>
      <c r="T569" t="str">
        <f>INDEX(Detail!$F$1:$F$1001,MATCH(Main!C569,Detail!$G$1:$G$1001,0))</f>
        <v>Manado</v>
      </c>
      <c r="U569">
        <f>INDEX(Detail!$C$1:$C$1001,MATCH(Main!C569,Detail!$G$1:$G$1001,0))</f>
        <v>154</v>
      </c>
      <c r="V569">
        <f>INDEX(Detail!$D$1:$D$1001,MATCH(Main!C569,Detail!$G$1:$G$1001,0))</f>
        <v>68</v>
      </c>
      <c r="W569" t="str">
        <f>INDEX(Detail!$E$1:$E$1001,MATCH(Main!C569,Detail!$G$1:$G$1001,0))</f>
        <v>Jl. Otto Iskandardinata No. 70</v>
      </c>
      <c r="X569" t="str">
        <f>INDEX(Detail!$B$1:$B$1001,MATCH(Main!C569,Detail!$G$1:$G$1001,0))</f>
        <v>B+</v>
      </c>
    </row>
    <row r="570" spans="1:24" x14ac:dyDescent="0.35">
      <c r="A570">
        <v>569</v>
      </c>
      <c r="B570" t="str">
        <f>IF(A570&lt;=250,"1-250",IF(A570&lt;=500,"251-500",IF(A570&lt;=750,"501-750","751-1000")))</f>
        <v>501-750</v>
      </c>
      <c r="C570" t="str">
        <f>CONCATENATE(IF(D570="Matematika","A",IF(D570="Fisika","B",IF(D570="Kimia","C",IF(D570="Biologi","D",IF(D570="Statistika","E","F"))))),IF(A570&gt;=1000,"",IF(A570&gt;=100,"0",IF(A570&gt;=10,"00",IF(A570&lt;10,"000")))),A570)</f>
        <v>E0569</v>
      </c>
      <c r="D570" t="s">
        <v>1010</v>
      </c>
      <c r="E570" t="str">
        <f>VLOOKUP(C570,Detail!$G$1:$H$1001,2,0)</f>
        <v>Endah Yuniar</v>
      </c>
      <c r="F570" t="str">
        <f>IF(D570="Kimia","Bu Dwi",IF(D570="Biologi","Pak Krisna",IF(D570="Statistika","Pak Budi",IF(D570="Aktuaria","Bu Ratna",IF(D570="Matematika","Bu Made","Pak Andi")))))</f>
        <v>Pak Budi</v>
      </c>
      <c r="G570">
        <v>58</v>
      </c>
      <c r="H570">
        <v>48</v>
      </c>
      <c r="I570">
        <v>31</v>
      </c>
      <c r="J570">
        <v>55</v>
      </c>
      <c r="K570">
        <v>86</v>
      </c>
      <c r="L570">
        <v>66</v>
      </c>
      <c r="M570">
        <v>60</v>
      </c>
      <c r="N570" s="27" t="str">
        <f>IFERROR(VLOOKUP(Main!C570,Absen!$A$1:$B$501,2,0),"No")</f>
        <v>No</v>
      </c>
      <c r="O570" s="27" t="str">
        <f>IF(N570="No","Hadir","Tidak Hadir")</f>
        <v>Hadir</v>
      </c>
      <c r="P570">
        <f>IF(N570="No",M570,M570-10)</f>
        <v>60</v>
      </c>
      <c r="Q570">
        <f>SUM(G570:H570,J570:K570)*12.5%+SUM(I570,L570)*20%+P570*10%</f>
        <v>56.275000000000006</v>
      </c>
      <c r="R570" t="str">
        <f>IF(Main!Q570&gt;=91,"A+",IF(Main!Q570&gt;=80,"A",IF(Q570&gt;=70,"B",IF(Q570&gt;=60,"C",IF(Q570&gt;=40,"D",IF(Q570&lt;40,"E"))))))</f>
        <v>D</v>
      </c>
      <c r="S570" s="27">
        <f>INDEX(Detail!$A$1:$A$1001,MATCH(Main!C570,Detail!$G$1:$G$1001,0))</f>
        <v>38260</v>
      </c>
      <c r="T570" t="str">
        <f>INDEX(Detail!$F$1:$F$1001,MATCH(Main!C570,Detail!$G$1:$G$1001,0))</f>
        <v>Pekalongan</v>
      </c>
      <c r="U570">
        <f>INDEX(Detail!$C$1:$C$1001,MATCH(Main!C570,Detail!$G$1:$G$1001,0))</f>
        <v>153</v>
      </c>
      <c r="V570">
        <f>INDEX(Detail!$D$1:$D$1001,MATCH(Main!C570,Detail!$G$1:$G$1001,0))</f>
        <v>69</v>
      </c>
      <c r="W570" t="str">
        <f>INDEX(Detail!$E$1:$E$1001,MATCH(Main!C570,Detail!$G$1:$G$1001,0))</f>
        <v>Gang Astana Anyar No. 20</v>
      </c>
      <c r="X570" t="str">
        <f>INDEX(Detail!$B$1:$B$1001,MATCH(Main!C570,Detail!$G$1:$G$1001,0))</f>
        <v>B+</v>
      </c>
    </row>
    <row r="571" spans="1:24" x14ac:dyDescent="0.35">
      <c r="A571">
        <v>570</v>
      </c>
      <c r="B571" t="str">
        <f>IF(A571&lt;=250,"1-250",IF(A571&lt;=500,"251-500",IF(A571&lt;=750,"501-750","751-1000")))</f>
        <v>501-750</v>
      </c>
      <c r="C571" t="str">
        <f>CONCATENATE(IF(D571="Matematika","A",IF(D571="Fisika","B",IF(D571="Kimia","C",IF(D571="Biologi","D",IF(D571="Statistika","E","F"))))),IF(A571&gt;=1000,"",IF(A571&gt;=100,"0",IF(A571&gt;=10,"00",IF(A571&lt;10,"000")))),A571)</f>
        <v>D0570</v>
      </c>
      <c r="D571" t="s">
        <v>1013</v>
      </c>
      <c r="E571" t="str">
        <f>VLOOKUP(C571,Detail!$G$1:$H$1001,2,0)</f>
        <v>Margana Nasyiah</v>
      </c>
      <c r="F571" t="str">
        <f>IF(D571="Kimia","Bu Dwi",IF(D571="Biologi","Pak Krisna",IF(D571="Statistika","Pak Budi",IF(D571="Aktuaria","Bu Ratna",IF(D571="Matematika","Bu Made","Pak Andi")))))</f>
        <v>Pak Krisna</v>
      </c>
      <c r="G571">
        <v>68</v>
      </c>
      <c r="H571">
        <v>75</v>
      </c>
      <c r="I571">
        <v>59</v>
      </c>
      <c r="J571">
        <v>51</v>
      </c>
      <c r="K571">
        <v>61</v>
      </c>
      <c r="L571">
        <v>45</v>
      </c>
      <c r="M571">
        <v>79</v>
      </c>
      <c r="N571" s="27" t="str">
        <f>IFERROR(VLOOKUP(Main!C571,Absen!$A$1:$B$501,2,0),"No")</f>
        <v>No</v>
      </c>
      <c r="O571" s="27" t="str">
        <f>IF(N571="No","Hadir","Tidak Hadir")</f>
        <v>Hadir</v>
      </c>
      <c r="P571">
        <f>IF(N571="No",M571,M571-10)</f>
        <v>79</v>
      </c>
      <c r="Q571">
        <f>SUM(G571:H571,J571:K571)*12.5%+SUM(I571,L571)*20%+P571*10%</f>
        <v>60.574999999999996</v>
      </c>
      <c r="R571" t="str">
        <f>IF(Main!Q571&gt;=91,"A+",IF(Main!Q571&gt;=80,"A",IF(Q571&gt;=70,"B",IF(Q571&gt;=60,"C",IF(Q571&gt;=40,"D",IF(Q571&lt;40,"E"))))))</f>
        <v>C</v>
      </c>
      <c r="S571" s="27">
        <f>INDEX(Detail!$A$1:$A$1001,MATCH(Main!C571,Detail!$G$1:$G$1001,0))</f>
        <v>37415</v>
      </c>
      <c r="T571" t="str">
        <f>INDEX(Detail!$F$1:$F$1001,MATCH(Main!C571,Detail!$G$1:$G$1001,0))</f>
        <v>Cilegon</v>
      </c>
      <c r="U571">
        <f>INDEX(Detail!$C$1:$C$1001,MATCH(Main!C571,Detail!$G$1:$G$1001,0))</f>
        <v>171</v>
      </c>
      <c r="V571">
        <f>INDEX(Detail!$D$1:$D$1001,MATCH(Main!C571,Detail!$G$1:$G$1001,0))</f>
        <v>63</v>
      </c>
      <c r="W571" t="str">
        <f>INDEX(Detail!$E$1:$E$1001,MATCH(Main!C571,Detail!$G$1:$G$1001,0))</f>
        <v>Gg. M.T Haryono No. 15</v>
      </c>
      <c r="X571" t="str">
        <f>INDEX(Detail!$B$1:$B$1001,MATCH(Main!C571,Detail!$G$1:$G$1001,0))</f>
        <v>B+</v>
      </c>
    </row>
    <row r="572" spans="1:24" x14ac:dyDescent="0.35">
      <c r="A572">
        <v>571</v>
      </c>
      <c r="B572" t="str">
        <f>IF(A572&lt;=250,"1-250",IF(A572&lt;=500,"251-500",IF(A572&lt;=750,"501-750","751-1000")))</f>
        <v>501-750</v>
      </c>
      <c r="C572" t="str">
        <f>CONCATENATE(IF(D572="Matematika","A",IF(D572="Fisika","B",IF(D572="Kimia","C",IF(D572="Biologi","D",IF(D572="Statistika","E","F"))))),IF(A572&gt;=1000,"",IF(A572&gt;=100,"0",IF(A572&gt;=10,"00",IF(A572&lt;10,"000")))),A572)</f>
        <v>D0571</v>
      </c>
      <c r="D572" t="s">
        <v>1013</v>
      </c>
      <c r="E572" t="str">
        <f>VLOOKUP(C572,Detail!$G$1:$H$1001,2,0)</f>
        <v>Galak Halimah</v>
      </c>
      <c r="F572" t="str">
        <f>IF(D572="Kimia","Bu Dwi",IF(D572="Biologi","Pak Krisna",IF(D572="Statistika","Pak Budi",IF(D572="Aktuaria","Bu Ratna",IF(D572="Matematika","Bu Made","Pak Andi")))))</f>
        <v>Pak Krisna</v>
      </c>
      <c r="G572">
        <v>74</v>
      </c>
      <c r="H572">
        <v>71</v>
      </c>
      <c r="I572">
        <v>65</v>
      </c>
      <c r="J572">
        <v>68</v>
      </c>
      <c r="K572">
        <v>53</v>
      </c>
      <c r="L572">
        <v>90</v>
      </c>
      <c r="M572">
        <v>65</v>
      </c>
      <c r="N572" s="27" t="str">
        <f>IFERROR(VLOOKUP(Main!C572,Absen!$A$1:$B$501,2,0),"No")</f>
        <v>No</v>
      </c>
      <c r="O572" s="27" t="str">
        <f>IF(N572="No","Hadir","Tidak Hadir")</f>
        <v>Hadir</v>
      </c>
      <c r="P572">
        <f>IF(N572="No",M572,M572-10)</f>
        <v>65</v>
      </c>
      <c r="Q572">
        <f>SUM(G572:H572,J572:K572)*12.5%+SUM(I572,L572)*20%+P572*10%</f>
        <v>70.75</v>
      </c>
      <c r="R572" t="str">
        <f>IF(Main!Q572&gt;=91,"A+",IF(Main!Q572&gt;=80,"A",IF(Q572&gt;=70,"B",IF(Q572&gt;=60,"C",IF(Q572&gt;=40,"D",IF(Q572&lt;40,"E"))))))</f>
        <v>B</v>
      </c>
      <c r="S572" s="27">
        <f>INDEX(Detail!$A$1:$A$1001,MATCH(Main!C572,Detail!$G$1:$G$1001,0))</f>
        <v>37438</v>
      </c>
      <c r="T572" t="str">
        <f>INDEX(Detail!$F$1:$F$1001,MATCH(Main!C572,Detail!$G$1:$G$1001,0))</f>
        <v>Pematangsiantar</v>
      </c>
      <c r="U572">
        <f>INDEX(Detail!$C$1:$C$1001,MATCH(Main!C572,Detail!$G$1:$G$1001,0))</f>
        <v>159</v>
      </c>
      <c r="V572">
        <f>INDEX(Detail!$D$1:$D$1001,MATCH(Main!C572,Detail!$G$1:$G$1001,0))</f>
        <v>89</v>
      </c>
      <c r="W572" t="str">
        <f>INDEX(Detail!$E$1:$E$1001,MATCH(Main!C572,Detail!$G$1:$G$1001,0))</f>
        <v>Gg. Rumah Sakit No. 60</v>
      </c>
      <c r="X572" t="str">
        <f>INDEX(Detail!$B$1:$B$1001,MATCH(Main!C572,Detail!$G$1:$G$1001,0))</f>
        <v>AB-</v>
      </c>
    </row>
    <row r="573" spans="1:24" x14ac:dyDescent="0.35">
      <c r="A573">
        <v>572</v>
      </c>
      <c r="B573" t="str">
        <f>IF(A573&lt;=250,"1-250",IF(A573&lt;=500,"251-500",IF(A573&lt;=750,"501-750","751-1000")))</f>
        <v>501-750</v>
      </c>
      <c r="C573" t="str">
        <f>CONCATENATE(IF(D573="Matematika","A",IF(D573="Fisika","B",IF(D573="Kimia","C",IF(D573="Biologi","D",IF(D573="Statistika","E","F"))))),IF(A573&gt;=1000,"",IF(A573&gt;=100,"0",IF(A573&gt;=10,"00",IF(A573&lt;10,"000")))),A573)</f>
        <v>E0572</v>
      </c>
      <c r="D573" t="s">
        <v>1010</v>
      </c>
      <c r="E573" t="str">
        <f>VLOOKUP(C573,Detail!$G$1:$H$1001,2,0)</f>
        <v>Nardi Maryadi</v>
      </c>
      <c r="F573" t="str">
        <f>IF(D573="Kimia","Bu Dwi",IF(D573="Biologi","Pak Krisna",IF(D573="Statistika","Pak Budi",IF(D573="Aktuaria","Bu Ratna",IF(D573="Matematika","Bu Made","Pak Andi")))))</f>
        <v>Pak Budi</v>
      </c>
      <c r="G573">
        <v>81</v>
      </c>
      <c r="H573">
        <v>73</v>
      </c>
      <c r="I573">
        <v>40</v>
      </c>
      <c r="J573">
        <v>71</v>
      </c>
      <c r="K573">
        <v>62</v>
      </c>
      <c r="L573">
        <v>72</v>
      </c>
      <c r="M573">
        <v>75</v>
      </c>
      <c r="N573" s="27">
        <f>IFERROR(VLOOKUP(Main!C573,Absen!$A$1:$B$501,2,0),"No")</f>
        <v>44861</v>
      </c>
      <c r="O573" s="27" t="str">
        <f>IF(N573="No","Hadir","Tidak Hadir")</f>
        <v>Tidak Hadir</v>
      </c>
      <c r="P573">
        <f>IF(N573="No",M573,M573-10)</f>
        <v>65</v>
      </c>
      <c r="Q573">
        <f>SUM(G573:H573,J573:K573)*12.5%+SUM(I573,L573)*20%+P573*10%</f>
        <v>64.775000000000006</v>
      </c>
      <c r="R573" t="str">
        <f>IF(Main!Q573&gt;=91,"A+",IF(Main!Q573&gt;=80,"A",IF(Q573&gt;=70,"B",IF(Q573&gt;=60,"C",IF(Q573&gt;=40,"D",IF(Q573&lt;40,"E"))))))</f>
        <v>C</v>
      </c>
      <c r="S573" s="27">
        <f>INDEX(Detail!$A$1:$A$1001,MATCH(Main!C573,Detail!$G$1:$G$1001,0))</f>
        <v>38140</v>
      </c>
      <c r="T573" t="str">
        <f>INDEX(Detail!$F$1:$F$1001,MATCH(Main!C573,Detail!$G$1:$G$1001,0))</f>
        <v>Tanjungpinang</v>
      </c>
      <c r="U573">
        <f>INDEX(Detail!$C$1:$C$1001,MATCH(Main!C573,Detail!$G$1:$G$1001,0))</f>
        <v>164</v>
      </c>
      <c r="V573">
        <f>INDEX(Detail!$D$1:$D$1001,MATCH(Main!C573,Detail!$G$1:$G$1001,0))</f>
        <v>47</v>
      </c>
      <c r="W573" t="str">
        <f>INDEX(Detail!$E$1:$E$1001,MATCH(Main!C573,Detail!$G$1:$G$1001,0))</f>
        <v xml:space="preserve">Jalan Dipatiukur No. 0
</v>
      </c>
      <c r="X573" t="str">
        <f>INDEX(Detail!$B$1:$B$1001,MATCH(Main!C573,Detail!$G$1:$G$1001,0))</f>
        <v>AB-</v>
      </c>
    </row>
    <row r="574" spans="1:24" x14ac:dyDescent="0.35">
      <c r="A574">
        <v>573</v>
      </c>
      <c r="B574" t="str">
        <f>IF(A574&lt;=250,"1-250",IF(A574&lt;=500,"251-500",IF(A574&lt;=750,"501-750","751-1000")))</f>
        <v>501-750</v>
      </c>
      <c r="C574" t="str">
        <f>CONCATENATE(IF(D574="Matematika","A",IF(D574="Fisika","B",IF(D574="Kimia","C",IF(D574="Biologi","D",IF(D574="Statistika","E","F"))))),IF(A574&gt;=1000,"",IF(A574&gt;=100,"0",IF(A574&gt;=10,"00",IF(A574&lt;10,"000")))),A574)</f>
        <v>C0573</v>
      </c>
      <c r="D574" t="s">
        <v>1012</v>
      </c>
      <c r="E574" t="str">
        <f>VLOOKUP(C574,Detail!$G$1:$H$1001,2,0)</f>
        <v>Adinata Gunawan</v>
      </c>
      <c r="F574" t="str">
        <f>IF(D574="Kimia","Bu Dwi",IF(D574="Biologi","Pak Krisna",IF(D574="Statistika","Pak Budi",IF(D574="Aktuaria","Bu Ratna",IF(D574="Matematika","Bu Made","Pak Andi")))))</f>
        <v>Bu Dwi</v>
      </c>
      <c r="G574">
        <v>90</v>
      </c>
      <c r="H574">
        <v>75</v>
      </c>
      <c r="I574">
        <v>62</v>
      </c>
      <c r="J574">
        <v>52</v>
      </c>
      <c r="K574">
        <v>91</v>
      </c>
      <c r="L574">
        <v>93</v>
      </c>
      <c r="M574">
        <v>96</v>
      </c>
      <c r="N574" s="27">
        <f>IFERROR(VLOOKUP(Main!C574,Absen!$A$1:$B$501,2,0),"No")</f>
        <v>44882</v>
      </c>
      <c r="O574" s="27" t="str">
        <f>IF(N574="No","Hadir","Tidak Hadir")</f>
        <v>Tidak Hadir</v>
      </c>
      <c r="P574">
        <f>IF(N574="No",M574,M574-10)</f>
        <v>86</v>
      </c>
      <c r="Q574">
        <f>SUM(G574:H574,J574:K574)*12.5%+SUM(I574,L574)*20%+P574*10%</f>
        <v>78.099999999999994</v>
      </c>
      <c r="R574" t="str">
        <f>IF(Main!Q574&gt;=91,"A+",IF(Main!Q574&gt;=80,"A",IF(Q574&gt;=70,"B",IF(Q574&gt;=60,"C",IF(Q574&gt;=40,"D",IF(Q574&lt;40,"E"))))))</f>
        <v>B</v>
      </c>
      <c r="S574" s="27">
        <f>INDEX(Detail!$A$1:$A$1001,MATCH(Main!C574,Detail!$G$1:$G$1001,0))</f>
        <v>37549</v>
      </c>
      <c r="T574" t="str">
        <f>INDEX(Detail!$F$1:$F$1001,MATCH(Main!C574,Detail!$G$1:$G$1001,0))</f>
        <v>Pangkalpinang</v>
      </c>
      <c r="U574">
        <f>INDEX(Detail!$C$1:$C$1001,MATCH(Main!C574,Detail!$G$1:$G$1001,0))</f>
        <v>177</v>
      </c>
      <c r="V574">
        <f>INDEX(Detail!$D$1:$D$1001,MATCH(Main!C574,Detail!$G$1:$G$1001,0))</f>
        <v>57</v>
      </c>
      <c r="W574" t="str">
        <f>INDEX(Detail!$E$1:$E$1001,MATCH(Main!C574,Detail!$G$1:$G$1001,0))</f>
        <v xml:space="preserve">Jl. Sentot Alibasa No. 0
</v>
      </c>
      <c r="X574" t="str">
        <f>INDEX(Detail!$B$1:$B$1001,MATCH(Main!C574,Detail!$G$1:$G$1001,0))</f>
        <v>B-</v>
      </c>
    </row>
    <row r="575" spans="1:24" x14ac:dyDescent="0.35">
      <c r="A575">
        <v>574</v>
      </c>
      <c r="B575" t="str">
        <f>IF(A575&lt;=250,"1-250",IF(A575&lt;=500,"251-500",IF(A575&lt;=750,"501-750","751-1000")))</f>
        <v>501-750</v>
      </c>
      <c r="C575" t="str">
        <f>CONCATENATE(IF(D575="Matematika","A",IF(D575="Fisika","B",IF(D575="Kimia","C",IF(D575="Biologi","D",IF(D575="Statistika","E","F"))))),IF(A575&gt;=1000,"",IF(A575&gt;=100,"0",IF(A575&gt;=10,"00",IF(A575&lt;10,"000")))),A575)</f>
        <v>E0574</v>
      </c>
      <c r="D575" t="s">
        <v>1010</v>
      </c>
      <c r="E575" t="str">
        <f>VLOOKUP(C575,Detail!$G$1:$H$1001,2,0)</f>
        <v>Farah Pertiwi</v>
      </c>
      <c r="F575" t="str">
        <f>IF(D575="Kimia","Bu Dwi",IF(D575="Biologi","Pak Krisna",IF(D575="Statistika","Pak Budi",IF(D575="Aktuaria","Bu Ratna",IF(D575="Matematika","Bu Made","Pak Andi")))))</f>
        <v>Pak Budi</v>
      </c>
      <c r="G575">
        <v>90</v>
      </c>
      <c r="H575">
        <v>48</v>
      </c>
      <c r="I575">
        <v>52</v>
      </c>
      <c r="J575">
        <v>71</v>
      </c>
      <c r="K575">
        <v>76</v>
      </c>
      <c r="L575">
        <v>53</v>
      </c>
      <c r="M575">
        <v>95</v>
      </c>
      <c r="N575" s="27" t="str">
        <f>IFERROR(VLOOKUP(Main!C575,Absen!$A$1:$B$501,2,0),"No")</f>
        <v>No</v>
      </c>
      <c r="O575" s="27" t="str">
        <f>IF(N575="No","Hadir","Tidak Hadir")</f>
        <v>Hadir</v>
      </c>
      <c r="P575">
        <f>IF(N575="No",M575,M575-10)</f>
        <v>95</v>
      </c>
      <c r="Q575">
        <f>SUM(G575:H575,J575:K575)*12.5%+SUM(I575,L575)*20%+P575*10%</f>
        <v>66.125</v>
      </c>
      <c r="R575" t="str">
        <f>IF(Main!Q575&gt;=91,"A+",IF(Main!Q575&gt;=80,"A",IF(Q575&gt;=70,"B",IF(Q575&gt;=60,"C",IF(Q575&gt;=40,"D",IF(Q575&lt;40,"E"))))))</f>
        <v>C</v>
      </c>
      <c r="S575" s="27">
        <f>INDEX(Detail!$A$1:$A$1001,MATCH(Main!C575,Detail!$G$1:$G$1001,0))</f>
        <v>37670</v>
      </c>
      <c r="T575" t="str">
        <f>INDEX(Detail!$F$1:$F$1001,MATCH(Main!C575,Detail!$G$1:$G$1001,0))</f>
        <v>Tangerang Selatan</v>
      </c>
      <c r="U575">
        <f>INDEX(Detail!$C$1:$C$1001,MATCH(Main!C575,Detail!$G$1:$G$1001,0))</f>
        <v>150</v>
      </c>
      <c r="V575">
        <f>INDEX(Detail!$D$1:$D$1001,MATCH(Main!C575,Detail!$G$1:$G$1001,0))</f>
        <v>50</v>
      </c>
      <c r="W575" t="str">
        <f>INDEX(Detail!$E$1:$E$1001,MATCH(Main!C575,Detail!$G$1:$G$1001,0))</f>
        <v>Gg. BKR No. 13</v>
      </c>
      <c r="X575" t="str">
        <f>INDEX(Detail!$B$1:$B$1001,MATCH(Main!C575,Detail!$G$1:$G$1001,0))</f>
        <v>AB-</v>
      </c>
    </row>
    <row r="576" spans="1:24" x14ac:dyDescent="0.35">
      <c r="A576">
        <v>575</v>
      </c>
      <c r="B576" t="str">
        <f>IF(A576&lt;=250,"1-250",IF(A576&lt;=500,"251-500",IF(A576&lt;=750,"501-750","751-1000")))</f>
        <v>501-750</v>
      </c>
      <c r="C576" t="str">
        <f>CONCATENATE(IF(D576="Matematika","A",IF(D576="Fisika","B",IF(D576="Kimia","C",IF(D576="Biologi","D",IF(D576="Statistika","E","F"))))),IF(A576&gt;=1000,"",IF(A576&gt;=100,"0",IF(A576&gt;=10,"00",IF(A576&lt;10,"000")))),A576)</f>
        <v>C0575</v>
      </c>
      <c r="D576" t="s">
        <v>1012</v>
      </c>
      <c r="E576" t="str">
        <f>VLOOKUP(C576,Detail!$G$1:$H$1001,2,0)</f>
        <v>Lantar Susanti</v>
      </c>
      <c r="F576" t="str">
        <f>IF(D576="Kimia","Bu Dwi",IF(D576="Biologi","Pak Krisna",IF(D576="Statistika","Pak Budi",IF(D576="Aktuaria","Bu Ratna",IF(D576="Matematika","Bu Made","Pak Andi")))))</f>
        <v>Bu Dwi</v>
      </c>
      <c r="G576">
        <v>90</v>
      </c>
      <c r="H576">
        <v>65</v>
      </c>
      <c r="I576">
        <v>36</v>
      </c>
      <c r="J576">
        <v>73</v>
      </c>
      <c r="K576">
        <v>60</v>
      </c>
      <c r="L576">
        <v>84</v>
      </c>
      <c r="M576">
        <v>93</v>
      </c>
      <c r="N576" s="27" t="str">
        <f>IFERROR(VLOOKUP(Main!C576,Absen!$A$1:$B$501,2,0),"No")</f>
        <v>No</v>
      </c>
      <c r="O576" s="27" t="str">
        <f>IF(N576="No","Hadir","Tidak Hadir")</f>
        <v>Hadir</v>
      </c>
      <c r="P576">
        <f>IF(N576="No",M576,M576-10)</f>
        <v>93</v>
      </c>
      <c r="Q576">
        <f>SUM(G576:H576,J576:K576)*12.5%+SUM(I576,L576)*20%+P576*10%</f>
        <v>69.3</v>
      </c>
      <c r="R576" t="str">
        <f>IF(Main!Q576&gt;=91,"A+",IF(Main!Q576&gt;=80,"A",IF(Q576&gt;=70,"B",IF(Q576&gt;=60,"C",IF(Q576&gt;=40,"D",IF(Q576&lt;40,"E"))))))</f>
        <v>C</v>
      </c>
      <c r="S576" s="27">
        <f>INDEX(Detail!$A$1:$A$1001,MATCH(Main!C576,Detail!$G$1:$G$1001,0))</f>
        <v>37251</v>
      </c>
      <c r="T576" t="str">
        <f>INDEX(Detail!$F$1:$F$1001,MATCH(Main!C576,Detail!$G$1:$G$1001,0))</f>
        <v>Palangkaraya</v>
      </c>
      <c r="U576">
        <f>INDEX(Detail!$C$1:$C$1001,MATCH(Main!C576,Detail!$G$1:$G$1001,0))</f>
        <v>164</v>
      </c>
      <c r="V576">
        <f>INDEX(Detail!$D$1:$D$1001,MATCH(Main!C576,Detail!$G$1:$G$1001,0))</f>
        <v>92</v>
      </c>
      <c r="W576" t="str">
        <f>INDEX(Detail!$E$1:$E$1001,MATCH(Main!C576,Detail!$G$1:$G$1001,0))</f>
        <v>Gang Suryakencana No. 71</v>
      </c>
      <c r="X576" t="str">
        <f>INDEX(Detail!$B$1:$B$1001,MATCH(Main!C576,Detail!$G$1:$G$1001,0))</f>
        <v>B+</v>
      </c>
    </row>
    <row r="577" spans="1:24" x14ac:dyDescent="0.35">
      <c r="A577">
        <v>576</v>
      </c>
      <c r="B577" t="str">
        <f>IF(A577&lt;=250,"1-250",IF(A577&lt;=500,"251-500",IF(A577&lt;=750,"501-750","751-1000")))</f>
        <v>501-750</v>
      </c>
      <c r="C577" t="str">
        <f>CONCATENATE(IF(D577="Matematika","A",IF(D577="Fisika","B",IF(D577="Kimia","C",IF(D577="Biologi","D",IF(D577="Statistika","E","F"))))),IF(A577&gt;=1000,"",IF(A577&gt;=100,"0",IF(A577&gt;=10,"00",IF(A577&lt;10,"000")))),A577)</f>
        <v>D0576</v>
      </c>
      <c r="D577" t="s">
        <v>1013</v>
      </c>
      <c r="E577" t="str">
        <f>VLOOKUP(C577,Detail!$G$1:$H$1001,2,0)</f>
        <v>Marsudi Uyainah</v>
      </c>
      <c r="F577" t="str">
        <f>IF(D577="Kimia","Bu Dwi",IF(D577="Biologi","Pak Krisna",IF(D577="Statistika","Pak Budi",IF(D577="Aktuaria","Bu Ratna",IF(D577="Matematika","Bu Made","Pak Andi")))))</f>
        <v>Pak Krisna</v>
      </c>
      <c r="G577">
        <v>58</v>
      </c>
      <c r="H577">
        <v>64</v>
      </c>
      <c r="I577">
        <v>55</v>
      </c>
      <c r="J577">
        <v>58</v>
      </c>
      <c r="K577">
        <v>64</v>
      </c>
      <c r="L577">
        <v>51</v>
      </c>
      <c r="M577">
        <v>84</v>
      </c>
      <c r="N577" s="27">
        <f>IFERROR(VLOOKUP(Main!C577,Absen!$A$1:$B$501,2,0),"No")</f>
        <v>44748</v>
      </c>
      <c r="O577" s="27" t="str">
        <f>IF(N577="No","Hadir","Tidak Hadir")</f>
        <v>Tidak Hadir</v>
      </c>
      <c r="P577">
        <f>IF(N577="No",M577,M577-10)</f>
        <v>74</v>
      </c>
      <c r="Q577">
        <f>SUM(G577:H577,J577:K577)*12.5%+SUM(I577,L577)*20%+P577*10%</f>
        <v>59.1</v>
      </c>
      <c r="R577" t="str">
        <f>IF(Main!Q577&gt;=91,"A+",IF(Main!Q577&gt;=80,"A",IF(Q577&gt;=70,"B",IF(Q577&gt;=60,"C",IF(Q577&gt;=40,"D",IF(Q577&lt;40,"E"))))))</f>
        <v>D</v>
      </c>
      <c r="S577" s="27">
        <f>INDEX(Detail!$A$1:$A$1001,MATCH(Main!C577,Detail!$G$1:$G$1001,0))</f>
        <v>38418</v>
      </c>
      <c r="T577" t="str">
        <f>INDEX(Detail!$F$1:$F$1001,MATCH(Main!C577,Detail!$G$1:$G$1001,0))</f>
        <v>Surakarta</v>
      </c>
      <c r="U577">
        <f>INDEX(Detail!$C$1:$C$1001,MATCH(Main!C577,Detail!$G$1:$G$1001,0))</f>
        <v>166</v>
      </c>
      <c r="V577">
        <f>INDEX(Detail!$D$1:$D$1001,MATCH(Main!C577,Detail!$G$1:$G$1001,0))</f>
        <v>61</v>
      </c>
      <c r="W577" t="str">
        <f>INDEX(Detail!$E$1:$E$1001,MATCH(Main!C577,Detail!$G$1:$G$1001,0))</f>
        <v>Gang Jend. A. Yani No. 86</v>
      </c>
      <c r="X577" t="str">
        <f>INDEX(Detail!$B$1:$B$1001,MATCH(Main!C577,Detail!$G$1:$G$1001,0))</f>
        <v>AB+</v>
      </c>
    </row>
    <row r="578" spans="1:24" x14ac:dyDescent="0.35">
      <c r="A578">
        <v>577</v>
      </c>
      <c r="B578" t="str">
        <f>IF(A578&lt;=250,"1-250",IF(A578&lt;=500,"251-500",IF(A578&lt;=750,"501-750","751-1000")))</f>
        <v>501-750</v>
      </c>
      <c r="C578" t="str">
        <f>CONCATENATE(IF(D578="Matematika","A",IF(D578="Fisika","B",IF(D578="Kimia","C",IF(D578="Biologi","D",IF(D578="Statistika","E","F"))))),IF(A578&gt;=1000,"",IF(A578&gt;=100,"0",IF(A578&gt;=10,"00",IF(A578&lt;10,"000")))),A578)</f>
        <v>C0577</v>
      </c>
      <c r="D578" t="s">
        <v>1012</v>
      </c>
      <c r="E578" t="str">
        <f>VLOOKUP(C578,Detail!$G$1:$H$1001,2,0)</f>
        <v>Warji Tampubolon</v>
      </c>
      <c r="F578" t="str">
        <f>IF(D578="Kimia","Bu Dwi",IF(D578="Biologi","Pak Krisna",IF(D578="Statistika","Pak Budi",IF(D578="Aktuaria","Bu Ratna",IF(D578="Matematika","Bu Made","Pak Andi")))))</f>
        <v>Bu Dwi</v>
      </c>
      <c r="G578">
        <v>67</v>
      </c>
      <c r="H578">
        <v>46</v>
      </c>
      <c r="I578">
        <v>62</v>
      </c>
      <c r="J578">
        <v>62</v>
      </c>
      <c r="K578">
        <v>66</v>
      </c>
      <c r="L578">
        <v>46</v>
      </c>
      <c r="M578">
        <v>86</v>
      </c>
      <c r="N578" s="27">
        <f>IFERROR(VLOOKUP(Main!C578,Absen!$A$1:$B$501,2,0),"No")</f>
        <v>44898</v>
      </c>
      <c r="O578" s="27" t="str">
        <f>IF(N578="No","Hadir","Tidak Hadir")</f>
        <v>Tidak Hadir</v>
      </c>
      <c r="P578">
        <f>IF(N578="No",M578,M578-10)</f>
        <v>76</v>
      </c>
      <c r="Q578">
        <f>SUM(G578:H578,J578:K578)*12.5%+SUM(I578,L578)*20%+P578*10%</f>
        <v>59.325000000000003</v>
      </c>
      <c r="R578" t="str">
        <f>IF(Main!Q578&gt;=91,"A+",IF(Main!Q578&gt;=80,"A",IF(Q578&gt;=70,"B",IF(Q578&gt;=60,"C",IF(Q578&gt;=40,"D",IF(Q578&lt;40,"E"))))))</f>
        <v>D</v>
      </c>
      <c r="S578" s="27">
        <f>INDEX(Detail!$A$1:$A$1001,MATCH(Main!C578,Detail!$G$1:$G$1001,0))</f>
        <v>37423</v>
      </c>
      <c r="T578" t="str">
        <f>INDEX(Detail!$F$1:$F$1001,MATCH(Main!C578,Detail!$G$1:$G$1001,0))</f>
        <v>Tanjungpinang</v>
      </c>
      <c r="U578">
        <f>INDEX(Detail!$C$1:$C$1001,MATCH(Main!C578,Detail!$G$1:$G$1001,0))</f>
        <v>170</v>
      </c>
      <c r="V578">
        <f>INDEX(Detail!$D$1:$D$1001,MATCH(Main!C578,Detail!$G$1:$G$1001,0))</f>
        <v>64</v>
      </c>
      <c r="W578" t="str">
        <f>INDEX(Detail!$E$1:$E$1001,MATCH(Main!C578,Detail!$G$1:$G$1001,0))</f>
        <v xml:space="preserve">Jalan Dr. Djunjunan No. 8
</v>
      </c>
      <c r="X578" t="str">
        <f>INDEX(Detail!$B$1:$B$1001,MATCH(Main!C578,Detail!$G$1:$G$1001,0))</f>
        <v>O+</v>
      </c>
    </row>
    <row r="579" spans="1:24" x14ac:dyDescent="0.35">
      <c r="A579">
        <v>578</v>
      </c>
      <c r="B579" t="str">
        <f>IF(A579&lt;=250,"1-250",IF(A579&lt;=500,"251-500",IF(A579&lt;=750,"501-750","751-1000")))</f>
        <v>501-750</v>
      </c>
      <c r="C579" t="str">
        <f>CONCATENATE(IF(D579="Matematika","A",IF(D579="Fisika","B",IF(D579="Kimia","C",IF(D579="Biologi","D",IF(D579="Statistika","E","F"))))),IF(A579&gt;=1000,"",IF(A579&gt;=100,"0",IF(A579&gt;=10,"00",IF(A579&lt;10,"000")))),A579)</f>
        <v>E0578</v>
      </c>
      <c r="D579" t="s">
        <v>1010</v>
      </c>
      <c r="E579" t="str">
        <f>VLOOKUP(C579,Detail!$G$1:$H$1001,2,0)</f>
        <v>Rafi Lazuardi</v>
      </c>
      <c r="F579" t="str">
        <f>IF(D579="Kimia","Bu Dwi",IF(D579="Biologi","Pak Krisna",IF(D579="Statistika","Pak Budi",IF(D579="Aktuaria","Bu Ratna",IF(D579="Matematika","Bu Made","Pak Andi")))))</f>
        <v>Pak Budi</v>
      </c>
      <c r="G579">
        <v>76</v>
      </c>
      <c r="H579">
        <v>47</v>
      </c>
      <c r="I579">
        <v>64</v>
      </c>
      <c r="J579">
        <v>66</v>
      </c>
      <c r="K579">
        <v>86</v>
      </c>
      <c r="L579">
        <v>67</v>
      </c>
      <c r="M579">
        <v>92</v>
      </c>
      <c r="N579" s="27">
        <f>IFERROR(VLOOKUP(Main!C579,Absen!$A$1:$B$501,2,0),"No")</f>
        <v>44767</v>
      </c>
      <c r="O579" s="27" t="str">
        <f>IF(N579="No","Hadir","Tidak Hadir")</f>
        <v>Tidak Hadir</v>
      </c>
      <c r="P579">
        <f>IF(N579="No",M579,M579-10)</f>
        <v>82</v>
      </c>
      <c r="Q579">
        <f>SUM(G579:H579,J579:K579)*12.5%+SUM(I579,L579)*20%+P579*10%</f>
        <v>68.775000000000006</v>
      </c>
      <c r="R579" t="str">
        <f>IF(Main!Q579&gt;=91,"A+",IF(Main!Q579&gt;=80,"A",IF(Q579&gt;=70,"B",IF(Q579&gt;=60,"C",IF(Q579&gt;=40,"D",IF(Q579&lt;40,"E"))))))</f>
        <v>C</v>
      </c>
      <c r="S579" s="27">
        <f>INDEX(Detail!$A$1:$A$1001,MATCH(Main!C579,Detail!$G$1:$G$1001,0))</f>
        <v>37918</v>
      </c>
      <c r="T579" t="str">
        <f>INDEX(Detail!$F$1:$F$1001,MATCH(Main!C579,Detail!$G$1:$G$1001,0))</f>
        <v>Purwokerto</v>
      </c>
      <c r="U579">
        <f>INDEX(Detail!$C$1:$C$1001,MATCH(Main!C579,Detail!$G$1:$G$1001,0))</f>
        <v>159</v>
      </c>
      <c r="V579">
        <f>INDEX(Detail!$D$1:$D$1001,MATCH(Main!C579,Detail!$G$1:$G$1001,0))</f>
        <v>52</v>
      </c>
      <c r="W579" t="str">
        <f>INDEX(Detail!$E$1:$E$1001,MATCH(Main!C579,Detail!$G$1:$G$1001,0))</f>
        <v xml:space="preserve">Gang Suryakencana No. 2
</v>
      </c>
      <c r="X579" t="str">
        <f>INDEX(Detail!$B$1:$B$1001,MATCH(Main!C579,Detail!$G$1:$G$1001,0))</f>
        <v>AB-</v>
      </c>
    </row>
    <row r="580" spans="1:24" x14ac:dyDescent="0.35">
      <c r="A580">
        <v>579</v>
      </c>
      <c r="B580" t="str">
        <f>IF(A580&lt;=250,"1-250",IF(A580&lt;=500,"251-500",IF(A580&lt;=750,"501-750","751-1000")))</f>
        <v>501-750</v>
      </c>
      <c r="C580" t="str">
        <f>CONCATENATE(IF(D580="Matematika","A",IF(D580="Fisika","B",IF(D580="Kimia","C",IF(D580="Biologi","D",IF(D580="Statistika","E","F"))))),IF(A580&gt;=1000,"",IF(A580&gt;=100,"0",IF(A580&gt;=10,"00",IF(A580&lt;10,"000")))),A580)</f>
        <v>F0579</v>
      </c>
      <c r="D580" t="s">
        <v>1011</v>
      </c>
      <c r="E580" t="str">
        <f>VLOOKUP(C580,Detail!$G$1:$H$1001,2,0)</f>
        <v>Jamalia Waluyo</v>
      </c>
      <c r="F580" t="str">
        <f>IF(D580="Kimia","Bu Dwi",IF(D580="Biologi","Pak Krisna",IF(D580="Statistika","Pak Budi",IF(D580="Aktuaria","Bu Ratna",IF(D580="Matematika","Bu Made","Pak Andi")))))</f>
        <v>Bu Ratna</v>
      </c>
      <c r="G580">
        <v>89</v>
      </c>
      <c r="H580">
        <v>68</v>
      </c>
      <c r="I580">
        <v>62</v>
      </c>
      <c r="J580">
        <v>69</v>
      </c>
      <c r="K580">
        <v>54</v>
      </c>
      <c r="L580">
        <v>41</v>
      </c>
      <c r="M580">
        <v>92</v>
      </c>
      <c r="N580" s="27">
        <f>IFERROR(VLOOKUP(Main!C580,Absen!$A$1:$B$501,2,0),"No")</f>
        <v>44773</v>
      </c>
      <c r="O580" s="27" t="str">
        <f>IF(N580="No","Hadir","Tidak Hadir")</f>
        <v>Tidak Hadir</v>
      </c>
      <c r="P580">
        <f>IF(N580="No",M580,M580-10)</f>
        <v>82</v>
      </c>
      <c r="Q580">
        <f>SUM(G580:H580,J580:K580)*12.5%+SUM(I580,L580)*20%+P580*10%</f>
        <v>63.800000000000004</v>
      </c>
      <c r="R580" t="str">
        <f>IF(Main!Q580&gt;=91,"A+",IF(Main!Q580&gt;=80,"A",IF(Q580&gt;=70,"B",IF(Q580&gt;=60,"C",IF(Q580&gt;=40,"D",IF(Q580&lt;40,"E"))))))</f>
        <v>C</v>
      </c>
      <c r="S580" s="27">
        <f>INDEX(Detail!$A$1:$A$1001,MATCH(Main!C580,Detail!$G$1:$G$1001,0))</f>
        <v>37611</v>
      </c>
      <c r="T580" t="str">
        <f>INDEX(Detail!$F$1:$F$1001,MATCH(Main!C580,Detail!$G$1:$G$1001,0))</f>
        <v>Tual</v>
      </c>
      <c r="U580">
        <f>INDEX(Detail!$C$1:$C$1001,MATCH(Main!C580,Detail!$G$1:$G$1001,0))</f>
        <v>166</v>
      </c>
      <c r="V580">
        <f>INDEX(Detail!$D$1:$D$1001,MATCH(Main!C580,Detail!$G$1:$G$1001,0))</f>
        <v>57</v>
      </c>
      <c r="W580" t="str">
        <f>INDEX(Detail!$E$1:$E$1001,MATCH(Main!C580,Detail!$G$1:$G$1001,0))</f>
        <v>Jalan Erlangga No. 58</v>
      </c>
      <c r="X580" t="str">
        <f>INDEX(Detail!$B$1:$B$1001,MATCH(Main!C580,Detail!$G$1:$G$1001,0))</f>
        <v>A-</v>
      </c>
    </row>
    <row r="581" spans="1:24" x14ac:dyDescent="0.35">
      <c r="A581">
        <v>580</v>
      </c>
      <c r="B581" t="str">
        <f>IF(A581&lt;=250,"1-250",IF(A581&lt;=500,"251-500",IF(A581&lt;=750,"501-750","751-1000")))</f>
        <v>501-750</v>
      </c>
      <c r="C581" t="str">
        <f>CONCATENATE(IF(D581="Matematika","A",IF(D581="Fisika","B",IF(D581="Kimia","C",IF(D581="Biologi","D",IF(D581="Statistika","E","F"))))),IF(A581&gt;=1000,"",IF(A581&gt;=100,"0",IF(A581&gt;=10,"00",IF(A581&lt;10,"000")))),A581)</f>
        <v>C0580</v>
      </c>
      <c r="D581" t="s">
        <v>1012</v>
      </c>
      <c r="E581" t="str">
        <f>VLOOKUP(C581,Detail!$G$1:$H$1001,2,0)</f>
        <v>Kawaya Pradana</v>
      </c>
      <c r="F581" t="str">
        <f>IF(D581="Kimia","Bu Dwi",IF(D581="Biologi","Pak Krisna",IF(D581="Statistika","Pak Budi",IF(D581="Aktuaria","Bu Ratna",IF(D581="Matematika","Bu Made","Pak Andi")))))</f>
        <v>Bu Dwi</v>
      </c>
      <c r="G581">
        <v>74</v>
      </c>
      <c r="H581">
        <v>63</v>
      </c>
      <c r="I581">
        <v>72</v>
      </c>
      <c r="J581">
        <v>58</v>
      </c>
      <c r="K581">
        <v>82</v>
      </c>
      <c r="L581">
        <v>51</v>
      </c>
      <c r="M581">
        <v>76</v>
      </c>
      <c r="N581" s="27" t="str">
        <f>IFERROR(VLOOKUP(Main!C581,Absen!$A$1:$B$501,2,0),"No")</f>
        <v>No</v>
      </c>
      <c r="O581" s="27" t="str">
        <f>IF(N581="No","Hadir","Tidak Hadir")</f>
        <v>Hadir</v>
      </c>
      <c r="P581">
        <f>IF(N581="No",M581,M581-10)</f>
        <v>76</v>
      </c>
      <c r="Q581">
        <f>SUM(G581:H581,J581:K581)*12.5%+SUM(I581,L581)*20%+P581*10%</f>
        <v>66.825000000000003</v>
      </c>
      <c r="R581" t="str">
        <f>IF(Main!Q581&gt;=91,"A+",IF(Main!Q581&gt;=80,"A",IF(Q581&gt;=70,"B",IF(Q581&gt;=60,"C",IF(Q581&gt;=40,"D",IF(Q581&lt;40,"E"))))))</f>
        <v>C</v>
      </c>
      <c r="S581" s="27">
        <f>INDEX(Detail!$A$1:$A$1001,MATCH(Main!C581,Detail!$G$1:$G$1001,0))</f>
        <v>37514</v>
      </c>
      <c r="T581" t="str">
        <f>INDEX(Detail!$F$1:$F$1001,MATCH(Main!C581,Detail!$G$1:$G$1001,0))</f>
        <v>Langsa</v>
      </c>
      <c r="U581">
        <f>INDEX(Detail!$C$1:$C$1001,MATCH(Main!C581,Detail!$G$1:$G$1001,0))</f>
        <v>157</v>
      </c>
      <c r="V581">
        <f>INDEX(Detail!$D$1:$D$1001,MATCH(Main!C581,Detail!$G$1:$G$1001,0))</f>
        <v>62</v>
      </c>
      <c r="W581" t="str">
        <f>INDEX(Detail!$E$1:$E$1001,MATCH(Main!C581,Detail!$G$1:$G$1001,0))</f>
        <v xml:space="preserve">Gang Kutai No. 8
</v>
      </c>
      <c r="X581" t="str">
        <f>INDEX(Detail!$B$1:$B$1001,MATCH(Main!C581,Detail!$G$1:$G$1001,0))</f>
        <v>A-</v>
      </c>
    </row>
    <row r="582" spans="1:24" x14ac:dyDescent="0.35">
      <c r="A582">
        <v>581</v>
      </c>
      <c r="B582" t="str">
        <f>IF(A582&lt;=250,"1-250",IF(A582&lt;=500,"251-500",IF(A582&lt;=750,"501-750","751-1000")))</f>
        <v>501-750</v>
      </c>
      <c r="C582" t="str">
        <f>CONCATENATE(IF(D582="Matematika","A",IF(D582="Fisika","B",IF(D582="Kimia","C",IF(D582="Biologi","D",IF(D582="Statistika","E","F"))))),IF(A582&gt;=1000,"",IF(A582&gt;=100,"0",IF(A582&gt;=10,"00",IF(A582&lt;10,"000")))),A582)</f>
        <v>E0581</v>
      </c>
      <c r="D582" t="s">
        <v>1010</v>
      </c>
      <c r="E582" t="str">
        <f>VLOOKUP(C582,Detail!$G$1:$H$1001,2,0)</f>
        <v>Jaga Maulana</v>
      </c>
      <c r="F582" t="str">
        <f>IF(D582="Kimia","Bu Dwi",IF(D582="Biologi","Pak Krisna",IF(D582="Statistika","Pak Budi",IF(D582="Aktuaria","Bu Ratna",IF(D582="Matematika","Bu Made","Pak Andi")))))</f>
        <v>Pak Budi</v>
      </c>
      <c r="G582">
        <v>54</v>
      </c>
      <c r="H582">
        <v>52</v>
      </c>
      <c r="I582">
        <v>36</v>
      </c>
      <c r="J582">
        <v>67</v>
      </c>
      <c r="K582">
        <v>78</v>
      </c>
      <c r="L582">
        <v>53</v>
      </c>
      <c r="M582">
        <v>69</v>
      </c>
      <c r="N582" s="27">
        <f>IFERROR(VLOOKUP(Main!C582,Absen!$A$1:$B$501,2,0),"No")</f>
        <v>44748</v>
      </c>
      <c r="O582" s="27" t="str">
        <f>IF(N582="No","Hadir","Tidak Hadir")</f>
        <v>Tidak Hadir</v>
      </c>
      <c r="P582">
        <f>IF(N582="No",M582,M582-10)</f>
        <v>59</v>
      </c>
      <c r="Q582">
        <f>SUM(G582:H582,J582:K582)*12.5%+SUM(I582,L582)*20%+P582*10%</f>
        <v>55.074999999999996</v>
      </c>
      <c r="R582" t="str">
        <f>IF(Main!Q582&gt;=91,"A+",IF(Main!Q582&gt;=80,"A",IF(Q582&gt;=70,"B",IF(Q582&gt;=60,"C",IF(Q582&gt;=40,"D",IF(Q582&lt;40,"E"))))))</f>
        <v>D</v>
      </c>
      <c r="S582" s="27">
        <f>INDEX(Detail!$A$1:$A$1001,MATCH(Main!C582,Detail!$G$1:$G$1001,0))</f>
        <v>37333</v>
      </c>
      <c r="T582" t="str">
        <f>INDEX(Detail!$F$1:$F$1001,MATCH(Main!C582,Detail!$G$1:$G$1001,0))</f>
        <v>Depok</v>
      </c>
      <c r="U582">
        <f>INDEX(Detail!$C$1:$C$1001,MATCH(Main!C582,Detail!$G$1:$G$1001,0))</f>
        <v>171</v>
      </c>
      <c r="V582">
        <f>INDEX(Detail!$D$1:$D$1001,MATCH(Main!C582,Detail!$G$1:$G$1001,0))</f>
        <v>65</v>
      </c>
      <c r="W582" t="str">
        <f>INDEX(Detail!$E$1:$E$1001,MATCH(Main!C582,Detail!$G$1:$G$1001,0))</f>
        <v xml:space="preserve">Jl. Rajawali Barat No. 7
</v>
      </c>
      <c r="X582" t="str">
        <f>INDEX(Detail!$B$1:$B$1001,MATCH(Main!C582,Detail!$G$1:$G$1001,0))</f>
        <v>O+</v>
      </c>
    </row>
    <row r="583" spans="1:24" x14ac:dyDescent="0.35">
      <c r="A583">
        <v>582</v>
      </c>
      <c r="B583" t="str">
        <f>IF(A583&lt;=250,"1-250",IF(A583&lt;=500,"251-500",IF(A583&lt;=750,"501-750","751-1000")))</f>
        <v>501-750</v>
      </c>
      <c r="C583" t="str">
        <f>CONCATENATE(IF(D583="Matematika","A",IF(D583="Fisika","B",IF(D583="Kimia","C",IF(D583="Biologi","D",IF(D583="Statistika","E","F"))))),IF(A583&gt;=1000,"",IF(A583&gt;=100,"0",IF(A583&gt;=10,"00",IF(A583&lt;10,"000")))),A583)</f>
        <v>A0582</v>
      </c>
      <c r="D583" t="s">
        <v>1015</v>
      </c>
      <c r="E583" t="str">
        <f>VLOOKUP(C583,Detail!$G$1:$H$1001,2,0)</f>
        <v>Lega Nababan</v>
      </c>
      <c r="F583" t="str">
        <f>IF(D583="Kimia","Bu Dwi",IF(D583="Biologi","Pak Krisna",IF(D583="Statistika","Pak Budi",IF(D583="Aktuaria","Bu Ratna",IF(D583="Matematika","Bu Made","Pak Andi")))))</f>
        <v>Bu Made</v>
      </c>
      <c r="G583">
        <v>94</v>
      </c>
      <c r="H583">
        <v>45</v>
      </c>
      <c r="I583">
        <v>54</v>
      </c>
      <c r="J583">
        <v>51</v>
      </c>
      <c r="K583">
        <v>57</v>
      </c>
      <c r="L583">
        <v>41</v>
      </c>
      <c r="M583">
        <v>75</v>
      </c>
      <c r="N583" s="27" t="str">
        <f>IFERROR(VLOOKUP(Main!C583,Absen!$A$1:$B$501,2,0),"No")</f>
        <v>No</v>
      </c>
      <c r="O583" s="27" t="str">
        <f>IF(N583="No","Hadir","Tidak Hadir")</f>
        <v>Hadir</v>
      </c>
      <c r="P583">
        <f>IF(N583="No",M583,M583-10)</f>
        <v>75</v>
      </c>
      <c r="Q583">
        <f>SUM(G583:H583,J583:K583)*12.5%+SUM(I583,L583)*20%+P583*10%</f>
        <v>57.375</v>
      </c>
      <c r="R583" t="str">
        <f>IF(Main!Q583&gt;=91,"A+",IF(Main!Q583&gt;=80,"A",IF(Q583&gt;=70,"B",IF(Q583&gt;=60,"C",IF(Q583&gt;=40,"D",IF(Q583&lt;40,"E"))))))</f>
        <v>D</v>
      </c>
      <c r="S583" s="27">
        <f>INDEX(Detail!$A$1:$A$1001,MATCH(Main!C583,Detail!$G$1:$G$1001,0))</f>
        <v>38051</v>
      </c>
      <c r="T583" t="str">
        <f>INDEX(Detail!$F$1:$F$1001,MATCH(Main!C583,Detail!$G$1:$G$1001,0))</f>
        <v>Depok</v>
      </c>
      <c r="U583">
        <f>INDEX(Detail!$C$1:$C$1001,MATCH(Main!C583,Detail!$G$1:$G$1001,0))</f>
        <v>155</v>
      </c>
      <c r="V583">
        <f>INDEX(Detail!$D$1:$D$1001,MATCH(Main!C583,Detail!$G$1:$G$1001,0))</f>
        <v>59</v>
      </c>
      <c r="W583" t="str">
        <f>INDEX(Detail!$E$1:$E$1001,MATCH(Main!C583,Detail!$G$1:$G$1001,0))</f>
        <v>Jl. Jend. A. Yani No. 23</v>
      </c>
      <c r="X583" t="str">
        <f>INDEX(Detail!$B$1:$B$1001,MATCH(Main!C583,Detail!$G$1:$G$1001,0))</f>
        <v>O+</v>
      </c>
    </row>
    <row r="584" spans="1:24" x14ac:dyDescent="0.35">
      <c r="A584">
        <v>583</v>
      </c>
      <c r="B584" t="str">
        <f>IF(A584&lt;=250,"1-250",IF(A584&lt;=500,"251-500",IF(A584&lt;=750,"501-750","751-1000")))</f>
        <v>501-750</v>
      </c>
      <c r="C584" t="str">
        <f>CONCATENATE(IF(D584="Matematika","A",IF(D584="Fisika","B",IF(D584="Kimia","C",IF(D584="Biologi","D",IF(D584="Statistika","E","F"))))),IF(A584&gt;=1000,"",IF(A584&gt;=100,"0",IF(A584&gt;=10,"00",IF(A584&lt;10,"000")))),A584)</f>
        <v>C0583</v>
      </c>
      <c r="D584" t="s">
        <v>1012</v>
      </c>
      <c r="E584" t="str">
        <f>VLOOKUP(C584,Detail!$G$1:$H$1001,2,0)</f>
        <v>Ajiman Ardianto</v>
      </c>
      <c r="F584" t="str">
        <f>IF(D584="Kimia","Bu Dwi",IF(D584="Biologi","Pak Krisna",IF(D584="Statistika","Pak Budi",IF(D584="Aktuaria","Bu Ratna",IF(D584="Matematika","Bu Made","Pak Andi")))))</f>
        <v>Bu Dwi</v>
      </c>
      <c r="G584">
        <v>95</v>
      </c>
      <c r="H584">
        <v>75</v>
      </c>
      <c r="I584">
        <v>55</v>
      </c>
      <c r="J584">
        <v>67</v>
      </c>
      <c r="K584">
        <v>83</v>
      </c>
      <c r="L584">
        <v>96</v>
      </c>
      <c r="M584">
        <v>86</v>
      </c>
      <c r="N584" s="27" t="str">
        <f>IFERROR(VLOOKUP(Main!C584,Absen!$A$1:$B$501,2,0),"No")</f>
        <v>No</v>
      </c>
      <c r="O584" s="27" t="str">
        <f>IF(N584="No","Hadir","Tidak Hadir")</f>
        <v>Hadir</v>
      </c>
      <c r="P584">
        <f>IF(N584="No",M584,M584-10)</f>
        <v>86</v>
      </c>
      <c r="Q584">
        <f>SUM(G584:H584,J584:K584)*12.5%+SUM(I584,L584)*20%+P584*10%</f>
        <v>78.8</v>
      </c>
      <c r="R584" t="str">
        <f>IF(Main!Q584&gt;=91,"A+",IF(Main!Q584&gt;=80,"A",IF(Q584&gt;=70,"B",IF(Q584&gt;=60,"C",IF(Q584&gt;=40,"D",IF(Q584&lt;40,"E"))))))</f>
        <v>B</v>
      </c>
      <c r="S584" s="27">
        <f>INDEX(Detail!$A$1:$A$1001,MATCH(Main!C584,Detail!$G$1:$G$1001,0))</f>
        <v>37408</v>
      </c>
      <c r="T584" t="str">
        <f>INDEX(Detail!$F$1:$F$1001,MATCH(Main!C584,Detail!$G$1:$G$1001,0))</f>
        <v>Balikpapan</v>
      </c>
      <c r="U584">
        <f>INDEX(Detail!$C$1:$C$1001,MATCH(Main!C584,Detail!$G$1:$G$1001,0))</f>
        <v>176</v>
      </c>
      <c r="V584">
        <f>INDEX(Detail!$D$1:$D$1001,MATCH(Main!C584,Detail!$G$1:$G$1001,0))</f>
        <v>80</v>
      </c>
      <c r="W584" t="str">
        <f>INDEX(Detail!$E$1:$E$1001,MATCH(Main!C584,Detail!$G$1:$G$1001,0))</f>
        <v xml:space="preserve">Gg. M.T Haryono No. 2
</v>
      </c>
      <c r="X584" t="str">
        <f>INDEX(Detail!$B$1:$B$1001,MATCH(Main!C584,Detail!$G$1:$G$1001,0))</f>
        <v>O-</v>
      </c>
    </row>
    <row r="585" spans="1:24" x14ac:dyDescent="0.35">
      <c r="A585">
        <v>584</v>
      </c>
      <c r="B585" t="str">
        <f>IF(A585&lt;=250,"1-250",IF(A585&lt;=500,"251-500",IF(A585&lt;=750,"501-750","751-1000")))</f>
        <v>501-750</v>
      </c>
      <c r="C585" t="str">
        <f>CONCATENATE(IF(D585="Matematika","A",IF(D585="Fisika","B",IF(D585="Kimia","C",IF(D585="Biologi","D",IF(D585="Statistika","E","F"))))),IF(A585&gt;=1000,"",IF(A585&gt;=100,"0",IF(A585&gt;=10,"00",IF(A585&lt;10,"000")))),A585)</f>
        <v>A0584</v>
      </c>
      <c r="D585" t="s">
        <v>1015</v>
      </c>
      <c r="E585" t="str">
        <f>VLOOKUP(C585,Detail!$G$1:$H$1001,2,0)</f>
        <v>Muni Aryani</v>
      </c>
      <c r="F585" t="str">
        <f>IF(D585="Kimia","Bu Dwi",IF(D585="Biologi","Pak Krisna",IF(D585="Statistika","Pak Budi",IF(D585="Aktuaria","Bu Ratna",IF(D585="Matematika","Bu Made","Pak Andi")))))</f>
        <v>Bu Made</v>
      </c>
      <c r="G585">
        <v>89</v>
      </c>
      <c r="H585">
        <v>65</v>
      </c>
      <c r="I585">
        <v>76</v>
      </c>
      <c r="J585">
        <v>74</v>
      </c>
      <c r="K585">
        <v>58</v>
      </c>
      <c r="L585">
        <v>62</v>
      </c>
      <c r="M585">
        <v>89</v>
      </c>
      <c r="N585" s="27">
        <f>IFERROR(VLOOKUP(Main!C585,Absen!$A$1:$B$501,2,0),"No")</f>
        <v>44848</v>
      </c>
      <c r="O585" s="27" t="str">
        <f>IF(N585="No","Hadir","Tidak Hadir")</f>
        <v>Tidak Hadir</v>
      </c>
      <c r="P585">
        <f>IF(N585="No",M585,M585-10)</f>
        <v>79</v>
      </c>
      <c r="Q585">
        <f>SUM(G585:H585,J585:K585)*12.5%+SUM(I585,L585)*20%+P585*10%</f>
        <v>71.25</v>
      </c>
      <c r="R585" t="str">
        <f>IF(Main!Q585&gt;=91,"A+",IF(Main!Q585&gt;=80,"A",IF(Q585&gt;=70,"B",IF(Q585&gt;=60,"C",IF(Q585&gt;=40,"D",IF(Q585&lt;40,"E"))))))</f>
        <v>B</v>
      </c>
      <c r="S585" s="27">
        <f>INDEX(Detail!$A$1:$A$1001,MATCH(Main!C585,Detail!$G$1:$G$1001,0))</f>
        <v>37710</v>
      </c>
      <c r="T585" t="str">
        <f>INDEX(Detail!$F$1:$F$1001,MATCH(Main!C585,Detail!$G$1:$G$1001,0))</f>
        <v>Mojokerto</v>
      </c>
      <c r="U585">
        <f>INDEX(Detail!$C$1:$C$1001,MATCH(Main!C585,Detail!$G$1:$G$1001,0))</f>
        <v>180</v>
      </c>
      <c r="V585">
        <f>INDEX(Detail!$D$1:$D$1001,MATCH(Main!C585,Detail!$G$1:$G$1001,0))</f>
        <v>67</v>
      </c>
      <c r="W585" t="str">
        <f>INDEX(Detail!$E$1:$E$1001,MATCH(Main!C585,Detail!$G$1:$G$1001,0))</f>
        <v xml:space="preserve">Jalan Erlangga No. 8
</v>
      </c>
      <c r="X585" t="str">
        <f>INDEX(Detail!$B$1:$B$1001,MATCH(Main!C585,Detail!$G$1:$G$1001,0))</f>
        <v>A-</v>
      </c>
    </row>
    <row r="586" spans="1:24" x14ac:dyDescent="0.35">
      <c r="A586">
        <v>585</v>
      </c>
      <c r="B586" t="str">
        <f>IF(A586&lt;=250,"1-250",IF(A586&lt;=500,"251-500",IF(A586&lt;=750,"501-750","751-1000")))</f>
        <v>501-750</v>
      </c>
      <c r="C586" t="str">
        <f>CONCATENATE(IF(D586="Matematika","A",IF(D586="Fisika","B",IF(D586="Kimia","C",IF(D586="Biologi","D",IF(D586="Statistika","E","F"))))),IF(A586&gt;=1000,"",IF(A586&gt;=100,"0",IF(A586&gt;=10,"00",IF(A586&lt;10,"000")))),A586)</f>
        <v>F0585</v>
      </c>
      <c r="D586" t="s">
        <v>1011</v>
      </c>
      <c r="E586" t="str">
        <f>VLOOKUP(C586,Detail!$G$1:$H$1001,2,0)</f>
        <v>Pandu Sihotang</v>
      </c>
      <c r="F586" t="str">
        <f>IF(D586="Kimia","Bu Dwi",IF(D586="Biologi","Pak Krisna",IF(D586="Statistika","Pak Budi",IF(D586="Aktuaria","Bu Ratna",IF(D586="Matematika","Bu Made","Pak Andi")))))</f>
        <v>Bu Ratna</v>
      </c>
      <c r="G586">
        <v>86</v>
      </c>
      <c r="H586">
        <v>49</v>
      </c>
      <c r="I586">
        <v>30</v>
      </c>
      <c r="J586">
        <v>57</v>
      </c>
      <c r="K586">
        <v>58</v>
      </c>
      <c r="L586">
        <v>54</v>
      </c>
      <c r="M586">
        <v>63</v>
      </c>
      <c r="N586" s="27" t="str">
        <f>IFERROR(VLOOKUP(Main!C586,Absen!$A$1:$B$501,2,0),"No")</f>
        <v>No</v>
      </c>
      <c r="O586" s="27" t="str">
        <f>IF(N586="No","Hadir","Tidak Hadir")</f>
        <v>Hadir</v>
      </c>
      <c r="P586">
        <f>IF(N586="No",M586,M586-10)</f>
        <v>63</v>
      </c>
      <c r="Q586">
        <f>SUM(G586:H586,J586:K586)*12.5%+SUM(I586,L586)*20%+P586*10%</f>
        <v>54.349999999999994</v>
      </c>
      <c r="R586" t="str">
        <f>IF(Main!Q586&gt;=91,"A+",IF(Main!Q586&gt;=80,"A",IF(Q586&gt;=70,"B",IF(Q586&gt;=60,"C",IF(Q586&gt;=40,"D",IF(Q586&lt;40,"E"))))))</f>
        <v>D</v>
      </c>
      <c r="S586" s="27">
        <f>INDEX(Detail!$A$1:$A$1001,MATCH(Main!C586,Detail!$G$1:$G$1001,0))</f>
        <v>37637</v>
      </c>
      <c r="T586" t="str">
        <f>INDEX(Detail!$F$1:$F$1001,MATCH(Main!C586,Detail!$G$1:$G$1001,0))</f>
        <v>Blitar</v>
      </c>
      <c r="U586">
        <f>INDEX(Detail!$C$1:$C$1001,MATCH(Main!C586,Detail!$G$1:$G$1001,0))</f>
        <v>173</v>
      </c>
      <c r="V586">
        <f>INDEX(Detail!$D$1:$D$1001,MATCH(Main!C586,Detail!$G$1:$G$1001,0))</f>
        <v>64</v>
      </c>
      <c r="W586" t="str">
        <f>INDEX(Detail!$E$1:$E$1001,MATCH(Main!C586,Detail!$G$1:$G$1001,0))</f>
        <v>Jl. Ciumbuleuit No. 10</v>
      </c>
      <c r="X586" t="str">
        <f>INDEX(Detail!$B$1:$B$1001,MATCH(Main!C586,Detail!$G$1:$G$1001,0))</f>
        <v>B+</v>
      </c>
    </row>
    <row r="587" spans="1:24" x14ac:dyDescent="0.35">
      <c r="A587">
        <v>586</v>
      </c>
      <c r="B587" t="str">
        <f>IF(A587&lt;=250,"1-250",IF(A587&lt;=500,"251-500",IF(A587&lt;=750,"501-750","751-1000")))</f>
        <v>501-750</v>
      </c>
      <c r="C587" t="str">
        <f>CONCATENATE(IF(D587="Matematika","A",IF(D587="Fisika","B",IF(D587="Kimia","C",IF(D587="Biologi","D",IF(D587="Statistika","E","F"))))),IF(A587&gt;=1000,"",IF(A587&gt;=100,"0",IF(A587&gt;=10,"00",IF(A587&lt;10,"000")))),A587)</f>
        <v>E0586</v>
      </c>
      <c r="D587" t="s">
        <v>1010</v>
      </c>
      <c r="E587" t="str">
        <f>VLOOKUP(C587,Detail!$G$1:$H$1001,2,0)</f>
        <v>Mila Mahendra</v>
      </c>
      <c r="F587" t="str">
        <f>IF(D587="Kimia","Bu Dwi",IF(D587="Biologi","Pak Krisna",IF(D587="Statistika","Pak Budi",IF(D587="Aktuaria","Bu Ratna",IF(D587="Matematika","Bu Made","Pak Andi")))))</f>
        <v>Pak Budi</v>
      </c>
      <c r="G587">
        <v>94</v>
      </c>
      <c r="H587">
        <v>73</v>
      </c>
      <c r="I587">
        <v>62</v>
      </c>
      <c r="J587">
        <v>54</v>
      </c>
      <c r="K587">
        <v>62</v>
      </c>
      <c r="L587">
        <v>48</v>
      </c>
      <c r="M587">
        <v>66</v>
      </c>
      <c r="N587" s="27" t="str">
        <f>IFERROR(VLOOKUP(Main!C587,Absen!$A$1:$B$501,2,0),"No")</f>
        <v>No</v>
      </c>
      <c r="O587" s="27" t="str">
        <f>IF(N587="No","Hadir","Tidak Hadir")</f>
        <v>Hadir</v>
      </c>
      <c r="P587">
        <f>IF(N587="No",M587,M587-10)</f>
        <v>66</v>
      </c>
      <c r="Q587">
        <f>SUM(G587:H587,J587:K587)*12.5%+SUM(I587,L587)*20%+P587*10%</f>
        <v>63.975000000000001</v>
      </c>
      <c r="R587" t="str">
        <f>IF(Main!Q587&gt;=91,"A+",IF(Main!Q587&gt;=80,"A",IF(Q587&gt;=70,"B",IF(Q587&gt;=60,"C",IF(Q587&gt;=40,"D",IF(Q587&lt;40,"E"))))))</f>
        <v>C</v>
      </c>
      <c r="S587" s="27">
        <f>INDEX(Detail!$A$1:$A$1001,MATCH(Main!C587,Detail!$G$1:$G$1001,0))</f>
        <v>37057</v>
      </c>
      <c r="T587" t="str">
        <f>INDEX(Detail!$F$1:$F$1001,MATCH(Main!C587,Detail!$G$1:$G$1001,0))</f>
        <v>Samarinda</v>
      </c>
      <c r="U587">
        <f>INDEX(Detail!$C$1:$C$1001,MATCH(Main!C587,Detail!$G$1:$G$1001,0))</f>
        <v>169</v>
      </c>
      <c r="V587">
        <f>INDEX(Detail!$D$1:$D$1001,MATCH(Main!C587,Detail!$G$1:$G$1001,0))</f>
        <v>87</v>
      </c>
      <c r="W587" t="str">
        <f>INDEX(Detail!$E$1:$E$1001,MATCH(Main!C587,Detail!$G$1:$G$1001,0))</f>
        <v>Gg. Peta No. 79</v>
      </c>
      <c r="X587" t="str">
        <f>INDEX(Detail!$B$1:$B$1001,MATCH(Main!C587,Detail!$G$1:$G$1001,0))</f>
        <v>O+</v>
      </c>
    </row>
    <row r="588" spans="1:24" x14ac:dyDescent="0.35">
      <c r="A588">
        <v>587</v>
      </c>
      <c r="B588" t="str">
        <f>IF(A588&lt;=250,"1-250",IF(A588&lt;=500,"251-500",IF(A588&lt;=750,"501-750","751-1000")))</f>
        <v>501-750</v>
      </c>
      <c r="C588" t="str">
        <f>CONCATENATE(IF(D588="Matematika","A",IF(D588="Fisika","B",IF(D588="Kimia","C",IF(D588="Biologi","D",IF(D588="Statistika","E","F"))))),IF(A588&gt;=1000,"",IF(A588&gt;=100,"0",IF(A588&gt;=10,"00",IF(A588&lt;10,"000")))),A588)</f>
        <v>C0587</v>
      </c>
      <c r="D588" t="s">
        <v>1012</v>
      </c>
      <c r="E588" t="str">
        <f>VLOOKUP(C588,Detail!$G$1:$H$1001,2,0)</f>
        <v>Timbul Riyanti</v>
      </c>
      <c r="F588" t="str">
        <f>IF(D588="Kimia","Bu Dwi",IF(D588="Biologi","Pak Krisna",IF(D588="Statistika","Pak Budi",IF(D588="Aktuaria","Bu Ratna",IF(D588="Matematika","Bu Made","Pak Andi")))))</f>
        <v>Bu Dwi</v>
      </c>
      <c r="G588">
        <v>57</v>
      </c>
      <c r="H588">
        <v>63</v>
      </c>
      <c r="I588">
        <v>36</v>
      </c>
      <c r="J588">
        <v>70</v>
      </c>
      <c r="K588">
        <v>57</v>
      </c>
      <c r="L588">
        <v>92</v>
      </c>
      <c r="M588">
        <v>68</v>
      </c>
      <c r="N588" s="27">
        <f>IFERROR(VLOOKUP(Main!C588,Absen!$A$1:$B$501,2,0),"No")</f>
        <v>44747</v>
      </c>
      <c r="O588" s="27" t="str">
        <f>IF(N588="No","Hadir","Tidak Hadir")</f>
        <v>Tidak Hadir</v>
      </c>
      <c r="P588">
        <f>IF(N588="No",M588,M588-10)</f>
        <v>58</v>
      </c>
      <c r="Q588">
        <f>SUM(G588:H588,J588:K588)*12.5%+SUM(I588,L588)*20%+P588*10%</f>
        <v>62.275000000000006</v>
      </c>
      <c r="R588" t="str">
        <f>IF(Main!Q588&gt;=91,"A+",IF(Main!Q588&gt;=80,"A",IF(Q588&gt;=70,"B",IF(Q588&gt;=60,"C",IF(Q588&gt;=40,"D",IF(Q588&lt;40,"E"))))))</f>
        <v>C</v>
      </c>
      <c r="S588" s="27">
        <f>INDEX(Detail!$A$1:$A$1001,MATCH(Main!C588,Detail!$G$1:$G$1001,0))</f>
        <v>38450</v>
      </c>
      <c r="T588" t="str">
        <f>INDEX(Detail!$F$1:$F$1001,MATCH(Main!C588,Detail!$G$1:$G$1001,0))</f>
        <v>Bogor</v>
      </c>
      <c r="U588">
        <f>INDEX(Detail!$C$1:$C$1001,MATCH(Main!C588,Detail!$G$1:$G$1001,0))</f>
        <v>163</v>
      </c>
      <c r="V588">
        <f>INDEX(Detail!$D$1:$D$1001,MATCH(Main!C588,Detail!$G$1:$G$1001,0))</f>
        <v>72</v>
      </c>
      <c r="W588" t="str">
        <f>INDEX(Detail!$E$1:$E$1001,MATCH(Main!C588,Detail!$G$1:$G$1001,0))</f>
        <v>Jalan Stasiun Wonokromo No. 38</v>
      </c>
      <c r="X588" t="str">
        <f>INDEX(Detail!$B$1:$B$1001,MATCH(Main!C588,Detail!$G$1:$G$1001,0))</f>
        <v>A+</v>
      </c>
    </row>
    <row r="589" spans="1:24" x14ac:dyDescent="0.35">
      <c r="A589">
        <v>588</v>
      </c>
      <c r="B589" t="str">
        <f>IF(A589&lt;=250,"1-250",IF(A589&lt;=500,"251-500",IF(A589&lt;=750,"501-750","751-1000")))</f>
        <v>501-750</v>
      </c>
      <c r="C589" t="str">
        <f>CONCATENATE(IF(D589="Matematika","A",IF(D589="Fisika","B",IF(D589="Kimia","C",IF(D589="Biologi","D",IF(D589="Statistika","E","F"))))),IF(A589&gt;=1000,"",IF(A589&gt;=100,"0",IF(A589&gt;=10,"00",IF(A589&lt;10,"000")))),A589)</f>
        <v>A0588</v>
      </c>
      <c r="D589" t="s">
        <v>1015</v>
      </c>
      <c r="E589" t="str">
        <f>VLOOKUP(C589,Detail!$G$1:$H$1001,2,0)</f>
        <v>Yani Santoso</v>
      </c>
      <c r="F589" t="str">
        <f>IF(D589="Kimia","Bu Dwi",IF(D589="Biologi","Pak Krisna",IF(D589="Statistika","Pak Budi",IF(D589="Aktuaria","Bu Ratna",IF(D589="Matematika","Bu Made","Pak Andi")))))</f>
        <v>Bu Made</v>
      </c>
      <c r="G589">
        <v>53</v>
      </c>
      <c r="H589">
        <v>59</v>
      </c>
      <c r="I589">
        <v>90</v>
      </c>
      <c r="J589">
        <v>67</v>
      </c>
      <c r="K589">
        <v>88</v>
      </c>
      <c r="L589">
        <v>72</v>
      </c>
      <c r="M589">
        <v>79</v>
      </c>
      <c r="N589" s="27" t="str">
        <f>IFERROR(VLOOKUP(Main!C589,Absen!$A$1:$B$501,2,0),"No")</f>
        <v>No</v>
      </c>
      <c r="O589" s="27" t="str">
        <f>IF(N589="No","Hadir","Tidak Hadir")</f>
        <v>Hadir</v>
      </c>
      <c r="P589">
        <f>IF(N589="No",M589,M589-10)</f>
        <v>79</v>
      </c>
      <c r="Q589">
        <f>SUM(G589:H589,J589:K589)*12.5%+SUM(I589,L589)*20%+P589*10%</f>
        <v>73.675000000000011</v>
      </c>
      <c r="R589" t="str">
        <f>IF(Main!Q589&gt;=91,"A+",IF(Main!Q589&gt;=80,"A",IF(Q589&gt;=70,"B",IF(Q589&gt;=60,"C",IF(Q589&gt;=40,"D",IF(Q589&lt;40,"E"))))))</f>
        <v>B</v>
      </c>
      <c r="S589" s="27">
        <f>INDEX(Detail!$A$1:$A$1001,MATCH(Main!C589,Detail!$G$1:$G$1001,0))</f>
        <v>37474</v>
      </c>
      <c r="T589" t="str">
        <f>INDEX(Detail!$F$1:$F$1001,MATCH(Main!C589,Detail!$G$1:$G$1001,0))</f>
        <v>Padang</v>
      </c>
      <c r="U589">
        <f>INDEX(Detail!$C$1:$C$1001,MATCH(Main!C589,Detail!$G$1:$G$1001,0))</f>
        <v>172</v>
      </c>
      <c r="V589">
        <f>INDEX(Detail!$D$1:$D$1001,MATCH(Main!C589,Detail!$G$1:$G$1001,0))</f>
        <v>66</v>
      </c>
      <c r="W589" t="str">
        <f>INDEX(Detail!$E$1:$E$1001,MATCH(Main!C589,Detail!$G$1:$G$1001,0))</f>
        <v xml:space="preserve">Gang Kendalsari No. 7
</v>
      </c>
      <c r="X589" t="str">
        <f>INDEX(Detail!$B$1:$B$1001,MATCH(Main!C589,Detail!$G$1:$G$1001,0))</f>
        <v>A-</v>
      </c>
    </row>
    <row r="590" spans="1:24" x14ac:dyDescent="0.35">
      <c r="A590">
        <v>589</v>
      </c>
      <c r="B590" t="str">
        <f>IF(A590&lt;=250,"1-250",IF(A590&lt;=500,"251-500",IF(A590&lt;=750,"501-750","751-1000")))</f>
        <v>501-750</v>
      </c>
      <c r="C590" t="str">
        <f>CONCATENATE(IF(D590="Matematika","A",IF(D590="Fisika","B",IF(D590="Kimia","C",IF(D590="Biologi","D",IF(D590="Statistika","E","F"))))),IF(A590&gt;=1000,"",IF(A590&gt;=100,"0",IF(A590&gt;=10,"00",IF(A590&lt;10,"000")))),A590)</f>
        <v>B0589</v>
      </c>
      <c r="D590" t="s">
        <v>1014</v>
      </c>
      <c r="E590" t="str">
        <f>VLOOKUP(C590,Detail!$G$1:$H$1001,2,0)</f>
        <v>Azalea Mardhiyah</v>
      </c>
      <c r="F590" t="str">
        <f>IF(D590="Kimia","Bu Dwi",IF(D590="Biologi","Pak Krisna",IF(D590="Statistika","Pak Budi",IF(D590="Aktuaria","Bu Ratna",IF(D590="Matematika","Bu Made","Pak Andi")))))</f>
        <v>Pak Andi</v>
      </c>
      <c r="G590">
        <v>63</v>
      </c>
      <c r="H590">
        <v>66</v>
      </c>
      <c r="I590">
        <v>33</v>
      </c>
      <c r="J590">
        <v>65</v>
      </c>
      <c r="K590">
        <v>73</v>
      </c>
      <c r="L590">
        <v>90</v>
      </c>
      <c r="M590">
        <v>92</v>
      </c>
      <c r="N590" s="27">
        <f>IFERROR(VLOOKUP(Main!C590,Absen!$A$1:$B$501,2,0),"No")</f>
        <v>44886</v>
      </c>
      <c r="O590" s="27" t="str">
        <f>IF(N590="No","Hadir","Tidak Hadir")</f>
        <v>Tidak Hadir</v>
      </c>
      <c r="P590">
        <f>IF(N590="No",M590,M590-10)</f>
        <v>82</v>
      </c>
      <c r="Q590">
        <f>SUM(G590:H590,J590:K590)*12.5%+SUM(I590,L590)*20%+P590*10%</f>
        <v>66.174999999999997</v>
      </c>
      <c r="R590" t="str">
        <f>IF(Main!Q590&gt;=91,"A+",IF(Main!Q590&gt;=80,"A",IF(Q590&gt;=70,"B",IF(Q590&gt;=60,"C",IF(Q590&gt;=40,"D",IF(Q590&lt;40,"E"))))))</f>
        <v>C</v>
      </c>
      <c r="S590" s="27">
        <f>INDEX(Detail!$A$1:$A$1001,MATCH(Main!C590,Detail!$G$1:$G$1001,0))</f>
        <v>37502</v>
      </c>
      <c r="T590" t="str">
        <f>INDEX(Detail!$F$1:$F$1001,MATCH(Main!C590,Detail!$G$1:$G$1001,0))</f>
        <v>Singkawang</v>
      </c>
      <c r="U590">
        <f>INDEX(Detail!$C$1:$C$1001,MATCH(Main!C590,Detail!$G$1:$G$1001,0))</f>
        <v>172</v>
      </c>
      <c r="V590">
        <f>INDEX(Detail!$D$1:$D$1001,MATCH(Main!C590,Detail!$G$1:$G$1001,0))</f>
        <v>81</v>
      </c>
      <c r="W590" t="str">
        <f>INDEX(Detail!$E$1:$E$1001,MATCH(Main!C590,Detail!$G$1:$G$1001,0))</f>
        <v>Gg. Sukajadi No. 86</v>
      </c>
      <c r="X590" t="str">
        <f>INDEX(Detail!$B$1:$B$1001,MATCH(Main!C590,Detail!$G$1:$G$1001,0))</f>
        <v>AB-</v>
      </c>
    </row>
    <row r="591" spans="1:24" x14ac:dyDescent="0.35">
      <c r="A591">
        <v>590</v>
      </c>
      <c r="B591" t="str">
        <f>IF(A591&lt;=250,"1-250",IF(A591&lt;=500,"251-500",IF(A591&lt;=750,"501-750","751-1000")))</f>
        <v>501-750</v>
      </c>
      <c r="C591" t="str">
        <f>CONCATENATE(IF(D591="Matematika","A",IF(D591="Fisika","B",IF(D591="Kimia","C",IF(D591="Biologi","D",IF(D591="Statistika","E","F"))))),IF(A591&gt;=1000,"",IF(A591&gt;=100,"0",IF(A591&gt;=10,"00",IF(A591&lt;10,"000")))),A591)</f>
        <v>C0590</v>
      </c>
      <c r="D591" t="s">
        <v>1012</v>
      </c>
      <c r="E591" t="str">
        <f>VLOOKUP(C591,Detail!$G$1:$H$1001,2,0)</f>
        <v>Jinawi Hardiansyah</v>
      </c>
      <c r="F591" t="str">
        <f>IF(D591="Kimia","Bu Dwi",IF(D591="Biologi","Pak Krisna",IF(D591="Statistika","Pak Budi",IF(D591="Aktuaria","Bu Ratna",IF(D591="Matematika","Bu Made","Pak Andi")))))</f>
        <v>Bu Dwi</v>
      </c>
      <c r="G591">
        <v>54</v>
      </c>
      <c r="H591">
        <v>61</v>
      </c>
      <c r="I591">
        <v>60</v>
      </c>
      <c r="J591">
        <v>73</v>
      </c>
      <c r="K591">
        <v>73</v>
      </c>
      <c r="L591">
        <v>84</v>
      </c>
      <c r="M591">
        <v>97</v>
      </c>
      <c r="N591" s="27">
        <f>IFERROR(VLOOKUP(Main!C591,Absen!$A$1:$B$501,2,0),"No")</f>
        <v>44913</v>
      </c>
      <c r="O591" s="27" t="str">
        <f>IF(N591="No","Hadir","Tidak Hadir")</f>
        <v>Tidak Hadir</v>
      </c>
      <c r="P591">
        <f>IF(N591="No",M591,M591-10)</f>
        <v>87</v>
      </c>
      <c r="Q591">
        <f>SUM(G591:H591,J591:K591)*12.5%+SUM(I591,L591)*20%+P591*10%</f>
        <v>70.125</v>
      </c>
      <c r="R591" t="str">
        <f>IF(Main!Q591&gt;=91,"A+",IF(Main!Q591&gt;=80,"A",IF(Q591&gt;=70,"B",IF(Q591&gt;=60,"C",IF(Q591&gt;=40,"D",IF(Q591&lt;40,"E"))))))</f>
        <v>B</v>
      </c>
      <c r="S591" s="27">
        <f>INDEX(Detail!$A$1:$A$1001,MATCH(Main!C591,Detail!$G$1:$G$1001,0))</f>
        <v>37656</v>
      </c>
      <c r="T591" t="str">
        <f>INDEX(Detail!$F$1:$F$1001,MATCH(Main!C591,Detail!$G$1:$G$1001,0))</f>
        <v>Tual</v>
      </c>
      <c r="U591">
        <f>INDEX(Detail!$C$1:$C$1001,MATCH(Main!C591,Detail!$G$1:$G$1001,0))</f>
        <v>151</v>
      </c>
      <c r="V591">
        <f>INDEX(Detail!$D$1:$D$1001,MATCH(Main!C591,Detail!$G$1:$G$1001,0))</f>
        <v>88</v>
      </c>
      <c r="W591" t="str">
        <f>INDEX(Detail!$E$1:$E$1001,MATCH(Main!C591,Detail!$G$1:$G$1001,0))</f>
        <v>Gg. Pasirkoja No. 95</v>
      </c>
      <c r="X591" t="str">
        <f>INDEX(Detail!$B$1:$B$1001,MATCH(Main!C591,Detail!$G$1:$G$1001,0))</f>
        <v>B+</v>
      </c>
    </row>
    <row r="592" spans="1:24" x14ac:dyDescent="0.35">
      <c r="A592">
        <v>591</v>
      </c>
      <c r="B592" t="str">
        <f>IF(A592&lt;=250,"1-250",IF(A592&lt;=500,"251-500",IF(A592&lt;=750,"501-750","751-1000")))</f>
        <v>501-750</v>
      </c>
      <c r="C592" t="str">
        <f>CONCATENATE(IF(D592="Matematika","A",IF(D592="Fisika","B",IF(D592="Kimia","C",IF(D592="Biologi","D",IF(D592="Statistika","E","F"))))),IF(A592&gt;=1000,"",IF(A592&gt;=100,"0",IF(A592&gt;=10,"00",IF(A592&lt;10,"000")))),A592)</f>
        <v>E0591</v>
      </c>
      <c r="D592" t="s">
        <v>1010</v>
      </c>
      <c r="E592" t="str">
        <f>VLOOKUP(C592,Detail!$G$1:$H$1001,2,0)</f>
        <v>Almira Hassanah</v>
      </c>
      <c r="F592" t="str">
        <f>IF(D592="Kimia","Bu Dwi",IF(D592="Biologi","Pak Krisna",IF(D592="Statistika","Pak Budi",IF(D592="Aktuaria","Bu Ratna",IF(D592="Matematika","Bu Made","Pak Andi")))))</f>
        <v>Pak Budi</v>
      </c>
      <c r="G592">
        <v>71</v>
      </c>
      <c r="H592">
        <v>46</v>
      </c>
      <c r="I592">
        <v>76</v>
      </c>
      <c r="J592">
        <v>60</v>
      </c>
      <c r="K592">
        <v>56</v>
      </c>
      <c r="L592">
        <v>96</v>
      </c>
      <c r="M592">
        <v>85</v>
      </c>
      <c r="N592" s="27">
        <f>IFERROR(VLOOKUP(Main!C592,Absen!$A$1:$B$501,2,0),"No")</f>
        <v>44758</v>
      </c>
      <c r="O592" s="27" t="str">
        <f>IF(N592="No","Hadir","Tidak Hadir")</f>
        <v>Tidak Hadir</v>
      </c>
      <c r="P592">
        <f>IF(N592="No",M592,M592-10)</f>
        <v>75</v>
      </c>
      <c r="Q592">
        <f>SUM(G592:H592,J592:K592)*12.5%+SUM(I592,L592)*20%+P592*10%</f>
        <v>71.025000000000006</v>
      </c>
      <c r="R592" t="str">
        <f>IF(Main!Q592&gt;=91,"A+",IF(Main!Q592&gt;=80,"A",IF(Q592&gt;=70,"B",IF(Q592&gt;=60,"C",IF(Q592&gt;=40,"D",IF(Q592&lt;40,"E"))))))</f>
        <v>B</v>
      </c>
      <c r="S592" s="27">
        <f>INDEX(Detail!$A$1:$A$1001,MATCH(Main!C592,Detail!$G$1:$G$1001,0))</f>
        <v>37977</v>
      </c>
      <c r="T592" t="str">
        <f>INDEX(Detail!$F$1:$F$1001,MATCH(Main!C592,Detail!$G$1:$G$1001,0))</f>
        <v>Tangerang</v>
      </c>
      <c r="U592">
        <f>INDEX(Detail!$C$1:$C$1001,MATCH(Main!C592,Detail!$G$1:$G$1001,0))</f>
        <v>173</v>
      </c>
      <c r="V592">
        <f>INDEX(Detail!$D$1:$D$1001,MATCH(Main!C592,Detail!$G$1:$G$1001,0))</f>
        <v>75</v>
      </c>
      <c r="W592" t="str">
        <f>INDEX(Detail!$E$1:$E$1001,MATCH(Main!C592,Detail!$G$1:$G$1001,0))</f>
        <v xml:space="preserve">Gg. Peta No. 3
</v>
      </c>
      <c r="X592" t="str">
        <f>INDEX(Detail!$B$1:$B$1001,MATCH(Main!C592,Detail!$G$1:$G$1001,0))</f>
        <v>O+</v>
      </c>
    </row>
    <row r="593" spans="1:24" x14ac:dyDescent="0.35">
      <c r="A593">
        <v>592</v>
      </c>
      <c r="B593" t="str">
        <f>IF(A593&lt;=250,"1-250",IF(A593&lt;=500,"251-500",IF(A593&lt;=750,"501-750","751-1000")))</f>
        <v>501-750</v>
      </c>
      <c r="C593" t="str">
        <f>CONCATENATE(IF(D593="Matematika","A",IF(D593="Fisika","B",IF(D593="Kimia","C",IF(D593="Biologi","D",IF(D593="Statistika","E","F"))))),IF(A593&gt;=1000,"",IF(A593&gt;=100,"0",IF(A593&gt;=10,"00",IF(A593&lt;10,"000")))),A593)</f>
        <v>F0592</v>
      </c>
      <c r="D593" t="s">
        <v>1011</v>
      </c>
      <c r="E593" t="str">
        <f>VLOOKUP(C593,Detail!$G$1:$H$1001,2,0)</f>
        <v>Vivi Suwarno</v>
      </c>
      <c r="F593" t="str">
        <f>IF(D593="Kimia","Bu Dwi",IF(D593="Biologi","Pak Krisna",IF(D593="Statistika","Pak Budi",IF(D593="Aktuaria","Bu Ratna",IF(D593="Matematika","Bu Made","Pak Andi")))))</f>
        <v>Bu Ratna</v>
      </c>
      <c r="G593">
        <v>79</v>
      </c>
      <c r="H593">
        <v>58</v>
      </c>
      <c r="I593">
        <v>79</v>
      </c>
      <c r="J593">
        <v>65</v>
      </c>
      <c r="K593">
        <v>67</v>
      </c>
      <c r="L593">
        <v>45</v>
      </c>
      <c r="M593">
        <v>89</v>
      </c>
      <c r="N593" s="27">
        <f>IFERROR(VLOOKUP(Main!C593,Absen!$A$1:$B$501,2,0),"No")</f>
        <v>44770</v>
      </c>
      <c r="O593" s="27" t="str">
        <f>IF(N593="No","Hadir","Tidak Hadir")</f>
        <v>Tidak Hadir</v>
      </c>
      <c r="P593">
        <f>IF(N593="No",M593,M593-10)</f>
        <v>79</v>
      </c>
      <c r="Q593">
        <f>SUM(G593:H593,J593:K593)*12.5%+SUM(I593,L593)*20%+P593*10%</f>
        <v>66.325000000000003</v>
      </c>
      <c r="R593" t="str">
        <f>IF(Main!Q593&gt;=91,"A+",IF(Main!Q593&gt;=80,"A",IF(Q593&gt;=70,"B",IF(Q593&gt;=60,"C",IF(Q593&gt;=40,"D",IF(Q593&lt;40,"E"))))))</f>
        <v>C</v>
      </c>
      <c r="S593" s="27">
        <f>INDEX(Detail!$A$1:$A$1001,MATCH(Main!C593,Detail!$G$1:$G$1001,0))</f>
        <v>37323</v>
      </c>
      <c r="T593" t="str">
        <f>INDEX(Detail!$F$1:$F$1001,MATCH(Main!C593,Detail!$G$1:$G$1001,0))</f>
        <v>Bekasi</v>
      </c>
      <c r="U593">
        <f>INDEX(Detail!$C$1:$C$1001,MATCH(Main!C593,Detail!$G$1:$G$1001,0))</f>
        <v>156</v>
      </c>
      <c r="V593">
        <f>INDEX(Detail!$D$1:$D$1001,MATCH(Main!C593,Detail!$G$1:$G$1001,0))</f>
        <v>95</v>
      </c>
      <c r="W593" t="str">
        <f>INDEX(Detail!$E$1:$E$1001,MATCH(Main!C593,Detail!$G$1:$G$1001,0))</f>
        <v>Jl. Moch. Toha No. 26</v>
      </c>
      <c r="X593" t="str">
        <f>INDEX(Detail!$B$1:$B$1001,MATCH(Main!C593,Detail!$G$1:$G$1001,0))</f>
        <v>A+</v>
      </c>
    </row>
    <row r="594" spans="1:24" x14ac:dyDescent="0.35">
      <c r="A594">
        <v>593</v>
      </c>
      <c r="B594" t="str">
        <f>IF(A594&lt;=250,"1-250",IF(A594&lt;=500,"251-500",IF(A594&lt;=750,"501-750","751-1000")))</f>
        <v>501-750</v>
      </c>
      <c r="C594" t="str">
        <f>CONCATENATE(IF(D594="Matematika","A",IF(D594="Fisika","B",IF(D594="Kimia","C",IF(D594="Biologi","D",IF(D594="Statistika","E","F"))))),IF(A594&gt;=1000,"",IF(A594&gt;=100,"0",IF(A594&gt;=10,"00",IF(A594&lt;10,"000")))),A594)</f>
        <v>F0593</v>
      </c>
      <c r="D594" t="s">
        <v>1011</v>
      </c>
      <c r="E594" t="str">
        <f>VLOOKUP(C594,Detail!$G$1:$H$1001,2,0)</f>
        <v>Kamidin Wacana</v>
      </c>
      <c r="F594" t="str">
        <f>IF(D594="Kimia","Bu Dwi",IF(D594="Biologi","Pak Krisna",IF(D594="Statistika","Pak Budi",IF(D594="Aktuaria","Bu Ratna",IF(D594="Matematika","Bu Made","Pak Andi")))))</f>
        <v>Bu Ratna</v>
      </c>
      <c r="G594">
        <v>60</v>
      </c>
      <c r="H594">
        <v>70</v>
      </c>
      <c r="I594">
        <v>33</v>
      </c>
      <c r="J594">
        <v>57</v>
      </c>
      <c r="K594">
        <v>81</v>
      </c>
      <c r="L594">
        <v>43</v>
      </c>
      <c r="M594">
        <v>66</v>
      </c>
      <c r="N594" s="27" t="str">
        <f>IFERROR(VLOOKUP(Main!C594,Absen!$A$1:$B$501,2,0),"No")</f>
        <v>No</v>
      </c>
      <c r="O594" s="27" t="str">
        <f>IF(N594="No","Hadir","Tidak Hadir")</f>
        <v>Hadir</v>
      </c>
      <c r="P594">
        <f>IF(N594="No",M594,M594-10)</f>
        <v>66</v>
      </c>
      <c r="Q594">
        <f>SUM(G594:H594,J594:K594)*12.5%+SUM(I594,L594)*20%+P594*10%</f>
        <v>55.300000000000004</v>
      </c>
      <c r="R594" t="str">
        <f>IF(Main!Q594&gt;=91,"A+",IF(Main!Q594&gt;=80,"A",IF(Q594&gt;=70,"B",IF(Q594&gt;=60,"C",IF(Q594&gt;=40,"D",IF(Q594&lt;40,"E"))))))</f>
        <v>D</v>
      </c>
      <c r="S594" s="27">
        <f>INDEX(Detail!$A$1:$A$1001,MATCH(Main!C594,Detail!$G$1:$G$1001,0))</f>
        <v>37741</v>
      </c>
      <c r="T594" t="str">
        <f>INDEX(Detail!$F$1:$F$1001,MATCH(Main!C594,Detail!$G$1:$G$1001,0))</f>
        <v>Medan</v>
      </c>
      <c r="U594">
        <f>INDEX(Detail!$C$1:$C$1001,MATCH(Main!C594,Detail!$G$1:$G$1001,0))</f>
        <v>177</v>
      </c>
      <c r="V594">
        <f>INDEX(Detail!$D$1:$D$1001,MATCH(Main!C594,Detail!$G$1:$G$1001,0))</f>
        <v>57</v>
      </c>
      <c r="W594" t="str">
        <f>INDEX(Detail!$E$1:$E$1001,MATCH(Main!C594,Detail!$G$1:$G$1001,0))</f>
        <v xml:space="preserve">Jalan Gedebage Selatan No. 8
</v>
      </c>
      <c r="X594" t="str">
        <f>INDEX(Detail!$B$1:$B$1001,MATCH(Main!C594,Detail!$G$1:$G$1001,0))</f>
        <v>AB-</v>
      </c>
    </row>
    <row r="595" spans="1:24" x14ac:dyDescent="0.35">
      <c r="A595">
        <v>594</v>
      </c>
      <c r="B595" t="str">
        <f>IF(A595&lt;=250,"1-250",IF(A595&lt;=500,"251-500",IF(A595&lt;=750,"501-750","751-1000")))</f>
        <v>501-750</v>
      </c>
      <c r="C595" t="str">
        <f>CONCATENATE(IF(D595="Matematika","A",IF(D595="Fisika","B",IF(D595="Kimia","C",IF(D595="Biologi","D",IF(D595="Statistika","E","F"))))),IF(A595&gt;=1000,"",IF(A595&gt;=100,"0",IF(A595&gt;=10,"00",IF(A595&lt;10,"000")))),A595)</f>
        <v>B0594</v>
      </c>
      <c r="D595" t="s">
        <v>1014</v>
      </c>
      <c r="E595" t="str">
        <f>VLOOKUP(C595,Detail!$G$1:$H$1001,2,0)</f>
        <v>Joko Prayoga</v>
      </c>
      <c r="F595" t="str">
        <f>IF(D595="Kimia","Bu Dwi",IF(D595="Biologi","Pak Krisna",IF(D595="Statistika","Pak Budi",IF(D595="Aktuaria","Bu Ratna",IF(D595="Matematika","Bu Made","Pak Andi")))))</f>
        <v>Pak Andi</v>
      </c>
      <c r="G595">
        <v>89</v>
      </c>
      <c r="H595">
        <v>47</v>
      </c>
      <c r="I595">
        <v>47</v>
      </c>
      <c r="J595">
        <v>62</v>
      </c>
      <c r="K595">
        <v>79</v>
      </c>
      <c r="L595">
        <v>84</v>
      </c>
      <c r="M595">
        <v>97</v>
      </c>
      <c r="N595" s="27" t="str">
        <f>IFERROR(VLOOKUP(Main!C595,Absen!$A$1:$B$501,2,0),"No")</f>
        <v>No</v>
      </c>
      <c r="O595" s="27" t="str">
        <f>IF(N595="No","Hadir","Tidak Hadir")</f>
        <v>Hadir</v>
      </c>
      <c r="P595">
        <f>IF(N595="No",M595,M595-10)</f>
        <v>97</v>
      </c>
      <c r="Q595">
        <f>SUM(G595:H595,J595:K595)*12.5%+SUM(I595,L595)*20%+P595*10%</f>
        <v>70.525000000000006</v>
      </c>
      <c r="R595" t="str">
        <f>IF(Main!Q595&gt;=91,"A+",IF(Main!Q595&gt;=80,"A",IF(Q595&gt;=70,"B",IF(Q595&gt;=60,"C",IF(Q595&gt;=40,"D",IF(Q595&lt;40,"E"))))))</f>
        <v>B</v>
      </c>
      <c r="S595" s="27">
        <f>INDEX(Detail!$A$1:$A$1001,MATCH(Main!C595,Detail!$G$1:$G$1001,0))</f>
        <v>37157</v>
      </c>
      <c r="T595" t="str">
        <f>INDEX(Detail!$F$1:$F$1001,MATCH(Main!C595,Detail!$G$1:$G$1001,0))</f>
        <v>Kota Administrasi Jakarta Barat</v>
      </c>
      <c r="U595">
        <f>INDEX(Detail!$C$1:$C$1001,MATCH(Main!C595,Detail!$G$1:$G$1001,0))</f>
        <v>172</v>
      </c>
      <c r="V595">
        <f>INDEX(Detail!$D$1:$D$1001,MATCH(Main!C595,Detail!$G$1:$G$1001,0))</f>
        <v>95</v>
      </c>
      <c r="W595" t="str">
        <f>INDEX(Detail!$E$1:$E$1001,MATCH(Main!C595,Detail!$G$1:$G$1001,0))</f>
        <v>Gg. Surapati No. 92</v>
      </c>
      <c r="X595" t="str">
        <f>INDEX(Detail!$B$1:$B$1001,MATCH(Main!C595,Detail!$G$1:$G$1001,0))</f>
        <v>AB+</v>
      </c>
    </row>
    <row r="596" spans="1:24" x14ac:dyDescent="0.35">
      <c r="A596">
        <v>595</v>
      </c>
      <c r="B596" t="str">
        <f>IF(A596&lt;=250,"1-250",IF(A596&lt;=500,"251-500",IF(A596&lt;=750,"501-750","751-1000")))</f>
        <v>501-750</v>
      </c>
      <c r="C596" t="str">
        <f>CONCATENATE(IF(D596="Matematika","A",IF(D596="Fisika","B",IF(D596="Kimia","C",IF(D596="Biologi","D",IF(D596="Statistika","E","F"))))),IF(A596&gt;=1000,"",IF(A596&gt;=100,"0",IF(A596&gt;=10,"00",IF(A596&lt;10,"000")))),A596)</f>
        <v>E0595</v>
      </c>
      <c r="D596" t="s">
        <v>1010</v>
      </c>
      <c r="E596" t="str">
        <f>VLOOKUP(C596,Detail!$G$1:$H$1001,2,0)</f>
        <v>Satya Budiman</v>
      </c>
      <c r="F596" t="str">
        <f>IF(D596="Kimia","Bu Dwi",IF(D596="Biologi","Pak Krisna",IF(D596="Statistika","Pak Budi",IF(D596="Aktuaria","Bu Ratna",IF(D596="Matematika","Bu Made","Pak Andi")))))</f>
        <v>Pak Budi</v>
      </c>
      <c r="G596">
        <v>58</v>
      </c>
      <c r="H596">
        <v>48</v>
      </c>
      <c r="I596">
        <v>79</v>
      </c>
      <c r="J596">
        <v>75</v>
      </c>
      <c r="K596">
        <v>84</v>
      </c>
      <c r="L596">
        <v>41</v>
      </c>
      <c r="M596">
        <v>78</v>
      </c>
      <c r="N596" s="27">
        <f>IFERROR(VLOOKUP(Main!C596,Absen!$A$1:$B$501,2,0),"No")</f>
        <v>44856</v>
      </c>
      <c r="O596" s="27" t="str">
        <f>IF(N596="No","Hadir","Tidak Hadir")</f>
        <v>Tidak Hadir</v>
      </c>
      <c r="P596">
        <f>IF(N596="No",M596,M596-10)</f>
        <v>68</v>
      </c>
      <c r="Q596">
        <f>SUM(G596:H596,J596:K596)*12.5%+SUM(I596,L596)*20%+P596*10%</f>
        <v>63.924999999999997</v>
      </c>
      <c r="R596" t="str">
        <f>IF(Main!Q596&gt;=91,"A+",IF(Main!Q596&gt;=80,"A",IF(Q596&gt;=70,"B",IF(Q596&gt;=60,"C",IF(Q596&gt;=40,"D",IF(Q596&lt;40,"E"))))))</f>
        <v>C</v>
      </c>
      <c r="S596" s="27">
        <f>INDEX(Detail!$A$1:$A$1001,MATCH(Main!C596,Detail!$G$1:$G$1001,0))</f>
        <v>37544</v>
      </c>
      <c r="T596" t="str">
        <f>INDEX(Detail!$F$1:$F$1001,MATCH(Main!C596,Detail!$G$1:$G$1001,0))</f>
        <v>Padang Sidempuan</v>
      </c>
      <c r="U596">
        <f>INDEX(Detail!$C$1:$C$1001,MATCH(Main!C596,Detail!$G$1:$G$1001,0))</f>
        <v>160</v>
      </c>
      <c r="V596">
        <f>INDEX(Detail!$D$1:$D$1001,MATCH(Main!C596,Detail!$G$1:$G$1001,0))</f>
        <v>56</v>
      </c>
      <c r="W596" t="str">
        <f>INDEX(Detail!$E$1:$E$1001,MATCH(Main!C596,Detail!$G$1:$G$1001,0))</f>
        <v>Gg. Sukabumi No. 75</v>
      </c>
      <c r="X596" t="str">
        <f>INDEX(Detail!$B$1:$B$1001,MATCH(Main!C596,Detail!$G$1:$G$1001,0))</f>
        <v>B+</v>
      </c>
    </row>
    <row r="597" spans="1:24" x14ac:dyDescent="0.35">
      <c r="A597">
        <v>596</v>
      </c>
      <c r="B597" t="str">
        <f>IF(A597&lt;=250,"1-250",IF(A597&lt;=500,"251-500",IF(A597&lt;=750,"501-750","751-1000")))</f>
        <v>501-750</v>
      </c>
      <c r="C597" t="str">
        <f>CONCATENATE(IF(D597="Matematika","A",IF(D597="Fisika","B",IF(D597="Kimia","C",IF(D597="Biologi","D",IF(D597="Statistika","E","F"))))),IF(A597&gt;=1000,"",IF(A597&gt;=100,"0",IF(A597&gt;=10,"00",IF(A597&lt;10,"000")))),A597)</f>
        <v>A0596</v>
      </c>
      <c r="D597" t="s">
        <v>1015</v>
      </c>
      <c r="E597" t="str">
        <f>VLOOKUP(C597,Detail!$G$1:$H$1001,2,0)</f>
        <v>Gada Mardhiyah</v>
      </c>
      <c r="F597" t="str">
        <f>IF(D597="Kimia","Bu Dwi",IF(D597="Biologi","Pak Krisna",IF(D597="Statistika","Pak Budi",IF(D597="Aktuaria","Bu Ratna",IF(D597="Matematika","Bu Made","Pak Andi")))))</f>
        <v>Bu Made</v>
      </c>
      <c r="G597">
        <v>76</v>
      </c>
      <c r="H597">
        <v>40</v>
      </c>
      <c r="I597">
        <v>48</v>
      </c>
      <c r="J597">
        <v>53</v>
      </c>
      <c r="K597">
        <v>53</v>
      </c>
      <c r="L597">
        <v>69</v>
      </c>
      <c r="M597">
        <v>70</v>
      </c>
      <c r="N597" s="27">
        <f>IFERROR(VLOOKUP(Main!C597,Absen!$A$1:$B$501,2,0),"No")</f>
        <v>44753</v>
      </c>
      <c r="O597" s="27" t="str">
        <f>IF(N597="No","Hadir","Tidak Hadir")</f>
        <v>Tidak Hadir</v>
      </c>
      <c r="P597">
        <f>IF(N597="No",M597,M597-10)</f>
        <v>60</v>
      </c>
      <c r="Q597">
        <f>SUM(G597:H597,J597:K597)*12.5%+SUM(I597,L597)*20%+P597*10%</f>
        <v>57.150000000000006</v>
      </c>
      <c r="R597" t="str">
        <f>IF(Main!Q597&gt;=91,"A+",IF(Main!Q597&gt;=80,"A",IF(Q597&gt;=70,"B",IF(Q597&gt;=60,"C",IF(Q597&gt;=40,"D",IF(Q597&lt;40,"E"))))))</f>
        <v>D</v>
      </c>
      <c r="S597" s="27">
        <f>INDEX(Detail!$A$1:$A$1001,MATCH(Main!C597,Detail!$G$1:$G$1001,0))</f>
        <v>37953</v>
      </c>
      <c r="T597" t="str">
        <f>INDEX(Detail!$F$1:$F$1001,MATCH(Main!C597,Detail!$G$1:$G$1001,0))</f>
        <v>Samarinda</v>
      </c>
      <c r="U597">
        <f>INDEX(Detail!$C$1:$C$1001,MATCH(Main!C597,Detail!$G$1:$G$1001,0))</f>
        <v>155</v>
      </c>
      <c r="V597">
        <f>INDEX(Detail!$D$1:$D$1001,MATCH(Main!C597,Detail!$G$1:$G$1001,0))</f>
        <v>77</v>
      </c>
      <c r="W597" t="str">
        <f>INDEX(Detail!$E$1:$E$1001,MATCH(Main!C597,Detail!$G$1:$G$1001,0))</f>
        <v>Jalan Gardujati No. 82</v>
      </c>
      <c r="X597" t="str">
        <f>INDEX(Detail!$B$1:$B$1001,MATCH(Main!C597,Detail!$G$1:$G$1001,0))</f>
        <v>A+</v>
      </c>
    </row>
    <row r="598" spans="1:24" x14ac:dyDescent="0.35">
      <c r="A598">
        <v>597</v>
      </c>
      <c r="B598" t="str">
        <f>IF(A598&lt;=250,"1-250",IF(A598&lt;=500,"251-500",IF(A598&lt;=750,"501-750","751-1000")))</f>
        <v>501-750</v>
      </c>
      <c r="C598" t="str">
        <f>CONCATENATE(IF(D598="Matematika","A",IF(D598="Fisika","B",IF(D598="Kimia","C",IF(D598="Biologi","D",IF(D598="Statistika","E","F"))))),IF(A598&gt;=1000,"",IF(A598&gt;=100,"0",IF(A598&gt;=10,"00",IF(A598&lt;10,"000")))),A598)</f>
        <v>F0597</v>
      </c>
      <c r="D598" t="s">
        <v>1011</v>
      </c>
      <c r="E598" t="str">
        <f>VLOOKUP(C598,Detail!$G$1:$H$1001,2,0)</f>
        <v>Vicky Pratama</v>
      </c>
      <c r="F598" t="str">
        <f>IF(D598="Kimia","Bu Dwi",IF(D598="Biologi","Pak Krisna",IF(D598="Statistika","Pak Budi",IF(D598="Aktuaria","Bu Ratna",IF(D598="Matematika","Bu Made","Pak Andi")))))</f>
        <v>Bu Ratna</v>
      </c>
      <c r="G598">
        <v>95</v>
      </c>
      <c r="H598">
        <v>64</v>
      </c>
      <c r="I598">
        <v>67</v>
      </c>
      <c r="J598">
        <v>70</v>
      </c>
      <c r="K598">
        <v>62</v>
      </c>
      <c r="L598">
        <v>97</v>
      </c>
      <c r="M598">
        <v>88</v>
      </c>
      <c r="N598" s="27">
        <f>IFERROR(VLOOKUP(Main!C598,Absen!$A$1:$B$501,2,0),"No")</f>
        <v>44874</v>
      </c>
      <c r="O598" s="27" t="str">
        <f>IF(N598="No","Hadir","Tidak Hadir")</f>
        <v>Tidak Hadir</v>
      </c>
      <c r="P598">
        <f>IF(N598="No",M598,M598-10)</f>
        <v>78</v>
      </c>
      <c r="Q598">
        <f>SUM(G598:H598,J598:K598)*12.5%+SUM(I598,L598)*20%+P598*10%</f>
        <v>76.975000000000009</v>
      </c>
      <c r="R598" t="str">
        <f>IF(Main!Q598&gt;=91,"A+",IF(Main!Q598&gt;=80,"A",IF(Q598&gt;=70,"B",IF(Q598&gt;=60,"C",IF(Q598&gt;=40,"D",IF(Q598&lt;40,"E"))))))</f>
        <v>B</v>
      </c>
      <c r="S598" s="27">
        <f>INDEX(Detail!$A$1:$A$1001,MATCH(Main!C598,Detail!$G$1:$G$1001,0))</f>
        <v>37050</v>
      </c>
      <c r="T598" t="str">
        <f>INDEX(Detail!$F$1:$F$1001,MATCH(Main!C598,Detail!$G$1:$G$1001,0))</f>
        <v>Sorong</v>
      </c>
      <c r="U598">
        <f>INDEX(Detail!$C$1:$C$1001,MATCH(Main!C598,Detail!$G$1:$G$1001,0))</f>
        <v>168</v>
      </c>
      <c r="V598">
        <f>INDEX(Detail!$D$1:$D$1001,MATCH(Main!C598,Detail!$G$1:$G$1001,0))</f>
        <v>73</v>
      </c>
      <c r="W598" t="str">
        <f>INDEX(Detail!$E$1:$E$1001,MATCH(Main!C598,Detail!$G$1:$G$1001,0))</f>
        <v xml:space="preserve">Jl. S. Parman No. 2
</v>
      </c>
      <c r="X598" t="str">
        <f>INDEX(Detail!$B$1:$B$1001,MATCH(Main!C598,Detail!$G$1:$G$1001,0))</f>
        <v>AB+</v>
      </c>
    </row>
    <row r="599" spans="1:24" x14ac:dyDescent="0.35">
      <c r="A599">
        <v>598</v>
      </c>
      <c r="B599" t="str">
        <f>IF(A599&lt;=250,"1-250",IF(A599&lt;=500,"251-500",IF(A599&lt;=750,"501-750","751-1000")))</f>
        <v>501-750</v>
      </c>
      <c r="C599" t="str">
        <f>CONCATENATE(IF(D599="Matematika","A",IF(D599="Fisika","B",IF(D599="Kimia","C",IF(D599="Biologi","D",IF(D599="Statistika","E","F"))))),IF(A599&gt;=1000,"",IF(A599&gt;=100,"0",IF(A599&gt;=10,"00",IF(A599&lt;10,"000")))),A599)</f>
        <v>F0598</v>
      </c>
      <c r="D599" t="s">
        <v>1011</v>
      </c>
      <c r="E599" t="str">
        <f>VLOOKUP(C599,Detail!$G$1:$H$1001,2,0)</f>
        <v>Dipa Setiawan</v>
      </c>
      <c r="F599" t="str">
        <f>IF(D599="Kimia","Bu Dwi",IF(D599="Biologi","Pak Krisna",IF(D599="Statistika","Pak Budi",IF(D599="Aktuaria","Bu Ratna",IF(D599="Matematika","Bu Made","Pak Andi")))))</f>
        <v>Bu Ratna</v>
      </c>
      <c r="G599">
        <v>74</v>
      </c>
      <c r="H599">
        <v>61</v>
      </c>
      <c r="I599">
        <v>65</v>
      </c>
      <c r="J599">
        <v>51</v>
      </c>
      <c r="K599">
        <v>79</v>
      </c>
      <c r="L599">
        <v>74</v>
      </c>
      <c r="M599">
        <v>70</v>
      </c>
      <c r="N599" s="27" t="str">
        <f>IFERROR(VLOOKUP(Main!C599,Absen!$A$1:$B$501,2,0),"No")</f>
        <v>No</v>
      </c>
      <c r="O599" s="27" t="str">
        <f>IF(N599="No","Hadir","Tidak Hadir")</f>
        <v>Hadir</v>
      </c>
      <c r="P599">
        <f>IF(N599="No",M599,M599-10)</f>
        <v>70</v>
      </c>
      <c r="Q599">
        <f>SUM(G599:H599,J599:K599)*12.5%+SUM(I599,L599)*20%+P599*10%</f>
        <v>67.924999999999997</v>
      </c>
      <c r="R599" t="str">
        <f>IF(Main!Q599&gt;=91,"A+",IF(Main!Q599&gt;=80,"A",IF(Q599&gt;=70,"B",IF(Q599&gt;=60,"C",IF(Q599&gt;=40,"D",IF(Q599&lt;40,"E"))))))</f>
        <v>C</v>
      </c>
      <c r="S599" s="27">
        <f>INDEX(Detail!$A$1:$A$1001,MATCH(Main!C599,Detail!$G$1:$G$1001,0))</f>
        <v>38226</v>
      </c>
      <c r="T599" t="str">
        <f>INDEX(Detail!$F$1:$F$1001,MATCH(Main!C599,Detail!$G$1:$G$1001,0))</f>
        <v>Sorong</v>
      </c>
      <c r="U599">
        <f>INDEX(Detail!$C$1:$C$1001,MATCH(Main!C599,Detail!$G$1:$G$1001,0))</f>
        <v>158</v>
      </c>
      <c r="V599">
        <f>INDEX(Detail!$D$1:$D$1001,MATCH(Main!C599,Detail!$G$1:$G$1001,0))</f>
        <v>84</v>
      </c>
      <c r="W599" t="str">
        <f>INDEX(Detail!$E$1:$E$1001,MATCH(Main!C599,Detail!$G$1:$G$1001,0))</f>
        <v>Jl. Sukabumi No. 07</v>
      </c>
      <c r="X599" t="str">
        <f>INDEX(Detail!$B$1:$B$1001,MATCH(Main!C599,Detail!$G$1:$G$1001,0))</f>
        <v>A-</v>
      </c>
    </row>
    <row r="600" spans="1:24" x14ac:dyDescent="0.35">
      <c r="A600">
        <v>599</v>
      </c>
      <c r="B600" t="str">
        <f>IF(A600&lt;=250,"1-250",IF(A600&lt;=500,"251-500",IF(A600&lt;=750,"501-750","751-1000")))</f>
        <v>501-750</v>
      </c>
      <c r="C600" t="str">
        <f>CONCATENATE(IF(D600="Matematika","A",IF(D600="Fisika","B",IF(D600="Kimia","C",IF(D600="Biologi","D",IF(D600="Statistika","E","F"))))),IF(A600&gt;=1000,"",IF(A600&gt;=100,"0",IF(A600&gt;=10,"00",IF(A600&lt;10,"000")))),A600)</f>
        <v>F0599</v>
      </c>
      <c r="D600" t="s">
        <v>1011</v>
      </c>
      <c r="E600" t="str">
        <f>VLOOKUP(C600,Detail!$G$1:$H$1001,2,0)</f>
        <v>Lili Widiastuti</v>
      </c>
      <c r="F600" t="str">
        <f>IF(D600="Kimia","Bu Dwi",IF(D600="Biologi","Pak Krisna",IF(D600="Statistika","Pak Budi",IF(D600="Aktuaria","Bu Ratna",IF(D600="Matematika","Bu Made","Pak Andi")))))</f>
        <v>Bu Ratna</v>
      </c>
      <c r="G600">
        <v>56</v>
      </c>
      <c r="H600">
        <v>44</v>
      </c>
      <c r="I600">
        <v>37</v>
      </c>
      <c r="J600">
        <v>75</v>
      </c>
      <c r="K600">
        <v>50</v>
      </c>
      <c r="L600">
        <v>66</v>
      </c>
      <c r="M600">
        <v>83</v>
      </c>
      <c r="N600" s="27" t="str">
        <f>IFERROR(VLOOKUP(Main!C600,Absen!$A$1:$B$501,2,0),"No")</f>
        <v>No</v>
      </c>
      <c r="O600" s="27" t="str">
        <f>IF(N600="No","Hadir","Tidak Hadir")</f>
        <v>Hadir</v>
      </c>
      <c r="P600">
        <f>IF(N600="No",M600,M600-10)</f>
        <v>83</v>
      </c>
      <c r="Q600">
        <f>SUM(G600:H600,J600:K600)*12.5%+SUM(I600,L600)*20%+P600*10%</f>
        <v>57.025000000000006</v>
      </c>
      <c r="R600" t="str">
        <f>IF(Main!Q600&gt;=91,"A+",IF(Main!Q600&gt;=80,"A",IF(Q600&gt;=70,"B",IF(Q600&gt;=60,"C",IF(Q600&gt;=40,"D",IF(Q600&lt;40,"E"))))))</f>
        <v>D</v>
      </c>
      <c r="S600" s="27">
        <f>INDEX(Detail!$A$1:$A$1001,MATCH(Main!C600,Detail!$G$1:$G$1001,0))</f>
        <v>37827</v>
      </c>
      <c r="T600" t="str">
        <f>INDEX(Detail!$F$1:$F$1001,MATCH(Main!C600,Detail!$G$1:$G$1001,0))</f>
        <v>Pekalongan</v>
      </c>
      <c r="U600">
        <f>INDEX(Detail!$C$1:$C$1001,MATCH(Main!C600,Detail!$G$1:$G$1001,0))</f>
        <v>180</v>
      </c>
      <c r="V600">
        <f>INDEX(Detail!$D$1:$D$1001,MATCH(Main!C600,Detail!$G$1:$G$1001,0))</f>
        <v>68</v>
      </c>
      <c r="W600" t="str">
        <f>INDEX(Detail!$E$1:$E$1001,MATCH(Main!C600,Detail!$G$1:$G$1001,0))</f>
        <v xml:space="preserve">Gang Ir. H. Djuanda No. 0
</v>
      </c>
      <c r="X600" t="str">
        <f>INDEX(Detail!$B$1:$B$1001,MATCH(Main!C600,Detail!$G$1:$G$1001,0))</f>
        <v>B-</v>
      </c>
    </row>
    <row r="601" spans="1:24" x14ac:dyDescent="0.35">
      <c r="A601">
        <v>600</v>
      </c>
      <c r="B601" t="str">
        <f>IF(A601&lt;=250,"1-250",IF(A601&lt;=500,"251-500",IF(A601&lt;=750,"501-750","751-1000")))</f>
        <v>501-750</v>
      </c>
      <c r="C601" t="str">
        <f>CONCATENATE(IF(D601="Matematika","A",IF(D601="Fisika","B",IF(D601="Kimia","C",IF(D601="Biologi","D",IF(D601="Statistika","E","F"))))),IF(A601&gt;=1000,"",IF(A601&gt;=100,"0",IF(A601&gt;=10,"00",IF(A601&lt;10,"000")))),A601)</f>
        <v>B0600</v>
      </c>
      <c r="D601" t="s">
        <v>1014</v>
      </c>
      <c r="E601" t="str">
        <f>VLOOKUP(C601,Detail!$G$1:$H$1001,2,0)</f>
        <v>Ratna Mulyani</v>
      </c>
      <c r="F601" t="str">
        <f>IF(D601="Kimia","Bu Dwi",IF(D601="Biologi","Pak Krisna",IF(D601="Statistika","Pak Budi",IF(D601="Aktuaria","Bu Ratna",IF(D601="Matematika","Bu Made","Pak Andi")))))</f>
        <v>Pak Andi</v>
      </c>
      <c r="G601">
        <v>58</v>
      </c>
      <c r="H601">
        <v>44</v>
      </c>
      <c r="I601">
        <v>61</v>
      </c>
      <c r="J601">
        <v>56</v>
      </c>
      <c r="K601">
        <v>59</v>
      </c>
      <c r="L601">
        <v>100</v>
      </c>
      <c r="M601">
        <v>83</v>
      </c>
      <c r="N601" s="27" t="str">
        <f>IFERROR(VLOOKUP(Main!C601,Absen!$A$1:$B$501,2,0),"No")</f>
        <v>No</v>
      </c>
      <c r="O601" s="27" t="str">
        <f>IF(N601="No","Hadir","Tidak Hadir")</f>
        <v>Hadir</v>
      </c>
      <c r="P601">
        <f>IF(N601="No",M601,M601-10)</f>
        <v>83</v>
      </c>
      <c r="Q601">
        <f>SUM(G601:H601,J601:K601)*12.5%+SUM(I601,L601)*20%+P601*10%</f>
        <v>67.625</v>
      </c>
      <c r="R601" t="str">
        <f>IF(Main!Q601&gt;=91,"A+",IF(Main!Q601&gt;=80,"A",IF(Q601&gt;=70,"B",IF(Q601&gt;=60,"C",IF(Q601&gt;=40,"D",IF(Q601&lt;40,"E"))))))</f>
        <v>C</v>
      </c>
      <c r="S601" s="27">
        <f>INDEX(Detail!$A$1:$A$1001,MATCH(Main!C601,Detail!$G$1:$G$1001,0))</f>
        <v>38037</v>
      </c>
      <c r="T601" t="str">
        <f>INDEX(Detail!$F$1:$F$1001,MATCH(Main!C601,Detail!$G$1:$G$1001,0))</f>
        <v>Kota Administrasi Jakarta Utara</v>
      </c>
      <c r="U601">
        <f>INDEX(Detail!$C$1:$C$1001,MATCH(Main!C601,Detail!$G$1:$G$1001,0))</f>
        <v>153</v>
      </c>
      <c r="V601">
        <f>INDEX(Detail!$D$1:$D$1001,MATCH(Main!C601,Detail!$G$1:$G$1001,0))</f>
        <v>65</v>
      </c>
      <c r="W601" t="str">
        <f>INDEX(Detail!$E$1:$E$1001,MATCH(Main!C601,Detail!$G$1:$G$1001,0))</f>
        <v xml:space="preserve">Gang Rawamangun No. 7
</v>
      </c>
      <c r="X601" t="str">
        <f>INDEX(Detail!$B$1:$B$1001,MATCH(Main!C601,Detail!$G$1:$G$1001,0))</f>
        <v>O+</v>
      </c>
    </row>
    <row r="602" spans="1:24" x14ac:dyDescent="0.35">
      <c r="A602">
        <v>601</v>
      </c>
      <c r="B602" t="str">
        <f>IF(A602&lt;=250,"1-250",IF(A602&lt;=500,"251-500",IF(A602&lt;=750,"501-750","751-1000")))</f>
        <v>501-750</v>
      </c>
      <c r="C602" t="str">
        <f>CONCATENATE(IF(D602="Matematika","A",IF(D602="Fisika","B",IF(D602="Kimia","C",IF(D602="Biologi","D",IF(D602="Statistika","E","F"))))),IF(A602&gt;=1000,"",IF(A602&gt;=100,"0",IF(A602&gt;=10,"00",IF(A602&lt;10,"000")))),A602)</f>
        <v>A0601</v>
      </c>
      <c r="D602" t="s">
        <v>1015</v>
      </c>
      <c r="E602" t="str">
        <f>VLOOKUP(C602,Detail!$G$1:$H$1001,2,0)</f>
        <v>Chelsea Adriansyah</v>
      </c>
      <c r="F602" t="str">
        <f>IF(D602="Kimia","Bu Dwi",IF(D602="Biologi","Pak Krisna",IF(D602="Statistika","Pak Budi",IF(D602="Aktuaria","Bu Ratna",IF(D602="Matematika","Bu Made","Pak Andi")))))</f>
        <v>Bu Made</v>
      </c>
      <c r="G602">
        <v>94</v>
      </c>
      <c r="H602">
        <v>60</v>
      </c>
      <c r="I602">
        <v>55</v>
      </c>
      <c r="J602">
        <v>60</v>
      </c>
      <c r="K602">
        <v>54</v>
      </c>
      <c r="L602">
        <v>61</v>
      </c>
      <c r="M602">
        <v>100</v>
      </c>
      <c r="N602" s="27">
        <f>IFERROR(VLOOKUP(Main!C602,Absen!$A$1:$B$501,2,0),"No")</f>
        <v>44820</v>
      </c>
      <c r="O602" s="27" t="str">
        <f>IF(N602="No","Hadir","Tidak Hadir")</f>
        <v>Tidak Hadir</v>
      </c>
      <c r="P602">
        <f>IF(N602="No",M602,M602-10)</f>
        <v>90</v>
      </c>
      <c r="Q602">
        <f>SUM(G602:H602,J602:K602)*12.5%+SUM(I602,L602)*20%+P602*10%</f>
        <v>65.7</v>
      </c>
      <c r="R602" t="str">
        <f>IF(Main!Q602&gt;=91,"A+",IF(Main!Q602&gt;=80,"A",IF(Q602&gt;=70,"B",IF(Q602&gt;=60,"C",IF(Q602&gt;=40,"D",IF(Q602&lt;40,"E"))))))</f>
        <v>C</v>
      </c>
      <c r="S602" s="27">
        <f>INDEX(Detail!$A$1:$A$1001,MATCH(Main!C602,Detail!$G$1:$G$1001,0))</f>
        <v>38437</v>
      </c>
      <c r="T602" t="str">
        <f>INDEX(Detail!$F$1:$F$1001,MATCH(Main!C602,Detail!$G$1:$G$1001,0))</f>
        <v>Blitar</v>
      </c>
      <c r="U602">
        <f>INDEX(Detail!$C$1:$C$1001,MATCH(Main!C602,Detail!$G$1:$G$1001,0))</f>
        <v>156</v>
      </c>
      <c r="V602">
        <f>INDEX(Detail!$D$1:$D$1001,MATCH(Main!C602,Detail!$G$1:$G$1001,0))</f>
        <v>48</v>
      </c>
      <c r="W602" t="str">
        <f>INDEX(Detail!$E$1:$E$1001,MATCH(Main!C602,Detail!$G$1:$G$1001,0))</f>
        <v xml:space="preserve">Gg. Kutisari Selatan No. 0
</v>
      </c>
      <c r="X602" t="str">
        <f>INDEX(Detail!$B$1:$B$1001,MATCH(Main!C602,Detail!$G$1:$G$1001,0))</f>
        <v>A-</v>
      </c>
    </row>
    <row r="603" spans="1:24" x14ac:dyDescent="0.35">
      <c r="A603">
        <v>602</v>
      </c>
      <c r="B603" t="str">
        <f>IF(A603&lt;=250,"1-250",IF(A603&lt;=500,"251-500",IF(A603&lt;=750,"501-750","751-1000")))</f>
        <v>501-750</v>
      </c>
      <c r="C603" t="str">
        <f>CONCATENATE(IF(D603="Matematika","A",IF(D603="Fisika","B",IF(D603="Kimia","C",IF(D603="Biologi","D",IF(D603="Statistika","E","F"))))),IF(A603&gt;=1000,"",IF(A603&gt;=100,"0",IF(A603&gt;=10,"00",IF(A603&lt;10,"000")))),A603)</f>
        <v>C0602</v>
      </c>
      <c r="D603" t="s">
        <v>1012</v>
      </c>
      <c r="E603" t="str">
        <f>VLOOKUP(C603,Detail!$G$1:$H$1001,2,0)</f>
        <v>Elma Prastuti</v>
      </c>
      <c r="F603" t="str">
        <f>IF(D603="Kimia","Bu Dwi",IF(D603="Biologi","Pak Krisna",IF(D603="Statistika","Pak Budi",IF(D603="Aktuaria","Bu Ratna",IF(D603="Matematika","Bu Made","Pak Andi")))))</f>
        <v>Bu Dwi</v>
      </c>
      <c r="G603">
        <v>92</v>
      </c>
      <c r="H603">
        <v>56</v>
      </c>
      <c r="I603">
        <v>35</v>
      </c>
      <c r="J603">
        <v>53</v>
      </c>
      <c r="K603">
        <v>75</v>
      </c>
      <c r="L603">
        <v>40</v>
      </c>
      <c r="M603">
        <v>82</v>
      </c>
      <c r="N603" s="27">
        <f>IFERROR(VLOOKUP(Main!C603,Absen!$A$1:$B$501,2,0),"No")</f>
        <v>44766</v>
      </c>
      <c r="O603" s="27" t="str">
        <f>IF(N603="No","Hadir","Tidak Hadir")</f>
        <v>Tidak Hadir</v>
      </c>
      <c r="P603">
        <f>IF(N603="No",M603,M603-10)</f>
        <v>72</v>
      </c>
      <c r="Q603">
        <f>SUM(G603:H603,J603:K603)*12.5%+SUM(I603,L603)*20%+P603*10%</f>
        <v>56.7</v>
      </c>
      <c r="R603" t="str">
        <f>IF(Main!Q603&gt;=91,"A+",IF(Main!Q603&gt;=80,"A",IF(Q603&gt;=70,"B",IF(Q603&gt;=60,"C",IF(Q603&gt;=40,"D",IF(Q603&lt;40,"E"))))))</f>
        <v>D</v>
      </c>
      <c r="S603" s="27">
        <f>INDEX(Detail!$A$1:$A$1001,MATCH(Main!C603,Detail!$G$1:$G$1001,0))</f>
        <v>37162</v>
      </c>
      <c r="T603" t="str">
        <f>INDEX(Detail!$F$1:$F$1001,MATCH(Main!C603,Detail!$G$1:$G$1001,0))</f>
        <v>Palembang</v>
      </c>
      <c r="U603">
        <f>INDEX(Detail!$C$1:$C$1001,MATCH(Main!C603,Detail!$G$1:$G$1001,0))</f>
        <v>150</v>
      </c>
      <c r="V603">
        <f>INDEX(Detail!$D$1:$D$1001,MATCH(Main!C603,Detail!$G$1:$G$1001,0))</f>
        <v>50</v>
      </c>
      <c r="W603" t="str">
        <f>INDEX(Detail!$E$1:$E$1001,MATCH(Main!C603,Detail!$G$1:$G$1001,0))</f>
        <v xml:space="preserve">Jl. Rumah Sakit No. 8
</v>
      </c>
      <c r="X603" t="str">
        <f>INDEX(Detail!$B$1:$B$1001,MATCH(Main!C603,Detail!$G$1:$G$1001,0))</f>
        <v>AB+</v>
      </c>
    </row>
    <row r="604" spans="1:24" x14ac:dyDescent="0.35">
      <c r="A604">
        <v>603</v>
      </c>
      <c r="B604" t="str">
        <f>IF(A604&lt;=250,"1-250",IF(A604&lt;=500,"251-500",IF(A604&lt;=750,"501-750","751-1000")))</f>
        <v>501-750</v>
      </c>
      <c r="C604" t="str">
        <f>CONCATENATE(IF(D604="Matematika","A",IF(D604="Fisika","B",IF(D604="Kimia","C",IF(D604="Biologi","D",IF(D604="Statistika","E","F"))))),IF(A604&gt;=1000,"",IF(A604&gt;=100,"0",IF(A604&gt;=10,"00",IF(A604&lt;10,"000")))),A604)</f>
        <v>C0603</v>
      </c>
      <c r="D604" t="s">
        <v>1012</v>
      </c>
      <c r="E604" t="str">
        <f>VLOOKUP(C604,Detail!$G$1:$H$1001,2,0)</f>
        <v>Karta Wahyudin</v>
      </c>
      <c r="F604" t="str">
        <f>IF(D604="Kimia","Bu Dwi",IF(D604="Biologi","Pak Krisna",IF(D604="Statistika","Pak Budi",IF(D604="Aktuaria","Bu Ratna",IF(D604="Matematika","Bu Made","Pak Andi")))))</f>
        <v>Bu Dwi</v>
      </c>
      <c r="G604">
        <v>53</v>
      </c>
      <c r="H604">
        <v>69</v>
      </c>
      <c r="I604">
        <v>56</v>
      </c>
      <c r="J604">
        <v>57</v>
      </c>
      <c r="K604">
        <v>71</v>
      </c>
      <c r="L604">
        <v>48</v>
      </c>
      <c r="M604">
        <v>62</v>
      </c>
      <c r="N604" s="27" t="str">
        <f>IFERROR(VLOOKUP(Main!C604,Absen!$A$1:$B$501,2,0),"No")</f>
        <v>No</v>
      </c>
      <c r="O604" s="27" t="str">
        <f>IF(N604="No","Hadir","Tidak Hadir")</f>
        <v>Hadir</v>
      </c>
      <c r="P604">
        <f>IF(N604="No",M604,M604-10)</f>
        <v>62</v>
      </c>
      <c r="Q604">
        <f>SUM(G604:H604,J604:K604)*12.5%+SUM(I604,L604)*20%+P604*10%</f>
        <v>58.25</v>
      </c>
      <c r="R604" t="str">
        <f>IF(Main!Q604&gt;=91,"A+",IF(Main!Q604&gt;=80,"A",IF(Q604&gt;=70,"B",IF(Q604&gt;=60,"C",IF(Q604&gt;=40,"D",IF(Q604&lt;40,"E"))))))</f>
        <v>D</v>
      </c>
      <c r="S604" s="27">
        <f>INDEX(Detail!$A$1:$A$1001,MATCH(Main!C604,Detail!$G$1:$G$1001,0))</f>
        <v>37396</v>
      </c>
      <c r="T604" t="str">
        <f>INDEX(Detail!$F$1:$F$1001,MATCH(Main!C604,Detail!$G$1:$G$1001,0))</f>
        <v>Gorontalo</v>
      </c>
      <c r="U604">
        <f>INDEX(Detail!$C$1:$C$1001,MATCH(Main!C604,Detail!$G$1:$G$1001,0))</f>
        <v>163</v>
      </c>
      <c r="V604">
        <f>INDEX(Detail!$D$1:$D$1001,MATCH(Main!C604,Detail!$G$1:$G$1001,0))</f>
        <v>49</v>
      </c>
      <c r="W604" t="str">
        <f>INDEX(Detail!$E$1:$E$1001,MATCH(Main!C604,Detail!$G$1:$G$1001,0))</f>
        <v xml:space="preserve">Gang Raya Ujungberung No. 6
</v>
      </c>
      <c r="X604" t="str">
        <f>INDEX(Detail!$B$1:$B$1001,MATCH(Main!C604,Detail!$G$1:$G$1001,0))</f>
        <v>AB-</v>
      </c>
    </row>
    <row r="605" spans="1:24" x14ac:dyDescent="0.35">
      <c r="A605">
        <v>604</v>
      </c>
      <c r="B605" t="str">
        <f>IF(A605&lt;=250,"1-250",IF(A605&lt;=500,"251-500",IF(A605&lt;=750,"501-750","751-1000")))</f>
        <v>501-750</v>
      </c>
      <c r="C605" t="str">
        <f>CONCATENATE(IF(D605="Matematika","A",IF(D605="Fisika","B",IF(D605="Kimia","C",IF(D605="Biologi","D",IF(D605="Statistika","E","F"))))),IF(A605&gt;=1000,"",IF(A605&gt;=100,"0",IF(A605&gt;=10,"00",IF(A605&lt;10,"000")))),A605)</f>
        <v>A0604</v>
      </c>
      <c r="D605" t="s">
        <v>1015</v>
      </c>
      <c r="E605" t="str">
        <f>VLOOKUP(C605,Detail!$G$1:$H$1001,2,0)</f>
        <v>Diana Zulaika</v>
      </c>
      <c r="F605" t="str">
        <f>IF(D605="Kimia","Bu Dwi",IF(D605="Biologi","Pak Krisna",IF(D605="Statistika","Pak Budi",IF(D605="Aktuaria","Bu Ratna",IF(D605="Matematika","Bu Made","Pak Andi")))))</f>
        <v>Bu Made</v>
      </c>
      <c r="G605">
        <v>93</v>
      </c>
      <c r="H605">
        <v>57</v>
      </c>
      <c r="I605">
        <v>61</v>
      </c>
      <c r="J605">
        <v>68</v>
      </c>
      <c r="K605">
        <v>75</v>
      </c>
      <c r="L605">
        <v>42</v>
      </c>
      <c r="M605">
        <v>100</v>
      </c>
      <c r="N605" s="27">
        <f>IFERROR(VLOOKUP(Main!C605,Absen!$A$1:$B$501,2,0),"No")</f>
        <v>44799</v>
      </c>
      <c r="O605" s="27" t="str">
        <f>IF(N605="No","Hadir","Tidak Hadir")</f>
        <v>Tidak Hadir</v>
      </c>
      <c r="P605">
        <f>IF(N605="No",M605,M605-10)</f>
        <v>90</v>
      </c>
      <c r="Q605">
        <f>SUM(G605:H605,J605:K605)*12.5%+SUM(I605,L605)*20%+P605*10%</f>
        <v>66.224999999999994</v>
      </c>
      <c r="R605" t="str">
        <f>IF(Main!Q605&gt;=91,"A+",IF(Main!Q605&gt;=80,"A",IF(Q605&gt;=70,"B",IF(Q605&gt;=60,"C",IF(Q605&gt;=40,"D",IF(Q605&lt;40,"E"))))))</f>
        <v>C</v>
      </c>
      <c r="S605" s="27">
        <f>INDEX(Detail!$A$1:$A$1001,MATCH(Main!C605,Detail!$G$1:$G$1001,0))</f>
        <v>37780</v>
      </c>
      <c r="T605" t="str">
        <f>INDEX(Detail!$F$1:$F$1001,MATCH(Main!C605,Detail!$G$1:$G$1001,0))</f>
        <v>Lubuklinggau</v>
      </c>
      <c r="U605">
        <f>INDEX(Detail!$C$1:$C$1001,MATCH(Main!C605,Detail!$G$1:$G$1001,0))</f>
        <v>178</v>
      </c>
      <c r="V605">
        <f>INDEX(Detail!$D$1:$D$1001,MATCH(Main!C605,Detail!$G$1:$G$1001,0))</f>
        <v>77</v>
      </c>
      <c r="W605" t="str">
        <f>INDEX(Detail!$E$1:$E$1001,MATCH(Main!C605,Detail!$G$1:$G$1001,0))</f>
        <v>Gang Otto Iskandardinata No. 69</v>
      </c>
      <c r="X605" t="str">
        <f>INDEX(Detail!$B$1:$B$1001,MATCH(Main!C605,Detail!$G$1:$G$1001,0))</f>
        <v>O-</v>
      </c>
    </row>
    <row r="606" spans="1:24" x14ac:dyDescent="0.35">
      <c r="A606">
        <v>605</v>
      </c>
      <c r="B606" t="str">
        <f>IF(A606&lt;=250,"1-250",IF(A606&lt;=500,"251-500",IF(A606&lt;=750,"501-750","751-1000")))</f>
        <v>501-750</v>
      </c>
      <c r="C606" t="str">
        <f>CONCATENATE(IF(D606="Matematika","A",IF(D606="Fisika","B",IF(D606="Kimia","C",IF(D606="Biologi","D",IF(D606="Statistika","E","F"))))),IF(A606&gt;=1000,"",IF(A606&gt;=100,"0",IF(A606&gt;=10,"00",IF(A606&lt;10,"000")))),A606)</f>
        <v>E0605</v>
      </c>
      <c r="D606" t="s">
        <v>1010</v>
      </c>
      <c r="E606" t="str">
        <f>VLOOKUP(C606,Detail!$G$1:$H$1001,2,0)</f>
        <v>Fitria Gunawan</v>
      </c>
      <c r="F606" t="str">
        <f>IF(D606="Kimia","Bu Dwi",IF(D606="Biologi","Pak Krisna",IF(D606="Statistika","Pak Budi",IF(D606="Aktuaria","Bu Ratna",IF(D606="Matematika","Bu Made","Pak Andi")))))</f>
        <v>Pak Budi</v>
      </c>
      <c r="G606">
        <v>82</v>
      </c>
      <c r="H606">
        <v>64</v>
      </c>
      <c r="I606">
        <v>55</v>
      </c>
      <c r="J606">
        <v>58</v>
      </c>
      <c r="K606">
        <v>63</v>
      </c>
      <c r="L606">
        <v>97</v>
      </c>
      <c r="M606">
        <v>80</v>
      </c>
      <c r="N606" s="27">
        <f>IFERROR(VLOOKUP(Main!C606,Absen!$A$1:$B$501,2,0),"No")</f>
        <v>44857</v>
      </c>
      <c r="O606" s="27" t="str">
        <f>IF(N606="No","Hadir","Tidak Hadir")</f>
        <v>Tidak Hadir</v>
      </c>
      <c r="P606">
        <f>IF(N606="No",M606,M606-10)</f>
        <v>70</v>
      </c>
      <c r="Q606">
        <f>SUM(G606:H606,J606:K606)*12.5%+SUM(I606,L606)*20%+P606*10%</f>
        <v>70.775000000000006</v>
      </c>
      <c r="R606" t="str">
        <f>IF(Main!Q606&gt;=91,"A+",IF(Main!Q606&gt;=80,"A",IF(Q606&gt;=70,"B",IF(Q606&gt;=60,"C",IF(Q606&gt;=40,"D",IF(Q606&lt;40,"E"))))))</f>
        <v>B</v>
      </c>
      <c r="S606" s="27">
        <f>INDEX(Detail!$A$1:$A$1001,MATCH(Main!C606,Detail!$G$1:$G$1001,0))</f>
        <v>37855</v>
      </c>
      <c r="T606" t="str">
        <f>INDEX(Detail!$F$1:$F$1001,MATCH(Main!C606,Detail!$G$1:$G$1001,0))</f>
        <v>Kota Administrasi Jakarta Pusat</v>
      </c>
      <c r="U606">
        <f>INDEX(Detail!$C$1:$C$1001,MATCH(Main!C606,Detail!$G$1:$G$1001,0))</f>
        <v>162</v>
      </c>
      <c r="V606">
        <f>INDEX(Detail!$D$1:$D$1001,MATCH(Main!C606,Detail!$G$1:$G$1001,0))</f>
        <v>46</v>
      </c>
      <c r="W606" t="str">
        <f>INDEX(Detail!$E$1:$E$1001,MATCH(Main!C606,Detail!$G$1:$G$1001,0))</f>
        <v xml:space="preserve">Jl. Kebonjati No. 5
</v>
      </c>
      <c r="X606" t="str">
        <f>INDEX(Detail!$B$1:$B$1001,MATCH(Main!C606,Detail!$G$1:$G$1001,0))</f>
        <v>A+</v>
      </c>
    </row>
    <row r="607" spans="1:24" x14ac:dyDescent="0.35">
      <c r="A607">
        <v>606</v>
      </c>
      <c r="B607" t="str">
        <f>IF(A607&lt;=250,"1-250",IF(A607&lt;=500,"251-500",IF(A607&lt;=750,"501-750","751-1000")))</f>
        <v>501-750</v>
      </c>
      <c r="C607" t="str">
        <f>CONCATENATE(IF(D607="Matematika","A",IF(D607="Fisika","B",IF(D607="Kimia","C",IF(D607="Biologi","D",IF(D607="Statistika","E","F"))))),IF(A607&gt;=1000,"",IF(A607&gt;=100,"0",IF(A607&gt;=10,"00",IF(A607&lt;10,"000")))),A607)</f>
        <v>B0606</v>
      </c>
      <c r="D607" t="s">
        <v>1014</v>
      </c>
      <c r="E607" t="str">
        <f>VLOOKUP(C607,Detail!$G$1:$H$1001,2,0)</f>
        <v>Zelda Fujiati</v>
      </c>
      <c r="F607" t="str">
        <f>IF(D607="Kimia","Bu Dwi",IF(D607="Biologi","Pak Krisna",IF(D607="Statistika","Pak Budi",IF(D607="Aktuaria","Bu Ratna",IF(D607="Matematika","Bu Made","Pak Andi")))))</f>
        <v>Pak Andi</v>
      </c>
      <c r="G607">
        <v>87</v>
      </c>
      <c r="H607">
        <v>70</v>
      </c>
      <c r="I607">
        <v>32</v>
      </c>
      <c r="J607">
        <v>74</v>
      </c>
      <c r="K607">
        <v>85</v>
      </c>
      <c r="L607">
        <v>94</v>
      </c>
      <c r="M607">
        <v>85</v>
      </c>
      <c r="N607" s="27" t="str">
        <f>IFERROR(VLOOKUP(Main!C607,Absen!$A$1:$B$501,2,0),"No")</f>
        <v>No</v>
      </c>
      <c r="O607" s="27" t="str">
        <f>IF(N607="No","Hadir","Tidak Hadir")</f>
        <v>Hadir</v>
      </c>
      <c r="P607">
        <f>IF(N607="No",M607,M607-10)</f>
        <v>85</v>
      </c>
      <c r="Q607">
        <f>SUM(G607:H607,J607:K607)*12.5%+SUM(I607,L607)*20%+P607*10%</f>
        <v>73.2</v>
      </c>
      <c r="R607" t="str">
        <f>IF(Main!Q607&gt;=91,"A+",IF(Main!Q607&gt;=80,"A",IF(Q607&gt;=70,"B",IF(Q607&gt;=60,"C",IF(Q607&gt;=40,"D",IF(Q607&lt;40,"E"))))))</f>
        <v>B</v>
      </c>
      <c r="S607" s="27">
        <f>INDEX(Detail!$A$1:$A$1001,MATCH(Main!C607,Detail!$G$1:$G$1001,0))</f>
        <v>38061</v>
      </c>
      <c r="T607" t="str">
        <f>INDEX(Detail!$F$1:$F$1001,MATCH(Main!C607,Detail!$G$1:$G$1001,0))</f>
        <v>Bima</v>
      </c>
      <c r="U607">
        <f>INDEX(Detail!$C$1:$C$1001,MATCH(Main!C607,Detail!$G$1:$G$1001,0))</f>
        <v>152</v>
      </c>
      <c r="V607">
        <f>INDEX(Detail!$D$1:$D$1001,MATCH(Main!C607,Detail!$G$1:$G$1001,0))</f>
        <v>91</v>
      </c>
      <c r="W607" t="str">
        <f>INDEX(Detail!$E$1:$E$1001,MATCH(Main!C607,Detail!$G$1:$G$1001,0))</f>
        <v>Gang Pasirkoja No. 56</v>
      </c>
      <c r="X607" t="str">
        <f>INDEX(Detail!$B$1:$B$1001,MATCH(Main!C607,Detail!$G$1:$G$1001,0))</f>
        <v>B+</v>
      </c>
    </row>
    <row r="608" spans="1:24" x14ac:dyDescent="0.35">
      <c r="A608">
        <v>607</v>
      </c>
      <c r="B608" t="str">
        <f>IF(A608&lt;=250,"1-250",IF(A608&lt;=500,"251-500",IF(A608&lt;=750,"501-750","751-1000")))</f>
        <v>501-750</v>
      </c>
      <c r="C608" t="str">
        <f>CONCATENATE(IF(D608="Matematika","A",IF(D608="Fisika","B",IF(D608="Kimia","C",IF(D608="Biologi","D",IF(D608="Statistika","E","F"))))),IF(A608&gt;=1000,"",IF(A608&gt;=100,"0",IF(A608&gt;=10,"00",IF(A608&lt;10,"000")))),A608)</f>
        <v>A0607</v>
      </c>
      <c r="D608" t="s">
        <v>1015</v>
      </c>
      <c r="E608" t="str">
        <f>VLOOKUP(C608,Detail!$G$1:$H$1001,2,0)</f>
        <v>Leo Tarihoran</v>
      </c>
      <c r="F608" t="str">
        <f>IF(D608="Kimia","Bu Dwi",IF(D608="Biologi","Pak Krisna",IF(D608="Statistika","Pak Budi",IF(D608="Aktuaria","Bu Ratna",IF(D608="Matematika","Bu Made","Pak Andi")))))</f>
        <v>Bu Made</v>
      </c>
      <c r="G608">
        <v>78</v>
      </c>
      <c r="H608">
        <v>42</v>
      </c>
      <c r="I608">
        <v>39</v>
      </c>
      <c r="J608">
        <v>61</v>
      </c>
      <c r="K608">
        <v>51</v>
      </c>
      <c r="L608">
        <v>42</v>
      </c>
      <c r="M608">
        <v>96</v>
      </c>
      <c r="N608" s="27" t="str">
        <f>IFERROR(VLOOKUP(Main!C608,Absen!$A$1:$B$501,2,0),"No")</f>
        <v>No</v>
      </c>
      <c r="O608" s="27" t="str">
        <f>IF(N608="No","Hadir","Tidak Hadir")</f>
        <v>Hadir</v>
      </c>
      <c r="P608">
        <f>IF(N608="No",M608,M608-10)</f>
        <v>96</v>
      </c>
      <c r="Q608">
        <f>SUM(G608:H608,J608:K608)*12.5%+SUM(I608,L608)*20%+P608*10%</f>
        <v>54.800000000000004</v>
      </c>
      <c r="R608" t="str">
        <f>IF(Main!Q608&gt;=91,"A+",IF(Main!Q608&gt;=80,"A",IF(Q608&gt;=70,"B",IF(Q608&gt;=60,"C",IF(Q608&gt;=40,"D",IF(Q608&lt;40,"E"))))))</f>
        <v>D</v>
      </c>
      <c r="S608" s="27">
        <f>INDEX(Detail!$A$1:$A$1001,MATCH(Main!C608,Detail!$G$1:$G$1001,0))</f>
        <v>37112</v>
      </c>
      <c r="T608" t="str">
        <f>INDEX(Detail!$F$1:$F$1001,MATCH(Main!C608,Detail!$G$1:$G$1001,0))</f>
        <v>Kupang</v>
      </c>
      <c r="U608">
        <f>INDEX(Detail!$C$1:$C$1001,MATCH(Main!C608,Detail!$G$1:$G$1001,0))</f>
        <v>158</v>
      </c>
      <c r="V608">
        <f>INDEX(Detail!$D$1:$D$1001,MATCH(Main!C608,Detail!$G$1:$G$1001,0))</f>
        <v>50</v>
      </c>
      <c r="W608" t="str">
        <f>INDEX(Detail!$E$1:$E$1001,MATCH(Main!C608,Detail!$G$1:$G$1001,0))</f>
        <v>Jalan M.H Thamrin No. 28</v>
      </c>
      <c r="X608" t="str">
        <f>INDEX(Detail!$B$1:$B$1001,MATCH(Main!C608,Detail!$G$1:$G$1001,0))</f>
        <v>O+</v>
      </c>
    </row>
    <row r="609" spans="1:24" x14ac:dyDescent="0.35">
      <c r="A609">
        <v>608</v>
      </c>
      <c r="B609" t="str">
        <f>IF(A609&lt;=250,"1-250",IF(A609&lt;=500,"251-500",IF(A609&lt;=750,"501-750","751-1000")))</f>
        <v>501-750</v>
      </c>
      <c r="C609" t="str">
        <f>CONCATENATE(IF(D609="Matematika","A",IF(D609="Fisika","B",IF(D609="Kimia","C",IF(D609="Biologi","D",IF(D609="Statistika","E","F"))))),IF(A609&gt;=1000,"",IF(A609&gt;=100,"0",IF(A609&gt;=10,"00",IF(A609&lt;10,"000")))),A609)</f>
        <v>E0608</v>
      </c>
      <c r="D609" t="s">
        <v>1010</v>
      </c>
      <c r="E609" t="str">
        <f>VLOOKUP(C609,Detail!$G$1:$H$1001,2,0)</f>
        <v>Mutia Suartini</v>
      </c>
      <c r="F609" t="str">
        <f>IF(D609="Kimia","Bu Dwi",IF(D609="Biologi","Pak Krisna",IF(D609="Statistika","Pak Budi",IF(D609="Aktuaria","Bu Ratna",IF(D609="Matematika","Bu Made","Pak Andi")))))</f>
        <v>Pak Budi</v>
      </c>
      <c r="G609">
        <v>68</v>
      </c>
      <c r="H609">
        <v>43</v>
      </c>
      <c r="I609">
        <v>77</v>
      </c>
      <c r="J609">
        <v>72</v>
      </c>
      <c r="K609">
        <v>77</v>
      </c>
      <c r="L609">
        <v>73</v>
      </c>
      <c r="M609">
        <v>100</v>
      </c>
      <c r="N609" s="27" t="str">
        <f>IFERROR(VLOOKUP(Main!C609,Absen!$A$1:$B$501,2,0),"No")</f>
        <v>No</v>
      </c>
      <c r="O609" s="27" t="str">
        <f>IF(N609="No","Hadir","Tidak Hadir")</f>
        <v>Hadir</v>
      </c>
      <c r="P609">
        <f>IF(N609="No",M609,M609-10)</f>
        <v>100</v>
      </c>
      <c r="Q609">
        <f>SUM(G609:H609,J609:K609)*12.5%+SUM(I609,L609)*20%+P609*10%</f>
        <v>72.5</v>
      </c>
      <c r="R609" t="str">
        <f>IF(Main!Q609&gt;=91,"A+",IF(Main!Q609&gt;=80,"A",IF(Q609&gt;=70,"B",IF(Q609&gt;=60,"C",IF(Q609&gt;=40,"D",IF(Q609&lt;40,"E"))))))</f>
        <v>B</v>
      </c>
      <c r="S609" s="27">
        <f>INDEX(Detail!$A$1:$A$1001,MATCH(Main!C609,Detail!$G$1:$G$1001,0))</f>
        <v>37668</v>
      </c>
      <c r="T609" t="str">
        <f>INDEX(Detail!$F$1:$F$1001,MATCH(Main!C609,Detail!$G$1:$G$1001,0))</f>
        <v>Singkawang</v>
      </c>
      <c r="U609">
        <f>INDEX(Detail!$C$1:$C$1001,MATCH(Main!C609,Detail!$G$1:$G$1001,0))</f>
        <v>174</v>
      </c>
      <c r="V609">
        <f>INDEX(Detail!$D$1:$D$1001,MATCH(Main!C609,Detail!$G$1:$G$1001,0))</f>
        <v>49</v>
      </c>
      <c r="W609" t="str">
        <f>INDEX(Detail!$E$1:$E$1001,MATCH(Main!C609,Detail!$G$1:$G$1001,0))</f>
        <v>Gang Rawamangun No. 98</v>
      </c>
      <c r="X609" t="str">
        <f>INDEX(Detail!$B$1:$B$1001,MATCH(Main!C609,Detail!$G$1:$G$1001,0))</f>
        <v>O-</v>
      </c>
    </row>
    <row r="610" spans="1:24" x14ac:dyDescent="0.35">
      <c r="A610">
        <v>609</v>
      </c>
      <c r="B610" t="str">
        <f>IF(A610&lt;=250,"1-250",IF(A610&lt;=500,"251-500",IF(A610&lt;=750,"501-750","751-1000")))</f>
        <v>501-750</v>
      </c>
      <c r="C610" t="str">
        <f>CONCATENATE(IF(D610="Matematika","A",IF(D610="Fisika","B",IF(D610="Kimia","C",IF(D610="Biologi","D",IF(D610="Statistika","E","F"))))),IF(A610&gt;=1000,"",IF(A610&gt;=100,"0",IF(A610&gt;=10,"00",IF(A610&lt;10,"000")))),A610)</f>
        <v>A0609</v>
      </c>
      <c r="D610" t="s">
        <v>1015</v>
      </c>
      <c r="E610" t="str">
        <f>VLOOKUP(C610,Detail!$G$1:$H$1001,2,0)</f>
        <v>Ganda Setiawan</v>
      </c>
      <c r="F610" t="str">
        <f>IF(D610="Kimia","Bu Dwi",IF(D610="Biologi","Pak Krisna",IF(D610="Statistika","Pak Budi",IF(D610="Aktuaria","Bu Ratna",IF(D610="Matematika","Bu Made","Pak Andi")))))</f>
        <v>Bu Made</v>
      </c>
      <c r="G610">
        <v>92</v>
      </c>
      <c r="H610">
        <v>65</v>
      </c>
      <c r="I610">
        <v>54</v>
      </c>
      <c r="J610">
        <v>70</v>
      </c>
      <c r="K610">
        <v>93</v>
      </c>
      <c r="L610">
        <v>77</v>
      </c>
      <c r="M610">
        <v>66</v>
      </c>
      <c r="N610" s="27">
        <f>IFERROR(VLOOKUP(Main!C610,Absen!$A$1:$B$501,2,0),"No")</f>
        <v>44897</v>
      </c>
      <c r="O610" s="27" t="str">
        <f>IF(N610="No","Hadir","Tidak Hadir")</f>
        <v>Tidak Hadir</v>
      </c>
      <c r="P610">
        <f>IF(N610="No",M610,M610-10)</f>
        <v>56</v>
      </c>
      <c r="Q610">
        <f>SUM(G610:H610,J610:K610)*12.5%+SUM(I610,L610)*20%+P610*10%</f>
        <v>71.8</v>
      </c>
      <c r="R610" t="str">
        <f>IF(Main!Q610&gt;=91,"A+",IF(Main!Q610&gt;=80,"A",IF(Q610&gt;=70,"B",IF(Q610&gt;=60,"C",IF(Q610&gt;=40,"D",IF(Q610&lt;40,"E"))))))</f>
        <v>B</v>
      </c>
      <c r="S610" s="27">
        <f>INDEX(Detail!$A$1:$A$1001,MATCH(Main!C610,Detail!$G$1:$G$1001,0))</f>
        <v>37283</v>
      </c>
      <c r="T610" t="str">
        <f>INDEX(Detail!$F$1:$F$1001,MATCH(Main!C610,Detail!$G$1:$G$1001,0))</f>
        <v>Solok</v>
      </c>
      <c r="U610">
        <f>INDEX(Detail!$C$1:$C$1001,MATCH(Main!C610,Detail!$G$1:$G$1001,0))</f>
        <v>180</v>
      </c>
      <c r="V610">
        <f>INDEX(Detail!$D$1:$D$1001,MATCH(Main!C610,Detail!$G$1:$G$1001,0))</f>
        <v>46</v>
      </c>
      <c r="W610" t="str">
        <f>INDEX(Detail!$E$1:$E$1001,MATCH(Main!C610,Detail!$G$1:$G$1001,0))</f>
        <v>Jalan Bangka Raya No. 36</v>
      </c>
      <c r="X610" t="str">
        <f>INDEX(Detail!$B$1:$B$1001,MATCH(Main!C610,Detail!$G$1:$G$1001,0))</f>
        <v>A+</v>
      </c>
    </row>
    <row r="611" spans="1:24" x14ac:dyDescent="0.35">
      <c r="A611">
        <v>610</v>
      </c>
      <c r="B611" t="str">
        <f>IF(A611&lt;=250,"1-250",IF(A611&lt;=500,"251-500",IF(A611&lt;=750,"501-750","751-1000")))</f>
        <v>501-750</v>
      </c>
      <c r="C611" t="str">
        <f>CONCATENATE(IF(D611="Matematika","A",IF(D611="Fisika","B",IF(D611="Kimia","C",IF(D611="Biologi","D",IF(D611="Statistika","E","F"))))),IF(A611&gt;=1000,"",IF(A611&gt;=100,"0",IF(A611&gt;=10,"00",IF(A611&lt;10,"000")))),A611)</f>
        <v>B0610</v>
      </c>
      <c r="D611" t="s">
        <v>1014</v>
      </c>
      <c r="E611" t="str">
        <f>VLOOKUP(C611,Detail!$G$1:$H$1001,2,0)</f>
        <v>Darsirah Wahyuni</v>
      </c>
      <c r="F611" t="str">
        <f>IF(D611="Kimia","Bu Dwi",IF(D611="Biologi","Pak Krisna",IF(D611="Statistika","Pak Budi",IF(D611="Aktuaria","Bu Ratna",IF(D611="Matematika","Bu Made","Pak Andi")))))</f>
        <v>Pak Andi</v>
      </c>
      <c r="G611">
        <v>93</v>
      </c>
      <c r="H611">
        <v>50</v>
      </c>
      <c r="I611">
        <v>39</v>
      </c>
      <c r="J611">
        <v>61</v>
      </c>
      <c r="K611">
        <v>76</v>
      </c>
      <c r="L611">
        <v>42</v>
      </c>
      <c r="M611">
        <v>87</v>
      </c>
      <c r="N611" s="27" t="str">
        <f>IFERROR(VLOOKUP(Main!C611,Absen!$A$1:$B$501,2,0),"No")</f>
        <v>No</v>
      </c>
      <c r="O611" s="27" t="str">
        <f>IF(N611="No","Hadir","Tidak Hadir")</f>
        <v>Hadir</v>
      </c>
      <c r="P611">
        <f>IF(N611="No",M611,M611-10)</f>
        <v>87</v>
      </c>
      <c r="Q611">
        <f>SUM(G611:H611,J611:K611)*12.5%+SUM(I611,L611)*20%+P611*10%</f>
        <v>59.900000000000006</v>
      </c>
      <c r="R611" t="str">
        <f>IF(Main!Q611&gt;=91,"A+",IF(Main!Q611&gt;=80,"A",IF(Q611&gt;=70,"B",IF(Q611&gt;=60,"C",IF(Q611&gt;=40,"D",IF(Q611&lt;40,"E"))))))</f>
        <v>D</v>
      </c>
      <c r="S611" s="27">
        <f>INDEX(Detail!$A$1:$A$1001,MATCH(Main!C611,Detail!$G$1:$G$1001,0))</f>
        <v>37898</v>
      </c>
      <c r="T611" t="str">
        <f>INDEX(Detail!$F$1:$F$1001,MATCH(Main!C611,Detail!$G$1:$G$1001,0))</f>
        <v>Banjarbaru</v>
      </c>
      <c r="U611">
        <f>INDEX(Detail!$C$1:$C$1001,MATCH(Main!C611,Detail!$G$1:$G$1001,0))</f>
        <v>150</v>
      </c>
      <c r="V611">
        <f>INDEX(Detail!$D$1:$D$1001,MATCH(Main!C611,Detail!$G$1:$G$1001,0))</f>
        <v>71</v>
      </c>
      <c r="W611" t="str">
        <f>INDEX(Detail!$E$1:$E$1001,MATCH(Main!C611,Detail!$G$1:$G$1001,0))</f>
        <v>Jl. Ciwastra No. 69</v>
      </c>
      <c r="X611" t="str">
        <f>INDEX(Detail!$B$1:$B$1001,MATCH(Main!C611,Detail!$G$1:$G$1001,0))</f>
        <v>AB-</v>
      </c>
    </row>
    <row r="612" spans="1:24" x14ac:dyDescent="0.35">
      <c r="A612">
        <v>611</v>
      </c>
      <c r="B612" t="str">
        <f>IF(A612&lt;=250,"1-250",IF(A612&lt;=500,"251-500",IF(A612&lt;=750,"501-750","751-1000")))</f>
        <v>501-750</v>
      </c>
      <c r="C612" t="str">
        <f>CONCATENATE(IF(D612="Matematika","A",IF(D612="Fisika","B",IF(D612="Kimia","C",IF(D612="Biologi","D",IF(D612="Statistika","E","F"))))),IF(A612&gt;=1000,"",IF(A612&gt;=100,"0",IF(A612&gt;=10,"00",IF(A612&lt;10,"000")))),A612)</f>
        <v>F0611</v>
      </c>
      <c r="D612" t="s">
        <v>1011</v>
      </c>
      <c r="E612" t="str">
        <f>VLOOKUP(C612,Detail!$G$1:$H$1001,2,0)</f>
        <v>Ellis Rajata</v>
      </c>
      <c r="F612" t="str">
        <f>IF(D612="Kimia","Bu Dwi",IF(D612="Biologi","Pak Krisna",IF(D612="Statistika","Pak Budi",IF(D612="Aktuaria","Bu Ratna",IF(D612="Matematika","Bu Made","Pak Andi")))))</f>
        <v>Bu Ratna</v>
      </c>
      <c r="G612">
        <v>91</v>
      </c>
      <c r="H612">
        <v>62</v>
      </c>
      <c r="I612">
        <v>40</v>
      </c>
      <c r="J612">
        <v>72</v>
      </c>
      <c r="K612">
        <v>63</v>
      </c>
      <c r="L612">
        <v>64</v>
      </c>
      <c r="M612">
        <v>93</v>
      </c>
      <c r="N612" s="27" t="str">
        <f>IFERROR(VLOOKUP(Main!C612,Absen!$A$1:$B$501,2,0),"No")</f>
        <v>No</v>
      </c>
      <c r="O612" s="27" t="str">
        <f>IF(N612="No","Hadir","Tidak Hadir")</f>
        <v>Hadir</v>
      </c>
      <c r="P612">
        <f>IF(N612="No",M612,M612-10)</f>
        <v>93</v>
      </c>
      <c r="Q612">
        <f>SUM(G612:H612,J612:K612)*12.5%+SUM(I612,L612)*20%+P612*10%</f>
        <v>66.099999999999994</v>
      </c>
      <c r="R612" t="str">
        <f>IF(Main!Q612&gt;=91,"A+",IF(Main!Q612&gt;=80,"A",IF(Q612&gt;=70,"B",IF(Q612&gt;=60,"C",IF(Q612&gt;=40,"D",IF(Q612&lt;40,"E"))))))</f>
        <v>C</v>
      </c>
      <c r="S612" s="27">
        <f>INDEX(Detail!$A$1:$A$1001,MATCH(Main!C612,Detail!$G$1:$G$1001,0))</f>
        <v>38002</v>
      </c>
      <c r="T612" t="str">
        <f>INDEX(Detail!$F$1:$F$1001,MATCH(Main!C612,Detail!$G$1:$G$1001,0))</f>
        <v>Malang</v>
      </c>
      <c r="U612">
        <f>INDEX(Detail!$C$1:$C$1001,MATCH(Main!C612,Detail!$G$1:$G$1001,0))</f>
        <v>165</v>
      </c>
      <c r="V612">
        <f>INDEX(Detail!$D$1:$D$1001,MATCH(Main!C612,Detail!$G$1:$G$1001,0))</f>
        <v>93</v>
      </c>
      <c r="W612" t="str">
        <f>INDEX(Detail!$E$1:$E$1001,MATCH(Main!C612,Detail!$G$1:$G$1001,0))</f>
        <v>Gg. Astana Anyar No. 05</v>
      </c>
      <c r="X612" t="str">
        <f>INDEX(Detail!$B$1:$B$1001,MATCH(Main!C612,Detail!$G$1:$G$1001,0))</f>
        <v>O-</v>
      </c>
    </row>
    <row r="613" spans="1:24" x14ac:dyDescent="0.35">
      <c r="A613">
        <v>612</v>
      </c>
      <c r="B613" t="str">
        <f>IF(A613&lt;=250,"1-250",IF(A613&lt;=500,"251-500",IF(A613&lt;=750,"501-750","751-1000")))</f>
        <v>501-750</v>
      </c>
      <c r="C613" t="str">
        <f>CONCATENATE(IF(D613="Matematika","A",IF(D613="Fisika","B",IF(D613="Kimia","C",IF(D613="Biologi","D",IF(D613="Statistika","E","F"))))),IF(A613&gt;=1000,"",IF(A613&gt;=100,"0",IF(A613&gt;=10,"00",IF(A613&lt;10,"000")))),A613)</f>
        <v>B0612</v>
      </c>
      <c r="D613" t="s">
        <v>1014</v>
      </c>
      <c r="E613" t="str">
        <f>VLOOKUP(C613,Detail!$G$1:$H$1001,2,0)</f>
        <v>Alambana Uyainah</v>
      </c>
      <c r="F613" t="str">
        <f>IF(D613="Kimia","Bu Dwi",IF(D613="Biologi","Pak Krisna",IF(D613="Statistika","Pak Budi",IF(D613="Aktuaria","Bu Ratna",IF(D613="Matematika","Bu Made","Pak Andi")))))</f>
        <v>Pak Andi</v>
      </c>
      <c r="G613">
        <v>84</v>
      </c>
      <c r="H613">
        <v>42</v>
      </c>
      <c r="I613">
        <v>78</v>
      </c>
      <c r="J613">
        <v>59</v>
      </c>
      <c r="K613">
        <v>71</v>
      </c>
      <c r="L613">
        <v>96</v>
      </c>
      <c r="M613">
        <v>69</v>
      </c>
      <c r="N613" s="27" t="str">
        <f>IFERROR(VLOOKUP(Main!C613,Absen!$A$1:$B$501,2,0),"No")</f>
        <v>No</v>
      </c>
      <c r="O613" s="27" t="str">
        <f>IF(N613="No","Hadir","Tidak Hadir")</f>
        <v>Hadir</v>
      </c>
      <c r="P613">
        <f>IF(N613="No",M613,M613-10)</f>
        <v>69</v>
      </c>
      <c r="Q613">
        <f>SUM(G613:H613,J613:K613)*12.5%+SUM(I613,L613)*20%+P613*10%</f>
        <v>73.700000000000017</v>
      </c>
      <c r="R613" t="str">
        <f>IF(Main!Q613&gt;=91,"A+",IF(Main!Q613&gt;=80,"A",IF(Q613&gt;=70,"B",IF(Q613&gt;=60,"C",IF(Q613&gt;=40,"D",IF(Q613&lt;40,"E"))))))</f>
        <v>B</v>
      </c>
      <c r="S613" s="27">
        <f>INDEX(Detail!$A$1:$A$1001,MATCH(Main!C613,Detail!$G$1:$G$1001,0))</f>
        <v>38262</v>
      </c>
      <c r="T613" t="str">
        <f>INDEX(Detail!$F$1:$F$1001,MATCH(Main!C613,Detail!$G$1:$G$1001,0))</f>
        <v>Tidore Kepulauan</v>
      </c>
      <c r="U613">
        <f>INDEX(Detail!$C$1:$C$1001,MATCH(Main!C613,Detail!$G$1:$G$1001,0))</f>
        <v>165</v>
      </c>
      <c r="V613">
        <f>INDEX(Detail!$D$1:$D$1001,MATCH(Main!C613,Detail!$G$1:$G$1001,0))</f>
        <v>89</v>
      </c>
      <c r="W613" t="str">
        <f>INDEX(Detail!$E$1:$E$1001,MATCH(Main!C613,Detail!$G$1:$G$1001,0))</f>
        <v>Gang Gardujati No. 90</v>
      </c>
      <c r="X613" t="str">
        <f>INDEX(Detail!$B$1:$B$1001,MATCH(Main!C613,Detail!$G$1:$G$1001,0))</f>
        <v>O-</v>
      </c>
    </row>
    <row r="614" spans="1:24" x14ac:dyDescent="0.35">
      <c r="A614">
        <v>613</v>
      </c>
      <c r="B614" t="str">
        <f>IF(A614&lt;=250,"1-250",IF(A614&lt;=500,"251-500",IF(A614&lt;=750,"501-750","751-1000")))</f>
        <v>501-750</v>
      </c>
      <c r="C614" t="str">
        <f>CONCATENATE(IF(D614="Matematika","A",IF(D614="Fisika","B",IF(D614="Kimia","C",IF(D614="Biologi","D",IF(D614="Statistika","E","F"))))),IF(A614&gt;=1000,"",IF(A614&gt;=100,"0",IF(A614&gt;=10,"00",IF(A614&lt;10,"000")))),A614)</f>
        <v>D0613</v>
      </c>
      <c r="D614" t="s">
        <v>1013</v>
      </c>
      <c r="E614" t="str">
        <f>VLOOKUP(C614,Detail!$G$1:$H$1001,2,0)</f>
        <v>Laksana Ardianto</v>
      </c>
      <c r="F614" t="str">
        <f>IF(D614="Kimia","Bu Dwi",IF(D614="Biologi","Pak Krisna",IF(D614="Statistika","Pak Budi",IF(D614="Aktuaria","Bu Ratna",IF(D614="Matematika","Bu Made","Pak Andi")))))</f>
        <v>Pak Krisna</v>
      </c>
      <c r="G614">
        <v>66</v>
      </c>
      <c r="H614">
        <v>49</v>
      </c>
      <c r="I614">
        <v>71</v>
      </c>
      <c r="J614">
        <v>65</v>
      </c>
      <c r="K614">
        <v>95</v>
      </c>
      <c r="L614">
        <v>65</v>
      </c>
      <c r="M614">
        <v>87</v>
      </c>
      <c r="N614" s="27">
        <f>IFERROR(VLOOKUP(Main!C614,Absen!$A$1:$B$501,2,0),"No")</f>
        <v>44780</v>
      </c>
      <c r="O614" s="27" t="str">
        <f>IF(N614="No","Hadir","Tidak Hadir")</f>
        <v>Tidak Hadir</v>
      </c>
      <c r="P614">
        <f>IF(N614="No",M614,M614-10)</f>
        <v>77</v>
      </c>
      <c r="Q614">
        <f>SUM(G614:H614,J614:K614)*12.5%+SUM(I614,L614)*20%+P614*10%</f>
        <v>69.275000000000006</v>
      </c>
      <c r="R614" t="str">
        <f>IF(Main!Q614&gt;=91,"A+",IF(Main!Q614&gt;=80,"A",IF(Q614&gt;=70,"B",IF(Q614&gt;=60,"C",IF(Q614&gt;=40,"D",IF(Q614&lt;40,"E"))))))</f>
        <v>C</v>
      </c>
      <c r="S614" s="27">
        <f>INDEX(Detail!$A$1:$A$1001,MATCH(Main!C614,Detail!$G$1:$G$1001,0))</f>
        <v>38232</v>
      </c>
      <c r="T614" t="str">
        <f>INDEX(Detail!$F$1:$F$1001,MATCH(Main!C614,Detail!$G$1:$G$1001,0))</f>
        <v>Tarakan</v>
      </c>
      <c r="U614">
        <f>INDEX(Detail!$C$1:$C$1001,MATCH(Main!C614,Detail!$G$1:$G$1001,0))</f>
        <v>159</v>
      </c>
      <c r="V614">
        <f>INDEX(Detail!$D$1:$D$1001,MATCH(Main!C614,Detail!$G$1:$G$1001,0))</f>
        <v>46</v>
      </c>
      <c r="W614" t="str">
        <f>INDEX(Detail!$E$1:$E$1001,MATCH(Main!C614,Detail!$G$1:$G$1001,0))</f>
        <v>Gg. Rumah Sakit No. 35</v>
      </c>
      <c r="X614" t="str">
        <f>INDEX(Detail!$B$1:$B$1001,MATCH(Main!C614,Detail!$G$1:$G$1001,0))</f>
        <v>O-</v>
      </c>
    </row>
    <row r="615" spans="1:24" x14ac:dyDescent="0.35">
      <c r="A615">
        <v>614</v>
      </c>
      <c r="B615" t="str">
        <f>IF(A615&lt;=250,"1-250",IF(A615&lt;=500,"251-500",IF(A615&lt;=750,"501-750","751-1000")))</f>
        <v>501-750</v>
      </c>
      <c r="C615" t="str">
        <f>CONCATENATE(IF(D615="Matematika","A",IF(D615="Fisika","B",IF(D615="Kimia","C",IF(D615="Biologi","D",IF(D615="Statistika","E","F"))))),IF(A615&gt;=1000,"",IF(A615&gt;=100,"0",IF(A615&gt;=10,"00",IF(A615&lt;10,"000")))),A615)</f>
        <v>C0614</v>
      </c>
      <c r="D615" t="s">
        <v>1012</v>
      </c>
      <c r="E615" t="str">
        <f>VLOOKUP(C615,Detail!$G$1:$H$1001,2,0)</f>
        <v>Tania Andriani</v>
      </c>
      <c r="F615" t="str">
        <f>IF(D615="Kimia","Bu Dwi",IF(D615="Biologi","Pak Krisna",IF(D615="Statistika","Pak Budi",IF(D615="Aktuaria","Bu Ratna",IF(D615="Matematika","Bu Made","Pak Andi")))))</f>
        <v>Bu Dwi</v>
      </c>
      <c r="G615">
        <v>54</v>
      </c>
      <c r="H615">
        <v>46</v>
      </c>
      <c r="I615">
        <v>94</v>
      </c>
      <c r="J615">
        <v>58</v>
      </c>
      <c r="K615">
        <v>62</v>
      </c>
      <c r="L615">
        <v>46</v>
      </c>
      <c r="M615">
        <v>69</v>
      </c>
      <c r="N615" s="27">
        <f>IFERROR(VLOOKUP(Main!C615,Absen!$A$1:$B$501,2,0),"No")</f>
        <v>44843</v>
      </c>
      <c r="O615" s="27" t="str">
        <f>IF(N615="No","Hadir","Tidak Hadir")</f>
        <v>Tidak Hadir</v>
      </c>
      <c r="P615">
        <f>IF(N615="No",M615,M615-10)</f>
        <v>59</v>
      </c>
      <c r="Q615">
        <f>SUM(G615:H615,J615:K615)*12.5%+SUM(I615,L615)*20%+P615*10%</f>
        <v>61.4</v>
      </c>
      <c r="R615" t="str">
        <f>IF(Main!Q615&gt;=91,"A+",IF(Main!Q615&gt;=80,"A",IF(Q615&gt;=70,"B",IF(Q615&gt;=60,"C",IF(Q615&gt;=40,"D",IF(Q615&lt;40,"E"))))))</f>
        <v>C</v>
      </c>
      <c r="S615" s="27">
        <f>INDEX(Detail!$A$1:$A$1001,MATCH(Main!C615,Detail!$G$1:$G$1001,0))</f>
        <v>38119</v>
      </c>
      <c r="T615" t="str">
        <f>INDEX(Detail!$F$1:$F$1001,MATCH(Main!C615,Detail!$G$1:$G$1001,0))</f>
        <v>Banjarmasin</v>
      </c>
      <c r="U615">
        <f>INDEX(Detail!$C$1:$C$1001,MATCH(Main!C615,Detail!$G$1:$G$1001,0))</f>
        <v>180</v>
      </c>
      <c r="V615">
        <f>INDEX(Detail!$D$1:$D$1001,MATCH(Main!C615,Detail!$G$1:$G$1001,0))</f>
        <v>90</v>
      </c>
      <c r="W615" t="str">
        <f>INDEX(Detail!$E$1:$E$1001,MATCH(Main!C615,Detail!$G$1:$G$1001,0))</f>
        <v xml:space="preserve">Gang Abdul Muis No. 2
</v>
      </c>
      <c r="X615" t="str">
        <f>INDEX(Detail!$B$1:$B$1001,MATCH(Main!C615,Detail!$G$1:$G$1001,0))</f>
        <v>A+</v>
      </c>
    </row>
    <row r="616" spans="1:24" x14ac:dyDescent="0.35">
      <c r="A616">
        <v>615</v>
      </c>
      <c r="B616" t="str">
        <f>IF(A616&lt;=250,"1-250",IF(A616&lt;=500,"251-500",IF(A616&lt;=750,"501-750","751-1000")))</f>
        <v>501-750</v>
      </c>
      <c r="C616" t="str">
        <f>CONCATENATE(IF(D616="Matematika","A",IF(D616="Fisika","B",IF(D616="Kimia","C",IF(D616="Biologi","D",IF(D616="Statistika","E","F"))))),IF(A616&gt;=1000,"",IF(A616&gt;=100,"0",IF(A616&gt;=10,"00",IF(A616&lt;10,"000")))),A616)</f>
        <v>F0615</v>
      </c>
      <c r="D616" t="s">
        <v>1011</v>
      </c>
      <c r="E616" t="str">
        <f>VLOOKUP(C616,Detail!$G$1:$H$1001,2,0)</f>
        <v>Prabu Halim</v>
      </c>
      <c r="F616" t="str">
        <f>IF(D616="Kimia","Bu Dwi",IF(D616="Biologi","Pak Krisna",IF(D616="Statistika","Pak Budi",IF(D616="Aktuaria","Bu Ratna",IF(D616="Matematika","Bu Made","Pak Andi")))))</f>
        <v>Bu Ratna</v>
      </c>
      <c r="G616">
        <v>91</v>
      </c>
      <c r="H616">
        <v>63</v>
      </c>
      <c r="I616">
        <v>46</v>
      </c>
      <c r="J616">
        <v>51</v>
      </c>
      <c r="K616">
        <v>87</v>
      </c>
      <c r="L616">
        <v>49</v>
      </c>
      <c r="M616">
        <v>76</v>
      </c>
      <c r="N616" s="27">
        <f>IFERROR(VLOOKUP(Main!C616,Absen!$A$1:$B$501,2,0),"No")</f>
        <v>44807</v>
      </c>
      <c r="O616" s="27" t="str">
        <f>IF(N616="No","Hadir","Tidak Hadir")</f>
        <v>Tidak Hadir</v>
      </c>
      <c r="P616">
        <f>IF(N616="No",M616,M616-10)</f>
        <v>66</v>
      </c>
      <c r="Q616">
        <f>SUM(G616:H616,J616:K616)*12.5%+SUM(I616,L616)*20%+P616*10%</f>
        <v>62.1</v>
      </c>
      <c r="R616" t="str">
        <f>IF(Main!Q616&gt;=91,"A+",IF(Main!Q616&gt;=80,"A",IF(Q616&gt;=70,"B",IF(Q616&gt;=60,"C",IF(Q616&gt;=40,"D",IF(Q616&lt;40,"E"))))))</f>
        <v>C</v>
      </c>
      <c r="S616" s="27">
        <f>INDEX(Detail!$A$1:$A$1001,MATCH(Main!C616,Detail!$G$1:$G$1001,0))</f>
        <v>37325</v>
      </c>
      <c r="T616" t="str">
        <f>INDEX(Detail!$F$1:$F$1001,MATCH(Main!C616,Detail!$G$1:$G$1001,0))</f>
        <v>Makassar</v>
      </c>
      <c r="U616">
        <f>INDEX(Detail!$C$1:$C$1001,MATCH(Main!C616,Detail!$G$1:$G$1001,0))</f>
        <v>171</v>
      </c>
      <c r="V616">
        <f>INDEX(Detail!$D$1:$D$1001,MATCH(Main!C616,Detail!$G$1:$G$1001,0))</f>
        <v>58</v>
      </c>
      <c r="W616" t="str">
        <f>INDEX(Detail!$E$1:$E$1001,MATCH(Main!C616,Detail!$G$1:$G$1001,0))</f>
        <v xml:space="preserve">Gang Jayawijaya No. 7
</v>
      </c>
      <c r="X616" t="str">
        <f>INDEX(Detail!$B$1:$B$1001,MATCH(Main!C616,Detail!$G$1:$G$1001,0))</f>
        <v>B-</v>
      </c>
    </row>
    <row r="617" spans="1:24" x14ac:dyDescent="0.35">
      <c r="A617">
        <v>616</v>
      </c>
      <c r="B617" t="str">
        <f>IF(A617&lt;=250,"1-250",IF(A617&lt;=500,"251-500",IF(A617&lt;=750,"501-750","751-1000")))</f>
        <v>501-750</v>
      </c>
      <c r="C617" t="str">
        <f>CONCATENATE(IF(D617="Matematika","A",IF(D617="Fisika","B",IF(D617="Kimia","C",IF(D617="Biologi","D",IF(D617="Statistika","E","F"))))),IF(A617&gt;=1000,"",IF(A617&gt;=100,"0",IF(A617&gt;=10,"00",IF(A617&lt;10,"000")))),A617)</f>
        <v>C0616</v>
      </c>
      <c r="D617" t="s">
        <v>1012</v>
      </c>
      <c r="E617" t="str">
        <f>VLOOKUP(C617,Detail!$G$1:$H$1001,2,0)</f>
        <v>Balangga Kusuma</v>
      </c>
      <c r="F617" t="str">
        <f>IF(D617="Kimia","Bu Dwi",IF(D617="Biologi","Pak Krisna",IF(D617="Statistika","Pak Budi",IF(D617="Aktuaria","Bu Ratna",IF(D617="Matematika","Bu Made","Pak Andi")))))</f>
        <v>Bu Dwi</v>
      </c>
      <c r="G617">
        <v>58</v>
      </c>
      <c r="H617">
        <v>61</v>
      </c>
      <c r="I617">
        <v>64</v>
      </c>
      <c r="J617">
        <v>58</v>
      </c>
      <c r="K617">
        <v>59</v>
      </c>
      <c r="L617">
        <v>88</v>
      </c>
      <c r="M617">
        <v>93</v>
      </c>
      <c r="N617" s="27">
        <f>IFERROR(VLOOKUP(Main!C617,Absen!$A$1:$B$501,2,0),"No")</f>
        <v>44914</v>
      </c>
      <c r="O617" s="27" t="str">
        <f>IF(N617="No","Hadir","Tidak Hadir")</f>
        <v>Tidak Hadir</v>
      </c>
      <c r="P617">
        <f>IF(N617="No",M617,M617-10)</f>
        <v>83</v>
      </c>
      <c r="Q617">
        <f>SUM(G617:H617,J617:K617)*12.5%+SUM(I617,L617)*20%+P617*10%</f>
        <v>68.2</v>
      </c>
      <c r="R617" t="str">
        <f>IF(Main!Q617&gt;=91,"A+",IF(Main!Q617&gt;=80,"A",IF(Q617&gt;=70,"B",IF(Q617&gt;=60,"C",IF(Q617&gt;=40,"D",IF(Q617&lt;40,"E"))))))</f>
        <v>C</v>
      </c>
      <c r="S617" s="27">
        <f>INDEX(Detail!$A$1:$A$1001,MATCH(Main!C617,Detail!$G$1:$G$1001,0))</f>
        <v>37927</v>
      </c>
      <c r="T617" t="str">
        <f>INDEX(Detail!$F$1:$F$1001,MATCH(Main!C617,Detail!$G$1:$G$1001,0))</f>
        <v>Pangkalpinang</v>
      </c>
      <c r="U617">
        <f>INDEX(Detail!$C$1:$C$1001,MATCH(Main!C617,Detail!$G$1:$G$1001,0))</f>
        <v>178</v>
      </c>
      <c r="V617">
        <f>INDEX(Detail!$D$1:$D$1001,MATCH(Main!C617,Detail!$G$1:$G$1001,0))</f>
        <v>86</v>
      </c>
      <c r="W617" t="str">
        <f>INDEX(Detail!$E$1:$E$1001,MATCH(Main!C617,Detail!$G$1:$G$1001,0))</f>
        <v>Jl. Waringin No. 03</v>
      </c>
      <c r="X617" t="str">
        <f>INDEX(Detail!$B$1:$B$1001,MATCH(Main!C617,Detail!$G$1:$G$1001,0))</f>
        <v>O-</v>
      </c>
    </row>
    <row r="618" spans="1:24" x14ac:dyDescent="0.35">
      <c r="A618">
        <v>617</v>
      </c>
      <c r="B618" t="str">
        <f>IF(A618&lt;=250,"1-250",IF(A618&lt;=500,"251-500",IF(A618&lt;=750,"501-750","751-1000")))</f>
        <v>501-750</v>
      </c>
      <c r="C618" t="str">
        <f>CONCATENATE(IF(D618="Matematika","A",IF(D618="Fisika","B",IF(D618="Kimia","C",IF(D618="Biologi","D",IF(D618="Statistika","E","F"))))),IF(A618&gt;=1000,"",IF(A618&gt;=100,"0",IF(A618&gt;=10,"00",IF(A618&lt;10,"000")))),A618)</f>
        <v>D0617</v>
      </c>
      <c r="D618" t="s">
        <v>1013</v>
      </c>
      <c r="E618" t="str">
        <f>VLOOKUP(C618,Detail!$G$1:$H$1001,2,0)</f>
        <v>Teguh Hardiansyah</v>
      </c>
      <c r="F618" t="str">
        <f>IF(D618="Kimia","Bu Dwi",IF(D618="Biologi","Pak Krisna",IF(D618="Statistika","Pak Budi",IF(D618="Aktuaria","Bu Ratna",IF(D618="Matematika","Bu Made","Pak Andi")))))</f>
        <v>Pak Krisna</v>
      </c>
      <c r="G618">
        <v>55</v>
      </c>
      <c r="H618">
        <v>60</v>
      </c>
      <c r="I618">
        <v>89</v>
      </c>
      <c r="J618">
        <v>59</v>
      </c>
      <c r="K618">
        <v>53</v>
      </c>
      <c r="L618">
        <v>92</v>
      </c>
      <c r="M618">
        <v>90</v>
      </c>
      <c r="N618" s="27" t="str">
        <f>IFERROR(VLOOKUP(Main!C618,Absen!$A$1:$B$501,2,0),"No")</f>
        <v>No</v>
      </c>
      <c r="O618" s="27" t="str">
        <f>IF(N618="No","Hadir","Tidak Hadir")</f>
        <v>Hadir</v>
      </c>
      <c r="P618">
        <f>IF(N618="No",M618,M618-10)</f>
        <v>90</v>
      </c>
      <c r="Q618">
        <f>SUM(G618:H618,J618:K618)*12.5%+SUM(I618,L618)*20%+P618*10%</f>
        <v>73.575000000000003</v>
      </c>
      <c r="R618" t="str">
        <f>IF(Main!Q618&gt;=91,"A+",IF(Main!Q618&gt;=80,"A",IF(Q618&gt;=70,"B",IF(Q618&gt;=60,"C",IF(Q618&gt;=40,"D",IF(Q618&lt;40,"E"))))))</f>
        <v>B</v>
      </c>
      <c r="S618" s="27">
        <f>INDEX(Detail!$A$1:$A$1001,MATCH(Main!C618,Detail!$G$1:$G$1001,0))</f>
        <v>37631</v>
      </c>
      <c r="T618" t="str">
        <f>INDEX(Detail!$F$1:$F$1001,MATCH(Main!C618,Detail!$G$1:$G$1001,0))</f>
        <v>Padang Sidempuan</v>
      </c>
      <c r="U618">
        <f>INDEX(Detail!$C$1:$C$1001,MATCH(Main!C618,Detail!$G$1:$G$1001,0))</f>
        <v>154</v>
      </c>
      <c r="V618">
        <f>INDEX(Detail!$D$1:$D$1001,MATCH(Main!C618,Detail!$G$1:$G$1001,0))</f>
        <v>94</v>
      </c>
      <c r="W618" t="str">
        <f>INDEX(Detail!$E$1:$E$1001,MATCH(Main!C618,Detail!$G$1:$G$1001,0))</f>
        <v xml:space="preserve">Jalan Rumah Sakit No. 6
</v>
      </c>
      <c r="X618" t="str">
        <f>INDEX(Detail!$B$1:$B$1001,MATCH(Main!C618,Detail!$G$1:$G$1001,0))</f>
        <v>A+</v>
      </c>
    </row>
    <row r="619" spans="1:24" x14ac:dyDescent="0.35">
      <c r="A619">
        <v>618</v>
      </c>
      <c r="B619" t="str">
        <f>IF(A619&lt;=250,"1-250",IF(A619&lt;=500,"251-500",IF(A619&lt;=750,"501-750","751-1000")))</f>
        <v>501-750</v>
      </c>
      <c r="C619" t="str">
        <f>CONCATENATE(IF(D619="Matematika","A",IF(D619="Fisika","B",IF(D619="Kimia","C",IF(D619="Biologi","D",IF(D619="Statistika","E","F"))))),IF(A619&gt;=1000,"",IF(A619&gt;=100,"0",IF(A619&gt;=10,"00",IF(A619&lt;10,"000")))),A619)</f>
        <v>B0618</v>
      </c>
      <c r="D619" t="s">
        <v>1014</v>
      </c>
      <c r="E619" t="str">
        <f>VLOOKUP(C619,Detail!$G$1:$H$1001,2,0)</f>
        <v>Kenzie Widodo</v>
      </c>
      <c r="F619" t="str">
        <f>IF(D619="Kimia","Bu Dwi",IF(D619="Biologi","Pak Krisna",IF(D619="Statistika","Pak Budi",IF(D619="Aktuaria","Bu Ratna",IF(D619="Matematika","Bu Made","Pak Andi")))))</f>
        <v>Pak Andi</v>
      </c>
      <c r="G619">
        <v>57</v>
      </c>
      <c r="H619">
        <v>58</v>
      </c>
      <c r="I619">
        <v>65</v>
      </c>
      <c r="J619">
        <v>68</v>
      </c>
      <c r="K619">
        <v>60</v>
      </c>
      <c r="L619">
        <v>43</v>
      </c>
      <c r="M619">
        <v>73</v>
      </c>
      <c r="N619" s="27" t="str">
        <f>IFERROR(VLOOKUP(Main!C619,Absen!$A$1:$B$501,2,0),"No")</f>
        <v>No</v>
      </c>
      <c r="O619" s="27" t="str">
        <f>IF(N619="No","Hadir","Tidak Hadir")</f>
        <v>Hadir</v>
      </c>
      <c r="P619">
        <f>IF(N619="No",M619,M619-10)</f>
        <v>73</v>
      </c>
      <c r="Q619">
        <f>SUM(G619:H619,J619:K619)*12.5%+SUM(I619,L619)*20%+P619*10%</f>
        <v>59.275000000000006</v>
      </c>
      <c r="R619" t="str">
        <f>IF(Main!Q619&gt;=91,"A+",IF(Main!Q619&gt;=80,"A",IF(Q619&gt;=70,"B",IF(Q619&gt;=60,"C",IF(Q619&gt;=40,"D",IF(Q619&lt;40,"E"))))))</f>
        <v>D</v>
      </c>
      <c r="S619" s="27">
        <f>INDEX(Detail!$A$1:$A$1001,MATCH(Main!C619,Detail!$G$1:$G$1001,0))</f>
        <v>38229</v>
      </c>
      <c r="T619" t="str">
        <f>INDEX(Detail!$F$1:$F$1001,MATCH(Main!C619,Detail!$G$1:$G$1001,0))</f>
        <v>Pematangsiantar</v>
      </c>
      <c r="U619">
        <f>INDEX(Detail!$C$1:$C$1001,MATCH(Main!C619,Detail!$G$1:$G$1001,0))</f>
        <v>165</v>
      </c>
      <c r="V619">
        <f>INDEX(Detail!$D$1:$D$1001,MATCH(Main!C619,Detail!$G$1:$G$1001,0))</f>
        <v>63</v>
      </c>
      <c r="W619" t="str">
        <f>INDEX(Detail!$E$1:$E$1001,MATCH(Main!C619,Detail!$G$1:$G$1001,0))</f>
        <v>Jalan Kendalsari No. 04</v>
      </c>
      <c r="X619" t="str">
        <f>INDEX(Detail!$B$1:$B$1001,MATCH(Main!C619,Detail!$G$1:$G$1001,0))</f>
        <v>AB-</v>
      </c>
    </row>
    <row r="620" spans="1:24" x14ac:dyDescent="0.35">
      <c r="A620">
        <v>619</v>
      </c>
      <c r="B620" t="str">
        <f>IF(A620&lt;=250,"1-250",IF(A620&lt;=500,"251-500",IF(A620&lt;=750,"501-750","751-1000")))</f>
        <v>501-750</v>
      </c>
      <c r="C620" t="str">
        <f>CONCATENATE(IF(D620="Matematika","A",IF(D620="Fisika","B",IF(D620="Kimia","C",IF(D620="Biologi","D",IF(D620="Statistika","E","F"))))),IF(A620&gt;=1000,"",IF(A620&gt;=100,"0",IF(A620&gt;=10,"00",IF(A620&lt;10,"000")))),A620)</f>
        <v>B0619</v>
      </c>
      <c r="D620" t="s">
        <v>1014</v>
      </c>
      <c r="E620" t="str">
        <f>VLOOKUP(C620,Detail!$G$1:$H$1001,2,0)</f>
        <v>Galak Oktaviani</v>
      </c>
      <c r="F620" t="str">
        <f>IF(D620="Kimia","Bu Dwi",IF(D620="Biologi","Pak Krisna",IF(D620="Statistika","Pak Budi",IF(D620="Aktuaria","Bu Ratna",IF(D620="Matematika","Bu Made","Pak Andi")))))</f>
        <v>Pak Andi</v>
      </c>
      <c r="G620">
        <v>60</v>
      </c>
      <c r="H620">
        <v>63</v>
      </c>
      <c r="I620">
        <v>44</v>
      </c>
      <c r="J620">
        <v>68</v>
      </c>
      <c r="K620">
        <v>64</v>
      </c>
      <c r="L620">
        <v>57</v>
      </c>
      <c r="M620">
        <v>70</v>
      </c>
      <c r="N620" s="27" t="str">
        <f>IFERROR(VLOOKUP(Main!C620,Absen!$A$1:$B$501,2,0),"No")</f>
        <v>No</v>
      </c>
      <c r="O620" s="27" t="str">
        <f>IF(N620="No","Hadir","Tidak Hadir")</f>
        <v>Hadir</v>
      </c>
      <c r="P620">
        <f>IF(N620="No",M620,M620-10)</f>
        <v>70</v>
      </c>
      <c r="Q620">
        <f>SUM(G620:H620,J620:K620)*12.5%+SUM(I620,L620)*20%+P620*10%</f>
        <v>59.075000000000003</v>
      </c>
      <c r="R620" t="str">
        <f>IF(Main!Q620&gt;=91,"A+",IF(Main!Q620&gt;=80,"A",IF(Q620&gt;=70,"B",IF(Q620&gt;=60,"C",IF(Q620&gt;=40,"D",IF(Q620&lt;40,"E"))))))</f>
        <v>D</v>
      </c>
      <c r="S620" s="27">
        <f>INDEX(Detail!$A$1:$A$1001,MATCH(Main!C620,Detail!$G$1:$G$1001,0))</f>
        <v>37502</v>
      </c>
      <c r="T620" t="str">
        <f>INDEX(Detail!$F$1:$F$1001,MATCH(Main!C620,Detail!$G$1:$G$1001,0))</f>
        <v>Surakarta</v>
      </c>
      <c r="U620">
        <f>INDEX(Detail!$C$1:$C$1001,MATCH(Main!C620,Detail!$G$1:$G$1001,0))</f>
        <v>173</v>
      </c>
      <c r="V620">
        <f>INDEX(Detail!$D$1:$D$1001,MATCH(Main!C620,Detail!$G$1:$G$1001,0))</f>
        <v>62</v>
      </c>
      <c r="W620" t="str">
        <f>INDEX(Detail!$E$1:$E$1001,MATCH(Main!C620,Detail!$G$1:$G$1001,0))</f>
        <v>Jl. Abdul Muis No. 96</v>
      </c>
      <c r="X620" t="str">
        <f>INDEX(Detail!$B$1:$B$1001,MATCH(Main!C620,Detail!$G$1:$G$1001,0))</f>
        <v>O+</v>
      </c>
    </row>
    <row r="621" spans="1:24" x14ac:dyDescent="0.35">
      <c r="A621">
        <v>620</v>
      </c>
      <c r="B621" t="str">
        <f>IF(A621&lt;=250,"1-250",IF(A621&lt;=500,"251-500",IF(A621&lt;=750,"501-750","751-1000")))</f>
        <v>501-750</v>
      </c>
      <c r="C621" t="str">
        <f>CONCATENATE(IF(D621="Matematika","A",IF(D621="Fisika","B",IF(D621="Kimia","C",IF(D621="Biologi","D",IF(D621="Statistika","E","F"))))),IF(A621&gt;=1000,"",IF(A621&gt;=100,"0",IF(A621&gt;=10,"00",IF(A621&lt;10,"000")))),A621)</f>
        <v>C0620</v>
      </c>
      <c r="D621" t="s">
        <v>1012</v>
      </c>
      <c r="E621" t="str">
        <f>VLOOKUP(C621,Detail!$G$1:$H$1001,2,0)</f>
        <v>Dimas Megantara</v>
      </c>
      <c r="F621" t="str">
        <f>IF(D621="Kimia","Bu Dwi",IF(D621="Biologi","Pak Krisna",IF(D621="Statistika","Pak Budi",IF(D621="Aktuaria","Bu Ratna",IF(D621="Matematika","Bu Made","Pak Andi")))))</f>
        <v>Bu Dwi</v>
      </c>
      <c r="G621">
        <v>76</v>
      </c>
      <c r="H621">
        <v>47</v>
      </c>
      <c r="I621">
        <v>66</v>
      </c>
      <c r="J621">
        <v>50</v>
      </c>
      <c r="K621">
        <v>64</v>
      </c>
      <c r="L621">
        <v>58</v>
      </c>
      <c r="M621">
        <v>99</v>
      </c>
      <c r="N621" s="27">
        <f>IFERROR(VLOOKUP(Main!C621,Absen!$A$1:$B$501,2,0),"No")</f>
        <v>44785</v>
      </c>
      <c r="O621" s="27" t="str">
        <f>IF(N621="No","Hadir","Tidak Hadir")</f>
        <v>Tidak Hadir</v>
      </c>
      <c r="P621">
        <f>IF(N621="No",M621,M621-10)</f>
        <v>89</v>
      </c>
      <c r="Q621">
        <f>SUM(G621:H621,J621:K621)*12.5%+SUM(I621,L621)*20%+P621*10%</f>
        <v>63.324999999999996</v>
      </c>
      <c r="R621" t="str">
        <f>IF(Main!Q621&gt;=91,"A+",IF(Main!Q621&gt;=80,"A",IF(Q621&gt;=70,"B",IF(Q621&gt;=60,"C",IF(Q621&gt;=40,"D",IF(Q621&lt;40,"E"))))))</f>
        <v>C</v>
      </c>
      <c r="S621" s="27">
        <f>INDEX(Detail!$A$1:$A$1001,MATCH(Main!C621,Detail!$G$1:$G$1001,0))</f>
        <v>37547</v>
      </c>
      <c r="T621" t="str">
        <f>INDEX(Detail!$F$1:$F$1001,MATCH(Main!C621,Detail!$G$1:$G$1001,0))</f>
        <v>Tarakan</v>
      </c>
      <c r="U621">
        <f>INDEX(Detail!$C$1:$C$1001,MATCH(Main!C621,Detail!$G$1:$G$1001,0))</f>
        <v>163</v>
      </c>
      <c r="V621">
        <f>INDEX(Detail!$D$1:$D$1001,MATCH(Main!C621,Detail!$G$1:$G$1001,0))</f>
        <v>91</v>
      </c>
      <c r="W621" t="str">
        <f>INDEX(Detail!$E$1:$E$1001,MATCH(Main!C621,Detail!$G$1:$G$1001,0))</f>
        <v>Jalan Kendalsari No. 20</v>
      </c>
      <c r="X621" t="str">
        <f>INDEX(Detail!$B$1:$B$1001,MATCH(Main!C621,Detail!$G$1:$G$1001,0))</f>
        <v>A+</v>
      </c>
    </row>
    <row r="622" spans="1:24" x14ac:dyDescent="0.35">
      <c r="A622">
        <v>621</v>
      </c>
      <c r="B622" t="str">
        <f>IF(A622&lt;=250,"1-250",IF(A622&lt;=500,"251-500",IF(A622&lt;=750,"501-750","751-1000")))</f>
        <v>501-750</v>
      </c>
      <c r="C622" t="str">
        <f>CONCATENATE(IF(D622="Matematika","A",IF(D622="Fisika","B",IF(D622="Kimia","C",IF(D622="Biologi","D",IF(D622="Statistika","E","F"))))),IF(A622&gt;=1000,"",IF(A622&gt;=100,"0",IF(A622&gt;=10,"00",IF(A622&lt;10,"000")))),A622)</f>
        <v>B0621</v>
      </c>
      <c r="D622" t="s">
        <v>1014</v>
      </c>
      <c r="E622" t="str">
        <f>VLOOKUP(C622,Detail!$G$1:$H$1001,2,0)</f>
        <v>Empluk Waskita</v>
      </c>
      <c r="F622" t="str">
        <f>IF(D622="Kimia","Bu Dwi",IF(D622="Biologi","Pak Krisna",IF(D622="Statistika","Pak Budi",IF(D622="Aktuaria","Bu Ratna",IF(D622="Matematika","Bu Made","Pak Andi")))))</f>
        <v>Pak Andi</v>
      </c>
      <c r="G622">
        <v>85</v>
      </c>
      <c r="H622">
        <v>60</v>
      </c>
      <c r="I622">
        <v>57</v>
      </c>
      <c r="J622">
        <v>73</v>
      </c>
      <c r="K622">
        <v>71</v>
      </c>
      <c r="L622">
        <v>72</v>
      </c>
      <c r="M622">
        <v>83</v>
      </c>
      <c r="N622" s="27" t="str">
        <f>IFERROR(VLOOKUP(Main!C622,Absen!$A$1:$B$501,2,0),"No")</f>
        <v>No</v>
      </c>
      <c r="O622" s="27" t="str">
        <f>IF(N622="No","Hadir","Tidak Hadir")</f>
        <v>Hadir</v>
      </c>
      <c r="P622">
        <f>IF(N622="No",M622,M622-10)</f>
        <v>83</v>
      </c>
      <c r="Q622">
        <f>SUM(G622:H622,J622:K622)*12.5%+SUM(I622,L622)*20%+P622*10%</f>
        <v>70.224999999999994</v>
      </c>
      <c r="R622" t="str">
        <f>IF(Main!Q622&gt;=91,"A+",IF(Main!Q622&gt;=80,"A",IF(Q622&gt;=70,"B",IF(Q622&gt;=60,"C",IF(Q622&gt;=40,"D",IF(Q622&lt;40,"E"))))))</f>
        <v>B</v>
      </c>
      <c r="S622" s="27">
        <f>INDEX(Detail!$A$1:$A$1001,MATCH(Main!C622,Detail!$G$1:$G$1001,0))</f>
        <v>37590</v>
      </c>
      <c r="T622" t="str">
        <f>INDEX(Detail!$F$1:$F$1001,MATCH(Main!C622,Detail!$G$1:$G$1001,0))</f>
        <v>Banjarbaru</v>
      </c>
      <c r="U622">
        <f>INDEX(Detail!$C$1:$C$1001,MATCH(Main!C622,Detail!$G$1:$G$1001,0))</f>
        <v>150</v>
      </c>
      <c r="V622">
        <f>INDEX(Detail!$D$1:$D$1001,MATCH(Main!C622,Detail!$G$1:$G$1001,0))</f>
        <v>86</v>
      </c>
      <c r="W622" t="str">
        <f>INDEX(Detail!$E$1:$E$1001,MATCH(Main!C622,Detail!$G$1:$G$1001,0))</f>
        <v>Jalan KH Amin Jasuta No. 27</v>
      </c>
      <c r="X622" t="str">
        <f>INDEX(Detail!$B$1:$B$1001,MATCH(Main!C622,Detail!$G$1:$G$1001,0))</f>
        <v>O+</v>
      </c>
    </row>
    <row r="623" spans="1:24" x14ac:dyDescent="0.35">
      <c r="A623">
        <v>622</v>
      </c>
      <c r="B623" t="str">
        <f>IF(A623&lt;=250,"1-250",IF(A623&lt;=500,"251-500",IF(A623&lt;=750,"501-750","751-1000")))</f>
        <v>501-750</v>
      </c>
      <c r="C623" t="str">
        <f>CONCATENATE(IF(D623="Matematika","A",IF(D623="Fisika","B",IF(D623="Kimia","C",IF(D623="Biologi","D",IF(D623="Statistika","E","F"))))),IF(A623&gt;=1000,"",IF(A623&gt;=100,"0",IF(A623&gt;=10,"00",IF(A623&lt;10,"000")))),A623)</f>
        <v>E0622</v>
      </c>
      <c r="D623" t="s">
        <v>1010</v>
      </c>
      <c r="E623" t="str">
        <f>VLOOKUP(C623,Detail!$G$1:$H$1001,2,0)</f>
        <v>Jagaraga Wahyuni</v>
      </c>
      <c r="F623" t="str">
        <f>IF(D623="Kimia","Bu Dwi",IF(D623="Biologi","Pak Krisna",IF(D623="Statistika","Pak Budi",IF(D623="Aktuaria","Bu Ratna",IF(D623="Matematika","Bu Made","Pak Andi")))))</f>
        <v>Pak Budi</v>
      </c>
      <c r="G623">
        <v>59</v>
      </c>
      <c r="H623">
        <v>63</v>
      </c>
      <c r="I623">
        <v>44</v>
      </c>
      <c r="J623">
        <v>57</v>
      </c>
      <c r="K623">
        <v>95</v>
      </c>
      <c r="L623">
        <v>72</v>
      </c>
      <c r="M623">
        <v>60</v>
      </c>
      <c r="N623" s="27">
        <f>IFERROR(VLOOKUP(Main!C623,Absen!$A$1:$B$501,2,0),"No")</f>
        <v>44838</v>
      </c>
      <c r="O623" s="27" t="str">
        <f>IF(N623="No","Hadir","Tidak Hadir")</f>
        <v>Tidak Hadir</v>
      </c>
      <c r="P623">
        <f>IF(N623="No",M623,M623-10)</f>
        <v>50</v>
      </c>
      <c r="Q623">
        <f>SUM(G623:H623,J623:K623)*12.5%+SUM(I623,L623)*20%+P623*10%</f>
        <v>62.45</v>
      </c>
      <c r="R623" t="str">
        <f>IF(Main!Q623&gt;=91,"A+",IF(Main!Q623&gt;=80,"A",IF(Q623&gt;=70,"B",IF(Q623&gt;=60,"C",IF(Q623&gt;=40,"D",IF(Q623&lt;40,"E"))))))</f>
        <v>C</v>
      </c>
      <c r="S623" s="27">
        <f>INDEX(Detail!$A$1:$A$1001,MATCH(Main!C623,Detail!$G$1:$G$1001,0))</f>
        <v>37172</v>
      </c>
      <c r="T623" t="str">
        <f>INDEX(Detail!$F$1:$F$1001,MATCH(Main!C623,Detail!$G$1:$G$1001,0))</f>
        <v>Madiun</v>
      </c>
      <c r="U623">
        <f>INDEX(Detail!$C$1:$C$1001,MATCH(Main!C623,Detail!$G$1:$G$1001,0))</f>
        <v>177</v>
      </c>
      <c r="V623">
        <f>INDEX(Detail!$D$1:$D$1001,MATCH(Main!C623,Detail!$G$1:$G$1001,0))</f>
        <v>69</v>
      </c>
      <c r="W623" t="str">
        <f>INDEX(Detail!$E$1:$E$1001,MATCH(Main!C623,Detail!$G$1:$G$1001,0))</f>
        <v>Gang Moch. Ramdan No. 09</v>
      </c>
      <c r="X623" t="str">
        <f>INDEX(Detail!$B$1:$B$1001,MATCH(Main!C623,Detail!$G$1:$G$1001,0))</f>
        <v>O+</v>
      </c>
    </row>
    <row r="624" spans="1:24" x14ac:dyDescent="0.35">
      <c r="A624">
        <v>623</v>
      </c>
      <c r="B624" t="str">
        <f>IF(A624&lt;=250,"1-250",IF(A624&lt;=500,"251-500",IF(A624&lt;=750,"501-750","751-1000")))</f>
        <v>501-750</v>
      </c>
      <c r="C624" t="str">
        <f>CONCATENATE(IF(D624="Matematika","A",IF(D624="Fisika","B",IF(D624="Kimia","C",IF(D624="Biologi","D",IF(D624="Statistika","E","F"))))),IF(A624&gt;=1000,"",IF(A624&gt;=100,"0",IF(A624&gt;=10,"00",IF(A624&lt;10,"000")))),A624)</f>
        <v>C0623</v>
      </c>
      <c r="D624" t="s">
        <v>1012</v>
      </c>
      <c r="E624" t="str">
        <f>VLOOKUP(C624,Detail!$G$1:$H$1001,2,0)</f>
        <v>Dwi Wibowo</v>
      </c>
      <c r="F624" t="str">
        <f>IF(D624="Kimia","Bu Dwi",IF(D624="Biologi","Pak Krisna",IF(D624="Statistika","Pak Budi",IF(D624="Aktuaria","Bu Ratna",IF(D624="Matematika","Bu Made","Pak Andi")))))</f>
        <v>Bu Dwi</v>
      </c>
      <c r="G624">
        <v>52</v>
      </c>
      <c r="H624">
        <v>65</v>
      </c>
      <c r="I624">
        <v>72</v>
      </c>
      <c r="J624">
        <v>64</v>
      </c>
      <c r="K624">
        <v>86</v>
      </c>
      <c r="L624">
        <v>62</v>
      </c>
      <c r="M624">
        <v>99</v>
      </c>
      <c r="N624" s="27">
        <f>IFERROR(VLOOKUP(Main!C624,Absen!$A$1:$B$501,2,0),"No")</f>
        <v>44897</v>
      </c>
      <c r="O624" s="27" t="str">
        <f>IF(N624="No","Hadir","Tidak Hadir")</f>
        <v>Tidak Hadir</v>
      </c>
      <c r="P624">
        <f>IF(N624="No",M624,M624-10)</f>
        <v>89</v>
      </c>
      <c r="Q624">
        <f>SUM(G624:H624,J624:K624)*12.5%+SUM(I624,L624)*20%+P624*10%</f>
        <v>69.075000000000003</v>
      </c>
      <c r="R624" t="str">
        <f>IF(Main!Q624&gt;=91,"A+",IF(Main!Q624&gt;=80,"A",IF(Q624&gt;=70,"B",IF(Q624&gt;=60,"C",IF(Q624&gt;=40,"D",IF(Q624&lt;40,"E"))))))</f>
        <v>C</v>
      </c>
      <c r="S624" s="27">
        <f>INDEX(Detail!$A$1:$A$1001,MATCH(Main!C624,Detail!$G$1:$G$1001,0))</f>
        <v>38439</v>
      </c>
      <c r="T624" t="str">
        <f>INDEX(Detail!$F$1:$F$1001,MATCH(Main!C624,Detail!$G$1:$G$1001,0))</f>
        <v>Kediri</v>
      </c>
      <c r="U624">
        <f>INDEX(Detail!$C$1:$C$1001,MATCH(Main!C624,Detail!$G$1:$G$1001,0))</f>
        <v>171</v>
      </c>
      <c r="V624">
        <f>INDEX(Detail!$D$1:$D$1001,MATCH(Main!C624,Detail!$G$1:$G$1001,0))</f>
        <v>85</v>
      </c>
      <c r="W624" t="str">
        <f>INDEX(Detail!$E$1:$E$1001,MATCH(Main!C624,Detail!$G$1:$G$1001,0))</f>
        <v xml:space="preserve">Gg. Kutai No. 0
</v>
      </c>
      <c r="X624" t="str">
        <f>INDEX(Detail!$B$1:$B$1001,MATCH(Main!C624,Detail!$G$1:$G$1001,0))</f>
        <v>A-</v>
      </c>
    </row>
    <row r="625" spans="1:24" x14ac:dyDescent="0.35">
      <c r="A625">
        <v>624</v>
      </c>
      <c r="B625" t="str">
        <f>IF(A625&lt;=250,"1-250",IF(A625&lt;=500,"251-500",IF(A625&lt;=750,"501-750","751-1000")))</f>
        <v>501-750</v>
      </c>
      <c r="C625" t="str">
        <f>CONCATENATE(IF(D625="Matematika","A",IF(D625="Fisika","B",IF(D625="Kimia","C",IF(D625="Biologi","D",IF(D625="Statistika","E","F"))))),IF(A625&gt;=1000,"",IF(A625&gt;=100,"0",IF(A625&gt;=10,"00",IF(A625&lt;10,"000")))),A625)</f>
        <v>D0624</v>
      </c>
      <c r="D625" t="s">
        <v>1013</v>
      </c>
      <c r="E625" t="str">
        <f>VLOOKUP(C625,Detail!$G$1:$H$1001,2,0)</f>
        <v>Pardi Yulianti</v>
      </c>
      <c r="F625" t="str">
        <f>IF(D625="Kimia","Bu Dwi",IF(D625="Biologi","Pak Krisna",IF(D625="Statistika","Pak Budi",IF(D625="Aktuaria","Bu Ratna",IF(D625="Matematika","Bu Made","Pak Andi")))))</f>
        <v>Pak Krisna</v>
      </c>
      <c r="G625">
        <v>76</v>
      </c>
      <c r="H625">
        <v>58</v>
      </c>
      <c r="I625">
        <v>43</v>
      </c>
      <c r="J625">
        <v>51</v>
      </c>
      <c r="K625">
        <v>76</v>
      </c>
      <c r="L625">
        <v>64</v>
      </c>
      <c r="M625">
        <v>100</v>
      </c>
      <c r="N625" s="27" t="str">
        <f>IFERROR(VLOOKUP(Main!C625,Absen!$A$1:$B$501,2,0),"No")</f>
        <v>No</v>
      </c>
      <c r="O625" s="27" t="str">
        <f>IF(N625="No","Hadir","Tidak Hadir")</f>
        <v>Hadir</v>
      </c>
      <c r="P625">
        <f>IF(N625="No",M625,M625-10)</f>
        <v>100</v>
      </c>
      <c r="Q625">
        <f>SUM(G625:H625,J625:K625)*12.5%+SUM(I625,L625)*20%+P625*10%</f>
        <v>64.025000000000006</v>
      </c>
      <c r="R625" t="str">
        <f>IF(Main!Q625&gt;=91,"A+",IF(Main!Q625&gt;=80,"A",IF(Q625&gt;=70,"B",IF(Q625&gt;=60,"C",IF(Q625&gt;=40,"D",IF(Q625&lt;40,"E"))))))</f>
        <v>C</v>
      </c>
      <c r="S625" s="27">
        <f>INDEX(Detail!$A$1:$A$1001,MATCH(Main!C625,Detail!$G$1:$G$1001,0))</f>
        <v>38092</v>
      </c>
      <c r="T625" t="str">
        <f>INDEX(Detail!$F$1:$F$1001,MATCH(Main!C625,Detail!$G$1:$G$1001,0))</f>
        <v>Madiun</v>
      </c>
      <c r="U625">
        <f>INDEX(Detail!$C$1:$C$1001,MATCH(Main!C625,Detail!$G$1:$G$1001,0))</f>
        <v>157</v>
      </c>
      <c r="V625">
        <f>INDEX(Detail!$D$1:$D$1001,MATCH(Main!C625,Detail!$G$1:$G$1001,0))</f>
        <v>57</v>
      </c>
      <c r="W625" t="str">
        <f>INDEX(Detail!$E$1:$E$1001,MATCH(Main!C625,Detail!$G$1:$G$1001,0))</f>
        <v>Jalan M.T Haryono No. 69</v>
      </c>
      <c r="X625" t="str">
        <f>INDEX(Detail!$B$1:$B$1001,MATCH(Main!C625,Detail!$G$1:$G$1001,0))</f>
        <v>AB-</v>
      </c>
    </row>
    <row r="626" spans="1:24" x14ac:dyDescent="0.35">
      <c r="A626">
        <v>625</v>
      </c>
      <c r="B626" t="str">
        <f>IF(A626&lt;=250,"1-250",IF(A626&lt;=500,"251-500",IF(A626&lt;=750,"501-750","751-1000")))</f>
        <v>501-750</v>
      </c>
      <c r="C626" t="str">
        <f>CONCATENATE(IF(D626="Matematika","A",IF(D626="Fisika","B",IF(D626="Kimia","C",IF(D626="Biologi","D",IF(D626="Statistika","E","F"))))),IF(A626&gt;=1000,"",IF(A626&gt;=100,"0",IF(A626&gt;=10,"00",IF(A626&lt;10,"000")))),A626)</f>
        <v>B0625</v>
      </c>
      <c r="D626" t="s">
        <v>1014</v>
      </c>
      <c r="E626" t="str">
        <f>VLOOKUP(C626,Detail!$G$1:$H$1001,2,0)</f>
        <v>Faizah Suwarno</v>
      </c>
      <c r="F626" t="str">
        <f>IF(D626="Kimia","Bu Dwi",IF(D626="Biologi","Pak Krisna",IF(D626="Statistika","Pak Budi",IF(D626="Aktuaria","Bu Ratna",IF(D626="Matematika","Bu Made","Pak Andi")))))</f>
        <v>Pak Andi</v>
      </c>
      <c r="G626">
        <v>78</v>
      </c>
      <c r="H626">
        <v>52</v>
      </c>
      <c r="I626">
        <v>84</v>
      </c>
      <c r="J626">
        <v>62</v>
      </c>
      <c r="K626">
        <v>60</v>
      </c>
      <c r="L626">
        <v>66</v>
      </c>
      <c r="M626">
        <v>73</v>
      </c>
      <c r="N626" s="27" t="str">
        <f>IFERROR(VLOOKUP(Main!C626,Absen!$A$1:$B$501,2,0),"No")</f>
        <v>No</v>
      </c>
      <c r="O626" s="27" t="str">
        <f>IF(N626="No","Hadir","Tidak Hadir")</f>
        <v>Hadir</v>
      </c>
      <c r="P626">
        <f>IF(N626="No",M626,M626-10)</f>
        <v>73</v>
      </c>
      <c r="Q626">
        <f>SUM(G626:H626,J626:K626)*12.5%+SUM(I626,L626)*20%+P626*10%</f>
        <v>68.8</v>
      </c>
      <c r="R626" t="str">
        <f>IF(Main!Q626&gt;=91,"A+",IF(Main!Q626&gt;=80,"A",IF(Q626&gt;=70,"B",IF(Q626&gt;=60,"C",IF(Q626&gt;=40,"D",IF(Q626&lt;40,"E"))))))</f>
        <v>C</v>
      </c>
      <c r="S626" s="27">
        <f>INDEX(Detail!$A$1:$A$1001,MATCH(Main!C626,Detail!$G$1:$G$1001,0))</f>
        <v>38176</v>
      </c>
      <c r="T626" t="str">
        <f>INDEX(Detail!$F$1:$F$1001,MATCH(Main!C626,Detail!$G$1:$G$1001,0))</f>
        <v>Palopo</v>
      </c>
      <c r="U626">
        <f>INDEX(Detail!$C$1:$C$1001,MATCH(Main!C626,Detail!$G$1:$G$1001,0))</f>
        <v>161</v>
      </c>
      <c r="V626">
        <f>INDEX(Detail!$D$1:$D$1001,MATCH(Main!C626,Detail!$G$1:$G$1001,0))</f>
        <v>49</v>
      </c>
      <c r="W626" t="str">
        <f>INDEX(Detail!$E$1:$E$1001,MATCH(Main!C626,Detail!$G$1:$G$1001,0))</f>
        <v xml:space="preserve">Gg. Stasiun Wonokromo No. 5
</v>
      </c>
      <c r="X626" t="str">
        <f>INDEX(Detail!$B$1:$B$1001,MATCH(Main!C626,Detail!$G$1:$G$1001,0))</f>
        <v>B+</v>
      </c>
    </row>
    <row r="627" spans="1:24" x14ac:dyDescent="0.35">
      <c r="A627">
        <v>626</v>
      </c>
      <c r="B627" t="str">
        <f>IF(A627&lt;=250,"1-250",IF(A627&lt;=500,"251-500",IF(A627&lt;=750,"501-750","751-1000")))</f>
        <v>501-750</v>
      </c>
      <c r="C627" t="str">
        <f>CONCATENATE(IF(D627="Matematika","A",IF(D627="Fisika","B",IF(D627="Kimia","C",IF(D627="Biologi","D",IF(D627="Statistika","E","F"))))),IF(A627&gt;=1000,"",IF(A627&gt;=100,"0",IF(A627&gt;=10,"00",IF(A627&lt;10,"000")))),A627)</f>
        <v>C0626</v>
      </c>
      <c r="D627" t="s">
        <v>1012</v>
      </c>
      <c r="E627" t="str">
        <f>VLOOKUP(C627,Detail!$G$1:$H$1001,2,0)</f>
        <v>Embuh Prayoga</v>
      </c>
      <c r="F627" t="str">
        <f>IF(D627="Kimia","Bu Dwi",IF(D627="Biologi","Pak Krisna",IF(D627="Statistika","Pak Budi",IF(D627="Aktuaria","Bu Ratna",IF(D627="Matematika","Bu Made","Pak Andi")))))</f>
        <v>Bu Dwi</v>
      </c>
      <c r="G627">
        <v>74</v>
      </c>
      <c r="H627">
        <v>43</v>
      </c>
      <c r="I627">
        <v>83</v>
      </c>
      <c r="J627">
        <v>53</v>
      </c>
      <c r="K627">
        <v>74</v>
      </c>
      <c r="L627">
        <v>89</v>
      </c>
      <c r="M627">
        <v>100</v>
      </c>
      <c r="N627" s="27" t="str">
        <f>IFERROR(VLOOKUP(Main!C627,Absen!$A$1:$B$501,2,0),"No")</f>
        <v>No</v>
      </c>
      <c r="O627" s="27" t="str">
        <f>IF(N627="No","Hadir","Tidak Hadir")</f>
        <v>Hadir</v>
      </c>
      <c r="P627">
        <f>IF(N627="No",M627,M627-10)</f>
        <v>100</v>
      </c>
      <c r="Q627">
        <f>SUM(G627:H627,J627:K627)*12.5%+SUM(I627,L627)*20%+P627*10%</f>
        <v>74.900000000000006</v>
      </c>
      <c r="R627" t="str">
        <f>IF(Main!Q627&gt;=91,"A+",IF(Main!Q627&gt;=80,"A",IF(Q627&gt;=70,"B",IF(Q627&gt;=60,"C",IF(Q627&gt;=40,"D",IF(Q627&lt;40,"E"))))))</f>
        <v>B</v>
      </c>
      <c r="S627" s="27">
        <f>INDEX(Detail!$A$1:$A$1001,MATCH(Main!C627,Detail!$G$1:$G$1001,0))</f>
        <v>38176</v>
      </c>
      <c r="T627" t="str">
        <f>INDEX(Detail!$F$1:$F$1001,MATCH(Main!C627,Detail!$G$1:$G$1001,0))</f>
        <v>Pontianak</v>
      </c>
      <c r="U627">
        <f>INDEX(Detail!$C$1:$C$1001,MATCH(Main!C627,Detail!$G$1:$G$1001,0))</f>
        <v>171</v>
      </c>
      <c r="V627">
        <f>INDEX(Detail!$D$1:$D$1001,MATCH(Main!C627,Detail!$G$1:$G$1001,0))</f>
        <v>88</v>
      </c>
      <c r="W627" t="str">
        <f>INDEX(Detail!$E$1:$E$1001,MATCH(Main!C627,Detail!$G$1:$G$1001,0))</f>
        <v>Gang Antapani Lama No. 00</v>
      </c>
      <c r="X627" t="str">
        <f>INDEX(Detail!$B$1:$B$1001,MATCH(Main!C627,Detail!$G$1:$G$1001,0))</f>
        <v>AB-</v>
      </c>
    </row>
    <row r="628" spans="1:24" x14ac:dyDescent="0.35">
      <c r="A628">
        <v>627</v>
      </c>
      <c r="B628" t="str">
        <f>IF(A628&lt;=250,"1-250",IF(A628&lt;=500,"251-500",IF(A628&lt;=750,"501-750","751-1000")))</f>
        <v>501-750</v>
      </c>
      <c r="C628" t="str">
        <f>CONCATENATE(IF(D628="Matematika","A",IF(D628="Fisika","B",IF(D628="Kimia","C",IF(D628="Biologi","D",IF(D628="Statistika","E","F"))))),IF(A628&gt;=1000,"",IF(A628&gt;=100,"0",IF(A628&gt;=10,"00",IF(A628&lt;10,"000")))),A628)</f>
        <v>F0627</v>
      </c>
      <c r="D628" t="s">
        <v>1011</v>
      </c>
      <c r="E628" t="str">
        <f>VLOOKUP(C628,Detail!$G$1:$H$1001,2,0)</f>
        <v>Jaswadi Jailani</v>
      </c>
      <c r="F628" t="str">
        <f>IF(D628="Kimia","Bu Dwi",IF(D628="Biologi","Pak Krisna",IF(D628="Statistika","Pak Budi",IF(D628="Aktuaria","Bu Ratna",IF(D628="Matematika","Bu Made","Pak Andi")))))</f>
        <v>Bu Ratna</v>
      </c>
      <c r="G628">
        <v>81</v>
      </c>
      <c r="H628">
        <v>53</v>
      </c>
      <c r="I628">
        <v>58</v>
      </c>
      <c r="J628">
        <v>50</v>
      </c>
      <c r="K628">
        <v>81</v>
      </c>
      <c r="L628">
        <v>60</v>
      </c>
      <c r="M628">
        <v>81</v>
      </c>
      <c r="N628" s="27" t="str">
        <f>IFERROR(VLOOKUP(Main!C628,Absen!$A$1:$B$501,2,0),"No")</f>
        <v>No</v>
      </c>
      <c r="O628" s="27" t="str">
        <f>IF(N628="No","Hadir","Tidak Hadir")</f>
        <v>Hadir</v>
      </c>
      <c r="P628">
        <f>IF(N628="No",M628,M628-10)</f>
        <v>81</v>
      </c>
      <c r="Q628">
        <f>SUM(G628:H628,J628:K628)*12.5%+SUM(I628,L628)*20%+P628*10%</f>
        <v>64.825000000000003</v>
      </c>
      <c r="R628" t="str">
        <f>IF(Main!Q628&gt;=91,"A+",IF(Main!Q628&gt;=80,"A",IF(Q628&gt;=70,"B",IF(Q628&gt;=60,"C",IF(Q628&gt;=40,"D",IF(Q628&lt;40,"E"))))))</f>
        <v>C</v>
      </c>
      <c r="S628" s="27">
        <f>INDEX(Detail!$A$1:$A$1001,MATCH(Main!C628,Detail!$G$1:$G$1001,0))</f>
        <v>37290</v>
      </c>
      <c r="T628" t="str">
        <f>INDEX(Detail!$F$1:$F$1001,MATCH(Main!C628,Detail!$G$1:$G$1001,0))</f>
        <v>Solok</v>
      </c>
      <c r="U628">
        <f>INDEX(Detail!$C$1:$C$1001,MATCH(Main!C628,Detail!$G$1:$G$1001,0))</f>
        <v>156</v>
      </c>
      <c r="V628">
        <f>INDEX(Detail!$D$1:$D$1001,MATCH(Main!C628,Detail!$G$1:$G$1001,0))</f>
        <v>76</v>
      </c>
      <c r="W628" t="str">
        <f>INDEX(Detail!$E$1:$E$1001,MATCH(Main!C628,Detail!$G$1:$G$1001,0))</f>
        <v xml:space="preserve">Jl. Pasir Koja No. 6
</v>
      </c>
      <c r="X628" t="str">
        <f>INDEX(Detail!$B$1:$B$1001,MATCH(Main!C628,Detail!$G$1:$G$1001,0))</f>
        <v>AB-</v>
      </c>
    </row>
    <row r="629" spans="1:24" x14ac:dyDescent="0.35">
      <c r="A629">
        <v>628</v>
      </c>
      <c r="B629" t="str">
        <f>IF(A629&lt;=250,"1-250",IF(A629&lt;=500,"251-500",IF(A629&lt;=750,"501-750","751-1000")))</f>
        <v>501-750</v>
      </c>
      <c r="C629" t="str">
        <f>CONCATENATE(IF(D629="Matematika","A",IF(D629="Fisika","B",IF(D629="Kimia","C",IF(D629="Biologi","D",IF(D629="Statistika","E","F"))))),IF(A629&gt;=1000,"",IF(A629&gt;=100,"0",IF(A629&gt;=10,"00",IF(A629&lt;10,"000")))),A629)</f>
        <v>B0628</v>
      </c>
      <c r="D629" t="s">
        <v>1014</v>
      </c>
      <c r="E629" t="str">
        <f>VLOOKUP(C629,Detail!$G$1:$H$1001,2,0)</f>
        <v>Ibrani Thamrin</v>
      </c>
      <c r="F629" t="str">
        <f>IF(D629="Kimia","Bu Dwi",IF(D629="Biologi","Pak Krisna",IF(D629="Statistika","Pak Budi",IF(D629="Aktuaria","Bu Ratna",IF(D629="Matematika","Bu Made","Pak Andi")))))</f>
        <v>Pak Andi</v>
      </c>
      <c r="G629">
        <v>64</v>
      </c>
      <c r="H629">
        <v>65</v>
      </c>
      <c r="I629">
        <v>30</v>
      </c>
      <c r="J629">
        <v>67</v>
      </c>
      <c r="K629">
        <v>73</v>
      </c>
      <c r="L629">
        <v>61</v>
      </c>
      <c r="M629">
        <v>79</v>
      </c>
      <c r="N629" s="27">
        <f>IFERROR(VLOOKUP(Main!C629,Absen!$A$1:$B$501,2,0),"No")</f>
        <v>44803</v>
      </c>
      <c r="O629" s="27" t="str">
        <f>IF(N629="No","Hadir","Tidak Hadir")</f>
        <v>Tidak Hadir</v>
      </c>
      <c r="P629">
        <f>IF(N629="No",M629,M629-10)</f>
        <v>69</v>
      </c>
      <c r="Q629">
        <f>SUM(G629:H629,J629:K629)*12.5%+SUM(I629,L629)*20%+P629*10%</f>
        <v>58.725000000000001</v>
      </c>
      <c r="R629" t="str">
        <f>IF(Main!Q629&gt;=91,"A+",IF(Main!Q629&gt;=80,"A",IF(Q629&gt;=70,"B",IF(Q629&gt;=60,"C",IF(Q629&gt;=40,"D",IF(Q629&lt;40,"E"))))))</f>
        <v>D</v>
      </c>
      <c r="S629" s="27">
        <f>INDEX(Detail!$A$1:$A$1001,MATCH(Main!C629,Detail!$G$1:$G$1001,0))</f>
        <v>37677</v>
      </c>
      <c r="T629" t="str">
        <f>INDEX(Detail!$F$1:$F$1001,MATCH(Main!C629,Detail!$G$1:$G$1001,0))</f>
        <v>Makassar</v>
      </c>
      <c r="U629">
        <f>INDEX(Detail!$C$1:$C$1001,MATCH(Main!C629,Detail!$G$1:$G$1001,0))</f>
        <v>155</v>
      </c>
      <c r="V629">
        <f>INDEX(Detail!$D$1:$D$1001,MATCH(Main!C629,Detail!$G$1:$G$1001,0))</f>
        <v>71</v>
      </c>
      <c r="W629" t="str">
        <f>INDEX(Detail!$E$1:$E$1001,MATCH(Main!C629,Detail!$G$1:$G$1001,0))</f>
        <v>Jl. Ahmad Dahlan No. 75</v>
      </c>
      <c r="X629" t="str">
        <f>INDEX(Detail!$B$1:$B$1001,MATCH(Main!C629,Detail!$G$1:$G$1001,0))</f>
        <v>A-</v>
      </c>
    </row>
    <row r="630" spans="1:24" x14ac:dyDescent="0.35">
      <c r="A630">
        <v>629</v>
      </c>
      <c r="B630" t="str">
        <f>IF(A630&lt;=250,"1-250",IF(A630&lt;=500,"251-500",IF(A630&lt;=750,"501-750","751-1000")))</f>
        <v>501-750</v>
      </c>
      <c r="C630" t="str">
        <f>CONCATENATE(IF(D630="Matematika","A",IF(D630="Fisika","B",IF(D630="Kimia","C",IF(D630="Biologi","D",IF(D630="Statistika","E","F"))))),IF(A630&gt;=1000,"",IF(A630&gt;=100,"0",IF(A630&gt;=10,"00",IF(A630&lt;10,"000")))),A630)</f>
        <v>B0629</v>
      </c>
      <c r="D630" t="s">
        <v>1014</v>
      </c>
      <c r="E630" t="str">
        <f>VLOOKUP(C630,Detail!$G$1:$H$1001,2,0)</f>
        <v>Gantar Iswahyudi</v>
      </c>
      <c r="F630" t="str">
        <f>IF(D630="Kimia","Bu Dwi",IF(D630="Biologi","Pak Krisna",IF(D630="Statistika","Pak Budi",IF(D630="Aktuaria","Bu Ratna",IF(D630="Matematika","Bu Made","Pak Andi")))))</f>
        <v>Pak Andi</v>
      </c>
      <c r="G630">
        <v>73</v>
      </c>
      <c r="H630">
        <v>41</v>
      </c>
      <c r="I630">
        <v>66</v>
      </c>
      <c r="J630">
        <v>55</v>
      </c>
      <c r="K630">
        <v>94</v>
      </c>
      <c r="L630">
        <v>62</v>
      </c>
      <c r="M630">
        <v>83</v>
      </c>
      <c r="N630" s="27">
        <f>IFERROR(VLOOKUP(Main!C630,Absen!$A$1:$B$501,2,0),"No")</f>
        <v>44858</v>
      </c>
      <c r="O630" s="27" t="str">
        <f>IF(N630="No","Hadir","Tidak Hadir")</f>
        <v>Tidak Hadir</v>
      </c>
      <c r="P630">
        <f>IF(N630="No",M630,M630-10)</f>
        <v>73</v>
      </c>
      <c r="Q630">
        <f>SUM(G630:H630,J630:K630)*12.5%+SUM(I630,L630)*20%+P630*10%</f>
        <v>65.775000000000006</v>
      </c>
      <c r="R630" t="str">
        <f>IF(Main!Q630&gt;=91,"A+",IF(Main!Q630&gt;=80,"A",IF(Q630&gt;=70,"B",IF(Q630&gt;=60,"C",IF(Q630&gt;=40,"D",IF(Q630&lt;40,"E"))))))</f>
        <v>C</v>
      </c>
      <c r="S630" s="27">
        <f>INDEX(Detail!$A$1:$A$1001,MATCH(Main!C630,Detail!$G$1:$G$1001,0))</f>
        <v>38000</v>
      </c>
      <c r="T630" t="str">
        <f>INDEX(Detail!$F$1:$F$1001,MATCH(Main!C630,Detail!$G$1:$G$1001,0))</f>
        <v>Padang</v>
      </c>
      <c r="U630">
        <f>INDEX(Detail!$C$1:$C$1001,MATCH(Main!C630,Detail!$G$1:$G$1001,0))</f>
        <v>160</v>
      </c>
      <c r="V630">
        <f>INDEX(Detail!$D$1:$D$1001,MATCH(Main!C630,Detail!$G$1:$G$1001,0))</f>
        <v>74</v>
      </c>
      <c r="W630" t="str">
        <f>INDEX(Detail!$E$1:$E$1001,MATCH(Main!C630,Detail!$G$1:$G$1001,0))</f>
        <v xml:space="preserve">Gang Jend. Sudirman No. 8
</v>
      </c>
      <c r="X630" t="str">
        <f>INDEX(Detail!$B$1:$B$1001,MATCH(Main!C630,Detail!$G$1:$G$1001,0))</f>
        <v>B-</v>
      </c>
    </row>
    <row r="631" spans="1:24" x14ac:dyDescent="0.35">
      <c r="A631">
        <v>630</v>
      </c>
      <c r="B631" t="str">
        <f>IF(A631&lt;=250,"1-250",IF(A631&lt;=500,"251-500",IF(A631&lt;=750,"501-750","751-1000")))</f>
        <v>501-750</v>
      </c>
      <c r="C631" t="str">
        <f>CONCATENATE(IF(D631="Matematika","A",IF(D631="Fisika","B",IF(D631="Kimia","C",IF(D631="Biologi","D",IF(D631="Statistika","E","F"))))),IF(A631&gt;=1000,"",IF(A631&gt;=100,"0",IF(A631&gt;=10,"00",IF(A631&lt;10,"000")))),A631)</f>
        <v>E0630</v>
      </c>
      <c r="D631" t="s">
        <v>1010</v>
      </c>
      <c r="E631" t="str">
        <f>VLOOKUP(C631,Detail!$G$1:$H$1001,2,0)</f>
        <v>Ratih Santoso</v>
      </c>
      <c r="F631" t="str">
        <f>IF(D631="Kimia","Bu Dwi",IF(D631="Biologi","Pak Krisna",IF(D631="Statistika","Pak Budi",IF(D631="Aktuaria","Bu Ratna",IF(D631="Matematika","Bu Made","Pak Andi")))))</f>
        <v>Pak Budi</v>
      </c>
      <c r="G631">
        <v>63</v>
      </c>
      <c r="H631">
        <v>67</v>
      </c>
      <c r="I631">
        <v>32</v>
      </c>
      <c r="J631">
        <v>55</v>
      </c>
      <c r="K631">
        <v>56</v>
      </c>
      <c r="L631">
        <v>100</v>
      </c>
      <c r="M631">
        <v>65</v>
      </c>
      <c r="N631" s="27" t="str">
        <f>IFERROR(VLOOKUP(Main!C631,Absen!$A$1:$B$501,2,0),"No")</f>
        <v>No</v>
      </c>
      <c r="O631" s="27" t="str">
        <f>IF(N631="No","Hadir","Tidak Hadir")</f>
        <v>Hadir</v>
      </c>
      <c r="P631">
        <f>IF(N631="No",M631,M631-10)</f>
        <v>65</v>
      </c>
      <c r="Q631">
        <f>SUM(G631:H631,J631:K631)*12.5%+SUM(I631,L631)*20%+P631*10%</f>
        <v>63.025000000000006</v>
      </c>
      <c r="R631" t="str">
        <f>IF(Main!Q631&gt;=91,"A+",IF(Main!Q631&gt;=80,"A",IF(Q631&gt;=70,"B",IF(Q631&gt;=60,"C",IF(Q631&gt;=40,"D",IF(Q631&lt;40,"E"))))))</f>
        <v>C</v>
      </c>
      <c r="S631" s="27">
        <f>INDEX(Detail!$A$1:$A$1001,MATCH(Main!C631,Detail!$G$1:$G$1001,0))</f>
        <v>37998</v>
      </c>
      <c r="T631" t="str">
        <f>INDEX(Detail!$F$1:$F$1001,MATCH(Main!C631,Detail!$G$1:$G$1001,0))</f>
        <v>Tarakan</v>
      </c>
      <c r="U631">
        <f>INDEX(Detail!$C$1:$C$1001,MATCH(Main!C631,Detail!$G$1:$G$1001,0))</f>
        <v>168</v>
      </c>
      <c r="V631">
        <f>INDEX(Detail!$D$1:$D$1001,MATCH(Main!C631,Detail!$G$1:$G$1001,0))</f>
        <v>56</v>
      </c>
      <c r="W631" t="str">
        <f>INDEX(Detail!$E$1:$E$1001,MATCH(Main!C631,Detail!$G$1:$G$1001,0))</f>
        <v>Jalan Tubagus Ismail No. 99</v>
      </c>
      <c r="X631" t="str">
        <f>INDEX(Detail!$B$1:$B$1001,MATCH(Main!C631,Detail!$G$1:$G$1001,0))</f>
        <v>O+</v>
      </c>
    </row>
    <row r="632" spans="1:24" x14ac:dyDescent="0.35">
      <c r="A632">
        <v>631</v>
      </c>
      <c r="B632" t="str">
        <f>IF(A632&lt;=250,"1-250",IF(A632&lt;=500,"251-500",IF(A632&lt;=750,"501-750","751-1000")))</f>
        <v>501-750</v>
      </c>
      <c r="C632" t="str">
        <f>CONCATENATE(IF(D632="Matematika","A",IF(D632="Fisika","B",IF(D632="Kimia","C",IF(D632="Biologi","D",IF(D632="Statistika","E","F"))))),IF(A632&gt;=1000,"",IF(A632&gt;=100,"0",IF(A632&gt;=10,"00",IF(A632&lt;10,"000")))),A632)</f>
        <v>C0631</v>
      </c>
      <c r="D632" t="s">
        <v>1012</v>
      </c>
      <c r="E632" t="str">
        <f>VLOOKUP(C632,Detail!$G$1:$H$1001,2,0)</f>
        <v>Devi Maryadi</v>
      </c>
      <c r="F632" t="str">
        <f>IF(D632="Kimia","Bu Dwi",IF(D632="Biologi","Pak Krisna",IF(D632="Statistika","Pak Budi",IF(D632="Aktuaria","Bu Ratna",IF(D632="Matematika","Bu Made","Pak Andi")))))</f>
        <v>Bu Dwi</v>
      </c>
      <c r="G632">
        <v>93</v>
      </c>
      <c r="H632">
        <v>61</v>
      </c>
      <c r="I632">
        <v>48</v>
      </c>
      <c r="J632">
        <v>54</v>
      </c>
      <c r="K632">
        <v>77</v>
      </c>
      <c r="L632">
        <v>84</v>
      </c>
      <c r="M632">
        <v>63</v>
      </c>
      <c r="N632" s="27" t="str">
        <f>IFERROR(VLOOKUP(Main!C632,Absen!$A$1:$B$501,2,0),"No")</f>
        <v>No</v>
      </c>
      <c r="O632" s="27" t="str">
        <f>IF(N632="No","Hadir","Tidak Hadir")</f>
        <v>Hadir</v>
      </c>
      <c r="P632">
        <f>IF(N632="No",M632,M632-10)</f>
        <v>63</v>
      </c>
      <c r="Q632">
        <f>SUM(G632:H632,J632:K632)*12.5%+SUM(I632,L632)*20%+P632*10%</f>
        <v>68.325000000000003</v>
      </c>
      <c r="R632" t="str">
        <f>IF(Main!Q632&gt;=91,"A+",IF(Main!Q632&gt;=80,"A",IF(Q632&gt;=70,"B",IF(Q632&gt;=60,"C",IF(Q632&gt;=40,"D",IF(Q632&lt;40,"E"))))))</f>
        <v>C</v>
      </c>
      <c r="S632" s="27">
        <f>INDEX(Detail!$A$1:$A$1001,MATCH(Main!C632,Detail!$G$1:$G$1001,0))</f>
        <v>37618</v>
      </c>
      <c r="T632" t="str">
        <f>INDEX(Detail!$F$1:$F$1001,MATCH(Main!C632,Detail!$G$1:$G$1001,0))</f>
        <v>Binjai</v>
      </c>
      <c r="U632">
        <f>INDEX(Detail!$C$1:$C$1001,MATCH(Main!C632,Detail!$G$1:$G$1001,0))</f>
        <v>159</v>
      </c>
      <c r="V632">
        <f>INDEX(Detail!$D$1:$D$1001,MATCH(Main!C632,Detail!$G$1:$G$1001,0))</f>
        <v>84</v>
      </c>
      <c r="W632" t="str">
        <f>INDEX(Detail!$E$1:$E$1001,MATCH(Main!C632,Detail!$G$1:$G$1001,0))</f>
        <v>Gg. Dipenogoro No. 50</v>
      </c>
      <c r="X632" t="str">
        <f>INDEX(Detail!$B$1:$B$1001,MATCH(Main!C632,Detail!$G$1:$G$1001,0))</f>
        <v>B-</v>
      </c>
    </row>
    <row r="633" spans="1:24" x14ac:dyDescent="0.35">
      <c r="A633">
        <v>632</v>
      </c>
      <c r="B633" t="str">
        <f>IF(A633&lt;=250,"1-250",IF(A633&lt;=500,"251-500",IF(A633&lt;=750,"501-750","751-1000")))</f>
        <v>501-750</v>
      </c>
      <c r="C633" t="str">
        <f>CONCATENATE(IF(D633="Matematika","A",IF(D633="Fisika","B",IF(D633="Kimia","C",IF(D633="Biologi","D",IF(D633="Statistika","E","F"))))),IF(A633&gt;=1000,"",IF(A633&gt;=100,"0",IF(A633&gt;=10,"00",IF(A633&lt;10,"000")))),A633)</f>
        <v>C0632</v>
      </c>
      <c r="D633" t="s">
        <v>1012</v>
      </c>
      <c r="E633" t="str">
        <f>VLOOKUP(C633,Detail!$G$1:$H$1001,2,0)</f>
        <v>Yahya Kusumo</v>
      </c>
      <c r="F633" t="str">
        <f>IF(D633="Kimia","Bu Dwi",IF(D633="Biologi","Pak Krisna",IF(D633="Statistika","Pak Budi",IF(D633="Aktuaria","Bu Ratna",IF(D633="Matematika","Bu Made","Pak Andi")))))</f>
        <v>Bu Dwi</v>
      </c>
      <c r="G633">
        <v>55</v>
      </c>
      <c r="H633">
        <v>40</v>
      </c>
      <c r="I633">
        <v>63</v>
      </c>
      <c r="J633">
        <v>74</v>
      </c>
      <c r="K633">
        <v>60</v>
      </c>
      <c r="L633">
        <v>75</v>
      </c>
      <c r="M633">
        <v>80</v>
      </c>
      <c r="N633" s="27" t="str">
        <f>IFERROR(VLOOKUP(Main!C633,Absen!$A$1:$B$501,2,0),"No")</f>
        <v>No</v>
      </c>
      <c r="O633" s="27" t="str">
        <f>IF(N633="No","Hadir","Tidak Hadir")</f>
        <v>Hadir</v>
      </c>
      <c r="P633">
        <f>IF(N633="No",M633,M633-10)</f>
        <v>80</v>
      </c>
      <c r="Q633">
        <f>SUM(G633:H633,J633:K633)*12.5%+SUM(I633,L633)*20%+P633*10%</f>
        <v>64.224999999999994</v>
      </c>
      <c r="R633" t="str">
        <f>IF(Main!Q633&gt;=91,"A+",IF(Main!Q633&gt;=80,"A",IF(Q633&gt;=70,"B",IF(Q633&gt;=60,"C",IF(Q633&gt;=40,"D",IF(Q633&lt;40,"E"))))))</f>
        <v>C</v>
      </c>
      <c r="S633" s="27">
        <f>INDEX(Detail!$A$1:$A$1001,MATCH(Main!C633,Detail!$G$1:$G$1001,0))</f>
        <v>37859</v>
      </c>
      <c r="T633" t="str">
        <f>INDEX(Detail!$F$1:$F$1001,MATCH(Main!C633,Detail!$G$1:$G$1001,0))</f>
        <v>Bandung</v>
      </c>
      <c r="U633">
        <f>INDEX(Detail!$C$1:$C$1001,MATCH(Main!C633,Detail!$G$1:$G$1001,0))</f>
        <v>173</v>
      </c>
      <c r="V633">
        <f>INDEX(Detail!$D$1:$D$1001,MATCH(Main!C633,Detail!$G$1:$G$1001,0))</f>
        <v>68</v>
      </c>
      <c r="W633" t="str">
        <f>INDEX(Detail!$E$1:$E$1001,MATCH(Main!C633,Detail!$G$1:$G$1001,0))</f>
        <v xml:space="preserve">Jl. Kebonjati No. 5
</v>
      </c>
      <c r="X633" t="str">
        <f>INDEX(Detail!$B$1:$B$1001,MATCH(Main!C633,Detail!$G$1:$G$1001,0))</f>
        <v>A-</v>
      </c>
    </row>
    <row r="634" spans="1:24" x14ac:dyDescent="0.35">
      <c r="A634">
        <v>633</v>
      </c>
      <c r="B634" t="str">
        <f>IF(A634&lt;=250,"1-250",IF(A634&lt;=500,"251-500",IF(A634&lt;=750,"501-750","751-1000")))</f>
        <v>501-750</v>
      </c>
      <c r="C634" t="str">
        <f>CONCATENATE(IF(D634="Matematika","A",IF(D634="Fisika","B",IF(D634="Kimia","C",IF(D634="Biologi","D",IF(D634="Statistika","E","F"))))),IF(A634&gt;=1000,"",IF(A634&gt;=100,"0",IF(A634&gt;=10,"00",IF(A634&lt;10,"000")))),A634)</f>
        <v>A0633</v>
      </c>
      <c r="D634" t="s">
        <v>1015</v>
      </c>
      <c r="E634" t="str">
        <f>VLOOKUP(C634,Detail!$G$1:$H$1001,2,0)</f>
        <v>Mursita Palastri</v>
      </c>
      <c r="F634" t="str">
        <f>IF(D634="Kimia","Bu Dwi",IF(D634="Biologi","Pak Krisna",IF(D634="Statistika","Pak Budi",IF(D634="Aktuaria","Bu Ratna",IF(D634="Matematika","Bu Made","Pak Andi")))))</f>
        <v>Bu Made</v>
      </c>
      <c r="G634">
        <v>79</v>
      </c>
      <c r="H634">
        <v>46</v>
      </c>
      <c r="I634">
        <v>54</v>
      </c>
      <c r="J634">
        <v>53</v>
      </c>
      <c r="K634">
        <v>60</v>
      </c>
      <c r="L634">
        <v>99</v>
      </c>
      <c r="M634">
        <v>71</v>
      </c>
      <c r="N634" s="27" t="str">
        <f>IFERROR(VLOOKUP(Main!C634,Absen!$A$1:$B$501,2,0),"No")</f>
        <v>No</v>
      </c>
      <c r="O634" s="27" t="str">
        <f>IF(N634="No","Hadir","Tidak Hadir")</f>
        <v>Hadir</v>
      </c>
      <c r="P634">
        <f>IF(N634="No",M634,M634-10)</f>
        <v>71</v>
      </c>
      <c r="Q634">
        <f>SUM(G634:H634,J634:K634)*12.5%+SUM(I634,L634)*20%+P634*10%</f>
        <v>67.45</v>
      </c>
      <c r="R634" t="str">
        <f>IF(Main!Q634&gt;=91,"A+",IF(Main!Q634&gt;=80,"A",IF(Q634&gt;=70,"B",IF(Q634&gt;=60,"C",IF(Q634&gt;=40,"D",IF(Q634&lt;40,"E"))))))</f>
        <v>C</v>
      </c>
      <c r="S634" s="27">
        <f>INDEX(Detail!$A$1:$A$1001,MATCH(Main!C634,Detail!$G$1:$G$1001,0))</f>
        <v>37605</v>
      </c>
      <c r="T634" t="str">
        <f>INDEX(Detail!$F$1:$F$1001,MATCH(Main!C634,Detail!$G$1:$G$1001,0))</f>
        <v>Probolinggo</v>
      </c>
      <c r="U634">
        <f>INDEX(Detail!$C$1:$C$1001,MATCH(Main!C634,Detail!$G$1:$G$1001,0))</f>
        <v>159</v>
      </c>
      <c r="V634">
        <f>INDEX(Detail!$D$1:$D$1001,MATCH(Main!C634,Detail!$G$1:$G$1001,0))</f>
        <v>88</v>
      </c>
      <c r="W634" t="str">
        <f>INDEX(Detail!$E$1:$E$1001,MATCH(Main!C634,Detail!$G$1:$G$1001,0))</f>
        <v>Jalan H.J Maemunah No. 82</v>
      </c>
      <c r="X634" t="str">
        <f>INDEX(Detail!$B$1:$B$1001,MATCH(Main!C634,Detail!$G$1:$G$1001,0))</f>
        <v>O+</v>
      </c>
    </row>
    <row r="635" spans="1:24" x14ac:dyDescent="0.35">
      <c r="A635">
        <v>634</v>
      </c>
      <c r="B635" t="str">
        <f>IF(A635&lt;=250,"1-250",IF(A635&lt;=500,"251-500",IF(A635&lt;=750,"501-750","751-1000")))</f>
        <v>501-750</v>
      </c>
      <c r="C635" t="str">
        <f>CONCATENATE(IF(D635="Matematika","A",IF(D635="Fisika","B",IF(D635="Kimia","C",IF(D635="Biologi","D",IF(D635="Statistika","E","F"))))),IF(A635&gt;=1000,"",IF(A635&gt;=100,"0",IF(A635&gt;=10,"00",IF(A635&lt;10,"000")))),A635)</f>
        <v>D0634</v>
      </c>
      <c r="D635" t="s">
        <v>1013</v>
      </c>
      <c r="E635" t="str">
        <f>VLOOKUP(C635,Detail!$G$1:$H$1001,2,0)</f>
        <v>Jumari Hakim</v>
      </c>
      <c r="F635" t="str">
        <f>IF(D635="Kimia","Bu Dwi",IF(D635="Biologi","Pak Krisna",IF(D635="Statistika","Pak Budi",IF(D635="Aktuaria","Bu Ratna",IF(D635="Matematika","Bu Made","Pak Andi")))))</f>
        <v>Pak Krisna</v>
      </c>
      <c r="G635">
        <v>71</v>
      </c>
      <c r="H635">
        <v>45</v>
      </c>
      <c r="I635">
        <v>43</v>
      </c>
      <c r="J635">
        <v>66</v>
      </c>
      <c r="K635">
        <v>80</v>
      </c>
      <c r="L635">
        <v>81</v>
      </c>
      <c r="M635">
        <v>74</v>
      </c>
      <c r="N635" s="27">
        <f>IFERROR(VLOOKUP(Main!C635,Absen!$A$1:$B$501,2,0),"No")</f>
        <v>44818</v>
      </c>
      <c r="O635" s="27" t="str">
        <f>IF(N635="No","Hadir","Tidak Hadir")</f>
        <v>Tidak Hadir</v>
      </c>
      <c r="P635">
        <f>IF(N635="No",M635,M635-10)</f>
        <v>64</v>
      </c>
      <c r="Q635">
        <f>SUM(G635:H635,J635:K635)*12.5%+SUM(I635,L635)*20%+P635*10%</f>
        <v>63.949999999999996</v>
      </c>
      <c r="R635" t="str">
        <f>IF(Main!Q635&gt;=91,"A+",IF(Main!Q635&gt;=80,"A",IF(Q635&gt;=70,"B",IF(Q635&gt;=60,"C",IF(Q635&gt;=40,"D",IF(Q635&lt;40,"E"))))))</f>
        <v>C</v>
      </c>
      <c r="S635" s="27">
        <f>INDEX(Detail!$A$1:$A$1001,MATCH(Main!C635,Detail!$G$1:$G$1001,0))</f>
        <v>37361</v>
      </c>
      <c r="T635" t="str">
        <f>INDEX(Detail!$F$1:$F$1001,MATCH(Main!C635,Detail!$G$1:$G$1001,0))</f>
        <v>Gorontalo</v>
      </c>
      <c r="U635">
        <f>INDEX(Detail!$C$1:$C$1001,MATCH(Main!C635,Detail!$G$1:$G$1001,0))</f>
        <v>162</v>
      </c>
      <c r="V635">
        <f>INDEX(Detail!$D$1:$D$1001,MATCH(Main!C635,Detail!$G$1:$G$1001,0))</f>
        <v>87</v>
      </c>
      <c r="W635" t="str">
        <f>INDEX(Detail!$E$1:$E$1001,MATCH(Main!C635,Detail!$G$1:$G$1001,0))</f>
        <v>Gang Cikutra Barat No. 63</v>
      </c>
      <c r="X635" t="str">
        <f>INDEX(Detail!$B$1:$B$1001,MATCH(Main!C635,Detail!$G$1:$G$1001,0))</f>
        <v>A-</v>
      </c>
    </row>
    <row r="636" spans="1:24" x14ac:dyDescent="0.35">
      <c r="A636">
        <v>635</v>
      </c>
      <c r="B636" t="str">
        <f>IF(A636&lt;=250,"1-250",IF(A636&lt;=500,"251-500",IF(A636&lt;=750,"501-750","751-1000")))</f>
        <v>501-750</v>
      </c>
      <c r="C636" t="str">
        <f>CONCATENATE(IF(D636="Matematika","A",IF(D636="Fisika","B",IF(D636="Kimia","C",IF(D636="Biologi","D",IF(D636="Statistika","E","F"))))),IF(A636&gt;=1000,"",IF(A636&gt;=100,"0",IF(A636&gt;=10,"00",IF(A636&lt;10,"000")))),A636)</f>
        <v>B0635</v>
      </c>
      <c r="D636" t="s">
        <v>1014</v>
      </c>
      <c r="E636" t="str">
        <f>VLOOKUP(C636,Detail!$G$1:$H$1001,2,0)</f>
        <v>Umay Sitompul</v>
      </c>
      <c r="F636" t="str">
        <f>IF(D636="Kimia","Bu Dwi",IF(D636="Biologi","Pak Krisna",IF(D636="Statistika","Pak Budi",IF(D636="Aktuaria","Bu Ratna",IF(D636="Matematika","Bu Made","Pak Andi")))))</f>
        <v>Pak Andi</v>
      </c>
      <c r="G636">
        <v>80</v>
      </c>
      <c r="H636">
        <v>61</v>
      </c>
      <c r="I636">
        <v>88</v>
      </c>
      <c r="J636">
        <v>69</v>
      </c>
      <c r="K636">
        <v>90</v>
      </c>
      <c r="L636">
        <v>45</v>
      </c>
      <c r="M636">
        <v>83</v>
      </c>
      <c r="N636" s="27" t="str">
        <f>IFERROR(VLOOKUP(Main!C636,Absen!$A$1:$B$501,2,0),"No")</f>
        <v>No</v>
      </c>
      <c r="O636" s="27" t="str">
        <f>IF(N636="No","Hadir","Tidak Hadir")</f>
        <v>Hadir</v>
      </c>
      <c r="P636">
        <f>IF(N636="No",M636,M636-10)</f>
        <v>83</v>
      </c>
      <c r="Q636">
        <f>SUM(G636:H636,J636:K636)*12.5%+SUM(I636,L636)*20%+P636*10%</f>
        <v>72.399999999999991</v>
      </c>
      <c r="R636" t="str">
        <f>IF(Main!Q636&gt;=91,"A+",IF(Main!Q636&gt;=80,"A",IF(Q636&gt;=70,"B",IF(Q636&gt;=60,"C",IF(Q636&gt;=40,"D",IF(Q636&lt;40,"E"))))))</f>
        <v>B</v>
      </c>
      <c r="S636" s="27">
        <f>INDEX(Detail!$A$1:$A$1001,MATCH(Main!C636,Detail!$G$1:$G$1001,0))</f>
        <v>37270</v>
      </c>
      <c r="T636" t="str">
        <f>INDEX(Detail!$F$1:$F$1001,MATCH(Main!C636,Detail!$G$1:$G$1001,0))</f>
        <v>Tegal</v>
      </c>
      <c r="U636">
        <f>INDEX(Detail!$C$1:$C$1001,MATCH(Main!C636,Detail!$G$1:$G$1001,0))</f>
        <v>154</v>
      </c>
      <c r="V636">
        <f>INDEX(Detail!$D$1:$D$1001,MATCH(Main!C636,Detail!$G$1:$G$1001,0))</f>
        <v>50</v>
      </c>
      <c r="W636" t="str">
        <f>INDEX(Detail!$E$1:$E$1001,MATCH(Main!C636,Detail!$G$1:$G$1001,0))</f>
        <v>Jl. Suryakencana No. 91</v>
      </c>
      <c r="X636" t="str">
        <f>INDEX(Detail!$B$1:$B$1001,MATCH(Main!C636,Detail!$G$1:$G$1001,0))</f>
        <v>B-</v>
      </c>
    </row>
    <row r="637" spans="1:24" x14ac:dyDescent="0.35">
      <c r="A637">
        <v>636</v>
      </c>
      <c r="B637" t="str">
        <f>IF(A637&lt;=250,"1-250",IF(A637&lt;=500,"251-500",IF(A637&lt;=750,"501-750","751-1000")))</f>
        <v>501-750</v>
      </c>
      <c r="C637" t="str">
        <f>CONCATENATE(IF(D637="Matematika","A",IF(D637="Fisika","B",IF(D637="Kimia","C",IF(D637="Biologi","D",IF(D637="Statistika","E","F"))))),IF(A637&gt;=1000,"",IF(A637&gt;=100,"0",IF(A637&gt;=10,"00",IF(A637&lt;10,"000")))),A637)</f>
        <v>E0636</v>
      </c>
      <c r="D637" t="s">
        <v>1010</v>
      </c>
      <c r="E637" t="str">
        <f>VLOOKUP(C637,Detail!$G$1:$H$1001,2,0)</f>
        <v>Rina Samosir</v>
      </c>
      <c r="F637" t="str">
        <f>IF(D637="Kimia","Bu Dwi",IF(D637="Biologi","Pak Krisna",IF(D637="Statistika","Pak Budi",IF(D637="Aktuaria","Bu Ratna",IF(D637="Matematika","Bu Made","Pak Andi")))))</f>
        <v>Pak Budi</v>
      </c>
      <c r="G637">
        <v>57</v>
      </c>
      <c r="H637">
        <v>56</v>
      </c>
      <c r="I637">
        <v>59</v>
      </c>
      <c r="J637">
        <v>52</v>
      </c>
      <c r="K637">
        <v>58</v>
      </c>
      <c r="L637">
        <v>83</v>
      </c>
      <c r="M637">
        <v>93</v>
      </c>
      <c r="N637" s="27">
        <f>IFERROR(VLOOKUP(Main!C637,Absen!$A$1:$B$501,2,0),"No")</f>
        <v>44808</v>
      </c>
      <c r="O637" s="27" t="str">
        <f>IF(N637="No","Hadir","Tidak Hadir")</f>
        <v>Tidak Hadir</v>
      </c>
      <c r="P637">
        <f>IF(N637="No",M637,M637-10)</f>
        <v>83</v>
      </c>
      <c r="Q637">
        <f>SUM(G637:H637,J637:K637)*12.5%+SUM(I637,L637)*20%+P637*10%</f>
        <v>64.575000000000003</v>
      </c>
      <c r="R637" t="str">
        <f>IF(Main!Q637&gt;=91,"A+",IF(Main!Q637&gt;=80,"A",IF(Q637&gt;=70,"B",IF(Q637&gt;=60,"C",IF(Q637&gt;=40,"D",IF(Q637&lt;40,"E"))))))</f>
        <v>C</v>
      </c>
      <c r="S637" s="27">
        <f>INDEX(Detail!$A$1:$A$1001,MATCH(Main!C637,Detail!$G$1:$G$1001,0))</f>
        <v>37615</v>
      </c>
      <c r="T637" t="str">
        <f>INDEX(Detail!$F$1:$F$1001,MATCH(Main!C637,Detail!$G$1:$G$1001,0))</f>
        <v>Sungai Penuh</v>
      </c>
      <c r="U637">
        <f>INDEX(Detail!$C$1:$C$1001,MATCH(Main!C637,Detail!$G$1:$G$1001,0))</f>
        <v>151</v>
      </c>
      <c r="V637">
        <f>INDEX(Detail!$D$1:$D$1001,MATCH(Main!C637,Detail!$G$1:$G$1001,0))</f>
        <v>58</v>
      </c>
      <c r="W637" t="str">
        <f>INDEX(Detail!$E$1:$E$1001,MATCH(Main!C637,Detail!$G$1:$G$1001,0))</f>
        <v xml:space="preserve">Gg. Gedebage Selatan No. 6
</v>
      </c>
      <c r="X637" t="str">
        <f>INDEX(Detail!$B$1:$B$1001,MATCH(Main!C637,Detail!$G$1:$G$1001,0))</f>
        <v>AB+</v>
      </c>
    </row>
    <row r="638" spans="1:24" x14ac:dyDescent="0.35">
      <c r="A638">
        <v>637</v>
      </c>
      <c r="B638" t="str">
        <f>IF(A638&lt;=250,"1-250",IF(A638&lt;=500,"251-500",IF(A638&lt;=750,"501-750","751-1000")))</f>
        <v>501-750</v>
      </c>
      <c r="C638" t="str">
        <f>CONCATENATE(IF(D638="Matematika","A",IF(D638="Fisika","B",IF(D638="Kimia","C",IF(D638="Biologi","D",IF(D638="Statistika","E","F"))))),IF(A638&gt;=1000,"",IF(A638&gt;=100,"0",IF(A638&gt;=10,"00",IF(A638&lt;10,"000")))),A638)</f>
        <v>B0637</v>
      </c>
      <c r="D638" t="s">
        <v>1014</v>
      </c>
      <c r="E638" t="str">
        <f>VLOOKUP(C638,Detail!$G$1:$H$1001,2,0)</f>
        <v>Faizah Uwais</v>
      </c>
      <c r="F638" t="str">
        <f>IF(D638="Kimia","Bu Dwi",IF(D638="Biologi","Pak Krisna",IF(D638="Statistika","Pak Budi",IF(D638="Aktuaria","Bu Ratna",IF(D638="Matematika","Bu Made","Pak Andi")))))</f>
        <v>Pak Andi</v>
      </c>
      <c r="G638">
        <v>93</v>
      </c>
      <c r="H638">
        <v>45</v>
      </c>
      <c r="I638">
        <v>66</v>
      </c>
      <c r="J638">
        <v>75</v>
      </c>
      <c r="K638">
        <v>56</v>
      </c>
      <c r="L638">
        <v>62</v>
      </c>
      <c r="M638">
        <v>62</v>
      </c>
      <c r="N638" s="27">
        <f>IFERROR(VLOOKUP(Main!C638,Absen!$A$1:$B$501,2,0),"No")</f>
        <v>44887</v>
      </c>
      <c r="O638" s="27" t="str">
        <f>IF(N638="No","Hadir","Tidak Hadir")</f>
        <v>Tidak Hadir</v>
      </c>
      <c r="P638">
        <f>IF(N638="No",M638,M638-10)</f>
        <v>52</v>
      </c>
      <c r="Q638">
        <f>SUM(G638:H638,J638:K638)*12.5%+SUM(I638,L638)*20%+P638*10%</f>
        <v>64.424999999999997</v>
      </c>
      <c r="R638" t="str">
        <f>IF(Main!Q638&gt;=91,"A+",IF(Main!Q638&gt;=80,"A",IF(Q638&gt;=70,"B",IF(Q638&gt;=60,"C",IF(Q638&gt;=40,"D",IF(Q638&lt;40,"E"))))))</f>
        <v>C</v>
      </c>
      <c r="S638" s="27">
        <f>INDEX(Detail!$A$1:$A$1001,MATCH(Main!C638,Detail!$G$1:$G$1001,0))</f>
        <v>37123</v>
      </c>
      <c r="T638" t="str">
        <f>INDEX(Detail!$F$1:$F$1001,MATCH(Main!C638,Detail!$G$1:$G$1001,0))</f>
        <v>Kota Administrasi Jakarta Selatan</v>
      </c>
      <c r="U638">
        <f>INDEX(Detail!$C$1:$C$1001,MATCH(Main!C638,Detail!$G$1:$G$1001,0))</f>
        <v>155</v>
      </c>
      <c r="V638">
        <f>INDEX(Detail!$D$1:$D$1001,MATCH(Main!C638,Detail!$G$1:$G$1001,0))</f>
        <v>80</v>
      </c>
      <c r="W638" t="str">
        <f>INDEX(Detail!$E$1:$E$1001,MATCH(Main!C638,Detail!$G$1:$G$1001,0))</f>
        <v>Jl. Ahmad Yani No. 43</v>
      </c>
      <c r="X638" t="str">
        <f>INDEX(Detail!$B$1:$B$1001,MATCH(Main!C638,Detail!$G$1:$G$1001,0))</f>
        <v>AB+</v>
      </c>
    </row>
    <row r="639" spans="1:24" x14ac:dyDescent="0.35">
      <c r="A639">
        <v>638</v>
      </c>
      <c r="B639" t="str">
        <f>IF(A639&lt;=250,"1-250",IF(A639&lt;=500,"251-500",IF(A639&lt;=750,"501-750","751-1000")))</f>
        <v>501-750</v>
      </c>
      <c r="C639" t="str">
        <f>CONCATENATE(IF(D639="Matematika","A",IF(D639="Fisika","B",IF(D639="Kimia","C",IF(D639="Biologi","D",IF(D639="Statistika","E","F"))))),IF(A639&gt;=1000,"",IF(A639&gt;=100,"0",IF(A639&gt;=10,"00",IF(A639&lt;10,"000")))),A639)</f>
        <v>A0638</v>
      </c>
      <c r="D639" t="s">
        <v>1015</v>
      </c>
      <c r="E639" t="str">
        <f>VLOOKUP(C639,Detail!$G$1:$H$1001,2,0)</f>
        <v>Puspa Laksita</v>
      </c>
      <c r="F639" t="str">
        <f>IF(D639="Kimia","Bu Dwi",IF(D639="Biologi","Pak Krisna",IF(D639="Statistika","Pak Budi",IF(D639="Aktuaria","Bu Ratna",IF(D639="Matematika","Bu Made","Pak Andi")))))</f>
        <v>Bu Made</v>
      </c>
      <c r="G639">
        <v>71</v>
      </c>
      <c r="H639">
        <v>68</v>
      </c>
      <c r="I639">
        <v>82</v>
      </c>
      <c r="J639">
        <v>67</v>
      </c>
      <c r="K639">
        <v>51</v>
      </c>
      <c r="L639">
        <v>71</v>
      </c>
      <c r="M639">
        <v>100</v>
      </c>
      <c r="N639" s="27" t="str">
        <f>IFERROR(VLOOKUP(Main!C639,Absen!$A$1:$B$501,2,0),"No")</f>
        <v>No</v>
      </c>
      <c r="O639" s="27" t="str">
        <f>IF(N639="No","Hadir","Tidak Hadir")</f>
        <v>Hadir</v>
      </c>
      <c r="P639">
        <f>IF(N639="No",M639,M639-10)</f>
        <v>100</v>
      </c>
      <c r="Q639">
        <f>SUM(G639:H639,J639:K639)*12.5%+SUM(I639,L639)*20%+P639*10%</f>
        <v>72.724999999999994</v>
      </c>
      <c r="R639" t="str">
        <f>IF(Main!Q639&gt;=91,"A+",IF(Main!Q639&gt;=80,"A",IF(Q639&gt;=70,"B",IF(Q639&gt;=60,"C",IF(Q639&gt;=40,"D",IF(Q639&lt;40,"E"))))))</f>
        <v>B</v>
      </c>
      <c r="S639" s="27">
        <f>INDEX(Detail!$A$1:$A$1001,MATCH(Main!C639,Detail!$G$1:$G$1001,0))</f>
        <v>38163</v>
      </c>
      <c r="T639" t="str">
        <f>INDEX(Detail!$F$1:$F$1001,MATCH(Main!C639,Detail!$G$1:$G$1001,0))</f>
        <v>Cirebon</v>
      </c>
      <c r="U639">
        <f>INDEX(Detail!$C$1:$C$1001,MATCH(Main!C639,Detail!$G$1:$G$1001,0))</f>
        <v>172</v>
      </c>
      <c r="V639">
        <f>INDEX(Detail!$D$1:$D$1001,MATCH(Main!C639,Detail!$G$1:$G$1001,0))</f>
        <v>54</v>
      </c>
      <c r="W639" t="str">
        <f>INDEX(Detail!$E$1:$E$1001,MATCH(Main!C639,Detail!$G$1:$G$1001,0))</f>
        <v xml:space="preserve">Jl. Wonoayu No. 1
</v>
      </c>
      <c r="X639" t="str">
        <f>INDEX(Detail!$B$1:$B$1001,MATCH(Main!C639,Detail!$G$1:$G$1001,0))</f>
        <v>B+</v>
      </c>
    </row>
    <row r="640" spans="1:24" x14ac:dyDescent="0.35">
      <c r="A640">
        <v>639</v>
      </c>
      <c r="B640" t="str">
        <f>IF(A640&lt;=250,"1-250",IF(A640&lt;=500,"251-500",IF(A640&lt;=750,"501-750","751-1000")))</f>
        <v>501-750</v>
      </c>
      <c r="C640" t="str">
        <f>CONCATENATE(IF(D640="Matematika","A",IF(D640="Fisika","B",IF(D640="Kimia","C",IF(D640="Biologi","D",IF(D640="Statistika","E","F"))))),IF(A640&gt;=1000,"",IF(A640&gt;=100,"0",IF(A640&gt;=10,"00",IF(A640&lt;10,"000")))),A640)</f>
        <v>E0639</v>
      </c>
      <c r="D640" t="s">
        <v>1010</v>
      </c>
      <c r="E640" t="str">
        <f>VLOOKUP(C640,Detail!$G$1:$H$1001,2,0)</f>
        <v>Balamantri Kuswandari</v>
      </c>
      <c r="F640" t="str">
        <f>IF(D640="Kimia","Bu Dwi",IF(D640="Biologi","Pak Krisna",IF(D640="Statistika","Pak Budi",IF(D640="Aktuaria","Bu Ratna",IF(D640="Matematika","Bu Made","Pak Andi")))))</f>
        <v>Pak Budi</v>
      </c>
      <c r="G640">
        <v>79</v>
      </c>
      <c r="H640">
        <v>48</v>
      </c>
      <c r="I640">
        <v>31</v>
      </c>
      <c r="J640">
        <v>50</v>
      </c>
      <c r="K640">
        <v>87</v>
      </c>
      <c r="L640">
        <v>58</v>
      </c>
      <c r="M640">
        <v>77</v>
      </c>
      <c r="N640" s="27">
        <f>IFERROR(VLOOKUP(Main!C640,Absen!$A$1:$B$501,2,0),"No")</f>
        <v>44815</v>
      </c>
      <c r="O640" s="27" t="str">
        <f>IF(N640="No","Hadir","Tidak Hadir")</f>
        <v>Tidak Hadir</v>
      </c>
      <c r="P640">
        <f>IF(N640="No",M640,M640-10)</f>
        <v>67</v>
      </c>
      <c r="Q640">
        <f>SUM(G640:H640,J640:K640)*12.5%+SUM(I640,L640)*20%+P640*10%</f>
        <v>57.5</v>
      </c>
      <c r="R640" t="str">
        <f>IF(Main!Q640&gt;=91,"A+",IF(Main!Q640&gt;=80,"A",IF(Q640&gt;=70,"B",IF(Q640&gt;=60,"C",IF(Q640&gt;=40,"D",IF(Q640&lt;40,"E"))))))</f>
        <v>D</v>
      </c>
      <c r="S640" s="27">
        <f>INDEX(Detail!$A$1:$A$1001,MATCH(Main!C640,Detail!$G$1:$G$1001,0))</f>
        <v>37084</v>
      </c>
      <c r="T640" t="str">
        <f>INDEX(Detail!$F$1:$F$1001,MATCH(Main!C640,Detail!$G$1:$G$1001,0))</f>
        <v>Mojokerto</v>
      </c>
      <c r="U640">
        <f>INDEX(Detail!$C$1:$C$1001,MATCH(Main!C640,Detail!$G$1:$G$1001,0))</f>
        <v>151</v>
      </c>
      <c r="V640">
        <f>INDEX(Detail!$D$1:$D$1001,MATCH(Main!C640,Detail!$G$1:$G$1001,0))</f>
        <v>94</v>
      </c>
      <c r="W640" t="str">
        <f>INDEX(Detail!$E$1:$E$1001,MATCH(Main!C640,Detail!$G$1:$G$1001,0))</f>
        <v>Jalan Rajiman No. 79</v>
      </c>
      <c r="X640" t="str">
        <f>INDEX(Detail!$B$1:$B$1001,MATCH(Main!C640,Detail!$G$1:$G$1001,0))</f>
        <v>A+</v>
      </c>
    </row>
    <row r="641" spans="1:24" x14ac:dyDescent="0.35">
      <c r="A641">
        <v>640</v>
      </c>
      <c r="B641" t="str">
        <f>IF(A641&lt;=250,"1-250",IF(A641&lt;=500,"251-500",IF(A641&lt;=750,"501-750","751-1000")))</f>
        <v>501-750</v>
      </c>
      <c r="C641" t="str">
        <f>CONCATENATE(IF(D641="Matematika","A",IF(D641="Fisika","B",IF(D641="Kimia","C",IF(D641="Biologi","D",IF(D641="Statistika","E","F"))))),IF(A641&gt;=1000,"",IF(A641&gt;=100,"0",IF(A641&gt;=10,"00",IF(A641&lt;10,"000")))),A641)</f>
        <v>F0640</v>
      </c>
      <c r="D641" t="s">
        <v>1011</v>
      </c>
      <c r="E641" t="str">
        <f>VLOOKUP(C641,Detail!$G$1:$H$1001,2,0)</f>
        <v>Bagas Laksmiwati</v>
      </c>
      <c r="F641" t="str">
        <f>IF(D641="Kimia","Bu Dwi",IF(D641="Biologi","Pak Krisna",IF(D641="Statistika","Pak Budi",IF(D641="Aktuaria","Bu Ratna",IF(D641="Matematika","Bu Made","Pak Andi")))))</f>
        <v>Bu Ratna</v>
      </c>
      <c r="G641">
        <v>68</v>
      </c>
      <c r="H641">
        <v>64</v>
      </c>
      <c r="I641">
        <v>51</v>
      </c>
      <c r="J641">
        <v>62</v>
      </c>
      <c r="K641">
        <v>78</v>
      </c>
      <c r="L641">
        <v>58</v>
      </c>
      <c r="M641">
        <v>81</v>
      </c>
      <c r="N641" s="27">
        <f>IFERROR(VLOOKUP(Main!C641,Absen!$A$1:$B$501,2,0),"No")</f>
        <v>44915</v>
      </c>
      <c r="O641" s="27" t="str">
        <f>IF(N641="No","Hadir","Tidak Hadir")</f>
        <v>Tidak Hadir</v>
      </c>
      <c r="P641">
        <f>IF(N641="No",M641,M641-10)</f>
        <v>71</v>
      </c>
      <c r="Q641">
        <f>SUM(G641:H641,J641:K641)*12.5%+SUM(I641,L641)*20%+P641*10%</f>
        <v>62.9</v>
      </c>
      <c r="R641" t="str">
        <f>IF(Main!Q641&gt;=91,"A+",IF(Main!Q641&gt;=80,"A",IF(Q641&gt;=70,"B",IF(Q641&gt;=60,"C",IF(Q641&gt;=40,"D",IF(Q641&lt;40,"E"))))))</f>
        <v>C</v>
      </c>
      <c r="S641" s="27">
        <f>INDEX(Detail!$A$1:$A$1001,MATCH(Main!C641,Detail!$G$1:$G$1001,0))</f>
        <v>37459</v>
      </c>
      <c r="T641" t="str">
        <f>INDEX(Detail!$F$1:$F$1001,MATCH(Main!C641,Detail!$G$1:$G$1001,0))</f>
        <v>Yogyakarta</v>
      </c>
      <c r="U641">
        <f>INDEX(Detail!$C$1:$C$1001,MATCH(Main!C641,Detail!$G$1:$G$1001,0))</f>
        <v>155</v>
      </c>
      <c r="V641">
        <f>INDEX(Detail!$D$1:$D$1001,MATCH(Main!C641,Detail!$G$1:$G$1001,0))</f>
        <v>67</v>
      </c>
      <c r="W641" t="str">
        <f>INDEX(Detail!$E$1:$E$1001,MATCH(Main!C641,Detail!$G$1:$G$1001,0))</f>
        <v xml:space="preserve">Gang Otto Iskandardinata No. 9
</v>
      </c>
      <c r="X641" t="str">
        <f>INDEX(Detail!$B$1:$B$1001,MATCH(Main!C641,Detail!$G$1:$G$1001,0))</f>
        <v>B-</v>
      </c>
    </row>
    <row r="642" spans="1:24" x14ac:dyDescent="0.35">
      <c r="A642">
        <v>641</v>
      </c>
      <c r="B642" t="str">
        <f>IF(A642&lt;=250,"1-250",IF(A642&lt;=500,"251-500",IF(A642&lt;=750,"501-750","751-1000")))</f>
        <v>501-750</v>
      </c>
      <c r="C642" t="str">
        <f>CONCATENATE(IF(D642="Matematika","A",IF(D642="Fisika","B",IF(D642="Kimia","C",IF(D642="Biologi","D",IF(D642="Statistika","E","F"))))),IF(A642&gt;=1000,"",IF(A642&gt;=100,"0",IF(A642&gt;=10,"00",IF(A642&lt;10,"000")))),A642)</f>
        <v>B0641</v>
      </c>
      <c r="D642" t="s">
        <v>1014</v>
      </c>
      <c r="E642" t="str">
        <f>VLOOKUP(C642,Detail!$G$1:$H$1001,2,0)</f>
        <v>Lala Yolanda</v>
      </c>
      <c r="F642" t="str">
        <f>IF(D642="Kimia","Bu Dwi",IF(D642="Biologi","Pak Krisna",IF(D642="Statistika","Pak Budi",IF(D642="Aktuaria","Bu Ratna",IF(D642="Matematika","Bu Made","Pak Andi")))))</f>
        <v>Pak Andi</v>
      </c>
      <c r="G642">
        <v>58</v>
      </c>
      <c r="H642">
        <v>48</v>
      </c>
      <c r="I642">
        <v>32</v>
      </c>
      <c r="J642">
        <v>70</v>
      </c>
      <c r="K642">
        <v>87</v>
      </c>
      <c r="L642">
        <v>65</v>
      </c>
      <c r="M642">
        <v>81</v>
      </c>
      <c r="N642" s="27">
        <f>IFERROR(VLOOKUP(Main!C642,Absen!$A$1:$B$501,2,0),"No")</f>
        <v>44853</v>
      </c>
      <c r="O642" s="27" t="str">
        <f>IF(N642="No","Hadir","Tidak Hadir")</f>
        <v>Tidak Hadir</v>
      </c>
      <c r="P642">
        <f>IF(N642="No",M642,M642-10)</f>
        <v>71</v>
      </c>
      <c r="Q642">
        <f>SUM(G642:H642,J642:K642)*12.5%+SUM(I642,L642)*20%+P642*10%</f>
        <v>59.375000000000007</v>
      </c>
      <c r="R642" t="str">
        <f>IF(Main!Q642&gt;=91,"A+",IF(Main!Q642&gt;=80,"A",IF(Q642&gt;=70,"B",IF(Q642&gt;=60,"C",IF(Q642&gt;=40,"D",IF(Q642&lt;40,"E"))))))</f>
        <v>D</v>
      </c>
      <c r="S642" s="27">
        <f>INDEX(Detail!$A$1:$A$1001,MATCH(Main!C642,Detail!$G$1:$G$1001,0))</f>
        <v>37907</v>
      </c>
      <c r="T642" t="str">
        <f>INDEX(Detail!$F$1:$F$1001,MATCH(Main!C642,Detail!$G$1:$G$1001,0))</f>
        <v>Kota Administrasi Jakarta Timur</v>
      </c>
      <c r="U642">
        <f>INDEX(Detail!$C$1:$C$1001,MATCH(Main!C642,Detail!$G$1:$G$1001,0))</f>
        <v>177</v>
      </c>
      <c r="V642">
        <f>INDEX(Detail!$D$1:$D$1001,MATCH(Main!C642,Detail!$G$1:$G$1001,0))</f>
        <v>66</v>
      </c>
      <c r="W642" t="str">
        <f>INDEX(Detail!$E$1:$E$1001,MATCH(Main!C642,Detail!$G$1:$G$1001,0))</f>
        <v xml:space="preserve">Jl. Rungkut Industri No. 0
</v>
      </c>
      <c r="X642" t="str">
        <f>INDEX(Detail!$B$1:$B$1001,MATCH(Main!C642,Detail!$G$1:$G$1001,0))</f>
        <v>A+</v>
      </c>
    </row>
    <row r="643" spans="1:24" x14ac:dyDescent="0.35">
      <c r="A643">
        <v>642</v>
      </c>
      <c r="B643" t="str">
        <f>IF(A643&lt;=250,"1-250",IF(A643&lt;=500,"251-500",IF(A643&lt;=750,"501-750","751-1000")))</f>
        <v>501-750</v>
      </c>
      <c r="C643" t="str">
        <f>CONCATENATE(IF(D643="Matematika","A",IF(D643="Fisika","B",IF(D643="Kimia","C",IF(D643="Biologi","D",IF(D643="Statistika","E","F"))))),IF(A643&gt;=1000,"",IF(A643&gt;=100,"0",IF(A643&gt;=10,"00",IF(A643&lt;10,"000")))),A643)</f>
        <v>F0642</v>
      </c>
      <c r="D643" t="s">
        <v>1011</v>
      </c>
      <c r="E643" t="str">
        <f>VLOOKUP(C643,Detail!$G$1:$H$1001,2,0)</f>
        <v>Jaeman Safitri</v>
      </c>
      <c r="F643" t="str">
        <f>IF(D643="Kimia","Bu Dwi",IF(D643="Biologi","Pak Krisna",IF(D643="Statistika","Pak Budi",IF(D643="Aktuaria","Bu Ratna",IF(D643="Matematika","Bu Made","Pak Andi")))))</f>
        <v>Bu Ratna</v>
      </c>
      <c r="G643">
        <v>65</v>
      </c>
      <c r="H643">
        <v>73</v>
      </c>
      <c r="I643">
        <v>85</v>
      </c>
      <c r="J643">
        <v>57</v>
      </c>
      <c r="K643">
        <v>59</v>
      </c>
      <c r="L643">
        <v>53</v>
      </c>
      <c r="M643">
        <v>94</v>
      </c>
      <c r="N643" s="27" t="str">
        <f>IFERROR(VLOOKUP(Main!C643,Absen!$A$1:$B$501,2,0),"No")</f>
        <v>No</v>
      </c>
      <c r="O643" s="27" t="str">
        <f>IF(N643="No","Hadir","Tidak Hadir")</f>
        <v>Hadir</v>
      </c>
      <c r="P643">
        <f>IF(N643="No",M643,M643-10)</f>
        <v>94</v>
      </c>
      <c r="Q643">
        <f>SUM(G643:H643,J643:K643)*12.5%+SUM(I643,L643)*20%+P643*10%</f>
        <v>68.75</v>
      </c>
      <c r="R643" t="str">
        <f>IF(Main!Q643&gt;=91,"A+",IF(Main!Q643&gt;=80,"A",IF(Q643&gt;=70,"B",IF(Q643&gt;=60,"C",IF(Q643&gt;=40,"D",IF(Q643&lt;40,"E"))))))</f>
        <v>C</v>
      </c>
      <c r="S643" s="27">
        <f>INDEX(Detail!$A$1:$A$1001,MATCH(Main!C643,Detail!$G$1:$G$1001,0))</f>
        <v>37312</v>
      </c>
      <c r="T643" t="str">
        <f>INDEX(Detail!$F$1:$F$1001,MATCH(Main!C643,Detail!$G$1:$G$1001,0))</f>
        <v>Palu</v>
      </c>
      <c r="U643">
        <f>INDEX(Detail!$C$1:$C$1001,MATCH(Main!C643,Detail!$G$1:$G$1001,0))</f>
        <v>171</v>
      </c>
      <c r="V643">
        <f>INDEX(Detail!$D$1:$D$1001,MATCH(Main!C643,Detail!$G$1:$G$1001,0))</f>
        <v>66</v>
      </c>
      <c r="W643" t="str">
        <f>INDEX(Detail!$E$1:$E$1001,MATCH(Main!C643,Detail!$G$1:$G$1001,0))</f>
        <v>Gang Medokan Ayu No. 60</v>
      </c>
      <c r="X643" t="str">
        <f>INDEX(Detail!$B$1:$B$1001,MATCH(Main!C643,Detail!$G$1:$G$1001,0))</f>
        <v>AB+</v>
      </c>
    </row>
    <row r="644" spans="1:24" x14ac:dyDescent="0.35">
      <c r="A644">
        <v>643</v>
      </c>
      <c r="B644" t="str">
        <f>IF(A644&lt;=250,"1-250",IF(A644&lt;=500,"251-500",IF(A644&lt;=750,"501-750","751-1000")))</f>
        <v>501-750</v>
      </c>
      <c r="C644" t="str">
        <f>CONCATENATE(IF(D644="Matematika","A",IF(D644="Fisika","B",IF(D644="Kimia","C",IF(D644="Biologi","D",IF(D644="Statistika","E","F"))))),IF(A644&gt;=1000,"",IF(A644&gt;=100,"0",IF(A644&gt;=10,"00",IF(A644&lt;10,"000")))),A644)</f>
        <v>E0643</v>
      </c>
      <c r="D644" t="s">
        <v>1010</v>
      </c>
      <c r="E644" t="str">
        <f>VLOOKUP(C644,Detail!$G$1:$H$1001,2,0)</f>
        <v>Tasdik Riyanti</v>
      </c>
      <c r="F644" t="str">
        <f>IF(D644="Kimia","Bu Dwi",IF(D644="Biologi","Pak Krisna",IF(D644="Statistika","Pak Budi",IF(D644="Aktuaria","Bu Ratna",IF(D644="Matematika","Bu Made","Pak Andi")))))</f>
        <v>Pak Budi</v>
      </c>
      <c r="G644">
        <v>51</v>
      </c>
      <c r="H644">
        <v>53</v>
      </c>
      <c r="I644">
        <v>52</v>
      </c>
      <c r="J644">
        <v>59</v>
      </c>
      <c r="K644">
        <v>85</v>
      </c>
      <c r="L644">
        <v>66</v>
      </c>
      <c r="M644">
        <v>74</v>
      </c>
      <c r="N644" s="27" t="str">
        <f>IFERROR(VLOOKUP(Main!C644,Absen!$A$1:$B$501,2,0),"No")</f>
        <v>No</v>
      </c>
      <c r="O644" s="27" t="str">
        <f>IF(N644="No","Hadir","Tidak Hadir")</f>
        <v>Hadir</v>
      </c>
      <c r="P644">
        <f>IF(N644="No",M644,M644-10)</f>
        <v>74</v>
      </c>
      <c r="Q644">
        <f>SUM(G644:H644,J644:K644)*12.5%+SUM(I644,L644)*20%+P644*10%</f>
        <v>62</v>
      </c>
      <c r="R644" t="str">
        <f>IF(Main!Q644&gt;=91,"A+",IF(Main!Q644&gt;=80,"A",IF(Q644&gt;=70,"B",IF(Q644&gt;=60,"C",IF(Q644&gt;=40,"D",IF(Q644&lt;40,"E"))))))</f>
        <v>C</v>
      </c>
      <c r="S644" s="27">
        <f>INDEX(Detail!$A$1:$A$1001,MATCH(Main!C644,Detail!$G$1:$G$1001,0))</f>
        <v>38441</v>
      </c>
      <c r="T644" t="str">
        <f>INDEX(Detail!$F$1:$F$1001,MATCH(Main!C644,Detail!$G$1:$G$1001,0))</f>
        <v>Subulussalam</v>
      </c>
      <c r="U644">
        <f>INDEX(Detail!$C$1:$C$1001,MATCH(Main!C644,Detail!$G$1:$G$1001,0))</f>
        <v>164</v>
      </c>
      <c r="V644">
        <f>INDEX(Detail!$D$1:$D$1001,MATCH(Main!C644,Detail!$G$1:$G$1001,0))</f>
        <v>83</v>
      </c>
      <c r="W644" t="str">
        <f>INDEX(Detail!$E$1:$E$1001,MATCH(Main!C644,Detail!$G$1:$G$1001,0))</f>
        <v>Gg. KH Amin Jasuta No. 08</v>
      </c>
      <c r="X644" t="str">
        <f>INDEX(Detail!$B$1:$B$1001,MATCH(Main!C644,Detail!$G$1:$G$1001,0))</f>
        <v>O-</v>
      </c>
    </row>
    <row r="645" spans="1:24" x14ac:dyDescent="0.35">
      <c r="A645">
        <v>644</v>
      </c>
      <c r="B645" t="str">
        <f>IF(A645&lt;=250,"1-250",IF(A645&lt;=500,"251-500",IF(A645&lt;=750,"501-750","751-1000")))</f>
        <v>501-750</v>
      </c>
      <c r="C645" t="str">
        <f>CONCATENATE(IF(D645="Matematika","A",IF(D645="Fisika","B",IF(D645="Kimia","C",IF(D645="Biologi","D",IF(D645="Statistika","E","F"))))),IF(A645&gt;=1000,"",IF(A645&gt;=100,"0",IF(A645&gt;=10,"00",IF(A645&lt;10,"000")))),A645)</f>
        <v>D0644</v>
      </c>
      <c r="D645" t="s">
        <v>1013</v>
      </c>
      <c r="E645" t="str">
        <f>VLOOKUP(C645,Detail!$G$1:$H$1001,2,0)</f>
        <v>Narji Nugroho</v>
      </c>
      <c r="F645" t="str">
        <f>IF(D645="Kimia","Bu Dwi",IF(D645="Biologi","Pak Krisna",IF(D645="Statistika","Pak Budi",IF(D645="Aktuaria","Bu Ratna",IF(D645="Matematika","Bu Made","Pak Andi")))))</f>
        <v>Pak Krisna</v>
      </c>
      <c r="G645">
        <v>85</v>
      </c>
      <c r="H645">
        <v>41</v>
      </c>
      <c r="I645">
        <v>87</v>
      </c>
      <c r="J645">
        <v>70</v>
      </c>
      <c r="K645">
        <v>63</v>
      </c>
      <c r="L645">
        <v>57</v>
      </c>
      <c r="M645">
        <v>64</v>
      </c>
      <c r="N645" s="27">
        <f>IFERROR(VLOOKUP(Main!C645,Absen!$A$1:$B$501,2,0),"No")</f>
        <v>44767</v>
      </c>
      <c r="O645" s="27" t="str">
        <f>IF(N645="No","Hadir","Tidak Hadir")</f>
        <v>Tidak Hadir</v>
      </c>
      <c r="P645">
        <f>IF(N645="No",M645,M645-10)</f>
        <v>54</v>
      </c>
      <c r="Q645">
        <f>SUM(G645:H645,J645:K645)*12.5%+SUM(I645,L645)*20%+P645*10%</f>
        <v>66.575000000000003</v>
      </c>
      <c r="R645" t="str">
        <f>IF(Main!Q645&gt;=91,"A+",IF(Main!Q645&gt;=80,"A",IF(Q645&gt;=70,"B",IF(Q645&gt;=60,"C",IF(Q645&gt;=40,"D",IF(Q645&lt;40,"E"))))))</f>
        <v>C</v>
      </c>
      <c r="S645" s="27">
        <f>INDEX(Detail!$A$1:$A$1001,MATCH(Main!C645,Detail!$G$1:$G$1001,0))</f>
        <v>37528</v>
      </c>
      <c r="T645" t="str">
        <f>INDEX(Detail!$F$1:$F$1001,MATCH(Main!C645,Detail!$G$1:$G$1001,0))</f>
        <v>Balikpapan</v>
      </c>
      <c r="U645">
        <f>INDEX(Detail!$C$1:$C$1001,MATCH(Main!C645,Detail!$G$1:$G$1001,0))</f>
        <v>160</v>
      </c>
      <c r="V645">
        <f>INDEX(Detail!$D$1:$D$1001,MATCH(Main!C645,Detail!$G$1:$G$1001,0))</f>
        <v>63</v>
      </c>
      <c r="W645" t="str">
        <f>INDEX(Detail!$E$1:$E$1001,MATCH(Main!C645,Detail!$G$1:$G$1001,0))</f>
        <v>Jl. H.J Maemunah No. 28</v>
      </c>
      <c r="X645" t="str">
        <f>INDEX(Detail!$B$1:$B$1001,MATCH(Main!C645,Detail!$G$1:$G$1001,0))</f>
        <v>B+</v>
      </c>
    </row>
    <row r="646" spans="1:24" x14ac:dyDescent="0.35">
      <c r="A646">
        <v>645</v>
      </c>
      <c r="B646" t="str">
        <f>IF(A646&lt;=250,"1-250",IF(A646&lt;=500,"251-500",IF(A646&lt;=750,"501-750","751-1000")))</f>
        <v>501-750</v>
      </c>
      <c r="C646" t="str">
        <f>CONCATENATE(IF(D646="Matematika","A",IF(D646="Fisika","B",IF(D646="Kimia","C",IF(D646="Biologi","D",IF(D646="Statistika","E","F"))))),IF(A646&gt;=1000,"",IF(A646&gt;=100,"0",IF(A646&gt;=10,"00",IF(A646&lt;10,"000")))),A646)</f>
        <v>D0645</v>
      </c>
      <c r="D646" t="s">
        <v>1013</v>
      </c>
      <c r="E646" t="str">
        <f>VLOOKUP(C646,Detail!$G$1:$H$1001,2,0)</f>
        <v>Devi Wibowo</v>
      </c>
      <c r="F646" t="str">
        <f>IF(D646="Kimia","Bu Dwi",IF(D646="Biologi","Pak Krisna",IF(D646="Statistika","Pak Budi",IF(D646="Aktuaria","Bu Ratna",IF(D646="Matematika","Bu Made","Pak Andi")))))</f>
        <v>Pak Krisna</v>
      </c>
      <c r="G646">
        <v>52</v>
      </c>
      <c r="H646">
        <v>73</v>
      </c>
      <c r="I646">
        <v>81</v>
      </c>
      <c r="J646">
        <v>56</v>
      </c>
      <c r="K646">
        <v>55</v>
      </c>
      <c r="L646">
        <v>89</v>
      </c>
      <c r="M646">
        <v>79</v>
      </c>
      <c r="N646" s="27" t="str">
        <f>IFERROR(VLOOKUP(Main!C646,Absen!$A$1:$B$501,2,0),"No")</f>
        <v>No</v>
      </c>
      <c r="O646" s="27" t="str">
        <f>IF(N646="No","Hadir","Tidak Hadir")</f>
        <v>Hadir</v>
      </c>
      <c r="P646">
        <f>IF(N646="No",M646,M646-10)</f>
        <v>79</v>
      </c>
      <c r="Q646">
        <f>SUM(G646:H646,J646:K646)*12.5%+SUM(I646,L646)*20%+P646*10%</f>
        <v>71.400000000000006</v>
      </c>
      <c r="R646" t="str">
        <f>IF(Main!Q646&gt;=91,"A+",IF(Main!Q646&gt;=80,"A",IF(Q646&gt;=70,"B",IF(Q646&gt;=60,"C",IF(Q646&gt;=40,"D",IF(Q646&lt;40,"E"))))))</f>
        <v>B</v>
      </c>
      <c r="S646" s="27">
        <f>INDEX(Detail!$A$1:$A$1001,MATCH(Main!C646,Detail!$G$1:$G$1001,0))</f>
        <v>37054</v>
      </c>
      <c r="T646" t="str">
        <f>INDEX(Detail!$F$1:$F$1001,MATCH(Main!C646,Detail!$G$1:$G$1001,0))</f>
        <v>Kotamobagu</v>
      </c>
      <c r="U646">
        <f>INDEX(Detail!$C$1:$C$1001,MATCH(Main!C646,Detail!$G$1:$G$1001,0))</f>
        <v>165</v>
      </c>
      <c r="V646">
        <f>INDEX(Detail!$D$1:$D$1001,MATCH(Main!C646,Detail!$G$1:$G$1001,0))</f>
        <v>89</v>
      </c>
      <c r="W646" t="str">
        <f>INDEX(Detail!$E$1:$E$1001,MATCH(Main!C646,Detail!$G$1:$G$1001,0))</f>
        <v xml:space="preserve">Gang Astana Anyar No. 3
</v>
      </c>
      <c r="X646" t="str">
        <f>INDEX(Detail!$B$1:$B$1001,MATCH(Main!C646,Detail!$G$1:$G$1001,0))</f>
        <v>B+</v>
      </c>
    </row>
    <row r="647" spans="1:24" x14ac:dyDescent="0.35">
      <c r="A647">
        <v>646</v>
      </c>
      <c r="B647" t="str">
        <f>IF(A647&lt;=250,"1-250",IF(A647&lt;=500,"251-500",IF(A647&lt;=750,"501-750","751-1000")))</f>
        <v>501-750</v>
      </c>
      <c r="C647" t="str">
        <f>CONCATENATE(IF(D647="Matematika","A",IF(D647="Fisika","B",IF(D647="Kimia","C",IF(D647="Biologi","D",IF(D647="Statistika","E","F"))))),IF(A647&gt;=1000,"",IF(A647&gt;=100,"0",IF(A647&gt;=10,"00",IF(A647&lt;10,"000")))),A647)</f>
        <v>C0646</v>
      </c>
      <c r="D647" t="s">
        <v>1012</v>
      </c>
      <c r="E647" t="str">
        <f>VLOOKUP(C647,Detail!$G$1:$H$1001,2,0)</f>
        <v>Eva Waluyo</v>
      </c>
      <c r="F647" t="str">
        <f>IF(D647="Kimia","Bu Dwi",IF(D647="Biologi","Pak Krisna",IF(D647="Statistika","Pak Budi",IF(D647="Aktuaria","Bu Ratna",IF(D647="Matematika","Bu Made","Pak Andi")))))</f>
        <v>Bu Dwi</v>
      </c>
      <c r="G647">
        <v>79</v>
      </c>
      <c r="H647">
        <v>58</v>
      </c>
      <c r="I647">
        <v>34</v>
      </c>
      <c r="J647">
        <v>58</v>
      </c>
      <c r="K647">
        <v>63</v>
      </c>
      <c r="L647">
        <v>76</v>
      </c>
      <c r="M647">
        <v>84</v>
      </c>
      <c r="N647" s="27">
        <f>IFERROR(VLOOKUP(Main!C647,Absen!$A$1:$B$501,2,0),"No")</f>
        <v>44912</v>
      </c>
      <c r="O647" s="27" t="str">
        <f>IF(N647="No","Hadir","Tidak Hadir")</f>
        <v>Tidak Hadir</v>
      </c>
      <c r="P647">
        <f>IF(N647="No",M647,M647-10)</f>
        <v>74</v>
      </c>
      <c r="Q647">
        <f>SUM(G647:H647,J647:K647)*12.5%+SUM(I647,L647)*20%+P647*10%</f>
        <v>61.65</v>
      </c>
      <c r="R647" t="str">
        <f>IF(Main!Q647&gt;=91,"A+",IF(Main!Q647&gt;=80,"A",IF(Q647&gt;=70,"B",IF(Q647&gt;=60,"C",IF(Q647&gt;=40,"D",IF(Q647&lt;40,"E"))))))</f>
        <v>C</v>
      </c>
      <c r="S647" s="27">
        <f>INDEX(Detail!$A$1:$A$1001,MATCH(Main!C647,Detail!$G$1:$G$1001,0))</f>
        <v>38291</v>
      </c>
      <c r="T647" t="str">
        <f>INDEX(Detail!$F$1:$F$1001,MATCH(Main!C647,Detail!$G$1:$G$1001,0))</f>
        <v>Padangpanjang</v>
      </c>
      <c r="U647">
        <f>INDEX(Detail!$C$1:$C$1001,MATCH(Main!C647,Detail!$G$1:$G$1001,0))</f>
        <v>167</v>
      </c>
      <c r="V647">
        <f>INDEX(Detail!$D$1:$D$1001,MATCH(Main!C647,Detail!$G$1:$G$1001,0))</f>
        <v>60</v>
      </c>
      <c r="W647" t="str">
        <f>INDEX(Detail!$E$1:$E$1001,MATCH(Main!C647,Detail!$G$1:$G$1001,0))</f>
        <v xml:space="preserve">Jl. Jakarta No. 2
</v>
      </c>
      <c r="X647" t="str">
        <f>INDEX(Detail!$B$1:$B$1001,MATCH(Main!C647,Detail!$G$1:$G$1001,0))</f>
        <v>AB-</v>
      </c>
    </row>
    <row r="648" spans="1:24" x14ac:dyDescent="0.35">
      <c r="A648">
        <v>647</v>
      </c>
      <c r="B648" t="str">
        <f>IF(A648&lt;=250,"1-250",IF(A648&lt;=500,"251-500",IF(A648&lt;=750,"501-750","751-1000")))</f>
        <v>501-750</v>
      </c>
      <c r="C648" t="str">
        <f>CONCATENATE(IF(D648="Matematika","A",IF(D648="Fisika","B",IF(D648="Kimia","C",IF(D648="Biologi","D",IF(D648="Statistika","E","F"))))),IF(A648&gt;=1000,"",IF(A648&gt;=100,"0",IF(A648&gt;=10,"00",IF(A648&lt;10,"000")))),A648)</f>
        <v>C0647</v>
      </c>
      <c r="D648" t="s">
        <v>1012</v>
      </c>
      <c r="E648" t="str">
        <f>VLOOKUP(C648,Detail!$G$1:$H$1001,2,0)</f>
        <v>Gandi Nugroho</v>
      </c>
      <c r="F648" t="str">
        <f>IF(D648="Kimia","Bu Dwi",IF(D648="Biologi","Pak Krisna",IF(D648="Statistika","Pak Budi",IF(D648="Aktuaria","Bu Ratna",IF(D648="Matematika","Bu Made","Pak Andi")))))</f>
        <v>Bu Dwi</v>
      </c>
      <c r="G648">
        <v>73</v>
      </c>
      <c r="H648">
        <v>71</v>
      </c>
      <c r="I648">
        <v>55</v>
      </c>
      <c r="J648">
        <v>57</v>
      </c>
      <c r="K648">
        <v>91</v>
      </c>
      <c r="L648">
        <v>98</v>
      </c>
      <c r="M648">
        <v>60</v>
      </c>
      <c r="N648" s="27" t="str">
        <f>IFERROR(VLOOKUP(Main!C648,Absen!$A$1:$B$501,2,0),"No")</f>
        <v>No</v>
      </c>
      <c r="O648" s="27" t="str">
        <f>IF(N648="No","Hadir","Tidak Hadir")</f>
        <v>Hadir</v>
      </c>
      <c r="P648">
        <f>IF(N648="No",M648,M648-10)</f>
        <v>60</v>
      </c>
      <c r="Q648">
        <f>SUM(G648:H648,J648:K648)*12.5%+SUM(I648,L648)*20%+P648*10%</f>
        <v>73.099999999999994</v>
      </c>
      <c r="R648" t="str">
        <f>IF(Main!Q648&gt;=91,"A+",IF(Main!Q648&gt;=80,"A",IF(Q648&gt;=70,"B",IF(Q648&gt;=60,"C",IF(Q648&gt;=40,"D",IF(Q648&lt;40,"E"))))))</f>
        <v>B</v>
      </c>
      <c r="S648" s="27">
        <f>INDEX(Detail!$A$1:$A$1001,MATCH(Main!C648,Detail!$G$1:$G$1001,0))</f>
        <v>38010</v>
      </c>
      <c r="T648" t="str">
        <f>INDEX(Detail!$F$1:$F$1001,MATCH(Main!C648,Detail!$G$1:$G$1001,0))</f>
        <v>Bima</v>
      </c>
      <c r="U648">
        <f>INDEX(Detail!$C$1:$C$1001,MATCH(Main!C648,Detail!$G$1:$G$1001,0))</f>
        <v>153</v>
      </c>
      <c r="V648">
        <f>INDEX(Detail!$D$1:$D$1001,MATCH(Main!C648,Detail!$G$1:$G$1001,0))</f>
        <v>45</v>
      </c>
      <c r="W648" t="str">
        <f>INDEX(Detail!$E$1:$E$1001,MATCH(Main!C648,Detail!$G$1:$G$1001,0))</f>
        <v xml:space="preserve">Jl. PHH. Mustofa No. 9
</v>
      </c>
      <c r="X648" t="str">
        <f>INDEX(Detail!$B$1:$B$1001,MATCH(Main!C648,Detail!$G$1:$G$1001,0))</f>
        <v>AB-</v>
      </c>
    </row>
    <row r="649" spans="1:24" x14ac:dyDescent="0.35">
      <c r="A649">
        <v>648</v>
      </c>
      <c r="B649" t="str">
        <f>IF(A649&lt;=250,"1-250",IF(A649&lt;=500,"251-500",IF(A649&lt;=750,"501-750","751-1000")))</f>
        <v>501-750</v>
      </c>
      <c r="C649" t="str">
        <f>CONCATENATE(IF(D649="Matematika","A",IF(D649="Fisika","B",IF(D649="Kimia","C",IF(D649="Biologi","D",IF(D649="Statistika","E","F"))))),IF(A649&gt;=1000,"",IF(A649&gt;=100,"0",IF(A649&gt;=10,"00",IF(A649&lt;10,"000")))),A649)</f>
        <v>C0648</v>
      </c>
      <c r="D649" t="s">
        <v>1012</v>
      </c>
      <c r="E649" t="str">
        <f>VLOOKUP(C649,Detail!$G$1:$H$1001,2,0)</f>
        <v>Asirwada Suartini</v>
      </c>
      <c r="F649" t="str">
        <f>IF(D649="Kimia","Bu Dwi",IF(D649="Biologi","Pak Krisna",IF(D649="Statistika","Pak Budi",IF(D649="Aktuaria","Bu Ratna",IF(D649="Matematika","Bu Made","Pak Andi")))))</f>
        <v>Bu Dwi</v>
      </c>
      <c r="G649">
        <v>84</v>
      </c>
      <c r="H649">
        <v>51</v>
      </c>
      <c r="I649">
        <v>45</v>
      </c>
      <c r="J649">
        <v>75</v>
      </c>
      <c r="K649">
        <v>59</v>
      </c>
      <c r="L649">
        <v>90</v>
      </c>
      <c r="M649">
        <v>85</v>
      </c>
      <c r="N649" s="27" t="str">
        <f>IFERROR(VLOOKUP(Main!C649,Absen!$A$1:$B$501,2,0),"No")</f>
        <v>No</v>
      </c>
      <c r="O649" s="27" t="str">
        <f>IF(N649="No","Hadir","Tidak Hadir")</f>
        <v>Hadir</v>
      </c>
      <c r="P649">
        <f>IF(N649="No",M649,M649-10)</f>
        <v>85</v>
      </c>
      <c r="Q649">
        <f>SUM(G649:H649,J649:K649)*12.5%+SUM(I649,L649)*20%+P649*10%</f>
        <v>69.125</v>
      </c>
      <c r="R649" t="str">
        <f>IF(Main!Q649&gt;=91,"A+",IF(Main!Q649&gt;=80,"A",IF(Q649&gt;=70,"B",IF(Q649&gt;=60,"C",IF(Q649&gt;=40,"D",IF(Q649&lt;40,"E"))))))</f>
        <v>C</v>
      </c>
      <c r="S649" s="27">
        <f>INDEX(Detail!$A$1:$A$1001,MATCH(Main!C649,Detail!$G$1:$G$1001,0))</f>
        <v>37331</v>
      </c>
      <c r="T649" t="str">
        <f>INDEX(Detail!$F$1:$F$1001,MATCH(Main!C649,Detail!$G$1:$G$1001,0))</f>
        <v>Pematangsiantar</v>
      </c>
      <c r="U649">
        <f>INDEX(Detail!$C$1:$C$1001,MATCH(Main!C649,Detail!$G$1:$G$1001,0))</f>
        <v>180</v>
      </c>
      <c r="V649">
        <f>INDEX(Detail!$D$1:$D$1001,MATCH(Main!C649,Detail!$G$1:$G$1001,0))</f>
        <v>90</v>
      </c>
      <c r="W649" t="str">
        <f>INDEX(Detail!$E$1:$E$1001,MATCH(Main!C649,Detail!$G$1:$G$1001,0))</f>
        <v>Gang Cikapayang No. 65</v>
      </c>
      <c r="X649" t="str">
        <f>INDEX(Detail!$B$1:$B$1001,MATCH(Main!C649,Detail!$G$1:$G$1001,0))</f>
        <v>B-</v>
      </c>
    </row>
    <row r="650" spans="1:24" x14ac:dyDescent="0.35">
      <c r="A650">
        <v>649</v>
      </c>
      <c r="B650" t="str">
        <f>IF(A650&lt;=250,"1-250",IF(A650&lt;=500,"251-500",IF(A650&lt;=750,"501-750","751-1000")))</f>
        <v>501-750</v>
      </c>
      <c r="C650" t="str">
        <f>CONCATENATE(IF(D650="Matematika","A",IF(D650="Fisika","B",IF(D650="Kimia","C",IF(D650="Biologi","D",IF(D650="Statistika","E","F"))))),IF(A650&gt;=1000,"",IF(A650&gt;=100,"0",IF(A650&gt;=10,"00",IF(A650&lt;10,"000")))),A650)</f>
        <v>B0649</v>
      </c>
      <c r="D650" t="s">
        <v>1014</v>
      </c>
      <c r="E650" t="str">
        <f>VLOOKUP(C650,Detail!$G$1:$H$1001,2,0)</f>
        <v>Labuh Sudiati</v>
      </c>
      <c r="F650" t="str">
        <f>IF(D650="Kimia","Bu Dwi",IF(D650="Biologi","Pak Krisna",IF(D650="Statistika","Pak Budi",IF(D650="Aktuaria","Bu Ratna",IF(D650="Matematika","Bu Made","Pak Andi")))))</f>
        <v>Pak Andi</v>
      </c>
      <c r="G650">
        <v>84</v>
      </c>
      <c r="H650">
        <v>58</v>
      </c>
      <c r="I650">
        <v>76</v>
      </c>
      <c r="J650">
        <v>70</v>
      </c>
      <c r="K650">
        <v>50</v>
      </c>
      <c r="L650">
        <v>67</v>
      </c>
      <c r="M650">
        <v>67</v>
      </c>
      <c r="N650" s="27" t="str">
        <f>IFERROR(VLOOKUP(Main!C650,Absen!$A$1:$B$501,2,0),"No")</f>
        <v>No</v>
      </c>
      <c r="O650" s="27" t="str">
        <f>IF(N650="No","Hadir","Tidak Hadir")</f>
        <v>Hadir</v>
      </c>
      <c r="P650">
        <f>IF(N650="No",M650,M650-10)</f>
        <v>67</v>
      </c>
      <c r="Q650">
        <f>SUM(G650:H650,J650:K650)*12.5%+SUM(I650,L650)*20%+P650*10%</f>
        <v>68.05</v>
      </c>
      <c r="R650" t="str">
        <f>IF(Main!Q650&gt;=91,"A+",IF(Main!Q650&gt;=80,"A",IF(Q650&gt;=70,"B",IF(Q650&gt;=60,"C",IF(Q650&gt;=40,"D",IF(Q650&lt;40,"E"))))))</f>
        <v>C</v>
      </c>
      <c r="S650" s="27">
        <f>INDEX(Detail!$A$1:$A$1001,MATCH(Main!C650,Detail!$G$1:$G$1001,0))</f>
        <v>37012</v>
      </c>
      <c r="T650" t="str">
        <f>INDEX(Detail!$F$1:$F$1001,MATCH(Main!C650,Detail!$G$1:$G$1001,0))</f>
        <v>Kota Administrasi Jakarta Selatan</v>
      </c>
      <c r="U650">
        <f>INDEX(Detail!$C$1:$C$1001,MATCH(Main!C650,Detail!$G$1:$G$1001,0))</f>
        <v>180</v>
      </c>
      <c r="V650">
        <f>INDEX(Detail!$D$1:$D$1001,MATCH(Main!C650,Detail!$G$1:$G$1001,0))</f>
        <v>61</v>
      </c>
      <c r="W650" t="str">
        <f>INDEX(Detail!$E$1:$E$1001,MATCH(Main!C650,Detail!$G$1:$G$1001,0))</f>
        <v xml:space="preserve">Jl. Moch. Toha No. 4
</v>
      </c>
      <c r="X650" t="str">
        <f>INDEX(Detail!$B$1:$B$1001,MATCH(Main!C650,Detail!$G$1:$G$1001,0))</f>
        <v>B-</v>
      </c>
    </row>
    <row r="651" spans="1:24" x14ac:dyDescent="0.35">
      <c r="A651">
        <v>650</v>
      </c>
      <c r="B651" t="str">
        <f>IF(A651&lt;=250,"1-250",IF(A651&lt;=500,"251-500",IF(A651&lt;=750,"501-750","751-1000")))</f>
        <v>501-750</v>
      </c>
      <c r="C651" t="str">
        <f>CONCATENATE(IF(D651="Matematika","A",IF(D651="Fisika","B",IF(D651="Kimia","C",IF(D651="Biologi","D",IF(D651="Statistika","E","F"))))),IF(A651&gt;=1000,"",IF(A651&gt;=100,"0",IF(A651&gt;=10,"00",IF(A651&lt;10,"000")))),A651)</f>
        <v>B0650</v>
      </c>
      <c r="D651" t="s">
        <v>1014</v>
      </c>
      <c r="E651" t="str">
        <f>VLOOKUP(C651,Detail!$G$1:$H$1001,2,0)</f>
        <v>Cakrawala Namaga</v>
      </c>
      <c r="F651" t="str">
        <f>IF(D651="Kimia","Bu Dwi",IF(D651="Biologi","Pak Krisna",IF(D651="Statistika","Pak Budi",IF(D651="Aktuaria","Bu Ratna",IF(D651="Matematika","Bu Made","Pak Andi")))))</f>
        <v>Pak Andi</v>
      </c>
      <c r="G651">
        <v>73</v>
      </c>
      <c r="H651">
        <v>70</v>
      </c>
      <c r="I651">
        <v>71</v>
      </c>
      <c r="J651">
        <v>64</v>
      </c>
      <c r="K651">
        <v>83</v>
      </c>
      <c r="L651">
        <v>91</v>
      </c>
      <c r="M651">
        <v>71</v>
      </c>
      <c r="N651" s="27" t="str">
        <f>IFERROR(VLOOKUP(Main!C651,Absen!$A$1:$B$501,2,0),"No")</f>
        <v>No</v>
      </c>
      <c r="O651" s="27" t="str">
        <f>IF(N651="No","Hadir","Tidak Hadir")</f>
        <v>Hadir</v>
      </c>
      <c r="P651">
        <f>IF(N651="No",M651,M651-10)</f>
        <v>71</v>
      </c>
      <c r="Q651">
        <f>SUM(G651:H651,J651:K651)*12.5%+SUM(I651,L651)*20%+P651*10%</f>
        <v>75.75</v>
      </c>
      <c r="R651" t="str">
        <f>IF(Main!Q651&gt;=91,"A+",IF(Main!Q651&gt;=80,"A",IF(Q651&gt;=70,"B",IF(Q651&gt;=60,"C",IF(Q651&gt;=40,"D",IF(Q651&lt;40,"E"))))))</f>
        <v>B</v>
      </c>
      <c r="S651" s="27">
        <f>INDEX(Detail!$A$1:$A$1001,MATCH(Main!C651,Detail!$G$1:$G$1001,0))</f>
        <v>37671</v>
      </c>
      <c r="T651" t="str">
        <f>INDEX(Detail!$F$1:$F$1001,MATCH(Main!C651,Detail!$G$1:$G$1001,0))</f>
        <v>Jayapura</v>
      </c>
      <c r="U651">
        <f>INDEX(Detail!$C$1:$C$1001,MATCH(Main!C651,Detail!$G$1:$G$1001,0))</f>
        <v>163</v>
      </c>
      <c r="V651">
        <f>INDEX(Detail!$D$1:$D$1001,MATCH(Main!C651,Detail!$G$1:$G$1001,0))</f>
        <v>87</v>
      </c>
      <c r="W651" t="str">
        <f>INDEX(Detail!$E$1:$E$1001,MATCH(Main!C651,Detail!$G$1:$G$1001,0))</f>
        <v xml:space="preserve">Jalan Sentot Alibasa No. 4
</v>
      </c>
      <c r="X651" t="str">
        <f>INDEX(Detail!$B$1:$B$1001,MATCH(Main!C651,Detail!$G$1:$G$1001,0))</f>
        <v>AB+</v>
      </c>
    </row>
    <row r="652" spans="1:24" x14ac:dyDescent="0.35">
      <c r="A652">
        <v>651</v>
      </c>
      <c r="B652" t="str">
        <f>IF(A652&lt;=250,"1-250",IF(A652&lt;=500,"251-500",IF(A652&lt;=750,"501-750","751-1000")))</f>
        <v>501-750</v>
      </c>
      <c r="C652" t="str">
        <f>CONCATENATE(IF(D652="Matematika","A",IF(D652="Fisika","B",IF(D652="Kimia","C",IF(D652="Biologi","D",IF(D652="Statistika","E","F"))))),IF(A652&gt;=1000,"",IF(A652&gt;=100,"0",IF(A652&gt;=10,"00",IF(A652&lt;10,"000")))),A652)</f>
        <v>D0651</v>
      </c>
      <c r="D652" t="s">
        <v>1013</v>
      </c>
      <c r="E652" t="str">
        <f>VLOOKUP(C652,Detail!$G$1:$H$1001,2,0)</f>
        <v>Laksana Purwanti</v>
      </c>
      <c r="F652" t="str">
        <f>IF(D652="Kimia","Bu Dwi",IF(D652="Biologi","Pak Krisna",IF(D652="Statistika","Pak Budi",IF(D652="Aktuaria","Bu Ratna",IF(D652="Matematika","Bu Made","Pak Andi")))))</f>
        <v>Pak Krisna</v>
      </c>
      <c r="G652">
        <v>74</v>
      </c>
      <c r="H652">
        <v>44</v>
      </c>
      <c r="I652">
        <v>36</v>
      </c>
      <c r="J652">
        <v>52</v>
      </c>
      <c r="K652">
        <v>88</v>
      </c>
      <c r="L652">
        <v>62</v>
      </c>
      <c r="M652">
        <v>94</v>
      </c>
      <c r="N652" s="27">
        <f>IFERROR(VLOOKUP(Main!C652,Absen!$A$1:$B$501,2,0),"No")</f>
        <v>44861</v>
      </c>
      <c r="O652" s="27" t="str">
        <f>IF(N652="No","Hadir","Tidak Hadir")</f>
        <v>Tidak Hadir</v>
      </c>
      <c r="P652">
        <f>IF(N652="No",M652,M652-10)</f>
        <v>84</v>
      </c>
      <c r="Q652">
        <f>SUM(G652:H652,J652:K652)*12.5%+SUM(I652,L652)*20%+P652*10%</f>
        <v>60.25</v>
      </c>
      <c r="R652" t="str">
        <f>IF(Main!Q652&gt;=91,"A+",IF(Main!Q652&gt;=80,"A",IF(Q652&gt;=70,"B",IF(Q652&gt;=60,"C",IF(Q652&gt;=40,"D",IF(Q652&lt;40,"E"))))))</f>
        <v>C</v>
      </c>
      <c r="S652" s="27">
        <f>INDEX(Detail!$A$1:$A$1001,MATCH(Main!C652,Detail!$G$1:$G$1001,0))</f>
        <v>38106</v>
      </c>
      <c r="T652" t="str">
        <f>INDEX(Detail!$F$1:$F$1001,MATCH(Main!C652,Detail!$G$1:$G$1001,0))</f>
        <v>Tanjungpinang</v>
      </c>
      <c r="U652">
        <f>INDEX(Detail!$C$1:$C$1001,MATCH(Main!C652,Detail!$G$1:$G$1001,0))</f>
        <v>160</v>
      </c>
      <c r="V652">
        <f>INDEX(Detail!$D$1:$D$1001,MATCH(Main!C652,Detail!$G$1:$G$1001,0))</f>
        <v>68</v>
      </c>
      <c r="W652" t="str">
        <f>INDEX(Detail!$E$1:$E$1001,MATCH(Main!C652,Detail!$G$1:$G$1001,0))</f>
        <v>Gang Moch. Toha No. 30</v>
      </c>
      <c r="X652" t="str">
        <f>INDEX(Detail!$B$1:$B$1001,MATCH(Main!C652,Detail!$G$1:$G$1001,0))</f>
        <v>A+</v>
      </c>
    </row>
    <row r="653" spans="1:24" x14ac:dyDescent="0.35">
      <c r="A653">
        <v>652</v>
      </c>
      <c r="B653" t="str">
        <f>IF(A653&lt;=250,"1-250",IF(A653&lt;=500,"251-500",IF(A653&lt;=750,"501-750","751-1000")))</f>
        <v>501-750</v>
      </c>
      <c r="C653" t="str">
        <f>CONCATENATE(IF(D653="Matematika","A",IF(D653="Fisika","B",IF(D653="Kimia","C",IF(D653="Biologi","D",IF(D653="Statistika","E","F"))))),IF(A653&gt;=1000,"",IF(A653&gt;=100,"0",IF(A653&gt;=10,"00",IF(A653&lt;10,"000")))),A653)</f>
        <v>E0652</v>
      </c>
      <c r="D653" t="s">
        <v>1010</v>
      </c>
      <c r="E653" t="str">
        <f>VLOOKUP(C653,Detail!$G$1:$H$1001,2,0)</f>
        <v>Kayun Dongoran</v>
      </c>
      <c r="F653" t="str">
        <f>IF(D653="Kimia","Bu Dwi",IF(D653="Biologi","Pak Krisna",IF(D653="Statistika","Pak Budi",IF(D653="Aktuaria","Bu Ratna",IF(D653="Matematika","Bu Made","Pak Andi")))))</f>
        <v>Pak Budi</v>
      </c>
      <c r="G653">
        <v>89</v>
      </c>
      <c r="H653">
        <v>49</v>
      </c>
      <c r="I653">
        <v>83</v>
      </c>
      <c r="J653">
        <v>54</v>
      </c>
      <c r="K653">
        <v>90</v>
      </c>
      <c r="L653">
        <v>57</v>
      </c>
      <c r="M653">
        <v>70</v>
      </c>
      <c r="N653" s="27" t="str">
        <f>IFERROR(VLOOKUP(Main!C653,Absen!$A$1:$B$501,2,0),"No")</f>
        <v>No</v>
      </c>
      <c r="O653" s="27" t="str">
        <f>IF(N653="No","Hadir","Tidak Hadir")</f>
        <v>Hadir</v>
      </c>
      <c r="P653">
        <f>IF(N653="No",M653,M653-10)</f>
        <v>70</v>
      </c>
      <c r="Q653">
        <f>SUM(G653:H653,J653:K653)*12.5%+SUM(I653,L653)*20%+P653*10%</f>
        <v>70.25</v>
      </c>
      <c r="R653" t="str">
        <f>IF(Main!Q653&gt;=91,"A+",IF(Main!Q653&gt;=80,"A",IF(Q653&gt;=70,"B",IF(Q653&gt;=60,"C",IF(Q653&gt;=40,"D",IF(Q653&lt;40,"E"))))))</f>
        <v>B</v>
      </c>
      <c r="S653" s="27">
        <f>INDEX(Detail!$A$1:$A$1001,MATCH(Main!C653,Detail!$G$1:$G$1001,0))</f>
        <v>37246</v>
      </c>
      <c r="T653" t="str">
        <f>INDEX(Detail!$F$1:$F$1001,MATCH(Main!C653,Detail!$G$1:$G$1001,0))</f>
        <v>Madiun</v>
      </c>
      <c r="U653">
        <f>INDEX(Detail!$C$1:$C$1001,MATCH(Main!C653,Detail!$G$1:$G$1001,0))</f>
        <v>151</v>
      </c>
      <c r="V653">
        <f>INDEX(Detail!$D$1:$D$1001,MATCH(Main!C653,Detail!$G$1:$G$1001,0))</f>
        <v>93</v>
      </c>
      <c r="W653" t="str">
        <f>INDEX(Detail!$E$1:$E$1001,MATCH(Main!C653,Detail!$G$1:$G$1001,0))</f>
        <v>Gg. Kutisari Selatan No. 05</v>
      </c>
      <c r="X653" t="str">
        <f>INDEX(Detail!$B$1:$B$1001,MATCH(Main!C653,Detail!$G$1:$G$1001,0))</f>
        <v>AB-</v>
      </c>
    </row>
    <row r="654" spans="1:24" x14ac:dyDescent="0.35">
      <c r="A654">
        <v>653</v>
      </c>
      <c r="B654" t="str">
        <f>IF(A654&lt;=250,"1-250",IF(A654&lt;=500,"251-500",IF(A654&lt;=750,"501-750","751-1000")))</f>
        <v>501-750</v>
      </c>
      <c r="C654" t="str">
        <f>CONCATENATE(IF(D654="Matematika","A",IF(D654="Fisika","B",IF(D654="Kimia","C",IF(D654="Biologi","D",IF(D654="Statistika","E","F"))))),IF(A654&gt;=1000,"",IF(A654&gt;=100,"0",IF(A654&gt;=10,"00",IF(A654&lt;10,"000")))),A654)</f>
        <v>A0653</v>
      </c>
      <c r="D654" t="s">
        <v>1015</v>
      </c>
      <c r="E654" t="str">
        <f>VLOOKUP(C654,Detail!$G$1:$H$1001,2,0)</f>
        <v>Rafi Halimah</v>
      </c>
      <c r="F654" t="str">
        <f>IF(D654="Kimia","Bu Dwi",IF(D654="Biologi","Pak Krisna",IF(D654="Statistika","Pak Budi",IF(D654="Aktuaria","Bu Ratna",IF(D654="Matematika","Bu Made","Pak Andi")))))</f>
        <v>Bu Made</v>
      </c>
      <c r="G654">
        <v>69</v>
      </c>
      <c r="H654">
        <v>40</v>
      </c>
      <c r="I654">
        <v>57</v>
      </c>
      <c r="J654">
        <v>75</v>
      </c>
      <c r="K654">
        <v>68</v>
      </c>
      <c r="L654">
        <v>84</v>
      </c>
      <c r="M654">
        <v>85</v>
      </c>
      <c r="N654" s="27" t="str">
        <f>IFERROR(VLOOKUP(Main!C654,Absen!$A$1:$B$501,2,0),"No")</f>
        <v>No</v>
      </c>
      <c r="O654" s="27" t="str">
        <f>IF(N654="No","Hadir","Tidak Hadir")</f>
        <v>Hadir</v>
      </c>
      <c r="P654">
        <f>IF(N654="No",M654,M654-10)</f>
        <v>85</v>
      </c>
      <c r="Q654">
        <f>SUM(G654:H654,J654:K654)*12.5%+SUM(I654,L654)*20%+P654*10%</f>
        <v>68.2</v>
      </c>
      <c r="R654" t="str">
        <f>IF(Main!Q654&gt;=91,"A+",IF(Main!Q654&gt;=80,"A",IF(Q654&gt;=70,"B",IF(Q654&gt;=60,"C",IF(Q654&gt;=40,"D",IF(Q654&lt;40,"E"))))))</f>
        <v>C</v>
      </c>
      <c r="S654" s="27">
        <f>INDEX(Detail!$A$1:$A$1001,MATCH(Main!C654,Detail!$G$1:$G$1001,0))</f>
        <v>37263</v>
      </c>
      <c r="T654" t="str">
        <f>INDEX(Detail!$F$1:$F$1001,MATCH(Main!C654,Detail!$G$1:$G$1001,0))</f>
        <v>Purwokerto</v>
      </c>
      <c r="U654">
        <f>INDEX(Detail!$C$1:$C$1001,MATCH(Main!C654,Detail!$G$1:$G$1001,0))</f>
        <v>180</v>
      </c>
      <c r="V654">
        <f>INDEX(Detail!$D$1:$D$1001,MATCH(Main!C654,Detail!$G$1:$G$1001,0))</f>
        <v>89</v>
      </c>
      <c r="W654" t="str">
        <f>INDEX(Detail!$E$1:$E$1001,MATCH(Main!C654,Detail!$G$1:$G$1001,0))</f>
        <v>Gg. Astana Anyar No. 10</v>
      </c>
      <c r="X654" t="str">
        <f>INDEX(Detail!$B$1:$B$1001,MATCH(Main!C654,Detail!$G$1:$G$1001,0))</f>
        <v>O+</v>
      </c>
    </row>
    <row r="655" spans="1:24" x14ac:dyDescent="0.35">
      <c r="A655">
        <v>654</v>
      </c>
      <c r="B655" t="str">
        <f>IF(A655&lt;=250,"1-250",IF(A655&lt;=500,"251-500",IF(A655&lt;=750,"501-750","751-1000")))</f>
        <v>501-750</v>
      </c>
      <c r="C655" t="str">
        <f>CONCATENATE(IF(D655="Matematika","A",IF(D655="Fisika","B",IF(D655="Kimia","C",IF(D655="Biologi","D",IF(D655="Statistika","E","F"))))),IF(A655&gt;=1000,"",IF(A655&gt;=100,"0",IF(A655&gt;=10,"00",IF(A655&lt;10,"000")))),A655)</f>
        <v>C0654</v>
      </c>
      <c r="D655" t="s">
        <v>1012</v>
      </c>
      <c r="E655" t="str">
        <f>VLOOKUP(C655,Detail!$G$1:$H$1001,2,0)</f>
        <v>Wasis Melani</v>
      </c>
      <c r="F655" t="str">
        <f>IF(D655="Kimia","Bu Dwi",IF(D655="Biologi","Pak Krisna",IF(D655="Statistika","Pak Budi",IF(D655="Aktuaria","Bu Ratna",IF(D655="Matematika","Bu Made","Pak Andi")))))</f>
        <v>Bu Dwi</v>
      </c>
      <c r="G655">
        <v>75</v>
      </c>
      <c r="H655">
        <v>72</v>
      </c>
      <c r="I655">
        <v>33</v>
      </c>
      <c r="J655">
        <v>74</v>
      </c>
      <c r="K655">
        <v>55</v>
      </c>
      <c r="L655">
        <v>63</v>
      </c>
      <c r="M655">
        <v>95</v>
      </c>
      <c r="N655" s="27">
        <f>IFERROR(VLOOKUP(Main!C655,Absen!$A$1:$B$501,2,0),"No")</f>
        <v>44808</v>
      </c>
      <c r="O655" s="27" t="str">
        <f>IF(N655="No","Hadir","Tidak Hadir")</f>
        <v>Tidak Hadir</v>
      </c>
      <c r="P655">
        <f>IF(N655="No",M655,M655-10)</f>
        <v>85</v>
      </c>
      <c r="Q655">
        <f>SUM(G655:H655,J655:K655)*12.5%+SUM(I655,L655)*20%+P655*10%</f>
        <v>62.2</v>
      </c>
      <c r="R655" t="str">
        <f>IF(Main!Q655&gt;=91,"A+",IF(Main!Q655&gt;=80,"A",IF(Q655&gt;=70,"B",IF(Q655&gt;=60,"C",IF(Q655&gt;=40,"D",IF(Q655&lt;40,"E"))))))</f>
        <v>C</v>
      </c>
      <c r="S655" s="27">
        <f>INDEX(Detail!$A$1:$A$1001,MATCH(Main!C655,Detail!$G$1:$G$1001,0))</f>
        <v>37443</v>
      </c>
      <c r="T655" t="str">
        <f>INDEX(Detail!$F$1:$F$1001,MATCH(Main!C655,Detail!$G$1:$G$1001,0))</f>
        <v>Bengkulu</v>
      </c>
      <c r="U655">
        <f>INDEX(Detail!$C$1:$C$1001,MATCH(Main!C655,Detail!$G$1:$G$1001,0))</f>
        <v>160</v>
      </c>
      <c r="V655">
        <f>INDEX(Detail!$D$1:$D$1001,MATCH(Main!C655,Detail!$G$1:$G$1001,0))</f>
        <v>93</v>
      </c>
      <c r="W655" t="str">
        <f>INDEX(Detail!$E$1:$E$1001,MATCH(Main!C655,Detail!$G$1:$G$1001,0))</f>
        <v xml:space="preserve">Gang PHH. Mustofa No. 2
</v>
      </c>
      <c r="X655" t="str">
        <f>INDEX(Detail!$B$1:$B$1001,MATCH(Main!C655,Detail!$G$1:$G$1001,0))</f>
        <v>AB+</v>
      </c>
    </row>
    <row r="656" spans="1:24" x14ac:dyDescent="0.35">
      <c r="A656">
        <v>655</v>
      </c>
      <c r="B656" t="str">
        <f>IF(A656&lt;=250,"1-250",IF(A656&lt;=500,"251-500",IF(A656&lt;=750,"501-750","751-1000")))</f>
        <v>501-750</v>
      </c>
      <c r="C656" t="str">
        <f>CONCATENATE(IF(D656="Matematika","A",IF(D656="Fisika","B",IF(D656="Kimia","C",IF(D656="Biologi","D",IF(D656="Statistika","E","F"))))),IF(A656&gt;=1000,"",IF(A656&gt;=100,"0",IF(A656&gt;=10,"00",IF(A656&lt;10,"000")))),A656)</f>
        <v>C0655</v>
      </c>
      <c r="D656" t="s">
        <v>1012</v>
      </c>
      <c r="E656" t="str">
        <f>VLOOKUP(C656,Detail!$G$1:$H$1001,2,0)</f>
        <v>Daliman Sitorus</v>
      </c>
      <c r="F656" t="str">
        <f>IF(D656="Kimia","Bu Dwi",IF(D656="Biologi","Pak Krisna",IF(D656="Statistika","Pak Budi",IF(D656="Aktuaria","Bu Ratna",IF(D656="Matematika","Bu Made","Pak Andi")))))</f>
        <v>Bu Dwi</v>
      </c>
      <c r="G656">
        <v>92</v>
      </c>
      <c r="H656">
        <v>68</v>
      </c>
      <c r="I656">
        <v>30</v>
      </c>
      <c r="J656">
        <v>53</v>
      </c>
      <c r="K656">
        <v>91</v>
      </c>
      <c r="L656">
        <v>61</v>
      </c>
      <c r="M656">
        <v>100</v>
      </c>
      <c r="N656" s="27">
        <f>IFERROR(VLOOKUP(Main!C656,Absen!$A$1:$B$501,2,0),"No")</f>
        <v>44839</v>
      </c>
      <c r="O656" s="27" t="str">
        <f>IF(N656="No","Hadir","Tidak Hadir")</f>
        <v>Tidak Hadir</v>
      </c>
      <c r="P656">
        <f>IF(N656="No",M656,M656-10)</f>
        <v>90</v>
      </c>
      <c r="Q656">
        <f>SUM(G656:H656,J656:K656)*12.5%+SUM(I656,L656)*20%+P656*10%</f>
        <v>65.2</v>
      </c>
      <c r="R656" t="str">
        <f>IF(Main!Q656&gt;=91,"A+",IF(Main!Q656&gt;=80,"A",IF(Q656&gt;=70,"B",IF(Q656&gt;=60,"C",IF(Q656&gt;=40,"D",IF(Q656&lt;40,"E"))))))</f>
        <v>C</v>
      </c>
      <c r="S656" s="27">
        <f>INDEX(Detail!$A$1:$A$1001,MATCH(Main!C656,Detail!$G$1:$G$1001,0))</f>
        <v>38226</v>
      </c>
      <c r="T656" t="str">
        <f>INDEX(Detail!$F$1:$F$1001,MATCH(Main!C656,Detail!$G$1:$G$1001,0))</f>
        <v>Magelang</v>
      </c>
      <c r="U656">
        <f>INDEX(Detail!$C$1:$C$1001,MATCH(Main!C656,Detail!$G$1:$G$1001,0))</f>
        <v>158</v>
      </c>
      <c r="V656">
        <f>INDEX(Detail!$D$1:$D$1001,MATCH(Main!C656,Detail!$G$1:$G$1001,0))</f>
        <v>65</v>
      </c>
      <c r="W656" t="str">
        <f>INDEX(Detail!$E$1:$E$1001,MATCH(Main!C656,Detail!$G$1:$G$1001,0))</f>
        <v>Jl. Jend. A. Yani No. 08</v>
      </c>
      <c r="X656" t="str">
        <f>INDEX(Detail!$B$1:$B$1001,MATCH(Main!C656,Detail!$G$1:$G$1001,0))</f>
        <v>B-</v>
      </c>
    </row>
    <row r="657" spans="1:24" x14ac:dyDescent="0.35">
      <c r="A657">
        <v>656</v>
      </c>
      <c r="B657" t="str">
        <f>IF(A657&lt;=250,"1-250",IF(A657&lt;=500,"251-500",IF(A657&lt;=750,"501-750","751-1000")))</f>
        <v>501-750</v>
      </c>
      <c r="C657" t="str">
        <f>CONCATENATE(IF(D657="Matematika","A",IF(D657="Fisika","B",IF(D657="Kimia","C",IF(D657="Biologi","D",IF(D657="Statistika","E","F"))))),IF(A657&gt;=1000,"",IF(A657&gt;=100,"0",IF(A657&gt;=10,"00",IF(A657&lt;10,"000")))),A657)</f>
        <v>B0656</v>
      </c>
      <c r="D657" t="s">
        <v>1014</v>
      </c>
      <c r="E657" t="str">
        <f>VLOOKUP(C657,Detail!$G$1:$H$1001,2,0)</f>
        <v>Salman Widiastuti</v>
      </c>
      <c r="F657" t="str">
        <f>IF(D657="Kimia","Bu Dwi",IF(D657="Biologi","Pak Krisna",IF(D657="Statistika","Pak Budi",IF(D657="Aktuaria","Bu Ratna",IF(D657="Matematika","Bu Made","Pak Andi")))))</f>
        <v>Pak Andi</v>
      </c>
      <c r="G657">
        <v>54</v>
      </c>
      <c r="H657">
        <v>53</v>
      </c>
      <c r="I657">
        <v>37</v>
      </c>
      <c r="J657">
        <v>58</v>
      </c>
      <c r="K657">
        <v>92</v>
      </c>
      <c r="L657">
        <v>40</v>
      </c>
      <c r="M657">
        <v>68</v>
      </c>
      <c r="N657" s="27">
        <f>IFERROR(VLOOKUP(Main!C657,Absen!$A$1:$B$501,2,0),"No")</f>
        <v>44784</v>
      </c>
      <c r="O657" s="27" t="str">
        <f>IF(N657="No","Hadir","Tidak Hadir")</f>
        <v>Tidak Hadir</v>
      </c>
      <c r="P657">
        <f>IF(N657="No",M657,M657-10)</f>
        <v>58</v>
      </c>
      <c r="Q657">
        <f>SUM(G657:H657,J657:K657)*12.5%+SUM(I657,L657)*20%+P657*10%</f>
        <v>53.325000000000003</v>
      </c>
      <c r="R657" t="str">
        <f>IF(Main!Q657&gt;=91,"A+",IF(Main!Q657&gt;=80,"A",IF(Q657&gt;=70,"B",IF(Q657&gt;=60,"C",IF(Q657&gt;=40,"D",IF(Q657&lt;40,"E"))))))</f>
        <v>D</v>
      </c>
      <c r="S657" s="27">
        <f>INDEX(Detail!$A$1:$A$1001,MATCH(Main!C657,Detail!$G$1:$G$1001,0))</f>
        <v>37623</v>
      </c>
      <c r="T657" t="str">
        <f>INDEX(Detail!$F$1:$F$1001,MATCH(Main!C657,Detail!$G$1:$G$1001,0))</f>
        <v>Langsa</v>
      </c>
      <c r="U657">
        <f>INDEX(Detail!$C$1:$C$1001,MATCH(Main!C657,Detail!$G$1:$G$1001,0))</f>
        <v>159</v>
      </c>
      <c r="V657">
        <f>INDEX(Detail!$D$1:$D$1001,MATCH(Main!C657,Detail!$G$1:$G$1001,0))</f>
        <v>87</v>
      </c>
      <c r="W657" t="str">
        <f>INDEX(Detail!$E$1:$E$1001,MATCH(Main!C657,Detail!$G$1:$G$1001,0))</f>
        <v>Gg. Bangka Raya No. 76</v>
      </c>
      <c r="X657" t="str">
        <f>INDEX(Detail!$B$1:$B$1001,MATCH(Main!C657,Detail!$G$1:$G$1001,0))</f>
        <v>B+</v>
      </c>
    </row>
    <row r="658" spans="1:24" x14ac:dyDescent="0.35">
      <c r="A658">
        <v>657</v>
      </c>
      <c r="B658" t="str">
        <f>IF(A658&lt;=250,"1-250",IF(A658&lt;=500,"251-500",IF(A658&lt;=750,"501-750","751-1000")))</f>
        <v>501-750</v>
      </c>
      <c r="C658" t="str">
        <f>CONCATENATE(IF(D658="Matematika","A",IF(D658="Fisika","B",IF(D658="Kimia","C",IF(D658="Biologi","D",IF(D658="Statistika","E","F"))))),IF(A658&gt;=1000,"",IF(A658&gt;=100,"0",IF(A658&gt;=10,"00",IF(A658&lt;10,"000")))),A658)</f>
        <v>F0657</v>
      </c>
      <c r="D658" t="s">
        <v>1011</v>
      </c>
      <c r="E658" t="str">
        <f>VLOOKUP(C658,Detail!$G$1:$H$1001,2,0)</f>
        <v>Asmianto Farida</v>
      </c>
      <c r="F658" t="str">
        <f>IF(D658="Kimia","Bu Dwi",IF(D658="Biologi","Pak Krisna",IF(D658="Statistika","Pak Budi",IF(D658="Aktuaria","Bu Ratna",IF(D658="Matematika","Bu Made","Pak Andi")))))</f>
        <v>Bu Ratna</v>
      </c>
      <c r="G658">
        <v>94</v>
      </c>
      <c r="H658">
        <v>75</v>
      </c>
      <c r="I658">
        <v>65</v>
      </c>
      <c r="J658">
        <v>52</v>
      </c>
      <c r="K658">
        <v>88</v>
      </c>
      <c r="L658">
        <v>51</v>
      </c>
      <c r="M658">
        <v>85</v>
      </c>
      <c r="N658" s="27" t="str">
        <f>IFERROR(VLOOKUP(Main!C658,Absen!$A$1:$B$501,2,0),"No")</f>
        <v>No</v>
      </c>
      <c r="O658" s="27" t="str">
        <f>IF(N658="No","Hadir","Tidak Hadir")</f>
        <v>Hadir</v>
      </c>
      <c r="P658">
        <f>IF(N658="No",M658,M658-10)</f>
        <v>85</v>
      </c>
      <c r="Q658">
        <f>SUM(G658:H658,J658:K658)*12.5%+SUM(I658,L658)*20%+P658*10%</f>
        <v>70.325000000000003</v>
      </c>
      <c r="R658" t="str">
        <f>IF(Main!Q658&gt;=91,"A+",IF(Main!Q658&gt;=80,"A",IF(Q658&gt;=70,"B",IF(Q658&gt;=60,"C",IF(Q658&gt;=40,"D",IF(Q658&lt;40,"E"))))))</f>
        <v>B</v>
      </c>
      <c r="S658" s="27">
        <f>INDEX(Detail!$A$1:$A$1001,MATCH(Main!C658,Detail!$G$1:$G$1001,0))</f>
        <v>38171</v>
      </c>
      <c r="T658" t="str">
        <f>INDEX(Detail!$F$1:$F$1001,MATCH(Main!C658,Detail!$G$1:$G$1001,0))</f>
        <v>Banjarbaru</v>
      </c>
      <c r="U658">
        <f>INDEX(Detail!$C$1:$C$1001,MATCH(Main!C658,Detail!$G$1:$G$1001,0))</f>
        <v>177</v>
      </c>
      <c r="V658">
        <f>INDEX(Detail!$D$1:$D$1001,MATCH(Main!C658,Detail!$G$1:$G$1001,0))</f>
        <v>74</v>
      </c>
      <c r="W658" t="str">
        <f>INDEX(Detail!$E$1:$E$1001,MATCH(Main!C658,Detail!$G$1:$G$1001,0))</f>
        <v xml:space="preserve">Gg. Rajiman No. 2
</v>
      </c>
      <c r="X658" t="str">
        <f>INDEX(Detail!$B$1:$B$1001,MATCH(Main!C658,Detail!$G$1:$G$1001,0))</f>
        <v>B-</v>
      </c>
    </row>
    <row r="659" spans="1:24" x14ac:dyDescent="0.35">
      <c r="A659">
        <v>658</v>
      </c>
      <c r="B659" t="str">
        <f>IF(A659&lt;=250,"1-250",IF(A659&lt;=500,"251-500",IF(A659&lt;=750,"501-750","751-1000")))</f>
        <v>501-750</v>
      </c>
      <c r="C659" t="str">
        <f>CONCATENATE(IF(D659="Matematika","A",IF(D659="Fisika","B",IF(D659="Kimia","C",IF(D659="Biologi","D",IF(D659="Statistika","E","F"))))),IF(A659&gt;=1000,"",IF(A659&gt;=100,"0",IF(A659&gt;=10,"00",IF(A659&lt;10,"000")))),A659)</f>
        <v>C0658</v>
      </c>
      <c r="D659" t="s">
        <v>1012</v>
      </c>
      <c r="E659" t="str">
        <f>VLOOKUP(C659,Detail!$G$1:$H$1001,2,0)</f>
        <v>Cengkal Wastuti</v>
      </c>
      <c r="F659" t="str">
        <f>IF(D659="Kimia","Bu Dwi",IF(D659="Biologi","Pak Krisna",IF(D659="Statistika","Pak Budi",IF(D659="Aktuaria","Bu Ratna",IF(D659="Matematika","Bu Made","Pak Andi")))))</f>
        <v>Bu Dwi</v>
      </c>
      <c r="G659">
        <v>93</v>
      </c>
      <c r="H659">
        <v>73</v>
      </c>
      <c r="I659">
        <v>79</v>
      </c>
      <c r="J659">
        <v>57</v>
      </c>
      <c r="K659">
        <v>64</v>
      </c>
      <c r="L659">
        <v>54</v>
      </c>
      <c r="M659">
        <v>79</v>
      </c>
      <c r="N659" s="27" t="str">
        <f>IFERROR(VLOOKUP(Main!C659,Absen!$A$1:$B$501,2,0),"No")</f>
        <v>No</v>
      </c>
      <c r="O659" s="27" t="str">
        <f>IF(N659="No","Hadir","Tidak Hadir")</f>
        <v>Hadir</v>
      </c>
      <c r="P659">
        <f>IF(N659="No",M659,M659-10)</f>
        <v>79</v>
      </c>
      <c r="Q659">
        <f>SUM(G659:H659,J659:K659)*12.5%+SUM(I659,L659)*20%+P659*10%</f>
        <v>70.375</v>
      </c>
      <c r="R659" t="str">
        <f>IF(Main!Q659&gt;=91,"A+",IF(Main!Q659&gt;=80,"A",IF(Q659&gt;=70,"B",IF(Q659&gt;=60,"C",IF(Q659&gt;=40,"D",IF(Q659&lt;40,"E"))))))</f>
        <v>B</v>
      </c>
      <c r="S659" s="27">
        <f>INDEX(Detail!$A$1:$A$1001,MATCH(Main!C659,Detail!$G$1:$G$1001,0))</f>
        <v>37950</v>
      </c>
      <c r="T659" t="str">
        <f>INDEX(Detail!$F$1:$F$1001,MATCH(Main!C659,Detail!$G$1:$G$1001,0))</f>
        <v>Pariaman</v>
      </c>
      <c r="U659">
        <f>INDEX(Detail!$C$1:$C$1001,MATCH(Main!C659,Detail!$G$1:$G$1001,0))</f>
        <v>161</v>
      </c>
      <c r="V659">
        <f>INDEX(Detail!$D$1:$D$1001,MATCH(Main!C659,Detail!$G$1:$G$1001,0))</f>
        <v>72</v>
      </c>
      <c r="W659" t="str">
        <f>INDEX(Detail!$E$1:$E$1001,MATCH(Main!C659,Detail!$G$1:$G$1001,0))</f>
        <v>Gang Bangka Raya No. 72</v>
      </c>
      <c r="X659" t="str">
        <f>INDEX(Detail!$B$1:$B$1001,MATCH(Main!C659,Detail!$G$1:$G$1001,0))</f>
        <v>O+</v>
      </c>
    </row>
    <row r="660" spans="1:24" x14ac:dyDescent="0.35">
      <c r="A660">
        <v>659</v>
      </c>
      <c r="B660" t="str">
        <f>IF(A660&lt;=250,"1-250",IF(A660&lt;=500,"251-500",IF(A660&lt;=750,"501-750","751-1000")))</f>
        <v>501-750</v>
      </c>
      <c r="C660" t="str">
        <f>CONCATENATE(IF(D660="Matematika","A",IF(D660="Fisika","B",IF(D660="Kimia","C",IF(D660="Biologi","D",IF(D660="Statistika","E","F"))))),IF(A660&gt;=1000,"",IF(A660&gt;=100,"0",IF(A660&gt;=10,"00",IF(A660&lt;10,"000")))),A660)</f>
        <v>A0659</v>
      </c>
      <c r="D660" t="s">
        <v>1015</v>
      </c>
      <c r="E660" t="str">
        <f>VLOOKUP(C660,Detail!$G$1:$H$1001,2,0)</f>
        <v>Jarwadi Lailasari</v>
      </c>
      <c r="F660" t="str">
        <f>IF(D660="Kimia","Bu Dwi",IF(D660="Biologi","Pak Krisna",IF(D660="Statistika","Pak Budi",IF(D660="Aktuaria","Bu Ratna",IF(D660="Matematika","Bu Made","Pak Andi")))))</f>
        <v>Bu Made</v>
      </c>
      <c r="G660">
        <v>67</v>
      </c>
      <c r="H660">
        <v>51</v>
      </c>
      <c r="I660">
        <v>75</v>
      </c>
      <c r="J660">
        <v>56</v>
      </c>
      <c r="K660">
        <v>82</v>
      </c>
      <c r="L660">
        <v>70</v>
      </c>
      <c r="M660">
        <v>100</v>
      </c>
      <c r="N660" s="27" t="str">
        <f>IFERROR(VLOOKUP(Main!C660,Absen!$A$1:$B$501,2,0),"No")</f>
        <v>No</v>
      </c>
      <c r="O660" s="27" t="str">
        <f>IF(N660="No","Hadir","Tidak Hadir")</f>
        <v>Hadir</v>
      </c>
      <c r="P660">
        <f>IF(N660="No",M660,M660-10)</f>
        <v>100</v>
      </c>
      <c r="Q660">
        <f>SUM(G660:H660,J660:K660)*12.5%+SUM(I660,L660)*20%+P660*10%</f>
        <v>71</v>
      </c>
      <c r="R660" t="str">
        <f>IF(Main!Q660&gt;=91,"A+",IF(Main!Q660&gt;=80,"A",IF(Q660&gt;=70,"B",IF(Q660&gt;=60,"C",IF(Q660&gt;=40,"D",IF(Q660&lt;40,"E"))))))</f>
        <v>B</v>
      </c>
      <c r="S660" s="27">
        <f>INDEX(Detail!$A$1:$A$1001,MATCH(Main!C660,Detail!$G$1:$G$1001,0))</f>
        <v>38382</v>
      </c>
      <c r="T660" t="str">
        <f>INDEX(Detail!$F$1:$F$1001,MATCH(Main!C660,Detail!$G$1:$G$1001,0))</f>
        <v>Banjar</v>
      </c>
      <c r="U660">
        <f>INDEX(Detail!$C$1:$C$1001,MATCH(Main!C660,Detail!$G$1:$G$1001,0))</f>
        <v>174</v>
      </c>
      <c r="V660">
        <f>INDEX(Detail!$D$1:$D$1001,MATCH(Main!C660,Detail!$G$1:$G$1001,0))</f>
        <v>72</v>
      </c>
      <c r="W660" t="str">
        <f>INDEX(Detail!$E$1:$E$1001,MATCH(Main!C660,Detail!$G$1:$G$1001,0))</f>
        <v>Gang H.J Maemunah No. 43</v>
      </c>
      <c r="X660" t="str">
        <f>INDEX(Detail!$B$1:$B$1001,MATCH(Main!C660,Detail!$G$1:$G$1001,0))</f>
        <v>AB+</v>
      </c>
    </row>
    <row r="661" spans="1:24" x14ac:dyDescent="0.35">
      <c r="A661">
        <v>660</v>
      </c>
      <c r="B661" t="str">
        <f>IF(A661&lt;=250,"1-250",IF(A661&lt;=500,"251-500",IF(A661&lt;=750,"501-750","751-1000")))</f>
        <v>501-750</v>
      </c>
      <c r="C661" t="str">
        <f>CONCATENATE(IF(D661="Matematika","A",IF(D661="Fisika","B",IF(D661="Kimia","C",IF(D661="Biologi","D",IF(D661="Statistika","E","F"))))),IF(A661&gt;=1000,"",IF(A661&gt;=100,"0",IF(A661&gt;=10,"00",IF(A661&lt;10,"000")))),A661)</f>
        <v>B0660</v>
      </c>
      <c r="D661" t="s">
        <v>1014</v>
      </c>
      <c r="E661" t="str">
        <f>VLOOKUP(C661,Detail!$G$1:$H$1001,2,0)</f>
        <v>Amalia Putra</v>
      </c>
      <c r="F661" t="str">
        <f>IF(D661="Kimia","Bu Dwi",IF(D661="Biologi","Pak Krisna",IF(D661="Statistika","Pak Budi",IF(D661="Aktuaria","Bu Ratna",IF(D661="Matematika","Bu Made","Pak Andi")))))</f>
        <v>Pak Andi</v>
      </c>
      <c r="G661">
        <v>65</v>
      </c>
      <c r="H661">
        <v>41</v>
      </c>
      <c r="I661">
        <v>93</v>
      </c>
      <c r="J661">
        <v>50</v>
      </c>
      <c r="K661">
        <v>81</v>
      </c>
      <c r="L661">
        <v>96</v>
      </c>
      <c r="M661">
        <v>98</v>
      </c>
      <c r="N661" s="27">
        <f>IFERROR(VLOOKUP(Main!C661,Absen!$A$1:$B$501,2,0),"No")</f>
        <v>44784</v>
      </c>
      <c r="O661" s="27" t="str">
        <f>IF(N661="No","Hadir","Tidak Hadir")</f>
        <v>Tidak Hadir</v>
      </c>
      <c r="P661">
        <f>IF(N661="No",M661,M661-10)</f>
        <v>88</v>
      </c>
      <c r="Q661">
        <f>SUM(G661:H661,J661:K661)*12.5%+SUM(I661,L661)*20%+P661*10%</f>
        <v>76.225000000000009</v>
      </c>
      <c r="R661" t="str">
        <f>IF(Main!Q661&gt;=91,"A+",IF(Main!Q661&gt;=80,"A",IF(Q661&gt;=70,"B",IF(Q661&gt;=60,"C",IF(Q661&gt;=40,"D",IF(Q661&lt;40,"E"))))))</f>
        <v>B</v>
      </c>
      <c r="S661" s="27">
        <f>INDEX(Detail!$A$1:$A$1001,MATCH(Main!C661,Detail!$G$1:$G$1001,0))</f>
        <v>37784</v>
      </c>
      <c r="T661" t="str">
        <f>INDEX(Detail!$F$1:$F$1001,MATCH(Main!C661,Detail!$G$1:$G$1001,0))</f>
        <v>Banjar</v>
      </c>
      <c r="U661">
        <f>INDEX(Detail!$C$1:$C$1001,MATCH(Main!C661,Detail!$G$1:$G$1001,0))</f>
        <v>150</v>
      </c>
      <c r="V661">
        <f>INDEX(Detail!$D$1:$D$1001,MATCH(Main!C661,Detail!$G$1:$G$1001,0))</f>
        <v>75</v>
      </c>
      <c r="W661" t="str">
        <f>INDEX(Detail!$E$1:$E$1001,MATCH(Main!C661,Detail!$G$1:$G$1001,0))</f>
        <v xml:space="preserve">Jl. Kendalsari No. 6
</v>
      </c>
      <c r="X661" t="str">
        <f>INDEX(Detail!$B$1:$B$1001,MATCH(Main!C661,Detail!$G$1:$G$1001,0))</f>
        <v>AB-</v>
      </c>
    </row>
    <row r="662" spans="1:24" x14ac:dyDescent="0.35">
      <c r="A662">
        <v>661</v>
      </c>
      <c r="B662" t="str">
        <f>IF(A662&lt;=250,"1-250",IF(A662&lt;=500,"251-500",IF(A662&lt;=750,"501-750","751-1000")))</f>
        <v>501-750</v>
      </c>
      <c r="C662" t="str">
        <f>CONCATENATE(IF(D662="Matematika","A",IF(D662="Fisika","B",IF(D662="Kimia","C",IF(D662="Biologi","D",IF(D662="Statistika","E","F"))))),IF(A662&gt;=1000,"",IF(A662&gt;=100,"0",IF(A662&gt;=10,"00",IF(A662&lt;10,"000")))),A662)</f>
        <v>C0661</v>
      </c>
      <c r="D662" t="s">
        <v>1012</v>
      </c>
      <c r="E662" t="str">
        <f>VLOOKUP(C662,Detail!$G$1:$H$1001,2,0)</f>
        <v>Teguh Astuti</v>
      </c>
      <c r="F662" t="str">
        <f>IF(D662="Kimia","Bu Dwi",IF(D662="Biologi","Pak Krisna",IF(D662="Statistika","Pak Budi",IF(D662="Aktuaria","Bu Ratna",IF(D662="Matematika","Bu Made","Pak Andi")))))</f>
        <v>Bu Dwi</v>
      </c>
      <c r="G662">
        <v>94</v>
      </c>
      <c r="H662">
        <v>53</v>
      </c>
      <c r="I662">
        <v>36</v>
      </c>
      <c r="J662">
        <v>66</v>
      </c>
      <c r="K662">
        <v>74</v>
      </c>
      <c r="L662">
        <v>93</v>
      </c>
      <c r="M662">
        <v>78</v>
      </c>
      <c r="N662" s="27">
        <f>IFERROR(VLOOKUP(Main!C662,Absen!$A$1:$B$501,2,0),"No")</f>
        <v>44778</v>
      </c>
      <c r="O662" s="27" t="str">
        <f>IF(N662="No","Hadir","Tidak Hadir")</f>
        <v>Tidak Hadir</v>
      </c>
      <c r="P662">
        <f>IF(N662="No",M662,M662-10)</f>
        <v>68</v>
      </c>
      <c r="Q662">
        <f>SUM(G662:H662,J662:K662)*12.5%+SUM(I662,L662)*20%+P662*10%</f>
        <v>68.474999999999994</v>
      </c>
      <c r="R662" t="str">
        <f>IF(Main!Q662&gt;=91,"A+",IF(Main!Q662&gt;=80,"A",IF(Q662&gt;=70,"B",IF(Q662&gt;=60,"C",IF(Q662&gt;=40,"D",IF(Q662&lt;40,"E"))))))</f>
        <v>C</v>
      </c>
      <c r="S662" s="27">
        <f>INDEX(Detail!$A$1:$A$1001,MATCH(Main!C662,Detail!$G$1:$G$1001,0))</f>
        <v>38416</v>
      </c>
      <c r="T662" t="str">
        <f>INDEX(Detail!$F$1:$F$1001,MATCH(Main!C662,Detail!$G$1:$G$1001,0))</f>
        <v>Lhokseumawe</v>
      </c>
      <c r="U662">
        <f>INDEX(Detail!$C$1:$C$1001,MATCH(Main!C662,Detail!$G$1:$G$1001,0))</f>
        <v>155</v>
      </c>
      <c r="V662">
        <f>INDEX(Detail!$D$1:$D$1001,MATCH(Main!C662,Detail!$G$1:$G$1001,0))</f>
        <v>71</v>
      </c>
      <c r="W662" t="str">
        <f>INDEX(Detail!$E$1:$E$1001,MATCH(Main!C662,Detail!$G$1:$G$1001,0))</f>
        <v>Jalan Pasir Koja No. 85</v>
      </c>
      <c r="X662" t="str">
        <f>INDEX(Detail!$B$1:$B$1001,MATCH(Main!C662,Detail!$G$1:$G$1001,0))</f>
        <v>B+</v>
      </c>
    </row>
    <row r="663" spans="1:24" x14ac:dyDescent="0.35">
      <c r="A663">
        <v>662</v>
      </c>
      <c r="B663" t="str">
        <f>IF(A663&lt;=250,"1-250",IF(A663&lt;=500,"251-500",IF(A663&lt;=750,"501-750","751-1000")))</f>
        <v>501-750</v>
      </c>
      <c r="C663" t="str">
        <f>CONCATENATE(IF(D663="Matematika","A",IF(D663="Fisika","B",IF(D663="Kimia","C",IF(D663="Biologi","D",IF(D663="Statistika","E","F"))))),IF(A663&gt;=1000,"",IF(A663&gt;=100,"0",IF(A663&gt;=10,"00",IF(A663&lt;10,"000")))),A663)</f>
        <v>B0662</v>
      </c>
      <c r="D663" t="s">
        <v>1014</v>
      </c>
      <c r="E663" t="str">
        <f>VLOOKUP(C663,Detail!$G$1:$H$1001,2,0)</f>
        <v>Eka Gunawan</v>
      </c>
      <c r="F663" t="str">
        <f>IF(D663="Kimia","Bu Dwi",IF(D663="Biologi","Pak Krisna",IF(D663="Statistika","Pak Budi",IF(D663="Aktuaria","Bu Ratna",IF(D663="Matematika","Bu Made","Pak Andi")))))</f>
        <v>Pak Andi</v>
      </c>
      <c r="G663">
        <v>70</v>
      </c>
      <c r="H663">
        <v>46</v>
      </c>
      <c r="I663">
        <v>82</v>
      </c>
      <c r="J663">
        <v>65</v>
      </c>
      <c r="K663">
        <v>68</v>
      </c>
      <c r="L663">
        <v>89</v>
      </c>
      <c r="M663">
        <v>60</v>
      </c>
      <c r="N663" s="27" t="str">
        <f>IFERROR(VLOOKUP(Main!C663,Absen!$A$1:$B$501,2,0),"No")</f>
        <v>No</v>
      </c>
      <c r="O663" s="27" t="str">
        <f>IF(N663="No","Hadir","Tidak Hadir")</f>
        <v>Hadir</v>
      </c>
      <c r="P663">
        <f>IF(N663="No",M663,M663-10)</f>
        <v>60</v>
      </c>
      <c r="Q663">
        <f>SUM(G663:H663,J663:K663)*12.5%+SUM(I663,L663)*20%+P663*10%</f>
        <v>71.325000000000003</v>
      </c>
      <c r="R663" t="str">
        <f>IF(Main!Q663&gt;=91,"A+",IF(Main!Q663&gt;=80,"A",IF(Q663&gt;=70,"B",IF(Q663&gt;=60,"C",IF(Q663&gt;=40,"D",IF(Q663&lt;40,"E"))))))</f>
        <v>B</v>
      </c>
      <c r="S663" s="27">
        <f>INDEX(Detail!$A$1:$A$1001,MATCH(Main!C663,Detail!$G$1:$G$1001,0))</f>
        <v>37810</v>
      </c>
      <c r="T663" t="str">
        <f>INDEX(Detail!$F$1:$F$1001,MATCH(Main!C663,Detail!$G$1:$G$1001,0))</f>
        <v>Kota Administrasi Jakarta Barat</v>
      </c>
      <c r="U663">
        <f>INDEX(Detail!$C$1:$C$1001,MATCH(Main!C663,Detail!$G$1:$G$1001,0))</f>
        <v>162</v>
      </c>
      <c r="V663">
        <f>INDEX(Detail!$D$1:$D$1001,MATCH(Main!C663,Detail!$G$1:$G$1001,0))</f>
        <v>46</v>
      </c>
      <c r="W663" t="str">
        <f>INDEX(Detail!$E$1:$E$1001,MATCH(Main!C663,Detail!$G$1:$G$1001,0))</f>
        <v>Gg. HOS. Cokroaminoto No. 95</v>
      </c>
      <c r="X663" t="str">
        <f>INDEX(Detail!$B$1:$B$1001,MATCH(Main!C663,Detail!$G$1:$G$1001,0))</f>
        <v>A-</v>
      </c>
    </row>
    <row r="664" spans="1:24" x14ac:dyDescent="0.35">
      <c r="A664">
        <v>663</v>
      </c>
      <c r="B664" t="str">
        <f>IF(A664&lt;=250,"1-250",IF(A664&lt;=500,"251-500",IF(A664&lt;=750,"501-750","751-1000")))</f>
        <v>501-750</v>
      </c>
      <c r="C664" t="str">
        <f>CONCATENATE(IF(D664="Matematika","A",IF(D664="Fisika","B",IF(D664="Kimia","C",IF(D664="Biologi","D",IF(D664="Statistika","E","F"))))),IF(A664&gt;=1000,"",IF(A664&gt;=100,"0",IF(A664&gt;=10,"00",IF(A664&lt;10,"000")))),A664)</f>
        <v>C0663</v>
      </c>
      <c r="D664" t="s">
        <v>1012</v>
      </c>
      <c r="E664" t="str">
        <f>VLOOKUP(C664,Detail!$G$1:$H$1001,2,0)</f>
        <v>Bakda Sihotang</v>
      </c>
      <c r="F664" t="str">
        <f>IF(D664="Kimia","Bu Dwi",IF(D664="Biologi","Pak Krisna",IF(D664="Statistika","Pak Budi",IF(D664="Aktuaria","Bu Ratna",IF(D664="Matematika","Bu Made","Pak Andi")))))</f>
        <v>Bu Dwi</v>
      </c>
      <c r="G664">
        <v>60</v>
      </c>
      <c r="H664">
        <v>51</v>
      </c>
      <c r="I664">
        <v>40</v>
      </c>
      <c r="J664">
        <v>70</v>
      </c>
      <c r="K664">
        <v>55</v>
      </c>
      <c r="L664">
        <v>88</v>
      </c>
      <c r="M664">
        <v>68</v>
      </c>
      <c r="N664" s="27">
        <f>IFERROR(VLOOKUP(Main!C664,Absen!$A$1:$B$501,2,0),"No")</f>
        <v>44859</v>
      </c>
      <c r="O664" s="27" t="str">
        <f>IF(N664="No","Hadir","Tidak Hadir")</f>
        <v>Tidak Hadir</v>
      </c>
      <c r="P664">
        <f>IF(N664="No",M664,M664-10)</f>
        <v>58</v>
      </c>
      <c r="Q664">
        <f>SUM(G664:H664,J664:K664)*12.5%+SUM(I664,L664)*20%+P664*10%</f>
        <v>60.900000000000006</v>
      </c>
      <c r="R664" t="str">
        <f>IF(Main!Q664&gt;=91,"A+",IF(Main!Q664&gt;=80,"A",IF(Q664&gt;=70,"B",IF(Q664&gt;=60,"C",IF(Q664&gt;=40,"D",IF(Q664&lt;40,"E"))))))</f>
        <v>C</v>
      </c>
      <c r="S664" s="27">
        <f>INDEX(Detail!$A$1:$A$1001,MATCH(Main!C664,Detail!$G$1:$G$1001,0))</f>
        <v>37064</v>
      </c>
      <c r="T664" t="str">
        <f>INDEX(Detail!$F$1:$F$1001,MATCH(Main!C664,Detail!$G$1:$G$1001,0))</f>
        <v>Bitung</v>
      </c>
      <c r="U664">
        <f>INDEX(Detail!$C$1:$C$1001,MATCH(Main!C664,Detail!$G$1:$G$1001,0))</f>
        <v>172</v>
      </c>
      <c r="V664">
        <f>INDEX(Detail!$D$1:$D$1001,MATCH(Main!C664,Detail!$G$1:$G$1001,0))</f>
        <v>72</v>
      </c>
      <c r="W664" t="str">
        <f>INDEX(Detail!$E$1:$E$1001,MATCH(Main!C664,Detail!$G$1:$G$1001,0))</f>
        <v xml:space="preserve">Gang Indragiri No. 8
</v>
      </c>
      <c r="X664" t="str">
        <f>INDEX(Detail!$B$1:$B$1001,MATCH(Main!C664,Detail!$G$1:$G$1001,0))</f>
        <v>A+</v>
      </c>
    </row>
    <row r="665" spans="1:24" x14ac:dyDescent="0.35">
      <c r="A665">
        <v>664</v>
      </c>
      <c r="B665" t="str">
        <f>IF(A665&lt;=250,"1-250",IF(A665&lt;=500,"251-500",IF(A665&lt;=750,"501-750","751-1000")))</f>
        <v>501-750</v>
      </c>
      <c r="C665" t="str">
        <f>CONCATENATE(IF(D665="Matematika","A",IF(D665="Fisika","B",IF(D665="Kimia","C",IF(D665="Biologi","D",IF(D665="Statistika","E","F"))))),IF(A665&gt;=1000,"",IF(A665&gt;=100,"0",IF(A665&gt;=10,"00",IF(A665&lt;10,"000")))),A665)</f>
        <v>A0664</v>
      </c>
      <c r="D665" t="s">
        <v>1015</v>
      </c>
      <c r="E665" t="str">
        <f>VLOOKUP(C665,Detail!$G$1:$H$1001,2,0)</f>
        <v>Maryadi Nainggolan</v>
      </c>
      <c r="F665" t="str">
        <f>IF(D665="Kimia","Bu Dwi",IF(D665="Biologi","Pak Krisna",IF(D665="Statistika","Pak Budi",IF(D665="Aktuaria","Bu Ratna",IF(D665="Matematika","Bu Made","Pak Andi")))))</f>
        <v>Bu Made</v>
      </c>
      <c r="G665">
        <v>64</v>
      </c>
      <c r="H665">
        <v>65</v>
      </c>
      <c r="I665">
        <v>48</v>
      </c>
      <c r="J665">
        <v>60</v>
      </c>
      <c r="K665">
        <v>56</v>
      </c>
      <c r="L665">
        <v>96</v>
      </c>
      <c r="M665">
        <v>65</v>
      </c>
      <c r="N665" s="27">
        <f>IFERROR(VLOOKUP(Main!C665,Absen!$A$1:$B$501,2,0),"No")</f>
        <v>44795</v>
      </c>
      <c r="O665" s="27" t="str">
        <f>IF(N665="No","Hadir","Tidak Hadir")</f>
        <v>Tidak Hadir</v>
      </c>
      <c r="P665">
        <f>IF(N665="No",M665,M665-10)</f>
        <v>55</v>
      </c>
      <c r="Q665">
        <f>SUM(G665:H665,J665:K665)*12.5%+SUM(I665,L665)*20%+P665*10%</f>
        <v>64.924999999999997</v>
      </c>
      <c r="R665" t="str">
        <f>IF(Main!Q665&gt;=91,"A+",IF(Main!Q665&gt;=80,"A",IF(Q665&gt;=70,"B",IF(Q665&gt;=60,"C",IF(Q665&gt;=40,"D",IF(Q665&lt;40,"E"))))))</f>
        <v>C</v>
      </c>
      <c r="S665" s="27">
        <f>INDEX(Detail!$A$1:$A$1001,MATCH(Main!C665,Detail!$G$1:$G$1001,0))</f>
        <v>37878</v>
      </c>
      <c r="T665" t="str">
        <f>INDEX(Detail!$F$1:$F$1001,MATCH(Main!C665,Detail!$G$1:$G$1001,0))</f>
        <v>Kotamobagu</v>
      </c>
      <c r="U665">
        <f>INDEX(Detail!$C$1:$C$1001,MATCH(Main!C665,Detail!$G$1:$G$1001,0))</f>
        <v>179</v>
      </c>
      <c r="V665">
        <f>INDEX(Detail!$D$1:$D$1001,MATCH(Main!C665,Detail!$G$1:$G$1001,0))</f>
        <v>55</v>
      </c>
      <c r="W665" t="str">
        <f>INDEX(Detail!$E$1:$E$1001,MATCH(Main!C665,Detail!$G$1:$G$1001,0))</f>
        <v xml:space="preserve">Jl. Rajawali Timur No. 7
</v>
      </c>
      <c r="X665" t="str">
        <f>INDEX(Detail!$B$1:$B$1001,MATCH(Main!C665,Detail!$G$1:$G$1001,0))</f>
        <v>B-</v>
      </c>
    </row>
    <row r="666" spans="1:24" x14ac:dyDescent="0.35">
      <c r="A666">
        <v>665</v>
      </c>
      <c r="B666" t="str">
        <f>IF(A666&lt;=250,"1-250",IF(A666&lt;=500,"251-500",IF(A666&lt;=750,"501-750","751-1000")))</f>
        <v>501-750</v>
      </c>
      <c r="C666" t="str">
        <f>CONCATENATE(IF(D666="Matematika","A",IF(D666="Fisika","B",IF(D666="Kimia","C",IF(D666="Biologi","D",IF(D666="Statistika","E","F"))))),IF(A666&gt;=1000,"",IF(A666&gt;=100,"0",IF(A666&gt;=10,"00",IF(A666&lt;10,"000")))),A666)</f>
        <v>C0665</v>
      </c>
      <c r="D666" t="s">
        <v>1012</v>
      </c>
      <c r="E666" t="str">
        <f>VLOOKUP(C666,Detail!$G$1:$H$1001,2,0)</f>
        <v>Talia Purnawati</v>
      </c>
      <c r="F666" t="str">
        <f>IF(D666="Kimia","Bu Dwi",IF(D666="Biologi","Pak Krisna",IF(D666="Statistika","Pak Budi",IF(D666="Aktuaria","Bu Ratna",IF(D666="Matematika","Bu Made","Pak Andi")))))</f>
        <v>Bu Dwi</v>
      </c>
      <c r="G666">
        <v>57</v>
      </c>
      <c r="H666">
        <v>49</v>
      </c>
      <c r="I666">
        <v>32</v>
      </c>
      <c r="J666">
        <v>60</v>
      </c>
      <c r="K666">
        <v>51</v>
      </c>
      <c r="L666">
        <v>50</v>
      </c>
      <c r="M666">
        <v>98</v>
      </c>
      <c r="N666" s="27">
        <f>IFERROR(VLOOKUP(Main!C666,Absen!$A$1:$B$501,2,0),"No")</f>
        <v>44855</v>
      </c>
      <c r="O666" s="27" t="str">
        <f>IF(N666="No","Hadir","Tidak Hadir")</f>
        <v>Tidak Hadir</v>
      </c>
      <c r="P666">
        <f>IF(N666="No",M666,M666-10)</f>
        <v>88</v>
      </c>
      <c r="Q666">
        <f>SUM(G666:H666,J666:K666)*12.5%+SUM(I666,L666)*20%+P666*10%</f>
        <v>52.325000000000003</v>
      </c>
      <c r="R666" t="str">
        <f>IF(Main!Q666&gt;=91,"A+",IF(Main!Q666&gt;=80,"A",IF(Q666&gt;=70,"B",IF(Q666&gt;=60,"C",IF(Q666&gt;=40,"D",IF(Q666&lt;40,"E"))))))</f>
        <v>D</v>
      </c>
      <c r="S666" s="27">
        <f>INDEX(Detail!$A$1:$A$1001,MATCH(Main!C666,Detail!$G$1:$G$1001,0))</f>
        <v>37542</v>
      </c>
      <c r="T666" t="str">
        <f>INDEX(Detail!$F$1:$F$1001,MATCH(Main!C666,Detail!$G$1:$G$1001,0))</f>
        <v>Meulaboh</v>
      </c>
      <c r="U666">
        <f>INDEX(Detail!$C$1:$C$1001,MATCH(Main!C666,Detail!$G$1:$G$1001,0))</f>
        <v>167</v>
      </c>
      <c r="V666">
        <f>INDEX(Detail!$D$1:$D$1001,MATCH(Main!C666,Detail!$G$1:$G$1001,0))</f>
        <v>72</v>
      </c>
      <c r="W666" t="str">
        <f>INDEX(Detail!$E$1:$E$1001,MATCH(Main!C666,Detail!$G$1:$G$1001,0))</f>
        <v>Jl. Peta No. 31</v>
      </c>
      <c r="X666" t="str">
        <f>INDEX(Detail!$B$1:$B$1001,MATCH(Main!C666,Detail!$G$1:$G$1001,0))</f>
        <v>B-</v>
      </c>
    </row>
    <row r="667" spans="1:24" x14ac:dyDescent="0.35">
      <c r="A667">
        <v>666</v>
      </c>
      <c r="B667" t="str">
        <f>IF(A667&lt;=250,"1-250",IF(A667&lt;=500,"251-500",IF(A667&lt;=750,"501-750","751-1000")))</f>
        <v>501-750</v>
      </c>
      <c r="C667" t="str">
        <f>CONCATENATE(IF(D667="Matematika","A",IF(D667="Fisika","B",IF(D667="Kimia","C",IF(D667="Biologi","D",IF(D667="Statistika","E","F"))))),IF(A667&gt;=1000,"",IF(A667&gt;=100,"0",IF(A667&gt;=10,"00",IF(A667&lt;10,"000")))),A667)</f>
        <v>D0666</v>
      </c>
      <c r="D667" t="s">
        <v>1013</v>
      </c>
      <c r="E667" t="str">
        <f>VLOOKUP(C667,Detail!$G$1:$H$1001,2,0)</f>
        <v>Jayeng Mandasari</v>
      </c>
      <c r="F667" t="str">
        <f>IF(D667="Kimia","Bu Dwi",IF(D667="Biologi","Pak Krisna",IF(D667="Statistika","Pak Budi",IF(D667="Aktuaria","Bu Ratna",IF(D667="Matematika","Bu Made","Pak Andi")))))</f>
        <v>Pak Krisna</v>
      </c>
      <c r="G667">
        <v>77</v>
      </c>
      <c r="H667">
        <v>50</v>
      </c>
      <c r="I667">
        <v>76</v>
      </c>
      <c r="J667">
        <v>70</v>
      </c>
      <c r="K667">
        <v>63</v>
      </c>
      <c r="L667">
        <v>43</v>
      </c>
      <c r="M667">
        <v>74</v>
      </c>
      <c r="N667" s="27">
        <f>IFERROR(VLOOKUP(Main!C667,Absen!$A$1:$B$501,2,0),"No")</f>
        <v>44824</v>
      </c>
      <c r="O667" s="27" t="str">
        <f>IF(N667="No","Hadir","Tidak Hadir")</f>
        <v>Tidak Hadir</v>
      </c>
      <c r="P667">
        <f>IF(N667="No",M667,M667-10)</f>
        <v>64</v>
      </c>
      <c r="Q667">
        <f>SUM(G667:H667,J667:K667)*12.5%+SUM(I667,L667)*20%+P667*10%</f>
        <v>62.699999999999996</v>
      </c>
      <c r="R667" t="str">
        <f>IF(Main!Q667&gt;=91,"A+",IF(Main!Q667&gt;=80,"A",IF(Q667&gt;=70,"B",IF(Q667&gt;=60,"C",IF(Q667&gt;=40,"D",IF(Q667&lt;40,"E"))))))</f>
        <v>C</v>
      </c>
      <c r="S667" s="27">
        <f>INDEX(Detail!$A$1:$A$1001,MATCH(Main!C667,Detail!$G$1:$G$1001,0))</f>
        <v>37871</v>
      </c>
      <c r="T667" t="str">
        <f>INDEX(Detail!$F$1:$F$1001,MATCH(Main!C667,Detail!$G$1:$G$1001,0))</f>
        <v>Madiun</v>
      </c>
      <c r="U667">
        <f>INDEX(Detail!$C$1:$C$1001,MATCH(Main!C667,Detail!$G$1:$G$1001,0))</f>
        <v>168</v>
      </c>
      <c r="V667">
        <f>INDEX(Detail!$D$1:$D$1001,MATCH(Main!C667,Detail!$G$1:$G$1001,0))</f>
        <v>69</v>
      </c>
      <c r="W667" t="str">
        <f>INDEX(Detail!$E$1:$E$1001,MATCH(Main!C667,Detail!$G$1:$G$1001,0))</f>
        <v xml:space="preserve">Jl. Raya Ujungberung No. 0
</v>
      </c>
      <c r="X667" t="str">
        <f>INDEX(Detail!$B$1:$B$1001,MATCH(Main!C667,Detail!$G$1:$G$1001,0))</f>
        <v>A+</v>
      </c>
    </row>
    <row r="668" spans="1:24" x14ac:dyDescent="0.35">
      <c r="A668">
        <v>667</v>
      </c>
      <c r="B668" t="str">
        <f>IF(A668&lt;=250,"1-250",IF(A668&lt;=500,"251-500",IF(A668&lt;=750,"501-750","751-1000")))</f>
        <v>501-750</v>
      </c>
      <c r="C668" t="str">
        <f>CONCATENATE(IF(D668="Matematika","A",IF(D668="Fisika","B",IF(D668="Kimia","C",IF(D668="Biologi","D",IF(D668="Statistika","E","F"))))),IF(A668&gt;=1000,"",IF(A668&gt;=100,"0",IF(A668&gt;=10,"00",IF(A668&lt;10,"000")))),A668)</f>
        <v>D0667</v>
      </c>
      <c r="D668" t="s">
        <v>1013</v>
      </c>
      <c r="E668" t="str">
        <f>VLOOKUP(C668,Detail!$G$1:$H$1001,2,0)</f>
        <v>Laswi Hastuti</v>
      </c>
      <c r="F668" t="str">
        <f>IF(D668="Kimia","Bu Dwi",IF(D668="Biologi","Pak Krisna",IF(D668="Statistika","Pak Budi",IF(D668="Aktuaria","Bu Ratna",IF(D668="Matematika","Bu Made","Pak Andi")))))</f>
        <v>Pak Krisna</v>
      </c>
      <c r="G668">
        <v>67</v>
      </c>
      <c r="H668">
        <v>56</v>
      </c>
      <c r="I668">
        <v>53</v>
      </c>
      <c r="J668">
        <v>57</v>
      </c>
      <c r="K668">
        <v>65</v>
      </c>
      <c r="L668">
        <v>45</v>
      </c>
      <c r="M668">
        <v>94</v>
      </c>
      <c r="N668" s="27" t="str">
        <f>IFERROR(VLOOKUP(Main!C668,Absen!$A$1:$B$501,2,0),"No")</f>
        <v>No</v>
      </c>
      <c r="O668" s="27" t="str">
        <f>IF(N668="No","Hadir","Tidak Hadir")</f>
        <v>Hadir</v>
      </c>
      <c r="P668">
        <f>IF(N668="No",M668,M668-10)</f>
        <v>94</v>
      </c>
      <c r="Q668">
        <f>SUM(G668:H668,J668:K668)*12.5%+SUM(I668,L668)*20%+P668*10%</f>
        <v>59.625</v>
      </c>
      <c r="R668" t="str">
        <f>IF(Main!Q668&gt;=91,"A+",IF(Main!Q668&gt;=80,"A",IF(Q668&gt;=70,"B",IF(Q668&gt;=60,"C",IF(Q668&gt;=40,"D",IF(Q668&lt;40,"E"))))))</f>
        <v>D</v>
      </c>
      <c r="S668" s="27">
        <f>INDEX(Detail!$A$1:$A$1001,MATCH(Main!C668,Detail!$G$1:$G$1001,0))</f>
        <v>37481</v>
      </c>
      <c r="T668" t="str">
        <f>INDEX(Detail!$F$1:$F$1001,MATCH(Main!C668,Detail!$G$1:$G$1001,0))</f>
        <v>Pontianak</v>
      </c>
      <c r="U668">
        <f>INDEX(Detail!$C$1:$C$1001,MATCH(Main!C668,Detail!$G$1:$G$1001,0))</f>
        <v>161</v>
      </c>
      <c r="V668">
        <f>INDEX(Detail!$D$1:$D$1001,MATCH(Main!C668,Detail!$G$1:$G$1001,0))</f>
        <v>57</v>
      </c>
      <c r="W668" t="str">
        <f>INDEX(Detail!$E$1:$E$1001,MATCH(Main!C668,Detail!$G$1:$G$1001,0))</f>
        <v>Jl. Jakarta No. 92</v>
      </c>
      <c r="X668" t="str">
        <f>INDEX(Detail!$B$1:$B$1001,MATCH(Main!C668,Detail!$G$1:$G$1001,0))</f>
        <v>B+</v>
      </c>
    </row>
    <row r="669" spans="1:24" x14ac:dyDescent="0.35">
      <c r="A669">
        <v>668</v>
      </c>
      <c r="B669" t="str">
        <f>IF(A669&lt;=250,"1-250",IF(A669&lt;=500,"251-500",IF(A669&lt;=750,"501-750","751-1000")))</f>
        <v>501-750</v>
      </c>
      <c r="C669" t="str">
        <f>CONCATENATE(IF(D669="Matematika","A",IF(D669="Fisika","B",IF(D669="Kimia","C",IF(D669="Biologi","D",IF(D669="Statistika","E","F"))))),IF(A669&gt;=1000,"",IF(A669&gt;=100,"0",IF(A669&gt;=10,"00",IF(A669&lt;10,"000")))),A669)</f>
        <v>D0668</v>
      </c>
      <c r="D669" t="s">
        <v>1013</v>
      </c>
      <c r="E669" t="str">
        <f>VLOOKUP(C669,Detail!$G$1:$H$1001,2,0)</f>
        <v>Bajragin Najmudin</v>
      </c>
      <c r="F669" t="str">
        <f>IF(D669="Kimia","Bu Dwi",IF(D669="Biologi","Pak Krisna",IF(D669="Statistika","Pak Budi",IF(D669="Aktuaria","Bu Ratna",IF(D669="Matematika","Bu Made","Pak Andi")))))</f>
        <v>Pak Krisna</v>
      </c>
      <c r="G669">
        <v>63</v>
      </c>
      <c r="H669">
        <v>48</v>
      </c>
      <c r="I669">
        <v>61</v>
      </c>
      <c r="J669">
        <v>58</v>
      </c>
      <c r="K669">
        <v>71</v>
      </c>
      <c r="L669">
        <v>58</v>
      </c>
      <c r="M669">
        <v>73</v>
      </c>
      <c r="N669" s="27" t="str">
        <f>IFERROR(VLOOKUP(Main!C669,Absen!$A$1:$B$501,2,0),"No")</f>
        <v>No</v>
      </c>
      <c r="O669" s="27" t="str">
        <f>IF(N669="No","Hadir","Tidak Hadir")</f>
        <v>Hadir</v>
      </c>
      <c r="P669">
        <f>IF(N669="No",M669,M669-10)</f>
        <v>73</v>
      </c>
      <c r="Q669">
        <f>SUM(G669:H669,J669:K669)*12.5%+SUM(I669,L669)*20%+P669*10%</f>
        <v>61.099999999999994</v>
      </c>
      <c r="R669" t="str">
        <f>IF(Main!Q669&gt;=91,"A+",IF(Main!Q669&gt;=80,"A",IF(Q669&gt;=70,"B",IF(Q669&gt;=60,"C",IF(Q669&gt;=40,"D",IF(Q669&lt;40,"E"))))))</f>
        <v>C</v>
      </c>
      <c r="S669" s="27">
        <f>INDEX(Detail!$A$1:$A$1001,MATCH(Main!C669,Detail!$G$1:$G$1001,0))</f>
        <v>37351</v>
      </c>
      <c r="T669" t="str">
        <f>INDEX(Detail!$F$1:$F$1001,MATCH(Main!C669,Detail!$G$1:$G$1001,0))</f>
        <v>Palu</v>
      </c>
      <c r="U669">
        <f>INDEX(Detail!$C$1:$C$1001,MATCH(Main!C669,Detail!$G$1:$G$1001,0))</f>
        <v>174</v>
      </c>
      <c r="V669">
        <f>INDEX(Detail!$D$1:$D$1001,MATCH(Main!C669,Detail!$G$1:$G$1001,0))</f>
        <v>92</v>
      </c>
      <c r="W669" t="str">
        <f>INDEX(Detail!$E$1:$E$1001,MATCH(Main!C669,Detail!$G$1:$G$1001,0))</f>
        <v>Gang Rungkut Industri No. 01</v>
      </c>
      <c r="X669" t="str">
        <f>INDEX(Detail!$B$1:$B$1001,MATCH(Main!C669,Detail!$G$1:$G$1001,0))</f>
        <v>B+</v>
      </c>
    </row>
    <row r="670" spans="1:24" x14ac:dyDescent="0.35">
      <c r="A670">
        <v>669</v>
      </c>
      <c r="B670" t="str">
        <f>IF(A670&lt;=250,"1-250",IF(A670&lt;=500,"251-500",IF(A670&lt;=750,"501-750","751-1000")))</f>
        <v>501-750</v>
      </c>
      <c r="C670" t="str">
        <f>CONCATENATE(IF(D670="Matematika","A",IF(D670="Fisika","B",IF(D670="Kimia","C",IF(D670="Biologi","D",IF(D670="Statistika","E","F"))))),IF(A670&gt;=1000,"",IF(A670&gt;=100,"0",IF(A670&gt;=10,"00",IF(A670&lt;10,"000")))),A670)</f>
        <v>E0669</v>
      </c>
      <c r="D670" t="s">
        <v>1010</v>
      </c>
      <c r="E670" t="str">
        <f>VLOOKUP(C670,Detail!$G$1:$H$1001,2,0)</f>
        <v>Galiono Waluyo</v>
      </c>
      <c r="F670" t="str">
        <f>IF(D670="Kimia","Bu Dwi",IF(D670="Biologi","Pak Krisna",IF(D670="Statistika","Pak Budi",IF(D670="Aktuaria","Bu Ratna",IF(D670="Matematika","Bu Made","Pak Andi")))))</f>
        <v>Pak Budi</v>
      </c>
      <c r="G670">
        <v>79</v>
      </c>
      <c r="H670">
        <v>46</v>
      </c>
      <c r="I670">
        <v>60</v>
      </c>
      <c r="J670">
        <v>61</v>
      </c>
      <c r="K670">
        <v>50</v>
      </c>
      <c r="L670">
        <v>51</v>
      </c>
      <c r="M670">
        <v>65</v>
      </c>
      <c r="N670" s="27">
        <f>IFERROR(VLOOKUP(Main!C670,Absen!$A$1:$B$501,2,0),"No")</f>
        <v>44886</v>
      </c>
      <c r="O670" s="27" t="str">
        <f>IF(N670="No","Hadir","Tidak Hadir")</f>
        <v>Tidak Hadir</v>
      </c>
      <c r="P670">
        <f>IF(N670="No",M670,M670-10)</f>
        <v>55</v>
      </c>
      <c r="Q670">
        <f>SUM(G670:H670,J670:K670)*12.5%+SUM(I670,L670)*20%+P670*10%</f>
        <v>57.2</v>
      </c>
      <c r="R670" t="str">
        <f>IF(Main!Q670&gt;=91,"A+",IF(Main!Q670&gt;=80,"A",IF(Q670&gt;=70,"B",IF(Q670&gt;=60,"C",IF(Q670&gt;=40,"D",IF(Q670&lt;40,"E"))))))</f>
        <v>D</v>
      </c>
      <c r="S670" s="27">
        <f>INDEX(Detail!$A$1:$A$1001,MATCH(Main!C670,Detail!$G$1:$G$1001,0))</f>
        <v>37540</v>
      </c>
      <c r="T670" t="str">
        <f>INDEX(Detail!$F$1:$F$1001,MATCH(Main!C670,Detail!$G$1:$G$1001,0))</f>
        <v>Salatiga</v>
      </c>
      <c r="U670">
        <f>INDEX(Detail!$C$1:$C$1001,MATCH(Main!C670,Detail!$G$1:$G$1001,0))</f>
        <v>158</v>
      </c>
      <c r="V670">
        <f>INDEX(Detail!$D$1:$D$1001,MATCH(Main!C670,Detail!$G$1:$G$1001,0))</f>
        <v>60</v>
      </c>
      <c r="W670" t="str">
        <f>INDEX(Detail!$E$1:$E$1001,MATCH(Main!C670,Detail!$G$1:$G$1001,0))</f>
        <v>Gg. Asia Afrika No. 12</v>
      </c>
      <c r="X670" t="str">
        <f>INDEX(Detail!$B$1:$B$1001,MATCH(Main!C670,Detail!$G$1:$G$1001,0))</f>
        <v>AB-</v>
      </c>
    </row>
    <row r="671" spans="1:24" x14ac:dyDescent="0.35">
      <c r="A671">
        <v>670</v>
      </c>
      <c r="B671" t="str">
        <f>IF(A671&lt;=250,"1-250",IF(A671&lt;=500,"251-500",IF(A671&lt;=750,"501-750","751-1000")))</f>
        <v>501-750</v>
      </c>
      <c r="C671" t="str">
        <f>CONCATENATE(IF(D671="Matematika","A",IF(D671="Fisika","B",IF(D671="Kimia","C",IF(D671="Biologi","D",IF(D671="Statistika","E","F"))))),IF(A671&gt;=1000,"",IF(A671&gt;=100,"0",IF(A671&gt;=10,"00",IF(A671&lt;10,"000")))),A671)</f>
        <v>F0670</v>
      </c>
      <c r="D671" t="s">
        <v>1011</v>
      </c>
      <c r="E671" t="str">
        <f>VLOOKUP(C671,Detail!$G$1:$H$1001,2,0)</f>
        <v>Irnanto Irawan</v>
      </c>
      <c r="F671" t="str">
        <f>IF(D671="Kimia","Bu Dwi",IF(D671="Biologi","Pak Krisna",IF(D671="Statistika","Pak Budi",IF(D671="Aktuaria","Bu Ratna",IF(D671="Matematika","Bu Made","Pak Andi")))))</f>
        <v>Bu Ratna</v>
      </c>
      <c r="G671">
        <v>81</v>
      </c>
      <c r="H671">
        <v>40</v>
      </c>
      <c r="I671">
        <v>85</v>
      </c>
      <c r="J671">
        <v>71</v>
      </c>
      <c r="K671">
        <v>65</v>
      </c>
      <c r="L671">
        <v>44</v>
      </c>
      <c r="M671">
        <v>90</v>
      </c>
      <c r="N671" s="27">
        <f>IFERROR(VLOOKUP(Main!C671,Absen!$A$1:$B$501,2,0),"No")</f>
        <v>44835</v>
      </c>
      <c r="O671" s="27" t="str">
        <f>IF(N671="No","Hadir","Tidak Hadir")</f>
        <v>Tidak Hadir</v>
      </c>
      <c r="P671">
        <f>IF(N671="No",M671,M671-10)</f>
        <v>80</v>
      </c>
      <c r="Q671">
        <f>SUM(G671:H671,J671:K671)*12.5%+SUM(I671,L671)*20%+P671*10%</f>
        <v>65.924999999999997</v>
      </c>
      <c r="R671" t="str">
        <f>IF(Main!Q671&gt;=91,"A+",IF(Main!Q671&gt;=80,"A",IF(Q671&gt;=70,"B",IF(Q671&gt;=60,"C",IF(Q671&gt;=40,"D",IF(Q671&lt;40,"E"))))))</f>
        <v>C</v>
      </c>
      <c r="S671" s="27">
        <f>INDEX(Detail!$A$1:$A$1001,MATCH(Main!C671,Detail!$G$1:$G$1001,0))</f>
        <v>37018</v>
      </c>
      <c r="T671" t="str">
        <f>INDEX(Detail!$F$1:$F$1001,MATCH(Main!C671,Detail!$G$1:$G$1001,0))</f>
        <v>Ambon</v>
      </c>
      <c r="U671">
        <f>INDEX(Detail!$C$1:$C$1001,MATCH(Main!C671,Detail!$G$1:$G$1001,0))</f>
        <v>178</v>
      </c>
      <c r="V671">
        <f>INDEX(Detail!$D$1:$D$1001,MATCH(Main!C671,Detail!$G$1:$G$1001,0))</f>
        <v>82</v>
      </c>
      <c r="W671" t="str">
        <f>INDEX(Detail!$E$1:$E$1001,MATCH(Main!C671,Detail!$G$1:$G$1001,0))</f>
        <v xml:space="preserve">Jl. Sukajadi No. 6
</v>
      </c>
      <c r="X671" t="str">
        <f>INDEX(Detail!$B$1:$B$1001,MATCH(Main!C671,Detail!$G$1:$G$1001,0))</f>
        <v>O-</v>
      </c>
    </row>
    <row r="672" spans="1:24" x14ac:dyDescent="0.35">
      <c r="A672">
        <v>671</v>
      </c>
      <c r="B672" t="str">
        <f>IF(A672&lt;=250,"1-250",IF(A672&lt;=500,"251-500",IF(A672&lt;=750,"501-750","751-1000")))</f>
        <v>501-750</v>
      </c>
      <c r="C672" t="str">
        <f>CONCATENATE(IF(D672="Matematika","A",IF(D672="Fisika","B",IF(D672="Kimia","C",IF(D672="Biologi","D",IF(D672="Statistika","E","F"))))),IF(A672&gt;=1000,"",IF(A672&gt;=100,"0",IF(A672&gt;=10,"00",IF(A672&lt;10,"000")))),A672)</f>
        <v>A0671</v>
      </c>
      <c r="D672" t="s">
        <v>1015</v>
      </c>
      <c r="E672" t="str">
        <f>VLOOKUP(C672,Detail!$G$1:$H$1001,2,0)</f>
        <v>Hartana Dongoran</v>
      </c>
      <c r="F672" t="str">
        <f>IF(D672="Kimia","Bu Dwi",IF(D672="Biologi","Pak Krisna",IF(D672="Statistika","Pak Budi",IF(D672="Aktuaria","Bu Ratna",IF(D672="Matematika","Bu Made","Pak Andi")))))</f>
        <v>Bu Made</v>
      </c>
      <c r="G672">
        <v>55</v>
      </c>
      <c r="H672">
        <v>49</v>
      </c>
      <c r="I672">
        <v>75</v>
      </c>
      <c r="J672">
        <v>70</v>
      </c>
      <c r="K672">
        <v>77</v>
      </c>
      <c r="L672">
        <v>85</v>
      </c>
      <c r="M672">
        <v>97</v>
      </c>
      <c r="N672" s="27" t="str">
        <f>IFERROR(VLOOKUP(Main!C672,Absen!$A$1:$B$501,2,0),"No")</f>
        <v>No</v>
      </c>
      <c r="O672" s="27" t="str">
        <f>IF(N672="No","Hadir","Tidak Hadir")</f>
        <v>Hadir</v>
      </c>
      <c r="P672">
        <f>IF(N672="No",M672,M672-10)</f>
        <v>97</v>
      </c>
      <c r="Q672">
        <f>SUM(G672:H672,J672:K672)*12.5%+SUM(I672,L672)*20%+P672*10%</f>
        <v>73.075000000000003</v>
      </c>
      <c r="R672" t="str">
        <f>IF(Main!Q672&gt;=91,"A+",IF(Main!Q672&gt;=80,"A",IF(Q672&gt;=70,"B",IF(Q672&gt;=60,"C",IF(Q672&gt;=40,"D",IF(Q672&lt;40,"E"))))))</f>
        <v>B</v>
      </c>
      <c r="S672" s="27">
        <f>INDEX(Detail!$A$1:$A$1001,MATCH(Main!C672,Detail!$G$1:$G$1001,0))</f>
        <v>37082</v>
      </c>
      <c r="T672" t="str">
        <f>INDEX(Detail!$F$1:$F$1001,MATCH(Main!C672,Detail!$G$1:$G$1001,0))</f>
        <v>Palembang</v>
      </c>
      <c r="U672">
        <f>INDEX(Detail!$C$1:$C$1001,MATCH(Main!C672,Detail!$G$1:$G$1001,0))</f>
        <v>168</v>
      </c>
      <c r="V672">
        <f>INDEX(Detail!$D$1:$D$1001,MATCH(Main!C672,Detail!$G$1:$G$1001,0))</f>
        <v>64</v>
      </c>
      <c r="W672" t="str">
        <f>INDEX(Detail!$E$1:$E$1001,MATCH(Main!C672,Detail!$G$1:$G$1001,0))</f>
        <v xml:space="preserve">Gg. Joyoboyo No. 5
</v>
      </c>
      <c r="X672" t="str">
        <f>INDEX(Detail!$B$1:$B$1001,MATCH(Main!C672,Detail!$G$1:$G$1001,0))</f>
        <v>A-</v>
      </c>
    </row>
    <row r="673" spans="1:24" x14ac:dyDescent="0.35">
      <c r="A673">
        <v>672</v>
      </c>
      <c r="B673" t="str">
        <f>IF(A673&lt;=250,"1-250",IF(A673&lt;=500,"251-500",IF(A673&lt;=750,"501-750","751-1000")))</f>
        <v>501-750</v>
      </c>
      <c r="C673" t="str">
        <f>CONCATENATE(IF(D673="Matematika","A",IF(D673="Fisika","B",IF(D673="Kimia","C",IF(D673="Biologi","D",IF(D673="Statistika","E","F"))))),IF(A673&gt;=1000,"",IF(A673&gt;=100,"0",IF(A673&gt;=10,"00",IF(A673&lt;10,"000")))),A673)</f>
        <v>B0672</v>
      </c>
      <c r="D673" t="s">
        <v>1014</v>
      </c>
      <c r="E673" t="str">
        <f>VLOOKUP(C673,Detail!$G$1:$H$1001,2,0)</f>
        <v>Agnes Siregar</v>
      </c>
      <c r="F673" t="str">
        <f>IF(D673="Kimia","Bu Dwi",IF(D673="Biologi","Pak Krisna",IF(D673="Statistika","Pak Budi",IF(D673="Aktuaria","Bu Ratna",IF(D673="Matematika","Bu Made","Pak Andi")))))</f>
        <v>Pak Andi</v>
      </c>
      <c r="G673">
        <v>50</v>
      </c>
      <c r="H673">
        <v>41</v>
      </c>
      <c r="I673">
        <v>35</v>
      </c>
      <c r="J673">
        <v>68</v>
      </c>
      <c r="K673">
        <v>89</v>
      </c>
      <c r="L673">
        <v>40</v>
      </c>
      <c r="M673">
        <v>95</v>
      </c>
      <c r="N673" s="27" t="str">
        <f>IFERROR(VLOOKUP(Main!C673,Absen!$A$1:$B$501,2,0),"No")</f>
        <v>No</v>
      </c>
      <c r="O673" s="27" t="str">
        <f>IF(N673="No","Hadir","Tidak Hadir")</f>
        <v>Hadir</v>
      </c>
      <c r="P673">
        <f>IF(N673="No",M673,M673-10)</f>
        <v>95</v>
      </c>
      <c r="Q673">
        <f>SUM(G673:H673,J673:K673)*12.5%+SUM(I673,L673)*20%+P673*10%</f>
        <v>55.5</v>
      </c>
      <c r="R673" t="str">
        <f>IF(Main!Q673&gt;=91,"A+",IF(Main!Q673&gt;=80,"A",IF(Q673&gt;=70,"B",IF(Q673&gt;=60,"C",IF(Q673&gt;=40,"D",IF(Q673&lt;40,"E"))))))</f>
        <v>D</v>
      </c>
      <c r="S673" s="27">
        <f>INDEX(Detail!$A$1:$A$1001,MATCH(Main!C673,Detail!$G$1:$G$1001,0))</f>
        <v>38387</v>
      </c>
      <c r="T673" t="str">
        <f>INDEX(Detail!$F$1:$F$1001,MATCH(Main!C673,Detail!$G$1:$G$1001,0))</f>
        <v>Tebingtinggi</v>
      </c>
      <c r="U673">
        <f>INDEX(Detail!$C$1:$C$1001,MATCH(Main!C673,Detail!$G$1:$G$1001,0))</f>
        <v>166</v>
      </c>
      <c r="V673">
        <f>INDEX(Detail!$D$1:$D$1001,MATCH(Main!C673,Detail!$G$1:$G$1001,0))</f>
        <v>61</v>
      </c>
      <c r="W673" t="str">
        <f>INDEX(Detail!$E$1:$E$1001,MATCH(Main!C673,Detail!$G$1:$G$1001,0))</f>
        <v>Gang Pasirkoja No. 48</v>
      </c>
      <c r="X673" t="str">
        <f>INDEX(Detail!$B$1:$B$1001,MATCH(Main!C673,Detail!$G$1:$G$1001,0))</f>
        <v>AB+</v>
      </c>
    </row>
    <row r="674" spans="1:24" x14ac:dyDescent="0.35">
      <c r="A674">
        <v>673</v>
      </c>
      <c r="B674" t="str">
        <f>IF(A674&lt;=250,"1-250",IF(A674&lt;=500,"251-500",IF(A674&lt;=750,"501-750","751-1000")))</f>
        <v>501-750</v>
      </c>
      <c r="C674" t="str">
        <f>CONCATENATE(IF(D674="Matematika","A",IF(D674="Fisika","B",IF(D674="Kimia","C",IF(D674="Biologi","D",IF(D674="Statistika","E","F"))))),IF(A674&gt;=1000,"",IF(A674&gt;=100,"0",IF(A674&gt;=10,"00",IF(A674&lt;10,"000")))),A674)</f>
        <v>F0673</v>
      </c>
      <c r="D674" t="s">
        <v>1011</v>
      </c>
      <c r="E674" t="str">
        <f>VLOOKUP(C674,Detail!$G$1:$H$1001,2,0)</f>
        <v>Lantar Puspita</v>
      </c>
      <c r="F674" t="str">
        <f>IF(D674="Kimia","Bu Dwi",IF(D674="Biologi","Pak Krisna",IF(D674="Statistika","Pak Budi",IF(D674="Aktuaria","Bu Ratna",IF(D674="Matematika","Bu Made","Pak Andi")))))</f>
        <v>Bu Ratna</v>
      </c>
      <c r="G674">
        <v>52</v>
      </c>
      <c r="H674">
        <v>44</v>
      </c>
      <c r="I674">
        <v>31</v>
      </c>
      <c r="J674">
        <v>55</v>
      </c>
      <c r="K674">
        <v>63</v>
      </c>
      <c r="L674">
        <v>54</v>
      </c>
      <c r="M674">
        <v>84</v>
      </c>
      <c r="N674" s="27" t="str">
        <f>IFERROR(VLOOKUP(Main!C674,Absen!$A$1:$B$501,2,0),"No")</f>
        <v>No</v>
      </c>
      <c r="O674" s="27" t="str">
        <f>IF(N674="No","Hadir","Tidak Hadir")</f>
        <v>Hadir</v>
      </c>
      <c r="P674">
        <f>IF(N674="No",M674,M674-10)</f>
        <v>84</v>
      </c>
      <c r="Q674">
        <f>SUM(G674:H674,J674:K674)*12.5%+SUM(I674,L674)*20%+P674*10%</f>
        <v>52.15</v>
      </c>
      <c r="R674" t="str">
        <f>IF(Main!Q674&gt;=91,"A+",IF(Main!Q674&gt;=80,"A",IF(Q674&gt;=70,"B",IF(Q674&gt;=60,"C",IF(Q674&gt;=40,"D",IF(Q674&lt;40,"E"))))))</f>
        <v>D</v>
      </c>
      <c r="S674" s="27">
        <f>INDEX(Detail!$A$1:$A$1001,MATCH(Main!C674,Detail!$G$1:$G$1001,0))</f>
        <v>37726</v>
      </c>
      <c r="T674" t="str">
        <f>INDEX(Detail!$F$1:$F$1001,MATCH(Main!C674,Detail!$G$1:$G$1001,0))</f>
        <v>Lubuklinggau</v>
      </c>
      <c r="U674">
        <f>INDEX(Detail!$C$1:$C$1001,MATCH(Main!C674,Detail!$G$1:$G$1001,0))</f>
        <v>179</v>
      </c>
      <c r="V674">
        <f>INDEX(Detail!$D$1:$D$1001,MATCH(Main!C674,Detail!$G$1:$G$1001,0))</f>
        <v>45</v>
      </c>
      <c r="W674" t="str">
        <f>INDEX(Detail!$E$1:$E$1001,MATCH(Main!C674,Detail!$G$1:$G$1001,0))</f>
        <v>Jl. Rajiman No. 46</v>
      </c>
      <c r="X674" t="str">
        <f>INDEX(Detail!$B$1:$B$1001,MATCH(Main!C674,Detail!$G$1:$G$1001,0))</f>
        <v>O+</v>
      </c>
    </row>
    <row r="675" spans="1:24" x14ac:dyDescent="0.35">
      <c r="A675">
        <v>674</v>
      </c>
      <c r="B675" t="str">
        <f>IF(A675&lt;=250,"1-250",IF(A675&lt;=500,"251-500",IF(A675&lt;=750,"501-750","751-1000")))</f>
        <v>501-750</v>
      </c>
      <c r="C675" t="str">
        <f>CONCATENATE(IF(D675="Matematika","A",IF(D675="Fisika","B",IF(D675="Kimia","C",IF(D675="Biologi","D",IF(D675="Statistika","E","F"))))),IF(A675&gt;=1000,"",IF(A675&gt;=100,"0",IF(A675&gt;=10,"00",IF(A675&lt;10,"000")))),A675)</f>
        <v>A0674</v>
      </c>
      <c r="D675" t="s">
        <v>1015</v>
      </c>
      <c r="E675" t="str">
        <f>VLOOKUP(C675,Detail!$G$1:$H$1001,2,0)</f>
        <v>Zalindra Widodo</v>
      </c>
      <c r="F675" t="str">
        <f>IF(D675="Kimia","Bu Dwi",IF(D675="Biologi","Pak Krisna",IF(D675="Statistika","Pak Budi",IF(D675="Aktuaria","Bu Ratna",IF(D675="Matematika","Bu Made","Pak Andi")))))</f>
        <v>Bu Made</v>
      </c>
      <c r="G675">
        <v>71</v>
      </c>
      <c r="H675">
        <v>43</v>
      </c>
      <c r="I675">
        <v>59</v>
      </c>
      <c r="J675">
        <v>51</v>
      </c>
      <c r="K675">
        <v>73</v>
      </c>
      <c r="L675">
        <v>87</v>
      </c>
      <c r="M675">
        <v>94</v>
      </c>
      <c r="N675" s="27" t="str">
        <f>IFERROR(VLOOKUP(Main!C675,Absen!$A$1:$B$501,2,0),"No")</f>
        <v>No</v>
      </c>
      <c r="O675" s="27" t="str">
        <f>IF(N675="No","Hadir","Tidak Hadir")</f>
        <v>Hadir</v>
      </c>
      <c r="P675">
        <f>IF(N675="No",M675,M675-10)</f>
        <v>94</v>
      </c>
      <c r="Q675">
        <f>SUM(G675:H675,J675:K675)*12.5%+SUM(I675,L675)*20%+P675*10%</f>
        <v>68.350000000000009</v>
      </c>
      <c r="R675" t="str">
        <f>IF(Main!Q675&gt;=91,"A+",IF(Main!Q675&gt;=80,"A",IF(Q675&gt;=70,"B",IF(Q675&gt;=60,"C",IF(Q675&gt;=40,"D",IF(Q675&lt;40,"E"))))))</f>
        <v>C</v>
      </c>
      <c r="S675" s="27">
        <f>INDEX(Detail!$A$1:$A$1001,MATCH(Main!C675,Detail!$G$1:$G$1001,0))</f>
        <v>37983</v>
      </c>
      <c r="T675" t="str">
        <f>INDEX(Detail!$F$1:$F$1001,MATCH(Main!C675,Detail!$G$1:$G$1001,0))</f>
        <v>Surabaya</v>
      </c>
      <c r="U675">
        <f>INDEX(Detail!$C$1:$C$1001,MATCH(Main!C675,Detail!$G$1:$G$1001,0))</f>
        <v>152</v>
      </c>
      <c r="V675">
        <f>INDEX(Detail!$D$1:$D$1001,MATCH(Main!C675,Detail!$G$1:$G$1001,0))</f>
        <v>89</v>
      </c>
      <c r="W675" t="str">
        <f>INDEX(Detail!$E$1:$E$1001,MATCH(Main!C675,Detail!$G$1:$G$1001,0))</f>
        <v>Jl. H.J Maemunah No. 28</v>
      </c>
      <c r="X675" t="str">
        <f>INDEX(Detail!$B$1:$B$1001,MATCH(Main!C675,Detail!$G$1:$G$1001,0))</f>
        <v>O-</v>
      </c>
    </row>
    <row r="676" spans="1:24" x14ac:dyDescent="0.35">
      <c r="A676">
        <v>675</v>
      </c>
      <c r="B676" t="str">
        <f>IF(A676&lt;=250,"1-250",IF(A676&lt;=500,"251-500",IF(A676&lt;=750,"501-750","751-1000")))</f>
        <v>501-750</v>
      </c>
      <c r="C676" t="str">
        <f>CONCATENATE(IF(D676="Matematika","A",IF(D676="Fisika","B",IF(D676="Kimia","C",IF(D676="Biologi","D",IF(D676="Statistika","E","F"))))),IF(A676&gt;=1000,"",IF(A676&gt;=100,"0",IF(A676&gt;=10,"00",IF(A676&lt;10,"000")))),A676)</f>
        <v>B0675</v>
      </c>
      <c r="D676" t="s">
        <v>1014</v>
      </c>
      <c r="E676" t="str">
        <f>VLOOKUP(C676,Detail!$G$1:$H$1001,2,0)</f>
        <v>Balangga Prasetyo</v>
      </c>
      <c r="F676" t="str">
        <f>IF(D676="Kimia","Bu Dwi",IF(D676="Biologi","Pak Krisna",IF(D676="Statistika","Pak Budi",IF(D676="Aktuaria","Bu Ratna",IF(D676="Matematika","Bu Made","Pak Andi")))))</f>
        <v>Pak Andi</v>
      </c>
      <c r="G676">
        <v>83</v>
      </c>
      <c r="H676">
        <v>42</v>
      </c>
      <c r="I676">
        <v>79</v>
      </c>
      <c r="J676">
        <v>55</v>
      </c>
      <c r="K676">
        <v>72</v>
      </c>
      <c r="L676">
        <v>58</v>
      </c>
      <c r="M676">
        <v>73</v>
      </c>
      <c r="N676" s="27" t="str">
        <f>IFERROR(VLOOKUP(Main!C676,Absen!$A$1:$B$501,2,0),"No")</f>
        <v>No</v>
      </c>
      <c r="O676" s="27" t="str">
        <f>IF(N676="No","Hadir","Tidak Hadir")</f>
        <v>Hadir</v>
      </c>
      <c r="P676">
        <f>IF(N676="No",M676,M676-10)</f>
        <v>73</v>
      </c>
      <c r="Q676">
        <f>SUM(G676:H676,J676:K676)*12.5%+SUM(I676,L676)*20%+P676*10%</f>
        <v>66.2</v>
      </c>
      <c r="R676" t="str">
        <f>IF(Main!Q676&gt;=91,"A+",IF(Main!Q676&gt;=80,"A",IF(Q676&gt;=70,"B",IF(Q676&gt;=60,"C",IF(Q676&gt;=40,"D",IF(Q676&lt;40,"E"))))))</f>
        <v>C</v>
      </c>
      <c r="S676" s="27">
        <f>INDEX(Detail!$A$1:$A$1001,MATCH(Main!C676,Detail!$G$1:$G$1001,0))</f>
        <v>37634</v>
      </c>
      <c r="T676" t="str">
        <f>INDEX(Detail!$F$1:$F$1001,MATCH(Main!C676,Detail!$G$1:$G$1001,0))</f>
        <v>Meulaboh</v>
      </c>
      <c r="U676">
        <f>INDEX(Detail!$C$1:$C$1001,MATCH(Main!C676,Detail!$G$1:$G$1001,0))</f>
        <v>153</v>
      </c>
      <c r="V676">
        <f>INDEX(Detail!$D$1:$D$1001,MATCH(Main!C676,Detail!$G$1:$G$1001,0))</f>
        <v>76</v>
      </c>
      <c r="W676" t="str">
        <f>INDEX(Detail!$E$1:$E$1001,MATCH(Main!C676,Detail!$G$1:$G$1001,0))</f>
        <v>Jl. Laswi No. 62</v>
      </c>
      <c r="X676" t="str">
        <f>INDEX(Detail!$B$1:$B$1001,MATCH(Main!C676,Detail!$G$1:$G$1001,0))</f>
        <v>A+</v>
      </c>
    </row>
    <row r="677" spans="1:24" x14ac:dyDescent="0.35">
      <c r="A677">
        <v>676</v>
      </c>
      <c r="B677" t="str">
        <f>IF(A677&lt;=250,"1-250",IF(A677&lt;=500,"251-500",IF(A677&lt;=750,"501-750","751-1000")))</f>
        <v>501-750</v>
      </c>
      <c r="C677" t="str">
        <f>CONCATENATE(IF(D677="Matematika","A",IF(D677="Fisika","B",IF(D677="Kimia","C",IF(D677="Biologi","D",IF(D677="Statistika","E","F"))))),IF(A677&gt;=1000,"",IF(A677&gt;=100,"0",IF(A677&gt;=10,"00",IF(A677&lt;10,"000")))),A677)</f>
        <v>B0676</v>
      </c>
      <c r="D677" t="s">
        <v>1014</v>
      </c>
      <c r="E677" t="str">
        <f>VLOOKUP(C677,Detail!$G$1:$H$1001,2,0)</f>
        <v>Darimin Adriansyah</v>
      </c>
      <c r="F677" t="str">
        <f>IF(D677="Kimia","Bu Dwi",IF(D677="Biologi","Pak Krisna",IF(D677="Statistika","Pak Budi",IF(D677="Aktuaria","Bu Ratna",IF(D677="Matematika","Bu Made","Pak Andi")))))</f>
        <v>Pak Andi</v>
      </c>
      <c r="G677">
        <v>83</v>
      </c>
      <c r="H677">
        <v>41</v>
      </c>
      <c r="I677">
        <v>47</v>
      </c>
      <c r="J677">
        <v>75</v>
      </c>
      <c r="K677">
        <v>71</v>
      </c>
      <c r="L677">
        <v>73</v>
      </c>
      <c r="M677">
        <v>72</v>
      </c>
      <c r="N677" s="27">
        <f>IFERROR(VLOOKUP(Main!C677,Absen!$A$1:$B$501,2,0),"No")</f>
        <v>44839</v>
      </c>
      <c r="O677" s="27" t="str">
        <f>IF(N677="No","Hadir","Tidak Hadir")</f>
        <v>Tidak Hadir</v>
      </c>
      <c r="P677">
        <f>IF(N677="No",M677,M677-10)</f>
        <v>62</v>
      </c>
      <c r="Q677">
        <f>SUM(G677:H677,J677:K677)*12.5%+SUM(I677,L677)*20%+P677*10%</f>
        <v>63.95</v>
      </c>
      <c r="R677" t="str">
        <f>IF(Main!Q677&gt;=91,"A+",IF(Main!Q677&gt;=80,"A",IF(Q677&gt;=70,"B",IF(Q677&gt;=60,"C",IF(Q677&gt;=40,"D",IF(Q677&lt;40,"E"))))))</f>
        <v>C</v>
      </c>
      <c r="S677" s="27">
        <f>INDEX(Detail!$A$1:$A$1001,MATCH(Main!C677,Detail!$G$1:$G$1001,0))</f>
        <v>37179</v>
      </c>
      <c r="T677" t="str">
        <f>INDEX(Detail!$F$1:$F$1001,MATCH(Main!C677,Detail!$G$1:$G$1001,0))</f>
        <v>Jambi</v>
      </c>
      <c r="U677">
        <f>INDEX(Detail!$C$1:$C$1001,MATCH(Main!C677,Detail!$G$1:$G$1001,0))</f>
        <v>158</v>
      </c>
      <c r="V677">
        <f>INDEX(Detail!$D$1:$D$1001,MATCH(Main!C677,Detail!$G$1:$G$1001,0))</f>
        <v>53</v>
      </c>
      <c r="W677" t="str">
        <f>INDEX(Detail!$E$1:$E$1001,MATCH(Main!C677,Detail!$G$1:$G$1001,0))</f>
        <v>Jl. Gardujati No. 57</v>
      </c>
      <c r="X677" t="str">
        <f>INDEX(Detail!$B$1:$B$1001,MATCH(Main!C677,Detail!$G$1:$G$1001,0))</f>
        <v>O-</v>
      </c>
    </row>
    <row r="678" spans="1:24" x14ac:dyDescent="0.35">
      <c r="A678">
        <v>677</v>
      </c>
      <c r="B678" t="str">
        <f>IF(A678&lt;=250,"1-250",IF(A678&lt;=500,"251-500",IF(A678&lt;=750,"501-750","751-1000")))</f>
        <v>501-750</v>
      </c>
      <c r="C678" t="str">
        <f>CONCATENATE(IF(D678="Matematika","A",IF(D678="Fisika","B",IF(D678="Kimia","C",IF(D678="Biologi","D",IF(D678="Statistika","E","F"))))),IF(A678&gt;=1000,"",IF(A678&gt;=100,"0",IF(A678&gt;=10,"00",IF(A678&lt;10,"000")))),A678)</f>
        <v>B0677</v>
      </c>
      <c r="D678" t="s">
        <v>1014</v>
      </c>
      <c r="E678" t="str">
        <f>VLOOKUP(C678,Detail!$G$1:$H$1001,2,0)</f>
        <v>Bakda Handayani</v>
      </c>
      <c r="F678" t="str">
        <f>IF(D678="Kimia","Bu Dwi",IF(D678="Biologi","Pak Krisna",IF(D678="Statistika","Pak Budi",IF(D678="Aktuaria","Bu Ratna",IF(D678="Matematika","Bu Made","Pak Andi")))))</f>
        <v>Pak Andi</v>
      </c>
      <c r="G678">
        <v>64</v>
      </c>
      <c r="H678">
        <v>60</v>
      </c>
      <c r="I678">
        <v>84</v>
      </c>
      <c r="J678">
        <v>56</v>
      </c>
      <c r="K678">
        <v>86</v>
      </c>
      <c r="L678">
        <v>43</v>
      </c>
      <c r="M678">
        <v>70</v>
      </c>
      <c r="N678" s="27">
        <f>IFERROR(VLOOKUP(Main!C678,Absen!$A$1:$B$501,2,0),"No")</f>
        <v>44902</v>
      </c>
      <c r="O678" s="27" t="str">
        <f>IF(N678="No","Hadir","Tidak Hadir")</f>
        <v>Tidak Hadir</v>
      </c>
      <c r="P678">
        <f>IF(N678="No",M678,M678-10)</f>
        <v>60</v>
      </c>
      <c r="Q678">
        <f>SUM(G678:H678,J678:K678)*12.5%+SUM(I678,L678)*20%+P678*10%</f>
        <v>64.650000000000006</v>
      </c>
      <c r="R678" t="str">
        <f>IF(Main!Q678&gt;=91,"A+",IF(Main!Q678&gt;=80,"A",IF(Q678&gt;=70,"B",IF(Q678&gt;=60,"C",IF(Q678&gt;=40,"D",IF(Q678&lt;40,"E"))))))</f>
        <v>C</v>
      </c>
      <c r="S678" s="27">
        <f>INDEX(Detail!$A$1:$A$1001,MATCH(Main!C678,Detail!$G$1:$G$1001,0))</f>
        <v>38030</v>
      </c>
      <c r="T678" t="str">
        <f>INDEX(Detail!$F$1:$F$1001,MATCH(Main!C678,Detail!$G$1:$G$1001,0))</f>
        <v>Mataram</v>
      </c>
      <c r="U678">
        <f>INDEX(Detail!$C$1:$C$1001,MATCH(Main!C678,Detail!$G$1:$G$1001,0))</f>
        <v>161</v>
      </c>
      <c r="V678">
        <f>INDEX(Detail!$D$1:$D$1001,MATCH(Main!C678,Detail!$G$1:$G$1001,0))</f>
        <v>54</v>
      </c>
      <c r="W678" t="str">
        <f>INDEX(Detail!$E$1:$E$1001,MATCH(Main!C678,Detail!$G$1:$G$1001,0))</f>
        <v>Gg. W.R. Supratman No. 89</v>
      </c>
      <c r="X678" t="str">
        <f>INDEX(Detail!$B$1:$B$1001,MATCH(Main!C678,Detail!$G$1:$G$1001,0))</f>
        <v>AB-</v>
      </c>
    </row>
    <row r="679" spans="1:24" x14ac:dyDescent="0.35">
      <c r="A679">
        <v>678</v>
      </c>
      <c r="B679" t="str">
        <f>IF(A679&lt;=250,"1-250",IF(A679&lt;=500,"251-500",IF(A679&lt;=750,"501-750","751-1000")))</f>
        <v>501-750</v>
      </c>
      <c r="C679" t="str">
        <f>CONCATENATE(IF(D679="Matematika","A",IF(D679="Fisika","B",IF(D679="Kimia","C",IF(D679="Biologi","D",IF(D679="Statistika","E","F"))))),IF(A679&gt;=1000,"",IF(A679&gt;=100,"0",IF(A679&gt;=10,"00",IF(A679&lt;10,"000")))),A679)</f>
        <v>A0678</v>
      </c>
      <c r="D679" t="s">
        <v>1015</v>
      </c>
      <c r="E679" t="str">
        <f>VLOOKUP(C679,Detail!$G$1:$H$1001,2,0)</f>
        <v>Darsirah Gunarto</v>
      </c>
      <c r="F679" t="str">
        <f>IF(D679="Kimia","Bu Dwi",IF(D679="Biologi","Pak Krisna",IF(D679="Statistika","Pak Budi",IF(D679="Aktuaria","Bu Ratna",IF(D679="Matematika","Bu Made","Pak Andi")))))</f>
        <v>Bu Made</v>
      </c>
      <c r="G679">
        <v>65</v>
      </c>
      <c r="H679">
        <v>64</v>
      </c>
      <c r="I679">
        <v>68</v>
      </c>
      <c r="J679">
        <v>64</v>
      </c>
      <c r="K679">
        <v>91</v>
      </c>
      <c r="L679">
        <v>58</v>
      </c>
      <c r="M679">
        <v>72</v>
      </c>
      <c r="N679" s="27" t="str">
        <f>IFERROR(VLOOKUP(Main!C679,Absen!$A$1:$B$501,2,0),"No")</f>
        <v>No</v>
      </c>
      <c r="O679" s="27" t="str">
        <f>IF(N679="No","Hadir","Tidak Hadir")</f>
        <v>Hadir</v>
      </c>
      <c r="P679">
        <f>IF(N679="No",M679,M679-10)</f>
        <v>72</v>
      </c>
      <c r="Q679">
        <f>SUM(G679:H679,J679:K679)*12.5%+SUM(I679,L679)*20%+P679*10%</f>
        <v>67.900000000000006</v>
      </c>
      <c r="R679" t="str">
        <f>IF(Main!Q679&gt;=91,"A+",IF(Main!Q679&gt;=80,"A",IF(Q679&gt;=70,"B",IF(Q679&gt;=60,"C",IF(Q679&gt;=40,"D",IF(Q679&lt;40,"E"))))))</f>
        <v>C</v>
      </c>
      <c r="S679" s="27">
        <f>INDEX(Detail!$A$1:$A$1001,MATCH(Main!C679,Detail!$G$1:$G$1001,0))</f>
        <v>38115</v>
      </c>
      <c r="T679" t="str">
        <f>INDEX(Detail!$F$1:$F$1001,MATCH(Main!C679,Detail!$G$1:$G$1001,0))</f>
        <v>Ternate</v>
      </c>
      <c r="U679">
        <f>INDEX(Detail!$C$1:$C$1001,MATCH(Main!C679,Detail!$G$1:$G$1001,0))</f>
        <v>161</v>
      </c>
      <c r="V679">
        <f>INDEX(Detail!$D$1:$D$1001,MATCH(Main!C679,Detail!$G$1:$G$1001,0))</f>
        <v>78</v>
      </c>
      <c r="W679" t="str">
        <f>INDEX(Detail!$E$1:$E$1001,MATCH(Main!C679,Detail!$G$1:$G$1001,0))</f>
        <v xml:space="preserve">Gang Jamika No. 2
</v>
      </c>
      <c r="X679" t="str">
        <f>INDEX(Detail!$B$1:$B$1001,MATCH(Main!C679,Detail!$G$1:$G$1001,0))</f>
        <v>B+</v>
      </c>
    </row>
    <row r="680" spans="1:24" x14ac:dyDescent="0.35">
      <c r="A680">
        <v>679</v>
      </c>
      <c r="B680" t="str">
        <f>IF(A680&lt;=250,"1-250",IF(A680&lt;=500,"251-500",IF(A680&lt;=750,"501-750","751-1000")))</f>
        <v>501-750</v>
      </c>
      <c r="C680" t="str">
        <f>CONCATENATE(IF(D680="Matematika","A",IF(D680="Fisika","B",IF(D680="Kimia","C",IF(D680="Biologi","D",IF(D680="Statistika","E","F"))))),IF(A680&gt;=1000,"",IF(A680&gt;=100,"0",IF(A680&gt;=10,"00",IF(A680&lt;10,"000")))),A680)</f>
        <v>F0679</v>
      </c>
      <c r="D680" t="s">
        <v>1011</v>
      </c>
      <c r="E680" t="str">
        <f>VLOOKUP(C680,Detail!$G$1:$H$1001,2,0)</f>
        <v>Raisa Situmorang</v>
      </c>
      <c r="F680" t="str">
        <f>IF(D680="Kimia","Bu Dwi",IF(D680="Biologi","Pak Krisna",IF(D680="Statistika","Pak Budi",IF(D680="Aktuaria","Bu Ratna",IF(D680="Matematika","Bu Made","Pak Andi")))))</f>
        <v>Bu Ratna</v>
      </c>
      <c r="G680">
        <v>72</v>
      </c>
      <c r="H680">
        <v>53</v>
      </c>
      <c r="I680">
        <v>88</v>
      </c>
      <c r="J680">
        <v>51</v>
      </c>
      <c r="K680">
        <v>75</v>
      </c>
      <c r="L680">
        <v>95</v>
      </c>
      <c r="M680">
        <v>82</v>
      </c>
      <c r="N680" s="27">
        <f>IFERROR(VLOOKUP(Main!C680,Absen!$A$1:$B$501,2,0),"No")</f>
        <v>44780</v>
      </c>
      <c r="O680" s="27" t="str">
        <f>IF(N680="No","Hadir","Tidak Hadir")</f>
        <v>Tidak Hadir</v>
      </c>
      <c r="P680">
        <f>IF(N680="No",M680,M680-10)</f>
        <v>72</v>
      </c>
      <c r="Q680">
        <f>SUM(G680:H680,J680:K680)*12.5%+SUM(I680,L680)*20%+P680*10%</f>
        <v>75.174999999999997</v>
      </c>
      <c r="R680" t="str">
        <f>IF(Main!Q680&gt;=91,"A+",IF(Main!Q680&gt;=80,"A",IF(Q680&gt;=70,"B",IF(Q680&gt;=60,"C",IF(Q680&gt;=40,"D",IF(Q680&lt;40,"E"))))))</f>
        <v>B</v>
      </c>
      <c r="S680" s="27">
        <f>INDEX(Detail!$A$1:$A$1001,MATCH(Main!C680,Detail!$G$1:$G$1001,0))</f>
        <v>37986</v>
      </c>
      <c r="T680" t="str">
        <f>INDEX(Detail!$F$1:$F$1001,MATCH(Main!C680,Detail!$G$1:$G$1001,0))</f>
        <v>Malang</v>
      </c>
      <c r="U680">
        <f>INDEX(Detail!$C$1:$C$1001,MATCH(Main!C680,Detail!$G$1:$G$1001,0))</f>
        <v>176</v>
      </c>
      <c r="V680">
        <f>INDEX(Detail!$D$1:$D$1001,MATCH(Main!C680,Detail!$G$1:$G$1001,0))</f>
        <v>49</v>
      </c>
      <c r="W680" t="str">
        <f>INDEX(Detail!$E$1:$E$1001,MATCH(Main!C680,Detail!$G$1:$G$1001,0))</f>
        <v>Jl. Raya Setiabudhi No. 98</v>
      </c>
      <c r="X680" t="str">
        <f>INDEX(Detail!$B$1:$B$1001,MATCH(Main!C680,Detail!$G$1:$G$1001,0))</f>
        <v>O+</v>
      </c>
    </row>
    <row r="681" spans="1:24" x14ac:dyDescent="0.35">
      <c r="A681">
        <v>680</v>
      </c>
      <c r="B681" t="str">
        <f>IF(A681&lt;=250,"1-250",IF(A681&lt;=500,"251-500",IF(A681&lt;=750,"501-750","751-1000")))</f>
        <v>501-750</v>
      </c>
      <c r="C681" t="str">
        <f>CONCATENATE(IF(D681="Matematika","A",IF(D681="Fisika","B",IF(D681="Kimia","C",IF(D681="Biologi","D",IF(D681="Statistika","E","F"))))),IF(A681&gt;=1000,"",IF(A681&gt;=100,"0",IF(A681&gt;=10,"00",IF(A681&lt;10,"000")))),A681)</f>
        <v>A0680</v>
      </c>
      <c r="D681" t="s">
        <v>1015</v>
      </c>
      <c r="E681" t="str">
        <f>VLOOKUP(C681,Detail!$G$1:$H$1001,2,0)</f>
        <v>Gangsar Widiastuti</v>
      </c>
      <c r="F681" t="str">
        <f>IF(D681="Kimia","Bu Dwi",IF(D681="Biologi","Pak Krisna",IF(D681="Statistika","Pak Budi",IF(D681="Aktuaria","Bu Ratna",IF(D681="Matematika","Bu Made","Pak Andi")))))</f>
        <v>Bu Made</v>
      </c>
      <c r="G681">
        <v>65</v>
      </c>
      <c r="H681">
        <v>47</v>
      </c>
      <c r="I681">
        <v>61</v>
      </c>
      <c r="J681">
        <v>66</v>
      </c>
      <c r="K681">
        <v>65</v>
      </c>
      <c r="L681">
        <v>52</v>
      </c>
      <c r="M681">
        <v>65</v>
      </c>
      <c r="N681" s="27">
        <f>IFERROR(VLOOKUP(Main!C681,Absen!$A$1:$B$501,2,0),"No")</f>
        <v>44768</v>
      </c>
      <c r="O681" s="27" t="str">
        <f>IF(N681="No","Hadir","Tidak Hadir")</f>
        <v>Tidak Hadir</v>
      </c>
      <c r="P681">
        <f>IF(N681="No",M681,M681-10)</f>
        <v>55</v>
      </c>
      <c r="Q681">
        <f>SUM(G681:H681,J681:K681)*12.5%+SUM(I681,L681)*20%+P681*10%</f>
        <v>58.475000000000001</v>
      </c>
      <c r="R681" t="str">
        <f>IF(Main!Q681&gt;=91,"A+",IF(Main!Q681&gt;=80,"A",IF(Q681&gt;=70,"B",IF(Q681&gt;=60,"C",IF(Q681&gt;=40,"D",IF(Q681&lt;40,"E"))))))</f>
        <v>D</v>
      </c>
      <c r="S681" s="27">
        <f>INDEX(Detail!$A$1:$A$1001,MATCH(Main!C681,Detail!$G$1:$G$1001,0))</f>
        <v>37815</v>
      </c>
      <c r="T681" t="str">
        <f>INDEX(Detail!$F$1:$F$1001,MATCH(Main!C681,Detail!$G$1:$G$1001,0))</f>
        <v>Banjarmasin</v>
      </c>
      <c r="U681">
        <f>INDEX(Detail!$C$1:$C$1001,MATCH(Main!C681,Detail!$G$1:$G$1001,0))</f>
        <v>165</v>
      </c>
      <c r="V681">
        <f>INDEX(Detail!$D$1:$D$1001,MATCH(Main!C681,Detail!$G$1:$G$1001,0))</f>
        <v>82</v>
      </c>
      <c r="W681" t="str">
        <f>INDEX(Detail!$E$1:$E$1001,MATCH(Main!C681,Detail!$G$1:$G$1001,0))</f>
        <v>Jl. Rajiman No. 51</v>
      </c>
      <c r="X681" t="str">
        <f>INDEX(Detail!$B$1:$B$1001,MATCH(Main!C681,Detail!$G$1:$G$1001,0))</f>
        <v>AB-</v>
      </c>
    </row>
    <row r="682" spans="1:24" x14ac:dyDescent="0.35">
      <c r="A682">
        <v>681</v>
      </c>
      <c r="B682" t="str">
        <f>IF(A682&lt;=250,"1-250",IF(A682&lt;=500,"251-500",IF(A682&lt;=750,"501-750","751-1000")))</f>
        <v>501-750</v>
      </c>
      <c r="C682" t="str">
        <f>CONCATENATE(IF(D682="Matematika","A",IF(D682="Fisika","B",IF(D682="Kimia","C",IF(D682="Biologi","D",IF(D682="Statistika","E","F"))))),IF(A682&gt;=1000,"",IF(A682&gt;=100,"0",IF(A682&gt;=10,"00",IF(A682&lt;10,"000")))),A682)</f>
        <v>A0681</v>
      </c>
      <c r="D682" t="s">
        <v>1015</v>
      </c>
      <c r="E682" t="str">
        <f>VLOOKUP(C682,Detail!$G$1:$H$1001,2,0)</f>
        <v>Salsabila Utama</v>
      </c>
      <c r="F682" t="str">
        <f>IF(D682="Kimia","Bu Dwi",IF(D682="Biologi","Pak Krisna",IF(D682="Statistika","Pak Budi",IF(D682="Aktuaria","Bu Ratna",IF(D682="Matematika","Bu Made","Pak Andi")))))</f>
        <v>Bu Made</v>
      </c>
      <c r="G682">
        <v>53</v>
      </c>
      <c r="H682">
        <v>45</v>
      </c>
      <c r="I682">
        <v>71</v>
      </c>
      <c r="J682">
        <v>60</v>
      </c>
      <c r="K682">
        <v>58</v>
      </c>
      <c r="L682">
        <v>65</v>
      </c>
      <c r="M682">
        <v>91</v>
      </c>
      <c r="N682" s="27">
        <f>IFERROR(VLOOKUP(Main!C682,Absen!$A$1:$B$501,2,0),"No")</f>
        <v>44831</v>
      </c>
      <c r="O682" s="27" t="str">
        <f>IF(N682="No","Hadir","Tidak Hadir")</f>
        <v>Tidak Hadir</v>
      </c>
      <c r="P682">
        <f>IF(N682="No",M682,M682-10)</f>
        <v>81</v>
      </c>
      <c r="Q682">
        <f>SUM(G682:H682,J682:K682)*12.5%+SUM(I682,L682)*20%+P682*10%</f>
        <v>62.300000000000004</v>
      </c>
      <c r="R682" t="str">
        <f>IF(Main!Q682&gt;=91,"A+",IF(Main!Q682&gt;=80,"A",IF(Q682&gt;=70,"B",IF(Q682&gt;=60,"C",IF(Q682&gt;=40,"D",IF(Q682&lt;40,"E"))))))</f>
        <v>C</v>
      </c>
      <c r="S682" s="27">
        <f>INDEX(Detail!$A$1:$A$1001,MATCH(Main!C682,Detail!$G$1:$G$1001,0))</f>
        <v>38294</v>
      </c>
      <c r="T682" t="str">
        <f>INDEX(Detail!$F$1:$F$1001,MATCH(Main!C682,Detail!$G$1:$G$1001,0))</f>
        <v>Kota Administrasi Jakarta Utara</v>
      </c>
      <c r="U682">
        <f>INDEX(Detail!$C$1:$C$1001,MATCH(Main!C682,Detail!$G$1:$G$1001,0))</f>
        <v>174</v>
      </c>
      <c r="V682">
        <f>INDEX(Detail!$D$1:$D$1001,MATCH(Main!C682,Detail!$G$1:$G$1001,0))</f>
        <v>94</v>
      </c>
      <c r="W682" t="str">
        <f>INDEX(Detail!$E$1:$E$1001,MATCH(Main!C682,Detail!$G$1:$G$1001,0))</f>
        <v xml:space="preserve">Gg. Pacuan Kuda No. 1
</v>
      </c>
      <c r="X682" t="str">
        <f>INDEX(Detail!$B$1:$B$1001,MATCH(Main!C682,Detail!$G$1:$G$1001,0))</f>
        <v>AB+</v>
      </c>
    </row>
    <row r="683" spans="1:24" x14ac:dyDescent="0.35">
      <c r="A683">
        <v>682</v>
      </c>
      <c r="B683" t="str">
        <f>IF(A683&lt;=250,"1-250",IF(A683&lt;=500,"251-500",IF(A683&lt;=750,"501-750","751-1000")))</f>
        <v>501-750</v>
      </c>
      <c r="C683" t="str">
        <f>CONCATENATE(IF(D683="Matematika","A",IF(D683="Fisika","B",IF(D683="Kimia","C",IF(D683="Biologi","D",IF(D683="Statistika","E","F"))))),IF(A683&gt;=1000,"",IF(A683&gt;=100,"0",IF(A683&gt;=10,"00",IF(A683&lt;10,"000")))),A683)</f>
        <v>A0682</v>
      </c>
      <c r="D683" t="s">
        <v>1015</v>
      </c>
      <c r="E683" t="str">
        <f>VLOOKUP(C683,Detail!$G$1:$H$1001,2,0)</f>
        <v>Wira Novitasari</v>
      </c>
      <c r="F683" t="str">
        <f>IF(D683="Kimia","Bu Dwi",IF(D683="Biologi","Pak Krisna",IF(D683="Statistika","Pak Budi",IF(D683="Aktuaria","Bu Ratna",IF(D683="Matematika","Bu Made","Pak Andi")))))</f>
        <v>Bu Made</v>
      </c>
      <c r="G683">
        <v>75</v>
      </c>
      <c r="H683">
        <v>40</v>
      </c>
      <c r="I683">
        <v>57</v>
      </c>
      <c r="J683">
        <v>63</v>
      </c>
      <c r="K683">
        <v>63</v>
      </c>
      <c r="L683">
        <v>86</v>
      </c>
      <c r="M683">
        <v>87</v>
      </c>
      <c r="N683" s="27">
        <f>IFERROR(VLOOKUP(Main!C683,Absen!$A$1:$B$501,2,0),"No")</f>
        <v>44917</v>
      </c>
      <c r="O683" s="27" t="str">
        <f>IF(N683="No","Hadir","Tidak Hadir")</f>
        <v>Tidak Hadir</v>
      </c>
      <c r="P683">
        <f>IF(N683="No",M683,M683-10)</f>
        <v>77</v>
      </c>
      <c r="Q683">
        <f>SUM(G683:H683,J683:K683)*12.5%+SUM(I683,L683)*20%+P683*10%</f>
        <v>66.424999999999997</v>
      </c>
      <c r="R683" t="str">
        <f>IF(Main!Q683&gt;=91,"A+",IF(Main!Q683&gt;=80,"A",IF(Q683&gt;=70,"B",IF(Q683&gt;=60,"C",IF(Q683&gt;=40,"D",IF(Q683&lt;40,"E"))))))</f>
        <v>C</v>
      </c>
      <c r="S683" s="27">
        <f>INDEX(Detail!$A$1:$A$1001,MATCH(Main!C683,Detail!$G$1:$G$1001,0))</f>
        <v>37245</v>
      </c>
      <c r="T683" t="str">
        <f>INDEX(Detail!$F$1:$F$1001,MATCH(Main!C683,Detail!$G$1:$G$1001,0))</f>
        <v>Surakarta</v>
      </c>
      <c r="U683">
        <f>INDEX(Detail!$C$1:$C$1001,MATCH(Main!C683,Detail!$G$1:$G$1001,0))</f>
        <v>161</v>
      </c>
      <c r="V683">
        <f>INDEX(Detail!$D$1:$D$1001,MATCH(Main!C683,Detail!$G$1:$G$1001,0))</f>
        <v>53</v>
      </c>
      <c r="W683" t="str">
        <f>INDEX(Detail!$E$1:$E$1001,MATCH(Main!C683,Detail!$G$1:$G$1001,0))</f>
        <v>Gg. Cikutra Barat No. 24</v>
      </c>
      <c r="X683" t="str">
        <f>INDEX(Detail!$B$1:$B$1001,MATCH(Main!C683,Detail!$G$1:$G$1001,0))</f>
        <v>B+</v>
      </c>
    </row>
    <row r="684" spans="1:24" x14ac:dyDescent="0.35">
      <c r="A684">
        <v>683</v>
      </c>
      <c r="B684" t="str">
        <f>IF(A684&lt;=250,"1-250",IF(A684&lt;=500,"251-500",IF(A684&lt;=750,"501-750","751-1000")))</f>
        <v>501-750</v>
      </c>
      <c r="C684" t="str">
        <f>CONCATENATE(IF(D684="Matematika","A",IF(D684="Fisika","B",IF(D684="Kimia","C",IF(D684="Biologi","D",IF(D684="Statistika","E","F"))))),IF(A684&gt;=1000,"",IF(A684&gt;=100,"0",IF(A684&gt;=10,"00",IF(A684&lt;10,"000")))),A684)</f>
        <v>C0683</v>
      </c>
      <c r="D684" t="s">
        <v>1012</v>
      </c>
      <c r="E684" t="str">
        <f>VLOOKUP(C684,Detail!$G$1:$H$1001,2,0)</f>
        <v>Bala Sitorus</v>
      </c>
      <c r="F684" t="str">
        <f>IF(D684="Kimia","Bu Dwi",IF(D684="Biologi","Pak Krisna",IF(D684="Statistika","Pak Budi",IF(D684="Aktuaria","Bu Ratna",IF(D684="Matematika","Bu Made","Pak Andi")))))</f>
        <v>Bu Dwi</v>
      </c>
      <c r="G684">
        <v>94</v>
      </c>
      <c r="H684">
        <v>49</v>
      </c>
      <c r="I684">
        <v>76</v>
      </c>
      <c r="J684">
        <v>58</v>
      </c>
      <c r="K684">
        <v>93</v>
      </c>
      <c r="L684">
        <v>63</v>
      </c>
      <c r="M684">
        <v>100</v>
      </c>
      <c r="N684" s="27">
        <f>IFERROR(VLOOKUP(Main!C684,Absen!$A$1:$B$501,2,0),"No")</f>
        <v>44876</v>
      </c>
      <c r="O684" s="27" t="str">
        <f>IF(N684="No","Hadir","Tidak Hadir")</f>
        <v>Tidak Hadir</v>
      </c>
      <c r="P684">
        <f>IF(N684="No",M684,M684-10)</f>
        <v>90</v>
      </c>
      <c r="Q684">
        <f>SUM(G684:H684,J684:K684)*12.5%+SUM(I684,L684)*20%+P684*10%</f>
        <v>73.55</v>
      </c>
      <c r="R684" t="str">
        <f>IF(Main!Q684&gt;=91,"A+",IF(Main!Q684&gt;=80,"A",IF(Q684&gt;=70,"B",IF(Q684&gt;=60,"C",IF(Q684&gt;=40,"D",IF(Q684&lt;40,"E"))))))</f>
        <v>B</v>
      </c>
      <c r="S684" s="27">
        <f>INDEX(Detail!$A$1:$A$1001,MATCH(Main!C684,Detail!$G$1:$G$1001,0))</f>
        <v>37147</v>
      </c>
      <c r="T684" t="str">
        <f>INDEX(Detail!$F$1:$F$1001,MATCH(Main!C684,Detail!$G$1:$G$1001,0))</f>
        <v>Bontang</v>
      </c>
      <c r="U684">
        <f>INDEX(Detail!$C$1:$C$1001,MATCH(Main!C684,Detail!$G$1:$G$1001,0))</f>
        <v>178</v>
      </c>
      <c r="V684">
        <f>INDEX(Detail!$D$1:$D$1001,MATCH(Main!C684,Detail!$G$1:$G$1001,0))</f>
        <v>59</v>
      </c>
      <c r="W684" t="str">
        <f>INDEX(Detail!$E$1:$E$1001,MATCH(Main!C684,Detail!$G$1:$G$1001,0))</f>
        <v xml:space="preserve">Jl. Ahmad Yani No. 7
</v>
      </c>
      <c r="X684" t="str">
        <f>INDEX(Detail!$B$1:$B$1001,MATCH(Main!C684,Detail!$G$1:$G$1001,0))</f>
        <v>O-</v>
      </c>
    </row>
    <row r="685" spans="1:24" x14ac:dyDescent="0.35">
      <c r="A685">
        <v>343</v>
      </c>
      <c r="B685" t="str">
        <f>IF(A685&lt;=250,"1-250",IF(A685&lt;=500,"251-500",IF(A685&lt;=750,"501-750","751-1000")))</f>
        <v>251-500</v>
      </c>
      <c r="C685" t="str">
        <f>CONCATENATE(IF(D685="Matematika","A",IF(D685="Fisika","B",IF(D685="Kimia","C",IF(D685="Biologi","D",IF(D685="Statistika","E","F"))))),IF(A685&gt;=1000,"",IF(A685&gt;=100,"0",IF(A685&gt;=10,"00",IF(A685&lt;10,"000")))),A685)</f>
        <v>B0343</v>
      </c>
      <c r="D685" t="s">
        <v>1014</v>
      </c>
      <c r="E685" t="str">
        <f>VLOOKUP(C685,Detail!$G$1:$H$1001,2,0)</f>
        <v>Yulia Puspita</v>
      </c>
      <c r="F685" t="str">
        <f>IF(D685="Statistika","Bu Dwi",IF(D685="Aktuaria","Pak Krisna",IF(D685="Matematika","Pak Budi",IF(D685="Fisika","Bu Ratna",IF(D685="Kimia","Bu Made","Pak Andi")))))</f>
        <v>Bu Ratna</v>
      </c>
      <c r="G685">
        <v>64</v>
      </c>
      <c r="H685">
        <v>72</v>
      </c>
      <c r="I685">
        <v>85</v>
      </c>
      <c r="J685">
        <v>71</v>
      </c>
      <c r="K685">
        <v>81</v>
      </c>
      <c r="L685">
        <v>97</v>
      </c>
      <c r="M685">
        <v>99</v>
      </c>
      <c r="N685" s="27" t="str">
        <f>IFERROR(VLOOKUP(Main!C344,Absen!$A$1:$B$501,2,0),"No")</f>
        <v>No</v>
      </c>
      <c r="O685" s="27" t="str">
        <f>IF(N685="No","Hadir","Tidak Hadir")</f>
        <v>Hadir</v>
      </c>
      <c r="P685">
        <f>IF(N685="No",M685,M685-10)</f>
        <v>99</v>
      </c>
      <c r="Q685">
        <f>SUM(G685:H685,J685:K685)*12.5%+SUM(I685,L685)*20%+P685*10%</f>
        <v>82.300000000000011</v>
      </c>
      <c r="R685" t="str">
        <f>IF(Main!Q344&gt;=91,"A+",IF(Main!Q344&gt;=80,"A",IF(Q685&gt;=70,"B",IF(Q685&gt;=60,"C",IF(Q685&gt;=40,"D",IF(Q685&lt;40,"E"))))))</f>
        <v>A</v>
      </c>
      <c r="S685" s="27">
        <f>INDEX(Detail!$A$1:$A$1001,MATCH(Main!C685,Detail!$G$1:$G$1001,0))</f>
        <v>37609</v>
      </c>
      <c r="T685" t="str">
        <f>INDEX(Detail!$F$1:$F$1001,MATCH(Main!C685,Detail!$G$1:$G$1001,0))</f>
        <v>Kendari</v>
      </c>
      <c r="U685">
        <f>INDEX(Detail!$C$1:$C$1001,MATCH(Main!C685,Detail!$G$1:$G$1001,0))</f>
        <v>160</v>
      </c>
      <c r="V685">
        <f>INDEX(Detail!$D$1:$D$1001,MATCH(Main!C685,Detail!$G$1:$G$1001,0))</f>
        <v>94</v>
      </c>
      <c r="W685" t="str">
        <f>INDEX(Detail!$E$1:$E$1001,MATCH(Main!C685,Detail!$G$1:$G$1001,0))</f>
        <v xml:space="preserve">Jalan Ciwastra No. 4
</v>
      </c>
      <c r="X685" t="str">
        <f>INDEX(Detail!$B$1:$B$1001,MATCH(Main!C685,Detail!$G$1:$G$1001,0))</f>
        <v>AB+</v>
      </c>
    </row>
    <row r="686" spans="1:24" x14ac:dyDescent="0.35">
      <c r="A686">
        <v>685</v>
      </c>
      <c r="B686" t="str">
        <f>IF(A686&lt;=250,"1-250",IF(A686&lt;=500,"251-500",IF(A686&lt;=750,"501-750","751-1000")))</f>
        <v>501-750</v>
      </c>
      <c r="C686" t="str">
        <f>CONCATENATE(IF(D686="Matematika","A",IF(D686="Fisika","B",IF(D686="Kimia","C",IF(D686="Biologi","D",IF(D686="Statistika","E","F"))))),IF(A686&gt;=1000,"",IF(A686&gt;=100,"0",IF(A686&gt;=10,"00",IF(A686&lt;10,"000")))),A686)</f>
        <v>E0685</v>
      </c>
      <c r="D686" t="s">
        <v>1010</v>
      </c>
      <c r="E686" t="str">
        <f>VLOOKUP(C686,Detail!$G$1:$H$1001,2,0)</f>
        <v>Tira Natsir</v>
      </c>
      <c r="F686" t="str">
        <f>IF(D686="Kimia","Bu Dwi",IF(D686="Biologi","Pak Krisna",IF(D686="Statistika","Pak Budi",IF(D686="Aktuaria","Bu Ratna",IF(D686="Matematika","Bu Made","Pak Andi")))))</f>
        <v>Pak Budi</v>
      </c>
      <c r="G686">
        <v>61</v>
      </c>
      <c r="H686">
        <v>43</v>
      </c>
      <c r="I686">
        <v>85</v>
      </c>
      <c r="J686">
        <v>62</v>
      </c>
      <c r="K686">
        <v>65</v>
      </c>
      <c r="L686">
        <v>97</v>
      </c>
      <c r="M686">
        <v>91</v>
      </c>
      <c r="N686" s="27">
        <f>IFERROR(VLOOKUP(Main!C686,Absen!$A$1:$B$501,2,0),"No")</f>
        <v>44850</v>
      </c>
      <c r="O686" s="27" t="str">
        <f>IF(N686="No","Hadir","Tidak Hadir")</f>
        <v>Tidak Hadir</v>
      </c>
      <c r="P686">
        <f>IF(N686="No",M686,M686-10)</f>
        <v>81</v>
      </c>
      <c r="Q686">
        <f>SUM(G686:H686,J686:K686)*12.5%+SUM(I686,L686)*20%+P686*10%</f>
        <v>73.375</v>
      </c>
      <c r="R686" t="str">
        <f>IF(Main!Q686&gt;=91,"A+",IF(Main!Q686&gt;=80,"A",IF(Q686&gt;=70,"B",IF(Q686&gt;=60,"C",IF(Q686&gt;=40,"D",IF(Q686&lt;40,"E"))))))</f>
        <v>B</v>
      </c>
      <c r="S686" s="27">
        <f>INDEX(Detail!$A$1:$A$1001,MATCH(Main!C686,Detail!$G$1:$G$1001,0))</f>
        <v>37680</v>
      </c>
      <c r="T686" t="str">
        <f>INDEX(Detail!$F$1:$F$1001,MATCH(Main!C686,Detail!$G$1:$G$1001,0))</f>
        <v>Singkawang</v>
      </c>
      <c r="U686">
        <f>INDEX(Detail!$C$1:$C$1001,MATCH(Main!C686,Detail!$G$1:$G$1001,0))</f>
        <v>175</v>
      </c>
      <c r="V686">
        <f>INDEX(Detail!$D$1:$D$1001,MATCH(Main!C686,Detail!$G$1:$G$1001,0))</f>
        <v>57</v>
      </c>
      <c r="W686" t="str">
        <f>INDEX(Detail!$E$1:$E$1001,MATCH(Main!C686,Detail!$G$1:$G$1001,0))</f>
        <v>Gg. Stasiun Wonokromo No. 18</v>
      </c>
      <c r="X686" t="str">
        <f>INDEX(Detail!$B$1:$B$1001,MATCH(Main!C686,Detail!$G$1:$G$1001,0))</f>
        <v>B+</v>
      </c>
    </row>
    <row r="687" spans="1:24" x14ac:dyDescent="0.35">
      <c r="A687">
        <v>686</v>
      </c>
      <c r="B687" t="str">
        <f>IF(A687&lt;=250,"1-250",IF(A687&lt;=500,"251-500",IF(A687&lt;=750,"501-750","751-1000")))</f>
        <v>501-750</v>
      </c>
      <c r="C687" t="str">
        <f>CONCATENATE(IF(D687="Matematika","A",IF(D687="Fisika","B",IF(D687="Kimia","C",IF(D687="Biologi","D",IF(D687="Statistika","E","F"))))),IF(A687&gt;=1000,"",IF(A687&gt;=100,"0",IF(A687&gt;=10,"00",IF(A687&lt;10,"000")))),A687)</f>
        <v>D0686</v>
      </c>
      <c r="D687" t="s">
        <v>1013</v>
      </c>
      <c r="E687" t="str">
        <f>VLOOKUP(C687,Detail!$G$1:$H$1001,2,0)</f>
        <v>Wira Haryanto</v>
      </c>
      <c r="F687" t="str">
        <f>IF(D687="Kimia","Bu Dwi",IF(D687="Biologi","Pak Krisna",IF(D687="Statistika","Pak Budi",IF(D687="Aktuaria","Bu Ratna",IF(D687="Matematika","Bu Made","Pak Andi")))))</f>
        <v>Pak Krisna</v>
      </c>
      <c r="G687">
        <v>76</v>
      </c>
      <c r="H687">
        <v>75</v>
      </c>
      <c r="I687">
        <v>74</v>
      </c>
      <c r="J687">
        <v>72</v>
      </c>
      <c r="K687">
        <v>76</v>
      </c>
      <c r="L687">
        <v>77</v>
      </c>
      <c r="M687">
        <v>62</v>
      </c>
      <c r="N687" s="27" t="str">
        <f>IFERROR(VLOOKUP(Main!C687,Absen!$A$1:$B$501,2,0),"No")</f>
        <v>No</v>
      </c>
      <c r="O687" s="27" t="str">
        <f>IF(N687="No","Hadir","Tidak Hadir")</f>
        <v>Hadir</v>
      </c>
      <c r="P687">
        <f>IF(N687="No",M687,M687-10)</f>
        <v>62</v>
      </c>
      <c r="Q687">
        <f>SUM(G687:H687,J687:K687)*12.5%+SUM(I687,L687)*20%+P687*10%</f>
        <v>73.775000000000006</v>
      </c>
      <c r="R687" t="str">
        <f>IF(Main!Q687&gt;=91,"A+",IF(Main!Q687&gt;=80,"A",IF(Q687&gt;=70,"B",IF(Q687&gt;=60,"C",IF(Q687&gt;=40,"D",IF(Q687&lt;40,"E"))))))</f>
        <v>B</v>
      </c>
      <c r="S687" s="27">
        <f>INDEX(Detail!$A$1:$A$1001,MATCH(Main!C687,Detail!$G$1:$G$1001,0))</f>
        <v>37625</v>
      </c>
      <c r="T687" t="str">
        <f>INDEX(Detail!$F$1:$F$1001,MATCH(Main!C687,Detail!$G$1:$G$1001,0))</f>
        <v>Bandar Lampung</v>
      </c>
      <c r="U687">
        <f>INDEX(Detail!$C$1:$C$1001,MATCH(Main!C687,Detail!$G$1:$G$1001,0))</f>
        <v>154</v>
      </c>
      <c r="V687">
        <f>INDEX(Detail!$D$1:$D$1001,MATCH(Main!C687,Detail!$G$1:$G$1001,0))</f>
        <v>91</v>
      </c>
      <c r="W687" t="str">
        <f>INDEX(Detail!$E$1:$E$1001,MATCH(Main!C687,Detail!$G$1:$G$1001,0))</f>
        <v>Gang Merdeka No. 34</v>
      </c>
      <c r="X687" t="str">
        <f>INDEX(Detail!$B$1:$B$1001,MATCH(Main!C687,Detail!$G$1:$G$1001,0))</f>
        <v>O-</v>
      </c>
    </row>
    <row r="688" spans="1:24" x14ac:dyDescent="0.35">
      <c r="A688">
        <v>687</v>
      </c>
      <c r="B688" t="str">
        <f>IF(A688&lt;=250,"1-250",IF(A688&lt;=500,"251-500",IF(A688&lt;=750,"501-750","751-1000")))</f>
        <v>501-750</v>
      </c>
      <c r="C688" t="str">
        <f>CONCATENATE(IF(D688="Matematika","A",IF(D688="Fisika","B",IF(D688="Kimia","C",IF(D688="Biologi","D",IF(D688="Statistika","E","F"))))),IF(A688&gt;=1000,"",IF(A688&gt;=100,"0",IF(A688&gt;=10,"00",IF(A688&lt;10,"000")))),A688)</f>
        <v>C0687</v>
      </c>
      <c r="D688" t="s">
        <v>1012</v>
      </c>
      <c r="E688" t="str">
        <f>VLOOKUP(C688,Detail!$G$1:$H$1001,2,0)</f>
        <v>Jasmin Padmasari</v>
      </c>
      <c r="F688" t="str">
        <f>IF(D688="Kimia","Bu Dwi",IF(D688="Biologi","Pak Krisna",IF(D688="Statistika","Pak Budi",IF(D688="Aktuaria","Bu Ratna",IF(D688="Matematika","Bu Made","Pak Andi")))))</f>
        <v>Bu Dwi</v>
      </c>
      <c r="G688">
        <v>83</v>
      </c>
      <c r="H688">
        <v>69</v>
      </c>
      <c r="I688">
        <v>76</v>
      </c>
      <c r="J688">
        <v>70</v>
      </c>
      <c r="K688">
        <v>94</v>
      </c>
      <c r="L688">
        <v>88</v>
      </c>
      <c r="M688">
        <v>74</v>
      </c>
      <c r="N688" s="27" t="str">
        <f>IFERROR(VLOOKUP(Main!C688,Absen!$A$1:$B$501,2,0),"No")</f>
        <v>No</v>
      </c>
      <c r="O688" s="27" t="str">
        <f>IF(N688="No","Hadir","Tidak Hadir")</f>
        <v>Hadir</v>
      </c>
      <c r="P688">
        <f>IF(N688="No",M688,M688-10)</f>
        <v>74</v>
      </c>
      <c r="Q688">
        <f>SUM(G688:H688,J688:K688)*12.5%+SUM(I688,L688)*20%+P688*10%</f>
        <v>79.700000000000017</v>
      </c>
      <c r="R688" t="str">
        <f>IF(Main!Q688&gt;=91,"A+",IF(Main!Q688&gt;=80,"A",IF(Q688&gt;=70,"B",IF(Q688&gt;=60,"C",IF(Q688&gt;=40,"D",IF(Q688&lt;40,"E"))))))</f>
        <v>B</v>
      </c>
      <c r="S688" s="27">
        <f>INDEX(Detail!$A$1:$A$1001,MATCH(Main!C688,Detail!$G$1:$G$1001,0))</f>
        <v>37865</v>
      </c>
      <c r="T688" t="str">
        <f>INDEX(Detail!$F$1:$F$1001,MATCH(Main!C688,Detail!$G$1:$G$1001,0))</f>
        <v>Tangerang</v>
      </c>
      <c r="U688">
        <f>INDEX(Detail!$C$1:$C$1001,MATCH(Main!C688,Detail!$G$1:$G$1001,0))</f>
        <v>178</v>
      </c>
      <c r="V688">
        <f>INDEX(Detail!$D$1:$D$1001,MATCH(Main!C688,Detail!$G$1:$G$1001,0))</f>
        <v>55</v>
      </c>
      <c r="W688" t="str">
        <f>INDEX(Detail!$E$1:$E$1001,MATCH(Main!C688,Detail!$G$1:$G$1001,0))</f>
        <v>Jl. Peta No. 41</v>
      </c>
      <c r="X688" t="str">
        <f>INDEX(Detail!$B$1:$B$1001,MATCH(Main!C688,Detail!$G$1:$G$1001,0))</f>
        <v>B-</v>
      </c>
    </row>
    <row r="689" spans="1:24" x14ac:dyDescent="0.35">
      <c r="A689">
        <v>688</v>
      </c>
      <c r="B689" t="str">
        <f>IF(A689&lt;=250,"1-250",IF(A689&lt;=500,"251-500",IF(A689&lt;=750,"501-750","751-1000")))</f>
        <v>501-750</v>
      </c>
      <c r="C689" t="str">
        <f>CONCATENATE(IF(D689="Matematika","A",IF(D689="Fisika","B",IF(D689="Kimia","C",IF(D689="Biologi","D",IF(D689="Statistika","E","F"))))),IF(A689&gt;=1000,"",IF(A689&gt;=100,"0",IF(A689&gt;=10,"00",IF(A689&lt;10,"000")))),A689)</f>
        <v>A0688</v>
      </c>
      <c r="D689" t="s">
        <v>1015</v>
      </c>
      <c r="E689" t="str">
        <f>VLOOKUP(C689,Detail!$G$1:$H$1001,2,0)</f>
        <v>Kenzie Wibowo</v>
      </c>
      <c r="F689" t="str">
        <f>IF(D689="Kimia","Bu Dwi",IF(D689="Biologi","Pak Krisna",IF(D689="Statistika","Pak Budi",IF(D689="Aktuaria","Bu Ratna",IF(D689="Matematika","Bu Made","Pak Andi")))))</f>
        <v>Bu Made</v>
      </c>
      <c r="G689">
        <v>88</v>
      </c>
      <c r="H689">
        <v>55</v>
      </c>
      <c r="I689">
        <v>76</v>
      </c>
      <c r="J689">
        <v>61</v>
      </c>
      <c r="K689">
        <v>55</v>
      </c>
      <c r="L689">
        <v>46</v>
      </c>
      <c r="M689">
        <v>92</v>
      </c>
      <c r="N689" s="27" t="str">
        <f>IFERROR(VLOOKUP(Main!C689,Absen!$A$1:$B$501,2,0),"No")</f>
        <v>No</v>
      </c>
      <c r="O689" s="27" t="str">
        <f>IF(N689="No","Hadir","Tidak Hadir")</f>
        <v>Hadir</v>
      </c>
      <c r="P689">
        <f>IF(N689="No",M689,M689-10)</f>
        <v>92</v>
      </c>
      <c r="Q689">
        <f>SUM(G689:H689,J689:K689)*12.5%+SUM(I689,L689)*20%+P689*10%</f>
        <v>65.975000000000009</v>
      </c>
      <c r="R689" t="str">
        <f>IF(Main!Q689&gt;=91,"A+",IF(Main!Q689&gt;=80,"A",IF(Q689&gt;=70,"B",IF(Q689&gt;=60,"C",IF(Q689&gt;=40,"D",IF(Q689&lt;40,"E"))))))</f>
        <v>C</v>
      </c>
      <c r="S689" s="27">
        <f>INDEX(Detail!$A$1:$A$1001,MATCH(Main!C689,Detail!$G$1:$G$1001,0))</f>
        <v>37449</v>
      </c>
      <c r="T689" t="str">
        <f>INDEX(Detail!$F$1:$F$1001,MATCH(Main!C689,Detail!$G$1:$G$1001,0))</f>
        <v>Solok</v>
      </c>
      <c r="U689">
        <f>INDEX(Detail!$C$1:$C$1001,MATCH(Main!C689,Detail!$G$1:$G$1001,0))</f>
        <v>179</v>
      </c>
      <c r="V689">
        <f>INDEX(Detail!$D$1:$D$1001,MATCH(Main!C689,Detail!$G$1:$G$1001,0))</f>
        <v>91</v>
      </c>
      <c r="W689" t="str">
        <f>INDEX(Detail!$E$1:$E$1001,MATCH(Main!C689,Detail!$G$1:$G$1001,0))</f>
        <v xml:space="preserve">Jalan Kiaracondong No. 9
</v>
      </c>
      <c r="X689" t="str">
        <f>INDEX(Detail!$B$1:$B$1001,MATCH(Main!C689,Detail!$G$1:$G$1001,0))</f>
        <v>AB+</v>
      </c>
    </row>
    <row r="690" spans="1:24" x14ac:dyDescent="0.35">
      <c r="A690">
        <v>689</v>
      </c>
      <c r="B690" t="str">
        <f>IF(A690&lt;=250,"1-250",IF(A690&lt;=500,"251-500",IF(A690&lt;=750,"501-750","751-1000")))</f>
        <v>501-750</v>
      </c>
      <c r="C690" t="str">
        <f>CONCATENATE(IF(D690="Matematika","A",IF(D690="Fisika","B",IF(D690="Kimia","C",IF(D690="Biologi","D",IF(D690="Statistika","E","F"))))),IF(A690&gt;=1000,"",IF(A690&gt;=100,"0",IF(A690&gt;=10,"00",IF(A690&lt;10,"000")))),A690)</f>
        <v>F0689</v>
      </c>
      <c r="D690" t="s">
        <v>1011</v>
      </c>
      <c r="E690" t="str">
        <f>VLOOKUP(C690,Detail!$G$1:$H$1001,2,0)</f>
        <v>Dadi Manullang</v>
      </c>
      <c r="F690" t="str">
        <f>IF(D690="Kimia","Bu Dwi",IF(D690="Biologi","Pak Krisna",IF(D690="Statistika","Pak Budi",IF(D690="Aktuaria","Bu Ratna",IF(D690="Matematika","Bu Made","Pak Andi")))))</f>
        <v>Bu Ratna</v>
      </c>
      <c r="G690">
        <v>72</v>
      </c>
      <c r="H690">
        <v>67</v>
      </c>
      <c r="I690">
        <v>48</v>
      </c>
      <c r="J690">
        <v>52</v>
      </c>
      <c r="K690">
        <v>57</v>
      </c>
      <c r="L690">
        <v>52</v>
      </c>
      <c r="M690">
        <v>60</v>
      </c>
      <c r="N690" s="27">
        <f>IFERROR(VLOOKUP(Main!C690,Absen!$A$1:$B$501,2,0),"No")</f>
        <v>44822</v>
      </c>
      <c r="O690" s="27" t="str">
        <f>IF(N690="No","Hadir","Tidak Hadir")</f>
        <v>Tidak Hadir</v>
      </c>
      <c r="P690">
        <f>IF(N690="No",M690,M690-10)</f>
        <v>50</v>
      </c>
      <c r="Q690">
        <f>SUM(G690:H690,J690:K690)*12.5%+SUM(I690,L690)*20%+P690*10%</f>
        <v>56</v>
      </c>
      <c r="R690" t="str">
        <f>IF(Main!Q690&gt;=91,"A+",IF(Main!Q690&gt;=80,"A",IF(Q690&gt;=70,"B",IF(Q690&gt;=60,"C",IF(Q690&gt;=40,"D",IF(Q690&lt;40,"E"))))))</f>
        <v>D</v>
      </c>
      <c r="S690" s="27">
        <f>INDEX(Detail!$A$1:$A$1001,MATCH(Main!C690,Detail!$G$1:$G$1001,0))</f>
        <v>38389</v>
      </c>
      <c r="T690" t="str">
        <f>INDEX(Detail!$F$1:$F$1001,MATCH(Main!C690,Detail!$G$1:$G$1001,0))</f>
        <v>Langsa</v>
      </c>
      <c r="U690">
        <f>INDEX(Detail!$C$1:$C$1001,MATCH(Main!C690,Detail!$G$1:$G$1001,0))</f>
        <v>154</v>
      </c>
      <c r="V690">
        <f>INDEX(Detail!$D$1:$D$1001,MATCH(Main!C690,Detail!$G$1:$G$1001,0))</f>
        <v>69</v>
      </c>
      <c r="W690" t="str">
        <f>INDEX(Detail!$E$1:$E$1001,MATCH(Main!C690,Detail!$G$1:$G$1001,0))</f>
        <v>Gang Moch. Toha No. 86</v>
      </c>
      <c r="X690" t="str">
        <f>INDEX(Detail!$B$1:$B$1001,MATCH(Main!C690,Detail!$G$1:$G$1001,0))</f>
        <v>A+</v>
      </c>
    </row>
    <row r="691" spans="1:24" x14ac:dyDescent="0.35">
      <c r="A691">
        <v>690</v>
      </c>
      <c r="B691" t="str">
        <f>IF(A691&lt;=250,"1-250",IF(A691&lt;=500,"251-500",IF(A691&lt;=750,"501-750","751-1000")))</f>
        <v>501-750</v>
      </c>
      <c r="C691" t="str">
        <f>CONCATENATE(IF(D691="Matematika","A",IF(D691="Fisika","B",IF(D691="Kimia","C",IF(D691="Biologi","D",IF(D691="Statistika","E","F"))))),IF(A691&gt;=1000,"",IF(A691&gt;=100,"0",IF(A691&gt;=10,"00",IF(A691&lt;10,"000")))),A691)</f>
        <v>B0690</v>
      </c>
      <c r="D691" t="s">
        <v>1014</v>
      </c>
      <c r="E691" t="str">
        <f>VLOOKUP(C691,Detail!$G$1:$H$1001,2,0)</f>
        <v>Warsita Pudjiastuti</v>
      </c>
      <c r="F691" t="str">
        <f>IF(D691="Kimia","Bu Dwi",IF(D691="Biologi","Pak Krisna",IF(D691="Statistika","Pak Budi",IF(D691="Aktuaria","Bu Ratna",IF(D691="Matematika","Bu Made","Pak Andi")))))</f>
        <v>Pak Andi</v>
      </c>
      <c r="G691">
        <v>85</v>
      </c>
      <c r="H691">
        <v>68</v>
      </c>
      <c r="I691">
        <v>53</v>
      </c>
      <c r="J691">
        <v>59</v>
      </c>
      <c r="K691">
        <v>65</v>
      </c>
      <c r="L691">
        <v>97</v>
      </c>
      <c r="M691">
        <v>88</v>
      </c>
      <c r="N691" s="27" t="str">
        <f>IFERROR(VLOOKUP(Main!C691,Absen!$A$1:$B$501,2,0),"No")</f>
        <v>No</v>
      </c>
      <c r="O691" s="27" t="str">
        <f>IF(N691="No","Hadir","Tidak Hadir")</f>
        <v>Hadir</v>
      </c>
      <c r="P691">
        <f>IF(N691="No",M691,M691-10)</f>
        <v>88</v>
      </c>
      <c r="Q691">
        <f>SUM(G691:H691,J691:K691)*12.5%+SUM(I691,L691)*20%+P691*10%</f>
        <v>73.424999999999997</v>
      </c>
      <c r="R691" t="str">
        <f>IF(Main!Q691&gt;=91,"A+",IF(Main!Q691&gt;=80,"A",IF(Q691&gt;=70,"B",IF(Q691&gt;=60,"C",IF(Q691&gt;=40,"D",IF(Q691&lt;40,"E"))))))</f>
        <v>B</v>
      </c>
      <c r="S691" s="27">
        <f>INDEX(Detail!$A$1:$A$1001,MATCH(Main!C691,Detail!$G$1:$G$1001,0))</f>
        <v>37069</v>
      </c>
      <c r="T691" t="str">
        <f>INDEX(Detail!$F$1:$F$1001,MATCH(Main!C691,Detail!$G$1:$G$1001,0))</f>
        <v>Solok</v>
      </c>
      <c r="U691">
        <f>INDEX(Detail!$C$1:$C$1001,MATCH(Main!C691,Detail!$G$1:$G$1001,0))</f>
        <v>165</v>
      </c>
      <c r="V691">
        <f>INDEX(Detail!$D$1:$D$1001,MATCH(Main!C691,Detail!$G$1:$G$1001,0))</f>
        <v>71</v>
      </c>
      <c r="W691" t="str">
        <f>INDEX(Detail!$E$1:$E$1001,MATCH(Main!C691,Detail!$G$1:$G$1001,0))</f>
        <v>Jl. Suryakencana No. 18</v>
      </c>
      <c r="X691" t="str">
        <f>INDEX(Detail!$B$1:$B$1001,MATCH(Main!C691,Detail!$G$1:$G$1001,0))</f>
        <v>A-</v>
      </c>
    </row>
    <row r="692" spans="1:24" x14ac:dyDescent="0.35">
      <c r="A692">
        <v>691</v>
      </c>
      <c r="B692" t="str">
        <f>IF(A692&lt;=250,"1-250",IF(A692&lt;=500,"251-500",IF(A692&lt;=750,"501-750","751-1000")))</f>
        <v>501-750</v>
      </c>
      <c r="C692" t="str">
        <f>CONCATENATE(IF(D692="Matematika","A",IF(D692="Fisika","B",IF(D692="Kimia","C",IF(D692="Biologi","D",IF(D692="Statistika","E","F"))))),IF(A692&gt;=1000,"",IF(A692&gt;=100,"0",IF(A692&gt;=10,"00",IF(A692&lt;10,"000")))),A692)</f>
        <v>A0691</v>
      </c>
      <c r="D692" t="s">
        <v>1015</v>
      </c>
      <c r="E692" t="str">
        <f>VLOOKUP(C692,Detail!$G$1:$H$1001,2,0)</f>
        <v>Zulaikha Permadi</v>
      </c>
      <c r="F692" t="str">
        <f>IF(D692="Kimia","Bu Dwi",IF(D692="Biologi","Pak Krisna",IF(D692="Statistika","Pak Budi",IF(D692="Aktuaria","Bu Ratna",IF(D692="Matematika","Bu Made","Pak Andi")))))</f>
        <v>Bu Made</v>
      </c>
      <c r="G692">
        <v>59</v>
      </c>
      <c r="H692">
        <v>70</v>
      </c>
      <c r="I692">
        <v>60</v>
      </c>
      <c r="J692">
        <v>55</v>
      </c>
      <c r="K692">
        <v>76</v>
      </c>
      <c r="L692">
        <v>95</v>
      </c>
      <c r="M692">
        <v>96</v>
      </c>
      <c r="N692" s="27" t="str">
        <f>IFERROR(VLOOKUP(Main!C692,Absen!$A$1:$B$501,2,0),"No")</f>
        <v>No</v>
      </c>
      <c r="O692" s="27" t="str">
        <f>IF(N692="No","Hadir","Tidak Hadir")</f>
        <v>Hadir</v>
      </c>
      <c r="P692">
        <f>IF(N692="No",M692,M692-10)</f>
        <v>96</v>
      </c>
      <c r="Q692">
        <f>SUM(G692:H692,J692:K692)*12.5%+SUM(I692,L692)*20%+P692*10%</f>
        <v>73.099999999999994</v>
      </c>
      <c r="R692" t="str">
        <f>IF(Main!Q692&gt;=91,"A+",IF(Main!Q692&gt;=80,"A",IF(Q692&gt;=70,"B",IF(Q692&gt;=60,"C",IF(Q692&gt;=40,"D",IF(Q692&lt;40,"E"))))))</f>
        <v>B</v>
      </c>
      <c r="S692" s="27">
        <f>INDEX(Detail!$A$1:$A$1001,MATCH(Main!C692,Detail!$G$1:$G$1001,0))</f>
        <v>37254</v>
      </c>
      <c r="T692" t="str">
        <f>INDEX(Detail!$F$1:$F$1001,MATCH(Main!C692,Detail!$G$1:$G$1001,0))</f>
        <v>Bekasi</v>
      </c>
      <c r="U692">
        <f>INDEX(Detail!$C$1:$C$1001,MATCH(Main!C692,Detail!$G$1:$G$1001,0))</f>
        <v>166</v>
      </c>
      <c r="V692">
        <f>INDEX(Detail!$D$1:$D$1001,MATCH(Main!C692,Detail!$G$1:$G$1001,0))</f>
        <v>82</v>
      </c>
      <c r="W692" t="str">
        <f>INDEX(Detail!$E$1:$E$1001,MATCH(Main!C692,Detail!$G$1:$G$1001,0))</f>
        <v xml:space="preserve">Gg. Cikutra Barat No. 1
</v>
      </c>
      <c r="X692" t="str">
        <f>INDEX(Detail!$B$1:$B$1001,MATCH(Main!C692,Detail!$G$1:$G$1001,0))</f>
        <v>AB+</v>
      </c>
    </row>
    <row r="693" spans="1:24" x14ac:dyDescent="0.35">
      <c r="A693">
        <v>692</v>
      </c>
      <c r="B693" t="str">
        <f>IF(A693&lt;=250,"1-250",IF(A693&lt;=500,"251-500",IF(A693&lt;=750,"501-750","751-1000")))</f>
        <v>501-750</v>
      </c>
      <c r="C693" t="str">
        <f>CONCATENATE(IF(D693="Matematika","A",IF(D693="Fisika","B",IF(D693="Kimia","C",IF(D693="Biologi","D",IF(D693="Statistika","E","F"))))),IF(A693&gt;=1000,"",IF(A693&gt;=100,"0",IF(A693&gt;=10,"00",IF(A693&lt;10,"000")))),A693)</f>
        <v>A0692</v>
      </c>
      <c r="D693" t="s">
        <v>1015</v>
      </c>
      <c r="E693" t="str">
        <f>VLOOKUP(C693,Detail!$G$1:$H$1001,2,0)</f>
        <v>Taufik Oktaviani</v>
      </c>
      <c r="F693" t="str">
        <f>IF(D693="Kimia","Bu Dwi",IF(D693="Biologi","Pak Krisna",IF(D693="Statistika","Pak Budi",IF(D693="Aktuaria","Bu Ratna",IF(D693="Matematika","Bu Made","Pak Andi")))))</f>
        <v>Bu Made</v>
      </c>
      <c r="G693">
        <v>67</v>
      </c>
      <c r="H693">
        <v>51</v>
      </c>
      <c r="I693">
        <v>78</v>
      </c>
      <c r="J693">
        <v>70</v>
      </c>
      <c r="K693">
        <v>54</v>
      </c>
      <c r="L693">
        <v>72</v>
      </c>
      <c r="M693">
        <v>73</v>
      </c>
      <c r="N693" s="27" t="str">
        <f>IFERROR(VLOOKUP(Main!C693,Absen!$A$1:$B$501,2,0),"No")</f>
        <v>No</v>
      </c>
      <c r="O693" s="27" t="str">
        <f>IF(N693="No","Hadir","Tidak Hadir")</f>
        <v>Hadir</v>
      </c>
      <c r="P693">
        <f>IF(N693="No",M693,M693-10)</f>
        <v>73</v>
      </c>
      <c r="Q693">
        <f>SUM(G693:H693,J693:K693)*12.5%+SUM(I693,L693)*20%+P693*10%</f>
        <v>67.55</v>
      </c>
      <c r="R693" t="str">
        <f>IF(Main!Q693&gt;=91,"A+",IF(Main!Q693&gt;=80,"A",IF(Q693&gt;=70,"B",IF(Q693&gt;=60,"C",IF(Q693&gt;=40,"D",IF(Q693&lt;40,"E"))))))</f>
        <v>C</v>
      </c>
      <c r="S693" s="27">
        <f>INDEX(Detail!$A$1:$A$1001,MATCH(Main!C693,Detail!$G$1:$G$1001,0))</f>
        <v>38234</v>
      </c>
      <c r="T693" t="str">
        <f>INDEX(Detail!$F$1:$F$1001,MATCH(Main!C693,Detail!$G$1:$G$1001,0))</f>
        <v>Kota Administrasi Jakarta Timur</v>
      </c>
      <c r="U693">
        <f>INDEX(Detail!$C$1:$C$1001,MATCH(Main!C693,Detail!$G$1:$G$1001,0))</f>
        <v>177</v>
      </c>
      <c r="V693">
        <f>INDEX(Detail!$D$1:$D$1001,MATCH(Main!C693,Detail!$G$1:$G$1001,0))</f>
        <v>63</v>
      </c>
      <c r="W693" t="str">
        <f>INDEX(Detail!$E$1:$E$1001,MATCH(Main!C693,Detail!$G$1:$G$1001,0))</f>
        <v>Jalan Erlangga No. 87</v>
      </c>
      <c r="X693" t="str">
        <f>INDEX(Detail!$B$1:$B$1001,MATCH(Main!C693,Detail!$G$1:$G$1001,0))</f>
        <v>A+</v>
      </c>
    </row>
    <row r="694" spans="1:24" x14ac:dyDescent="0.35">
      <c r="A694">
        <v>693</v>
      </c>
      <c r="B694" t="str">
        <f>IF(A694&lt;=250,"1-250",IF(A694&lt;=500,"251-500",IF(A694&lt;=750,"501-750","751-1000")))</f>
        <v>501-750</v>
      </c>
      <c r="C694" t="str">
        <f>CONCATENATE(IF(D694="Matematika","A",IF(D694="Fisika","B",IF(D694="Kimia","C",IF(D694="Biologi","D",IF(D694="Statistika","E","F"))))),IF(A694&gt;=1000,"",IF(A694&gt;=100,"0",IF(A694&gt;=10,"00",IF(A694&lt;10,"000")))),A694)</f>
        <v>A0693</v>
      </c>
      <c r="D694" t="s">
        <v>1015</v>
      </c>
      <c r="E694" t="str">
        <f>VLOOKUP(C694,Detail!$G$1:$H$1001,2,0)</f>
        <v>Jais Iswahyudi</v>
      </c>
      <c r="F694" t="str">
        <f>IF(D694="Kimia","Bu Dwi",IF(D694="Biologi","Pak Krisna",IF(D694="Statistika","Pak Budi",IF(D694="Aktuaria","Bu Ratna",IF(D694="Matematika","Bu Made","Pak Andi")))))</f>
        <v>Bu Made</v>
      </c>
      <c r="G694">
        <v>63</v>
      </c>
      <c r="H694">
        <v>46</v>
      </c>
      <c r="I694">
        <v>84</v>
      </c>
      <c r="J694">
        <v>75</v>
      </c>
      <c r="K694">
        <v>95</v>
      </c>
      <c r="L694">
        <v>51</v>
      </c>
      <c r="M694">
        <v>85</v>
      </c>
      <c r="N694" s="27">
        <f>IFERROR(VLOOKUP(Main!C694,Absen!$A$1:$B$501,2,0),"No")</f>
        <v>44789</v>
      </c>
      <c r="O694" s="27" t="str">
        <f>IF(N694="No","Hadir","Tidak Hadir")</f>
        <v>Tidak Hadir</v>
      </c>
      <c r="P694">
        <f>IF(N694="No",M694,M694-10)</f>
        <v>75</v>
      </c>
      <c r="Q694">
        <f>SUM(G694:H694,J694:K694)*12.5%+SUM(I694,L694)*20%+P694*10%</f>
        <v>69.375</v>
      </c>
      <c r="R694" t="str">
        <f>IF(Main!Q694&gt;=91,"A+",IF(Main!Q694&gt;=80,"A",IF(Q694&gt;=70,"B",IF(Q694&gt;=60,"C",IF(Q694&gt;=40,"D",IF(Q694&lt;40,"E"))))))</f>
        <v>C</v>
      </c>
      <c r="S694" s="27">
        <f>INDEX(Detail!$A$1:$A$1001,MATCH(Main!C694,Detail!$G$1:$G$1001,0))</f>
        <v>37316</v>
      </c>
      <c r="T694" t="str">
        <f>INDEX(Detail!$F$1:$F$1001,MATCH(Main!C694,Detail!$G$1:$G$1001,0))</f>
        <v>Ambon</v>
      </c>
      <c r="U694">
        <f>INDEX(Detail!$C$1:$C$1001,MATCH(Main!C694,Detail!$G$1:$G$1001,0))</f>
        <v>179</v>
      </c>
      <c r="V694">
        <f>INDEX(Detail!$D$1:$D$1001,MATCH(Main!C694,Detail!$G$1:$G$1001,0))</f>
        <v>66</v>
      </c>
      <c r="W694" t="str">
        <f>INDEX(Detail!$E$1:$E$1001,MATCH(Main!C694,Detail!$G$1:$G$1001,0))</f>
        <v xml:space="preserve">Gg. Sukabumi No. 4
</v>
      </c>
      <c r="X694" t="str">
        <f>INDEX(Detail!$B$1:$B$1001,MATCH(Main!C694,Detail!$G$1:$G$1001,0))</f>
        <v>B-</v>
      </c>
    </row>
    <row r="695" spans="1:24" x14ac:dyDescent="0.35">
      <c r="A695">
        <v>991</v>
      </c>
      <c r="B695" t="str">
        <f>IF(A695&lt;=250,"1-250",IF(A695&lt;=500,"251-500",IF(A695&lt;=750,"501-750","751-1000")))</f>
        <v>751-1000</v>
      </c>
      <c r="C695" t="str">
        <f>CONCATENATE(IF(D695="Matematika","A",IF(D695="Fisika","B",IF(D695="Kimia","C",IF(D695="Biologi","D",IF(D695="Statistika","E","F"))))),IF(A695&gt;=1000,"",IF(A695&gt;=100,"0",IF(A695&gt;=10,"00",IF(A695&lt;10,"000")))),A695)</f>
        <v>D0991</v>
      </c>
      <c r="D695" t="s">
        <v>1013</v>
      </c>
      <c r="E695" t="str">
        <f>VLOOKUP(C695,Detail!$G$1:$H$1001,2,0)</f>
        <v>Gaman Damanik</v>
      </c>
      <c r="F695" t="str">
        <f>IF(D695="Aktuaria","Bu Dwi",IF(D695="Matematika","Pak Krisna",IF(D695="Fisika","Pak Budi",IF(D695="Statistika","Bu Ratna",IF(D695="Biologi","Bu Made","Pak Andi")))))</f>
        <v>Bu Made</v>
      </c>
      <c r="G695">
        <v>92</v>
      </c>
      <c r="H695">
        <v>58</v>
      </c>
      <c r="I695">
        <v>80</v>
      </c>
      <c r="J695">
        <v>57</v>
      </c>
      <c r="K695">
        <v>86</v>
      </c>
      <c r="L695">
        <v>100</v>
      </c>
      <c r="M695">
        <v>86</v>
      </c>
      <c r="N695" s="27">
        <f>IFERROR(VLOOKUP(Main!C992,Absen!$A$1:$B$501,2,0),"No")</f>
        <v>44749</v>
      </c>
      <c r="O695" s="27" t="str">
        <f>IF(N695="No","Hadir","Tidak Hadir")</f>
        <v>Tidak Hadir</v>
      </c>
      <c r="P695">
        <f>IF(N695="No",M695,M695-10)</f>
        <v>76</v>
      </c>
      <c r="Q695">
        <f>SUM(G695:H695,J695:K695)*12.5%+SUM(I695,L695)*20%+P695*10%</f>
        <v>80.224999999999994</v>
      </c>
      <c r="R695" t="str">
        <f>IF(Main!Q992&gt;=91,"A+",IF(Main!Q992&gt;=80,"A",IF(Q695&gt;=70,"B",IF(Q695&gt;=60,"C",IF(Q695&gt;=40,"D",IF(Q695&lt;40,"E"))))))</f>
        <v>A</v>
      </c>
      <c r="S695" s="27">
        <f>INDEX(Detail!$A$1:$A$1001,MATCH(Main!C695,Detail!$G$1:$G$1001,0))</f>
        <v>37667</v>
      </c>
      <c r="T695" t="str">
        <f>INDEX(Detail!$F$1:$F$1001,MATCH(Main!C695,Detail!$G$1:$G$1001,0))</f>
        <v>Surabaya</v>
      </c>
      <c r="U695">
        <f>INDEX(Detail!$C$1:$C$1001,MATCH(Main!C695,Detail!$G$1:$G$1001,0))</f>
        <v>151</v>
      </c>
      <c r="V695">
        <f>INDEX(Detail!$D$1:$D$1001,MATCH(Main!C695,Detail!$G$1:$G$1001,0))</f>
        <v>59</v>
      </c>
      <c r="W695" t="str">
        <f>INDEX(Detail!$E$1:$E$1001,MATCH(Main!C695,Detail!$G$1:$G$1001,0))</f>
        <v xml:space="preserve">Gg. Setiabudhi No. 3
</v>
      </c>
      <c r="X695" t="str">
        <f>INDEX(Detail!$B$1:$B$1001,MATCH(Main!C695,Detail!$G$1:$G$1001,0))</f>
        <v>O-</v>
      </c>
    </row>
    <row r="696" spans="1:24" x14ac:dyDescent="0.35">
      <c r="A696">
        <v>695</v>
      </c>
      <c r="B696" t="str">
        <f>IF(A696&lt;=250,"1-250",IF(A696&lt;=500,"251-500",IF(A696&lt;=750,"501-750","751-1000")))</f>
        <v>501-750</v>
      </c>
      <c r="C696" t="str">
        <f>CONCATENATE(IF(D696="Matematika","A",IF(D696="Fisika","B",IF(D696="Kimia","C",IF(D696="Biologi","D",IF(D696="Statistika","E","F"))))),IF(A696&gt;=1000,"",IF(A696&gt;=100,"0",IF(A696&gt;=10,"00",IF(A696&lt;10,"000")))),A696)</f>
        <v>A0695</v>
      </c>
      <c r="D696" t="s">
        <v>1015</v>
      </c>
      <c r="E696" t="str">
        <f>VLOOKUP(C696,Detail!$G$1:$H$1001,2,0)</f>
        <v>Jamalia Wastuti</v>
      </c>
      <c r="F696" t="str">
        <f>IF(D696="Kimia","Bu Dwi",IF(D696="Biologi","Pak Krisna",IF(D696="Statistika","Pak Budi",IF(D696="Aktuaria","Bu Ratna",IF(D696="Matematika","Bu Made","Pak Andi")))))</f>
        <v>Bu Made</v>
      </c>
      <c r="G696">
        <v>74</v>
      </c>
      <c r="H696">
        <v>72</v>
      </c>
      <c r="I696">
        <v>66</v>
      </c>
      <c r="J696">
        <v>52</v>
      </c>
      <c r="K696">
        <v>93</v>
      </c>
      <c r="L696">
        <v>91</v>
      </c>
      <c r="M696">
        <v>88</v>
      </c>
      <c r="N696" s="27" t="str">
        <f>IFERROR(VLOOKUP(Main!C696,Absen!$A$1:$B$501,2,0),"No")</f>
        <v>No</v>
      </c>
      <c r="O696" s="27" t="str">
        <f>IF(N696="No","Hadir","Tidak Hadir")</f>
        <v>Hadir</v>
      </c>
      <c r="P696">
        <f>IF(N696="No",M696,M696-10)</f>
        <v>88</v>
      </c>
      <c r="Q696">
        <f>SUM(G696:H696,J696:K696)*12.5%+SUM(I696,L696)*20%+P696*10%</f>
        <v>76.575000000000003</v>
      </c>
      <c r="R696" t="str">
        <f>IF(Main!Q696&gt;=91,"A+",IF(Main!Q696&gt;=80,"A",IF(Q696&gt;=70,"B",IF(Q696&gt;=60,"C",IF(Q696&gt;=40,"D",IF(Q696&lt;40,"E"))))))</f>
        <v>B</v>
      </c>
      <c r="S696" s="27">
        <f>INDEX(Detail!$A$1:$A$1001,MATCH(Main!C696,Detail!$G$1:$G$1001,0))</f>
        <v>37254</v>
      </c>
      <c r="T696" t="str">
        <f>INDEX(Detail!$F$1:$F$1001,MATCH(Main!C696,Detail!$G$1:$G$1001,0))</f>
        <v>Sibolga</v>
      </c>
      <c r="U696">
        <f>INDEX(Detail!$C$1:$C$1001,MATCH(Main!C696,Detail!$G$1:$G$1001,0))</f>
        <v>180</v>
      </c>
      <c r="V696">
        <f>INDEX(Detail!$D$1:$D$1001,MATCH(Main!C696,Detail!$G$1:$G$1001,0))</f>
        <v>76</v>
      </c>
      <c r="W696" t="str">
        <f>INDEX(Detail!$E$1:$E$1001,MATCH(Main!C696,Detail!$G$1:$G$1001,0))</f>
        <v>Jalan Dipenogoro No. 63</v>
      </c>
      <c r="X696" t="str">
        <f>INDEX(Detail!$B$1:$B$1001,MATCH(Main!C696,Detail!$G$1:$G$1001,0))</f>
        <v>A+</v>
      </c>
    </row>
    <row r="697" spans="1:24" x14ac:dyDescent="0.35">
      <c r="A697">
        <v>696</v>
      </c>
      <c r="B697" t="str">
        <f>IF(A697&lt;=250,"1-250",IF(A697&lt;=500,"251-500",IF(A697&lt;=750,"501-750","751-1000")))</f>
        <v>501-750</v>
      </c>
      <c r="C697" t="str">
        <f>CONCATENATE(IF(D697="Matematika","A",IF(D697="Fisika","B",IF(D697="Kimia","C",IF(D697="Biologi","D",IF(D697="Statistika","E","F"))))),IF(A697&gt;=1000,"",IF(A697&gt;=100,"0",IF(A697&gt;=10,"00",IF(A697&lt;10,"000")))),A697)</f>
        <v>A0696</v>
      </c>
      <c r="D697" t="s">
        <v>1015</v>
      </c>
      <c r="E697" t="str">
        <f>VLOOKUP(C697,Detail!$G$1:$H$1001,2,0)</f>
        <v>Saadat Iswahyudi</v>
      </c>
      <c r="F697" t="str">
        <f>IF(D697="Kimia","Bu Dwi",IF(D697="Biologi","Pak Krisna",IF(D697="Statistika","Pak Budi",IF(D697="Aktuaria","Bu Ratna",IF(D697="Matematika","Bu Made","Pak Andi")))))</f>
        <v>Bu Made</v>
      </c>
      <c r="G697">
        <v>81</v>
      </c>
      <c r="H697">
        <v>63</v>
      </c>
      <c r="I697">
        <v>37</v>
      </c>
      <c r="J697">
        <v>60</v>
      </c>
      <c r="K697">
        <v>95</v>
      </c>
      <c r="L697">
        <v>93</v>
      </c>
      <c r="M697">
        <v>75</v>
      </c>
      <c r="N697" s="27" t="str">
        <f>IFERROR(VLOOKUP(Main!C697,Absen!$A$1:$B$501,2,0),"No")</f>
        <v>No</v>
      </c>
      <c r="O697" s="27" t="str">
        <f>IF(N697="No","Hadir","Tidak Hadir")</f>
        <v>Hadir</v>
      </c>
      <c r="P697">
        <f>IF(N697="No",M697,M697-10)</f>
        <v>75</v>
      </c>
      <c r="Q697">
        <f>SUM(G697:H697,J697:K697)*12.5%+SUM(I697,L697)*20%+P697*10%</f>
        <v>70.875</v>
      </c>
      <c r="R697" t="str">
        <f>IF(Main!Q697&gt;=91,"A+",IF(Main!Q697&gt;=80,"A",IF(Q697&gt;=70,"B",IF(Q697&gt;=60,"C",IF(Q697&gt;=40,"D",IF(Q697&lt;40,"E"))))))</f>
        <v>B</v>
      </c>
      <c r="S697" s="27">
        <f>INDEX(Detail!$A$1:$A$1001,MATCH(Main!C697,Detail!$G$1:$G$1001,0))</f>
        <v>37402</v>
      </c>
      <c r="T697" t="str">
        <f>INDEX(Detail!$F$1:$F$1001,MATCH(Main!C697,Detail!$G$1:$G$1001,0))</f>
        <v>Padang</v>
      </c>
      <c r="U697">
        <f>INDEX(Detail!$C$1:$C$1001,MATCH(Main!C697,Detail!$G$1:$G$1001,0))</f>
        <v>175</v>
      </c>
      <c r="V697">
        <f>INDEX(Detail!$D$1:$D$1001,MATCH(Main!C697,Detail!$G$1:$G$1001,0))</f>
        <v>81</v>
      </c>
      <c r="W697" t="str">
        <f>INDEX(Detail!$E$1:$E$1001,MATCH(Main!C697,Detail!$G$1:$G$1001,0))</f>
        <v xml:space="preserve">Gg. BKR No. 3
</v>
      </c>
      <c r="X697" t="str">
        <f>INDEX(Detail!$B$1:$B$1001,MATCH(Main!C697,Detail!$G$1:$G$1001,0))</f>
        <v>A-</v>
      </c>
    </row>
    <row r="698" spans="1:24" x14ac:dyDescent="0.35">
      <c r="A698">
        <v>697</v>
      </c>
      <c r="B698" t="str">
        <f>IF(A698&lt;=250,"1-250",IF(A698&lt;=500,"251-500",IF(A698&lt;=750,"501-750","751-1000")))</f>
        <v>501-750</v>
      </c>
      <c r="C698" t="str">
        <f>CONCATENATE(IF(D698="Matematika","A",IF(D698="Fisika","B",IF(D698="Kimia","C",IF(D698="Biologi","D",IF(D698="Statistika","E","F"))))),IF(A698&gt;=1000,"",IF(A698&gt;=100,"0",IF(A698&gt;=10,"00",IF(A698&lt;10,"000")))),A698)</f>
        <v>B0697</v>
      </c>
      <c r="D698" t="s">
        <v>1014</v>
      </c>
      <c r="E698" t="str">
        <f>VLOOKUP(C698,Detail!$G$1:$H$1001,2,0)</f>
        <v>Makara Mulyani</v>
      </c>
      <c r="F698" t="str">
        <f>IF(D698="Kimia","Bu Dwi",IF(D698="Biologi","Pak Krisna",IF(D698="Statistika","Pak Budi",IF(D698="Aktuaria","Bu Ratna",IF(D698="Matematika","Bu Made","Pak Andi")))))</f>
        <v>Pak Andi</v>
      </c>
      <c r="G698">
        <v>71</v>
      </c>
      <c r="H698">
        <v>55</v>
      </c>
      <c r="I698">
        <v>91</v>
      </c>
      <c r="J698">
        <v>59</v>
      </c>
      <c r="K698">
        <v>80</v>
      </c>
      <c r="L698">
        <v>80</v>
      </c>
      <c r="M698">
        <v>87</v>
      </c>
      <c r="N698" s="27">
        <f>IFERROR(VLOOKUP(Main!C698,Absen!$A$1:$B$501,2,0),"No")</f>
        <v>44829</v>
      </c>
      <c r="O698" s="27" t="str">
        <f>IF(N698="No","Hadir","Tidak Hadir")</f>
        <v>Tidak Hadir</v>
      </c>
      <c r="P698">
        <f>IF(N698="No",M698,M698-10)</f>
        <v>77</v>
      </c>
      <c r="Q698">
        <f>SUM(G698:H698,J698:K698)*12.5%+SUM(I698,L698)*20%+P698*10%</f>
        <v>75.025000000000006</v>
      </c>
      <c r="R698" t="str">
        <f>IF(Main!Q698&gt;=91,"A+",IF(Main!Q698&gt;=80,"A",IF(Q698&gt;=70,"B",IF(Q698&gt;=60,"C",IF(Q698&gt;=40,"D",IF(Q698&lt;40,"E"))))))</f>
        <v>B</v>
      </c>
      <c r="S698" s="27">
        <f>INDEX(Detail!$A$1:$A$1001,MATCH(Main!C698,Detail!$G$1:$G$1001,0))</f>
        <v>37065</v>
      </c>
      <c r="T698" t="str">
        <f>INDEX(Detail!$F$1:$F$1001,MATCH(Main!C698,Detail!$G$1:$G$1001,0))</f>
        <v>Binjai</v>
      </c>
      <c r="U698">
        <f>INDEX(Detail!$C$1:$C$1001,MATCH(Main!C698,Detail!$G$1:$G$1001,0))</f>
        <v>172</v>
      </c>
      <c r="V698">
        <f>INDEX(Detail!$D$1:$D$1001,MATCH(Main!C698,Detail!$G$1:$G$1001,0))</f>
        <v>94</v>
      </c>
      <c r="W698" t="str">
        <f>INDEX(Detail!$E$1:$E$1001,MATCH(Main!C698,Detail!$G$1:$G$1001,0))</f>
        <v>Gg. Raya Setiabudhi No. 69</v>
      </c>
      <c r="X698" t="str">
        <f>INDEX(Detail!$B$1:$B$1001,MATCH(Main!C698,Detail!$G$1:$G$1001,0))</f>
        <v>AB+</v>
      </c>
    </row>
    <row r="699" spans="1:24" x14ac:dyDescent="0.35">
      <c r="A699">
        <v>698</v>
      </c>
      <c r="B699" t="str">
        <f>IF(A699&lt;=250,"1-250",IF(A699&lt;=500,"251-500",IF(A699&lt;=750,"501-750","751-1000")))</f>
        <v>501-750</v>
      </c>
      <c r="C699" t="str">
        <f>CONCATENATE(IF(D699="Matematika","A",IF(D699="Fisika","B",IF(D699="Kimia","C",IF(D699="Biologi","D",IF(D699="Statistika","E","F"))))),IF(A699&gt;=1000,"",IF(A699&gt;=100,"0",IF(A699&gt;=10,"00",IF(A699&lt;10,"000")))),A699)</f>
        <v>C0698</v>
      </c>
      <c r="D699" t="s">
        <v>1012</v>
      </c>
      <c r="E699" t="str">
        <f>VLOOKUP(C699,Detail!$G$1:$H$1001,2,0)</f>
        <v>Viman Uyainah</v>
      </c>
      <c r="F699" t="str">
        <f>IF(D699="Kimia","Bu Dwi",IF(D699="Biologi","Pak Krisna",IF(D699="Statistika","Pak Budi",IF(D699="Aktuaria","Bu Ratna",IF(D699="Matematika","Bu Made","Pak Andi")))))</f>
        <v>Bu Dwi</v>
      </c>
      <c r="G699">
        <v>53</v>
      </c>
      <c r="H699">
        <v>71</v>
      </c>
      <c r="I699">
        <v>53</v>
      </c>
      <c r="J699">
        <v>70</v>
      </c>
      <c r="K699">
        <v>65</v>
      </c>
      <c r="L699">
        <v>91</v>
      </c>
      <c r="M699">
        <v>81</v>
      </c>
      <c r="N699" s="27" t="str">
        <f>IFERROR(VLOOKUP(Main!C699,Absen!$A$1:$B$501,2,0),"No")</f>
        <v>No</v>
      </c>
      <c r="O699" s="27" t="str">
        <f>IF(N699="No","Hadir","Tidak Hadir")</f>
        <v>Hadir</v>
      </c>
      <c r="P699">
        <f>IF(N699="No",M699,M699-10)</f>
        <v>81</v>
      </c>
      <c r="Q699">
        <f>SUM(G699:H699,J699:K699)*12.5%+SUM(I699,L699)*20%+P699*10%</f>
        <v>69.274999999999991</v>
      </c>
      <c r="R699" t="str">
        <f>IF(Main!Q699&gt;=91,"A+",IF(Main!Q699&gt;=80,"A",IF(Q699&gt;=70,"B",IF(Q699&gt;=60,"C",IF(Q699&gt;=40,"D",IF(Q699&lt;40,"E"))))))</f>
        <v>C</v>
      </c>
      <c r="S699" s="27">
        <f>INDEX(Detail!$A$1:$A$1001,MATCH(Main!C699,Detail!$G$1:$G$1001,0))</f>
        <v>37699</v>
      </c>
      <c r="T699" t="str">
        <f>INDEX(Detail!$F$1:$F$1001,MATCH(Main!C699,Detail!$G$1:$G$1001,0))</f>
        <v>Bima</v>
      </c>
      <c r="U699">
        <f>INDEX(Detail!$C$1:$C$1001,MATCH(Main!C699,Detail!$G$1:$G$1001,0))</f>
        <v>164</v>
      </c>
      <c r="V699">
        <f>INDEX(Detail!$D$1:$D$1001,MATCH(Main!C699,Detail!$G$1:$G$1001,0))</f>
        <v>52</v>
      </c>
      <c r="W699" t="str">
        <f>INDEX(Detail!$E$1:$E$1001,MATCH(Main!C699,Detail!$G$1:$G$1001,0))</f>
        <v xml:space="preserve">Gang Dipenogoro No. 0
</v>
      </c>
      <c r="X699" t="str">
        <f>INDEX(Detail!$B$1:$B$1001,MATCH(Main!C699,Detail!$G$1:$G$1001,0))</f>
        <v>O-</v>
      </c>
    </row>
    <row r="700" spans="1:24" x14ac:dyDescent="0.35">
      <c r="A700">
        <v>699</v>
      </c>
      <c r="B700" t="str">
        <f>IF(A700&lt;=250,"1-250",IF(A700&lt;=500,"251-500",IF(A700&lt;=750,"501-750","751-1000")))</f>
        <v>501-750</v>
      </c>
      <c r="C700" t="str">
        <f>CONCATENATE(IF(D700="Matematika","A",IF(D700="Fisika","B",IF(D700="Kimia","C",IF(D700="Biologi","D",IF(D700="Statistika","E","F"))))),IF(A700&gt;=1000,"",IF(A700&gt;=100,"0",IF(A700&gt;=10,"00",IF(A700&lt;10,"000")))),A700)</f>
        <v>F0699</v>
      </c>
      <c r="D700" t="s">
        <v>1011</v>
      </c>
      <c r="E700" t="str">
        <f>VLOOKUP(C700,Detail!$G$1:$H$1001,2,0)</f>
        <v>Abyasa Hastuti</v>
      </c>
      <c r="F700" t="str">
        <f>IF(D700="Kimia","Bu Dwi",IF(D700="Biologi","Pak Krisna",IF(D700="Statistika","Pak Budi",IF(D700="Aktuaria","Bu Ratna",IF(D700="Matematika","Bu Made","Pak Andi")))))</f>
        <v>Bu Ratna</v>
      </c>
      <c r="G700">
        <v>92</v>
      </c>
      <c r="H700">
        <v>60</v>
      </c>
      <c r="I700">
        <v>42</v>
      </c>
      <c r="J700">
        <v>69</v>
      </c>
      <c r="K700">
        <v>91</v>
      </c>
      <c r="L700">
        <v>67</v>
      </c>
      <c r="M700">
        <v>68</v>
      </c>
      <c r="N700" s="27">
        <f>IFERROR(VLOOKUP(Main!C700,Absen!$A$1:$B$501,2,0),"No")</f>
        <v>44782</v>
      </c>
      <c r="O700" s="27" t="str">
        <f>IF(N700="No","Hadir","Tidak Hadir")</f>
        <v>Tidak Hadir</v>
      </c>
      <c r="P700">
        <f>IF(N700="No",M700,M700-10)</f>
        <v>58</v>
      </c>
      <c r="Q700">
        <f>SUM(G700:H700,J700:K700)*12.5%+SUM(I700,L700)*20%+P700*10%</f>
        <v>66.599999999999994</v>
      </c>
      <c r="R700" t="str">
        <f>IF(Main!Q700&gt;=91,"A+",IF(Main!Q700&gt;=80,"A",IF(Q700&gt;=70,"B",IF(Q700&gt;=60,"C",IF(Q700&gt;=40,"D",IF(Q700&lt;40,"E"))))))</f>
        <v>C</v>
      </c>
      <c r="S700" s="27">
        <f>INDEX(Detail!$A$1:$A$1001,MATCH(Main!C700,Detail!$G$1:$G$1001,0))</f>
        <v>37493</v>
      </c>
      <c r="T700" t="str">
        <f>INDEX(Detail!$F$1:$F$1001,MATCH(Main!C700,Detail!$G$1:$G$1001,0))</f>
        <v>Tarakan</v>
      </c>
      <c r="U700">
        <f>INDEX(Detail!$C$1:$C$1001,MATCH(Main!C700,Detail!$G$1:$G$1001,0))</f>
        <v>155</v>
      </c>
      <c r="V700">
        <f>INDEX(Detail!$D$1:$D$1001,MATCH(Main!C700,Detail!$G$1:$G$1001,0))</f>
        <v>45</v>
      </c>
      <c r="W700" t="str">
        <f>INDEX(Detail!$E$1:$E$1001,MATCH(Main!C700,Detail!$G$1:$G$1001,0))</f>
        <v>Gg. Erlangga No. 43</v>
      </c>
      <c r="X700" t="str">
        <f>INDEX(Detail!$B$1:$B$1001,MATCH(Main!C700,Detail!$G$1:$G$1001,0))</f>
        <v>A+</v>
      </c>
    </row>
    <row r="701" spans="1:24" x14ac:dyDescent="0.35">
      <c r="A701">
        <v>700</v>
      </c>
      <c r="B701" t="str">
        <f>IF(A701&lt;=250,"1-250",IF(A701&lt;=500,"251-500",IF(A701&lt;=750,"501-750","751-1000")))</f>
        <v>501-750</v>
      </c>
      <c r="C701" t="str">
        <f>CONCATENATE(IF(D701="Matematika","A",IF(D701="Fisika","B",IF(D701="Kimia","C",IF(D701="Biologi","D",IF(D701="Statistika","E","F"))))),IF(A701&gt;=1000,"",IF(A701&gt;=100,"0",IF(A701&gt;=10,"00",IF(A701&lt;10,"000")))),A701)</f>
        <v>E0700</v>
      </c>
      <c r="D701" t="s">
        <v>1010</v>
      </c>
      <c r="E701" t="str">
        <f>VLOOKUP(C701,Detail!$G$1:$H$1001,2,0)</f>
        <v>Jessica Hakim</v>
      </c>
      <c r="F701" t="str">
        <f>IF(D701="Kimia","Bu Dwi",IF(D701="Biologi","Pak Krisna",IF(D701="Statistika","Pak Budi",IF(D701="Aktuaria","Bu Ratna",IF(D701="Matematika","Bu Made","Pak Andi")))))</f>
        <v>Pak Budi</v>
      </c>
      <c r="G701">
        <v>93</v>
      </c>
      <c r="H701">
        <v>63</v>
      </c>
      <c r="I701">
        <v>71</v>
      </c>
      <c r="J701">
        <v>50</v>
      </c>
      <c r="K701">
        <v>79</v>
      </c>
      <c r="L701">
        <v>62</v>
      </c>
      <c r="M701">
        <v>86</v>
      </c>
      <c r="N701" s="27" t="str">
        <f>IFERROR(VLOOKUP(Main!C701,Absen!$A$1:$B$501,2,0),"No")</f>
        <v>No</v>
      </c>
      <c r="O701" s="27" t="str">
        <f>IF(N701="No","Hadir","Tidak Hadir")</f>
        <v>Hadir</v>
      </c>
      <c r="P701">
        <f>IF(N701="No",M701,M701-10)</f>
        <v>86</v>
      </c>
      <c r="Q701">
        <f>SUM(G701:H701,J701:K701)*12.5%+SUM(I701,L701)*20%+P701*10%</f>
        <v>70.825000000000003</v>
      </c>
      <c r="R701" t="str">
        <f>IF(Main!Q701&gt;=91,"A+",IF(Main!Q701&gt;=80,"A",IF(Q701&gt;=70,"B",IF(Q701&gt;=60,"C",IF(Q701&gt;=40,"D",IF(Q701&lt;40,"E"))))))</f>
        <v>B</v>
      </c>
      <c r="S701" s="27">
        <f>INDEX(Detail!$A$1:$A$1001,MATCH(Main!C701,Detail!$G$1:$G$1001,0))</f>
        <v>37109</v>
      </c>
      <c r="T701" t="str">
        <f>INDEX(Detail!$F$1:$F$1001,MATCH(Main!C701,Detail!$G$1:$G$1001,0))</f>
        <v>Parepare</v>
      </c>
      <c r="U701">
        <f>INDEX(Detail!$C$1:$C$1001,MATCH(Main!C701,Detail!$G$1:$G$1001,0))</f>
        <v>178</v>
      </c>
      <c r="V701">
        <f>INDEX(Detail!$D$1:$D$1001,MATCH(Main!C701,Detail!$G$1:$G$1001,0))</f>
        <v>73</v>
      </c>
      <c r="W701" t="str">
        <f>INDEX(Detail!$E$1:$E$1001,MATCH(Main!C701,Detail!$G$1:$G$1001,0))</f>
        <v>Jl. Siliwangi No. 84</v>
      </c>
      <c r="X701" t="str">
        <f>INDEX(Detail!$B$1:$B$1001,MATCH(Main!C701,Detail!$G$1:$G$1001,0))</f>
        <v>A-</v>
      </c>
    </row>
    <row r="702" spans="1:24" x14ac:dyDescent="0.35">
      <c r="A702">
        <v>701</v>
      </c>
      <c r="B702" t="str">
        <f>IF(A702&lt;=250,"1-250",IF(A702&lt;=500,"251-500",IF(A702&lt;=750,"501-750","751-1000")))</f>
        <v>501-750</v>
      </c>
      <c r="C702" t="str">
        <f>CONCATENATE(IF(D702="Matematika","A",IF(D702="Fisika","B",IF(D702="Kimia","C",IF(D702="Biologi","D",IF(D702="Statistika","E","F"))))),IF(A702&gt;=1000,"",IF(A702&gt;=100,"0",IF(A702&gt;=10,"00",IF(A702&lt;10,"000")))),A702)</f>
        <v>F0701</v>
      </c>
      <c r="D702" t="s">
        <v>1011</v>
      </c>
      <c r="E702" t="str">
        <f>VLOOKUP(C702,Detail!$G$1:$H$1001,2,0)</f>
        <v>Emas Tampubolon</v>
      </c>
      <c r="F702" t="str">
        <f>IF(D702="Kimia","Bu Dwi",IF(D702="Biologi","Pak Krisna",IF(D702="Statistika","Pak Budi",IF(D702="Aktuaria","Bu Ratna",IF(D702="Matematika","Bu Made","Pak Andi")))))</f>
        <v>Bu Ratna</v>
      </c>
      <c r="G702">
        <v>66</v>
      </c>
      <c r="H702">
        <v>49</v>
      </c>
      <c r="I702">
        <v>86</v>
      </c>
      <c r="J702">
        <v>60</v>
      </c>
      <c r="K702">
        <v>72</v>
      </c>
      <c r="L702">
        <v>87</v>
      </c>
      <c r="M702">
        <v>90</v>
      </c>
      <c r="N702" s="27">
        <f>IFERROR(VLOOKUP(Main!C702,Absen!$A$1:$B$501,2,0),"No")</f>
        <v>44873</v>
      </c>
      <c r="O702" s="27" t="str">
        <f>IF(N702="No","Hadir","Tidak Hadir")</f>
        <v>Tidak Hadir</v>
      </c>
      <c r="P702">
        <f>IF(N702="No",M702,M702-10)</f>
        <v>80</v>
      </c>
      <c r="Q702">
        <f>SUM(G702:H702,J702:K702)*12.5%+SUM(I702,L702)*20%+P702*10%</f>
        <v>73.474999999999994</v>
      </c>
      <c r="R702" t="str">
        <f>IF(Main!Q702&gt;=91,"A+",IF(Main!Q702&gt;=80,"A",IF(Q702&gt;=70,"B",IF(Q702&gt;=60,"C",IF(Q702&gt;=40,"D",IF(Q702&lt;40,"E"))))))</f>
        <v>B</v>
      </c>
      <c r="S702" s="27">
        <f>INDEX(Detail!$A$1:$A$1001,MATCH(Main!C702,Detail!$G$1:$G$1001,0))</f>
        <v>37102</v>
      </c>
      <c r="T702" t="str">
        <f>INDEX(Detail!$F$1:$F$1001,MATCH(Main!C702,Detail!$G$1:$G$1001,0))</f>
        <v>Denpasar</v>
      </c>
      <c r="U702">
        <f>INDEX(Detail!$C$1:$C$1001,MATCH(Main!C702,Detail!$G$1:$G$1001,0))</f>
        <v>157</v>
      </c>
      <c r="V702">
        <f>INDEX(Detail!$D$1:$D$1001,MATCH(Main!C702,Detail!$G$1:$G$1001,0))</f>
        <v>90</v>
      </c>
      <c r="W702" t="str">
        <f>INDEX(Detail!$E$1:$E$1001,MATCH(Main!C702,Detail!$G$1:$G$1001,0))</f>
        <v xml:space="preserve">Gang Sentot Alibasa No. 4
</v>
      </c>
      <c r="X702" t="str">
        <f>INDEX(Detail!$B$1:$B$1001,MATCH(Main!C702,Detail!$G$1:$G$1001,0))</f>
        <v>AB-</v>
      </c>
    </row>
    <row r="703" spans="1:24" x14ac:dyDescent="0.35">
      <c r="A703">
        <v>702</v>
      </c>
      <c r="B703" t="str">
        <f>IF(A703&lt;=250,"1-250",IF(A703&lt;=500,"251-500",IF(A703&lt;=750,"501-750","751-1000")))</f>
        <v>501-750</v>
      </c>
      <c r="C703" t="str">
        <f>CONCATENATE(IF(D703="Matematika","A",IF(D703="Fisika","B",IF(D703="Kimia","C",IF(D703="Biologi","D",IF(D703="Statistika","E","F"))))),IF(A703&gt;=1000,"",IF(A703&gt;=100,"0",IF(A703&gt;=10,"00",IF(A703&lt;10,"000")))),A703)</f>
        <v>B0702</v>
      </c>
      <c r="D703" t="s">
        <v>1014</v>
      </c>
      <c r="E703" t="str">
        <f>VLOOKUP(C703,Detail!$G$1:$H$1001,2,0)</f>
        <v>Cayadi Maryati</v>
      </c>
      <c r="F703" t="str">
        <f>IF(D703="Kimia","Bu Dwi",IF(D703="Biologi","Pak Krisna",IF(D703="Statistika","Pak Budi",IF(D703="Aktuaria","Bu Ratna",IF(D703="Matematika","Bu Made","Pak Andi")))))</f>
        <v>Pak Andi</v>
      </c>
      <c r="G703">
        <v>78</v>
      </c>
      <c r="H703">
        <v>69</v>
      </c>
      <c r="I703">
        <v>64</v>
      </c>
      <c r="J703">
        <v>74</v>
      </c>
      <c r="K703">
        <v>60</v>
      </c>
      <c r="L703">
        <v>97</v>
      </c>
      <c r="M703">
        <v>66</v>
      </c>
      <c r="N703" s="27">
        <f>IFERROR(VLOOKUP(Main!C703,Absen!$A$1:$B$501,2,0),"No")</f>
        <v>44832</v>
      </c>
      <c r="O703" s="27" t="str">
        <f>IF(N703="No","Hadir","Tidak Hadir")</f>
        <v>Tidak Hadir</v>
      </c>
      <c r="P703">
        <f>IF(N703="No",M703,M703-10)</f>
        <v>56</v>
      </c>
      <c r="Q703">
        <f>SUM(G703:H703,J703:K703)*12.5%+SUM(I703,L703)*20%+P703*10%</f>
        <v>72.924999999999997</v>
      </c>
      <c r="R703" t="str">
        <f>IF(Main!Q703&gt;=91,"A+",IF(Main!Q703&gt;=80,"A",IF(Q703&gt;=70,"B",IF(Q703&gt;=60,"C",IF(Q703&gt;=40,"D",IF(Q703&lt;40,"E"))))))</f>
        <v>B</v>
      </c>
      <c r="S703" s="27">
        <f>INDEX(Detail!$A$1:$A$1001,MATCH(Main!C703,Detail!$G$1:$G$1001,0))</f>
        <v>37090</v>
      </c>
      <c r="T703" t="str">
        <f>INDEX(Detail!$F$1:$F$1001,MATCH(Main!C703,Detail!$G$1:$G$1001,0))</f>
        <v>Blitar</v>
      </c>
      <c r="U703">
        <f>INDEX(Detail!$C$1:$C$1001,MATCH(Main!C703,Detail!$G$1:$G$1001,0))</f>
        <v>159</v>
      </c>
      <c r="V703">
        <f>INDEX(Detail!$D$1:$D$1001,MATCH(Main!C703,Detail!$G$1:$G$1001,0))</f>
        <v>89</v>
      </c>
      <c r="W703" t="str">
        <f>INDEX(Detail!$E$1:$E$1001,MATCH(Main!C703,Detail!$G$1:$G$1001,0))</f>
        <v xml:space="preserve">Jl. Monginsidi No. 3
</v>
      </c>
      <c r="X703" t="str">
        <f>INDEX(Detail!$B$1:$B$1001,MATCH(Main!C703,Detail!$G$1:$G$1001,0))</f>
        <v>B+</v>
      </c>
    </row>
    <row r="704" spans="1:24" x14ac:dyDescent="0.35">
      <c r="A704">
        <v>703</v>
      </c>
      <c r="B704" t="str">
        <f>IF(A704&lt;=250,"1-250",IF(A704&lt;=500,"251-500",IF(A704&lt;=750,"501-750","751-1000")))</f>
        <v>501-750</v>
      </c>
      <c r="C704" t="str">
        <f>CONCATENATE(IF(D704="Matematika","A",IF(D704="Fisika","B",IF(D704="Kimia","C",IF(D704="Biologi","D",IF(D704="Statistika","E","F"))))),IF(A704&gt;=1000,"",IF(A704&gt;=100,"0",IF(A704&gt;=10,"00",IF(A704&lt;10,"000")))),A704)</f>
        <v>E0703</v>
      </c>
      <c r="D704" t="s">
        <v>1010</v>
      </c>
      <c r="E704" t="str">
        <f>VLOOKUP(C704,Detail!$G$1:$H$1001,2,0)</f>
        <v>Hadi Yuliarti</v>
      </c>
      <c r="F704" t="str">
        <f>IF(D704="Kimia","Bu Dwi",IF(D704="Biologi","Pak Krisna",IF(D704="Statistika","Pak Budi",IF(D704="Aktuaria","Bu Ratna",IF(D704="Matematika","Bu Made","Pak Andi")))))</f>
        <v>Pak Budi</v>
      </c>
      <c r="G704">
        <v>69</v>
      </c>
      <c r="H704">
        <v>50</v>
      </c>
      <c r="I704">
        <v>42</v>
      </c>
      <c r="J704">
        <v>64</v>
      </c>
      <c r="K704">
        <v>68</v>
      </c>
      <c r="L704">
        <v>56</v>
      </c>
      <c r="M704">
        <v>93</v>
      </c>
      <c r="N704" s="27" t="str">
        <f>IFERROR(VLOOKUP(Main!C704,Absen!$A$1:$B$501,2,0),"No")</f>
        <v>No</v>
      </c>
      <c r="O704" s="27" t="str">
        <f>IF(N704="No","Hadir","Tidak Hadir")</f>
        <v>Hadir</v>
      </c>
      <c r="P704">
        <f>IF(N704="No",M704,M704-10)</f>
        <v>93</v>
      </c>
      <c r="Q704">
        <f>SUM(G704:H704,J704:K704)*12.5%+SUM(I704,L704)*20%+P704*10%</f>
        <v>60.275000000000006</v>
      </c>
      <c r="R704" t="str">
        <f>IF(Main!Q704&gt;=91,"A+",IF(Main!Q704&gt;=80,"A",IF(Q704&gt;=70,"B",IF(Q704&gt;=60,"C",IF(Q704&gt;=40,"D",IF(Q704&lt;40,"E"))))))</f>
        <v>C</v>
      </c>
      <c r="S704" s="27">
        <f>INDEX(Detail!$A$1:$A$1001,MATCH(Main!C704,Detail!$G$1:$G$1001,0))</f>
        <v>38230</v>
      </c>
      <c r="T704" t="str">
        <f>INDEX(Detail!$F$1:$F$1001,MATCH(Main!C704,Detail!$G$1:$G$1001,0))</f>
        <v>Bandar Lampung</v>
      </c>
      <c r="U704">
        <f>INDEX(Detail!$C$1:$C$1001,MATCH(Main!C704,Detail!$G$1:$G$1001,0))</f>
        <v>153</v>
      </c>
      <c r="V704">
        <f>INDEX(Detail!$D$1:$D$1001,MATCH(Main!C704,Detail!$G$1:$G$1001,0))</f>
        <v>82</v>
      </c>
      <c r="W704" t="str">
        <f>INDEX(Detail!$E$1:$E$1001,MATCH(Main!C704,Detail!$G$1:$G$1001,0))</f>
        <v xml:space="preserve">Gang Pasir Koja No. 1
</v>
      </c>
      <c r="X704" t="str">
        <f>INDEX(Detail!$B$1:$B$1001,MATCH(Main!C704,Detail!$G$1:$G$1001,0))</f>
        <v>B+</v>
      </c>
    </row>
    <row r="705" spans="1:24" x14ac:dyDescent="0.35">
      <c r="A705">
        <v>704</v>
      </c>
      <c r="B705" t="str">
        <f>IF(A705&lt;=250,"1-250",IF(A705&lt;=500,"251-500",IF(A705&lt;=750,"501-750","751-1000")))</f>
        <v>501-750</v>
      </c>
      <c r="C705" t="str">
        <f>CONCATENATE(IF(D705="Matematika","A",IF(D705="Fisika","B",IF(D705="Kimia","C",IF(D705="Biologi","D",IF(D705="Statistika","E","F"))))),IF(A705&gt;=1000,"",IF(A705&gt;=100,"0",IF(A705&gt;=10,"00",IF(A705&lt;10,"000")))),A705)</f>
        <v>D0704</v>
      </c>
      <c r="D705" t="s">
        <v>1013</v>
      </c>
      <c r="E705" t="str">
        <f>VLOOKUP(C705,Detail!$G$1:$H$1001,2,0)</f>
        <v>Banara Ardianto</v>
      </c>
      <c r="F705" t="str">
        <f>IF(D705="Kimia","Bu Dwi",IF(D705="Biologi","Pak Krisna",IF(D705="Statistika","Pak Budi",IF(D705="Aktuaria","Bu Ratna",IF(D705="Matematika","Bu Made","Pak Andi")))))</f>
        <v>Pak Krisna</v>
      </c>
      <c r="G705">
        <v>67</v>
      </c>
      <c r="H705">
        <v>49</v>
      </c>
      <c r="I705">
        <v>45</v>
      </c>
      <c r="J705">
        <v>61</v>
      </c>
      <c r="K705">
        <v>85</v>
      </c>
      <c r="L705">
        <v>52</v>
      </c>
      <c r="M705">
        <v>99</v>
      </c>
      <c r="N705" s="27" t="str">
        <f>IFERROR(VLOOKUP(Main!C705,Absen!$A$1:$B$501,2,0),"No")</f>
        <v>No</v>
      </c>
      <c r="O705" s="27" t="str">
        <f>IF(N705="No","Hadir","Tidak Hadir")</f>
        <v>Hadir</v>
      </c>
      <c r="P705">
        <f>IF(N705="No",M705,M705-10)</f>
        <v>99</v>
      </c>
      <c r="Q705">
        <f>SUM(G705:H705,J705:K705)*12.5%+SUM(I705,L705)*20%+P705*10%</f>
        <v>62.050000000000004</v>
      </c>
      <c r="R705" t="str">
        <f>IF(Main!Q705&gt;=91,"A+",IF(Main!Q705&gt;=80,"A",IF(Q705&gt;=70,"B",IF(Q705&gt;=60,"C",IF(Q705&gt;=40,"D",IF(Q705&lt;40,"E"))))))</f>
        <v>C</v>
      </c>
      <c r="S705" s="27">
        <f>INDEX(Detail!$A$1:$A$1001,MATCH(Main!C705,Detail!$G$1:$G$1001,0))</f>
        <v>38443</v>
      </c>
      <c r="T705" t="str">
        <f>INDEX(Detail!$F$1:$F$1001,MATCH(Main!C705,Detail!$G$1:$G$1001,0))</f>
        <v>Palu</v>
      </c>
      <c r="U705">
        <f>INDEX(Detail!$C$1:$C$1001,MATCH(Main!C705,Detail!$G$1:$G$1001,0))</f>
        <v>174</v>
      </c>
      <c r="V705">
        <f>INDEX(Detail!$D$1:$D$1001,MATCH(Main!C705,Detail!$G$1:$G$1001,0))</f>
        <v>51</v>
      </c>
      <c r="W705" t="str">
        <f>INDEX(Detail!$E$1:$E$1001,MATCH(Main!C705,Detail!$G$1:$G$1001,0))</f>
        <v>Jl. Jayawijaya No. 73</v>
      </c>
      <c r="X705" t="str">
        <f>INDEX(Detail!$B$1:$B$1001,MATCH(Main!C705,Detail!$G$1:$G$1001,0))</f>
        <v>A+</v>
      </c>
    </row>
    <row r="706" spans="1:24" x14ac:dyDescent="0.35">
      <c r="A706">
        <v>705</v>
      </c>
      <c r="B706" t="str">
        <f>IF(A706&lt;=250,"1-250",IF(A706&lt;=500,"251-500",IF(A706&lt;=750,"501-750","751-1000")))</f>
        <v>501-750</v>
      </c>
      <c r="C706" t="str">
        <f>CONCATENATE(IF(D706="Matematika","A",IF(D706="Fisika","B",IF(D706="Kimia","C",IF(D706="Biologi","D",IF(D706="Statistika","E","F"))))),IF(A706&gt;=1000,"",IF(A706&gt;=100,"0",IF(A706&gt;=10,"00",IF(A706&lt;10,"000")))),A706)</f>
        <v>B0705</v>
      </c>
      <c r="D706" t="s">
        <v>1014</v>
      </c>
      <c r="E706" t="str">
        <f>VLOOKUP(C706,Detail!$G$1:$H$1001,2,0)</f>
        <v>Elvin Saragih</v>
      </c>
      <c r="F706" t="str">
        <f>IF(D706="Kimia","Bu Dwi",IF(D706="Biologi","Pak Krisna",IF(D706="Statistika","Pak Budi",IF(D706="Aktuaria","Bu Ratna",IF(D706="Matematika","Bu Made","Pak Andi")))))</f>
        <v>Pak Andi</v>
      </c>
      <c r="G706">
        <v>65</v>
      </c>
      <c r="H706">
        <v>49</v>
      </c>
      <c r="I706">
        <v>69</v>
      </c>
      <c r="J706">
        <v>70</v>
      </c>
      <c r="K706">
        <v>62</v>
      </c>
      <c r="L706">
        <v>96</v>
      </c>
      <c r="M706">
        <v>60</v>
      </c>
      <c r="N706" s="27" t="str">
        <f>IFERROR(VLOOKUP(Main!C706,Absen!$A$1:$B$501,2,0),"No")</f>
        <v>No</v>
      </c>
      <c r="O706" s="27" t="str">
        <f>IF(N706="No","Hadir","Tidak Hadir")</f>
        <v>Hadir</v>
      </c>
      <c r="P706">
        <f>IF(N706="No",M706,M706-10)</f>
        <v>60</v>
      </c>
      <c r="Q706">
        <f>SUM(G706:H706,J706:K706)*12.5%+SUM(I706,L706)*20%+P706*10%</f>
        <v>69.75</v>
      </c>
      <c r="R706" t="str">
        <f>IF(Main!Q706&gt;=91,"A+",IF(Main!Q706&gt;=80,"A",IF(Q706&gt;=70,"B",IF(Q706&gt;=60,"C",IF(Q706&gt;=40,"D",IF(Q706&lt;40,"E"))))))</f>
        <v>C</v>
      </c>
      <c r="S706" s="27">
        <f>INDEX(Detail!$A$1:$A$1001,MATCH(Main!C706,Detail!$G$1:$G$1001,0))</f>
        <v>37703</v>
      </c>
      <c r="T706" t="str">
        <f>INDEX(Detail!$F$1:$F$1001,MATCH(Main!C706,Detail!$G$1:$G$1001,0))</f>
        <v>Blitar</v>
      </c>
      <c r="U706">
        <f>INDEX(Detail!$C$1:$C$1001,MATCH(Main!C706,Detail!$G$1:$G$1001,0))</f>
        <v>159</v>
      </c>
      <c r="V706">
        <f>INDEX(Detail!$D$1:$D$1001,MATCH(Main!C706,Detail!$G$1:$G$1001,0))</f>
        <v>82</v>
      </c>
      <c r="W706" t="str">
        <f>INDEX(Detail!$E$1:$E$1001,MATCH(Main!C706,Detail!$G$1:$G$1001,0))</f>
        <v>Gang Dr. Djunjunan No. 37</v>
      </c>
      <c r="X706" t="str">
        <f>INDEX(Detail!$B$1:$B$1001,MATCH(Main!C706,Detail!$G$1:$G$1001,0))</f>
        <v>B+</v>
      </c>
    </row>
    <row r="707" spans="1:24" x14ac:dyDescent="0.35">
      <c r="A707">
        <v>706</v>
      </c>
      <c r="B707" t="str">
        <f>IF(A707&lt;=250,"1-250",IF(A707&lt;=500,"251-500",IF(A707&lt;=750,"501-750","751-1000")))</f>
        <v>501-750</v>
      </c>
      <c r="C707" t="str">
        <f>CONCATENATE(IF(D707="Matematika","A",IF(D707="Fisika","B",IF(D707="Kimia","C",IF(D707="Biologi","D",IF(D707="Statistika","E","F"))))),IF(A707&gt;=1000,"",IF(A707&gt;=100,"0",IF(A707&gt;=10,"00",IF(A707&lt;10,"000")))),A707)</f>
        <v>C0706</v>
      </c>
      <c r="D707" t="s">
        <v>1012</v>
      </c>
      <c r="E707" t="str">
        <f>VLOOKUP(C707,Detail!$G$1:$H$1001,2,0)</f>
        <v>Olga Handayani</v>
      </c>
      <c r="F707" t="str">
        <f>IF(D707="Kimia","Bu Dwi",IF(D707="Biologi","Pak Krisna",IF(D707="Statistika","Pak Budi",IF(D707="Aktuaria","Bu Ratna",IF(D707="Matematika","Bu Made","Pak Andi")))))</f>
        <v>Bu Dwi</v>
      </c>
      <c r="G707">
        <v>63</v>
      </c>
      <c r="H707">
        <v>72</v>
      </c>
      <c r="I707">
        <v>56</v>
      </c>
      <c r="J707">
        <v>62</v>
      </c>
      <c r="K707">
        <v>82</v>
      </c>
      <c r="L707">
        <v>95</v>
      </c>
      <c r="M707">
        <v>82</v>
      </c>
      <c r="N707" s="27">
        <f>IFERROR(VLOOKUP(Main!C707,Absen!$A$1:$B$501,2,0),"No")</f>
        <v>44782</v>
      </c>
      <c r="O707" s="27" t="str">
        <f>IF(N707="No","Hadir","Tidak Hadir")</f>
        <v>Tidak Hadir</v>
      </c>
      <c r="P707">
        <f>IF(N707="No",M707,M707-10)</f>
        <v>72</v>
      </c>
      <c r="Q707">
        <f>SUM(G707:H707,J707:K707)*12.5%+SUM(I707,L707)*20%+P707*10%</f>
        <v>72.275000000000006</v>
      </c>
      <c r="R707" t="str">
        <f>IF(Main!Q707&gt;=91,"A+",IF(Main!Q707&gt;=80,"A",IF(Q707&gt;=70,"B",IF(Q707&gt;=60,"C",IF(Q707&gt;=40,"D",IF(Q707&lt;40,"E"))))))</f>
        <v>B</v>
      </c>
      <c r="S707" s="27">
        <f>INDEX(Detail!$A$1:$A$1001,MATCH(Main!C707,Detail!$G$1:$G$1001,0))</f>
        <v>37288</v>
      </c>
      <c r="T707" t="str">
        <f>INDEX(Detail!$F$1:$F$1001,MATCH(Main!C707,Detail!$G$1:$G$1001,0))</f>
        <v>Kendari</v>
      </c>
      <c r="U707">
        <f>INDEX(Detail!$C$1:$C$1001,MATCH(Main!C707,Detail!$G$1:$G$1001,0))</f>
        <v>166</v>
      </c>
      <c r="V707">
        <f>INDEX(Detail!$D$1:$D$1001,MATCH(Main!C707,Detail!$G$1:$G$1001,0))</f>
        <v>69</v>
      </c>
      <c r="W707" t="str">
        <f>INDEX(Detail!$E$1:$E$1001,MATCH(Main!C707,Detail!$G$1:$G$1001,0))</f>
        <v xml:space="preserve">Jl. Veteran No. 9
</v>
      </c>
      <c r="X707" t="str">
        <f>INDEX(Detail!$B$1:$B$1001,MATCH(Main!C707,Detail!$G$1:$G$1001,0))</f>
        <v>A+</v>
      </c>
    </row>
    <row r="708" spans="1:24" x14ac:dyDescent="0.35">
      <c r="A708">
        <v>707</v>
      </c>
      <c r="B708" t="str">
        <f>IF(A708&lt;=250,"1-250",IF(A708&lt;=500,"251-500",IF(A708&lt;=750,"501-750","751-1000")))</f>
        <v>501-750</v>
      </c>
      <c r="C708" t="str">
        <f>CONCATENATE(IF(D708="Matematika","A",IF(D708="Fisika","B",IF(D708="Kimia","C",IF(D708="Biologi","D",IF(D708="Statistika","E","F"))))),IF(A708&gt;=1000,"",IF(A708&gt;=100,"0",IF(A708&gt;=10,"00",IF(A708&lt;10,"000")))),A708)</f>
        <v>D0707</v>
      </c>
      <c r="D708" t="s">
        <v>1013</v>
      </c>
      <c r="E708" t="str">
        <f>VLOOKUP(C708,Detail!$G$1:$H$1001,2,0)</f>
        <v>Ridwan Puspasari</v>
      </c>
      <c r="F708" t="str">
        <f>IF(D708="Kimia","Bu Dwi",IF(D708="Biologi","Pak Krisna",IF(D708="Statistika","Pak Budi",IF(D708="Aktuaria","Bu Ratna",IF(D708="Matematika","Bu Made","Pak Andi")))))</f>
        <v>Pak Krisna</v>
      </c>
      <c r="G708">
        <v>50</v>
      </c>
      <c r="H708">
        <v>75</v>
      </c>
      <c r="I708">
        <v>35</v>
      </c>
      <c r="J708">
        <v>73</v>
      </c>
      <c r="K708">
        <v>77</v>
      </c>
      <c r="L708">
        <v>66</v>
      </c>
      <c r="M708">
        <v>70</v>
      </c>
      <c r="N708" s="27" t="str">
        <f>IFERROR(VLOOKUP(Main!C708,Absen!$A$1:$B$501,2,0),"No")</f>
        <v>No</v>
      </c>
      <c r="O708" s="27" t="str">
        <f>IF(N708="No","Hadir","Tidak Hadir")</f>
        <v>Hadir</v>
      </c>
      <c r="P708">
        <f>IF(N708="No",M708,M708-10)</f>
        <v>70</v>
      </c>
      <c r="Q708">
        <f>SUM(G708:H708,J708:K708)*12.5%+SUM(I708,L708)*20%+P708*10%</f>
        <v>61.575000000000003</v>
      </c>
      <c r="R708" t="str">
        <f>IF(Main!Q708&gt;=91,"A+",IF(Main!Q708&gt;=80,"A",IF(Q708&gt;=70,"B",IF(Q708&gt;=60,"C",IF(Q708&gt;=40,"D",IF(Q708&lt;40,"E"))))))</f>
        <v>C</v>
      </c>
      <c r="S708" s="27">
        <f>INDEX(Detail!$A$1:$A$1001,MATCH(Main!C708,Detail!$G$1:$G$1001,0))</f>
        <v>37291</v>
      </c>
      <c r="T708" t="str">
        <f>INDEX(Detail!$F$1:$F$1001,MATCH(Main!C708,Detail!$G$1:$G$1001,0))</f>
        <v>Sabang</v>
      </c>
      <c r="U708">
        <f>INDEX(Detail!$C$1:$C$1001,MATCH(Main!C708,Detail!$G$1:$G$1001,0))</f>
        <v>174</v>
      </c>
      <c r="V708">
        <f>INDEX(Detail!$D$1:$D$1001,MATCH(Main!C708,Detail!$G$1:$G$1001,0))</f>
        <v>83</v>
      </c>
      <c r="W708" t="str">
        <f>INDEX(Detail!$E$1:$E$1001,MATCH(Main!C708,Detail!$G$1:$G$1001,0))</f>
        <v>Gg. Cihampelas No. 96</v>
      </c>
      <c r="X708" t="str">
        <f>INDEX(Detail!$B$1:$B$1001,MATCH(Main!C708,Detail!$G$1:$G$1001,0))</f>
        <v>O+</v>
      </c>
    </row>
    <row r="709" spans="1:24" x14ac:dyDescent="0.35">
      <c r="A709">
        <v>708</v>
      </c>
      <c r="B709" t="str">
        <f>IF(A709&lt;=250,"1-250",IF(A709&lt;=500,"251-500",IF(A709&lt;=750,"501-750","751-1000")))</f>
        <v>501-750</v>
      </c>
      <c r="C709" t="str">
        <f>CONCATENATE(IF(D709="Matematika","A",IF(D709="Fisika","B",IF(D709="Kimia","C",IF(D709="Biologi","D",IF(D709="Statistika","E","F"))))),IF(A709&gt;=1000,"",IF(A709&gt;=100,"0",IF(A709&gt;=10,"00",IF(A709&lt;10,"000")))),A709)</f>
        <v>E0708</v>
      </c>
      <c r="D709" t="s">
        <v>1010</v>
      </c>
      <c r="E709" t="str">
        <f>VLOOKUP(C709,Detail!$G$1:$H$1001,2,0)</f>
        <v>Sadina Prabowo</v>
      </c>
      <c r="F709" t="str">
        <f>IF(D709="Kimia","Bu Dwi",IF(D709="Biologi","Pak Krisna",IF(D709="Statistika","Pak Budi",IF(D709="Aktuaria","Bu Ratna",IF(D709="Matematika","Bu Made","Pak Andi")))))</f>
        <v>Pak Budi</v>
      </c>
      <c r="G709">
        <v>95</v>
      </c>
      <c r="H709">
        <v>70</v>
      </c>
      <c r="I709">
        <v>67</v>
      </c>
      <c r="J709">
        <v>71</v>
      </c>
      <c r="K709">
        <v>54</v>
      </c>
      <c r="L709">
        <v>90</v>
      </c>
      <c r="M709">
        <v>73</v>
      </c>
      <c r="N709" s="27">
        <f>IFERROR(VLOOKUP(Main!C709,Absen!$A$1:$B$501,2,0),"No")</f>
        <v>44808</v>
      </c>
      <c r="O709" s="27" t="str">
        <f>IF(N709="No","Hadir","Tidak Hadir")</f>
        <v>Tidak Hadir</v>
      </c>
      <c r="P709">
        <f>IF(N709="No",M709,M709-10)</f>
        <v>63</v>
      </c>
      <c r="Q709">
        <f>SUM(G709:H709,J709:K709)*12.5%+SUM(I709,L709)*20%+P709*10%</f>
        <v>73.95</v>
      </c>
      <c r="R709" t="str">
        <f>IF(Main!Q709&gt;=91,"A+",IF(Main!Q709&gt;=80,"A",IF(Q709&gt;=70,"B",IF(Q709&gt;=60,"C",IF(Q709&gt;=40,"D",IF(Q709&lt;40,"E"))))))</f>
        <v>B</v>
      </c>
      <c r="S709" s="27">
        <f>INDEX(Detail!$A$1:$A$1001,MATCH(Main!C709,Detail!$G$1:$G$1001,0))</f>
        <v>37996</v>
      </c>
      <c r="T709" t="str">
        <f>INDEX(Detail!$F$1:$F$1001,MATCH(Main!C709,Detail!$G$1:$G$1001,0))</f>
        <v>Kota Administrasi Jakarta Timur</v>
      </c>
      <c r="U709">
        <f>INDEX(Detail!$C$1:$C$1001,MATCH(Main!C709,Detail!$G$1:$G$1001,0))</f>
        <v>176</v>
      </c>
      <c r="V709">
        <f>INDEX(Detail!$D$1:$D$1001,MATCH(Main!C709,Detail!$G$1:$G$1001,0))</f>
        <v>75</v>
      </c>
      <c r="W709" t="str">
        <f>INDEX(Detail!$E$1:$E$1001,MATCH(Main!C709,Detail!$G$1:$G$1001,0))</f>
        <v xml:space="preserve">Gang Kutai No. 3
</v>
      </c>
      <c r="X709" t="str">
        <f>INDEX(Detail!$B$1:$B$1001,MATCH(Main!C709,Detail!$G$1:$G$1001,0))</f>
        <v>AB+</v>
      </c>
    </row>
    <row r="710" spans="1:24" x14ac:dyDescent="0.35">
      <c r="A710">
        <v>709</v>
      </c>
      <c r="B710" t="str">
        <f>IF(A710&lt;=250,"1-250",IF(A710&lt;=500,"251-500",IF(A710&lt;=750,"501-750","751-1000")))</f>
        <v>501-750</v>
      </c>
      <c r="C710" t="str">
        <f>CONCATENATE(IF(D710="Matematika","A",IF(D710="Fisika","B",IF(D710="Kimia","C",IF(D710="Biologi","D",IF(D710="Statistika","E","F"))))),IF(A710&gt;=1000,"",IF(A710&gt;=100,"0",IF(A710&gt;=10,"00",IF(A710&lt;10,"000")))),A710)</f>
        <v>D0709</v>
      </c>
      <c r="D710" t="s">
        <v>1013</v>
      </c>
      <c r="E710" t="str">
        <f>VLOOKUP(C710,Detail!$G$1:$H$1001,2,0)</f>
        <v>Najwa Palastri</v>
      </c>
      <c r="F710" t="str">
        <f>IF(D710="Kimia","Bu Dwi",IF(D710="Biologi","Pak Krisna",IF(D710="Statistika","Pak Budi",IF(D710="Aktuaria","Bu Ratna",IF(D710="Matematika","Bu Made","Pak Andi")))))</f>
        <v>Pak Krisna</v>
      </c>
      <c r="G710">
        <v>70</v>
      </c>
      <c r="H710">
        <v>55</v>
      </c>
      <c r="I710">
        <v>63</v>
      </c>
      <c r="J710">
        <v>73</v>
      </c>
      <c r="K710">
        <v>71</v>
      </c>
      <c r="L710">
        <v>48</v>
      </c>
      <c r="M710">
        <v>92</v>
      </c>
      <c r="N710" s="27">
        <f>IFERROR(VLOOKUP(Main!C710,Absen!$A$1:$B$501,2,0),"No")</f>
        <v>44900</v>
      </c>
      <c r="O710" s="27" t="str">
        <f>IF(N710="No","Hadir","Tidak Hadir")</f>
        <v>Tidak Hadir</v>
      </c>
      <c r="P710">
        <f>IF(N710="No",M710,M710-10)</f>
        <v>82</v>
      </c>
      <c r="Q710">
        <f>SUM(G710:H710,J710:K710)*12.5%+SUM(I710,L710)*20%+P710*10%</f>
        <v>64.025000000000006</v>
      </c>
      <c r="R710" t="str">
        <f>IF(Main!Q710&gt;=91,"A+",IF(Main!Q710&gt;=80,"A",IF(Q710&gt;=70,"B",IF(Q710&gt;=60,"C",IF(Q710&gt;=40,"D",IF(Q710&lt;40,"E"))))))</f>
        <v>C</v>
      </c>
      <c r="S710" s="27">
        <f>INDEX(Detail!$A$1:$A$1001,MATCH(Main!C710,Detail!$G$1:$G$1001,0))</f>
        <v>37163</v>
      </c>
      <c r="T710" t="str">
        <f>INDEX(Detail!$F$1:$F$1001,MATCH(Main!C710,Detail!$G$1:$G$1001,0))</f>
        <v>Mataram</v>
      </c>
      <c r="U710">
        <f>INDEX(Detail!$C$1:$C$1001,MATCH(Main!C710,Detail!$G$1:$G$1001,0))</f>
        <v>179</v>
      </c>
      <c r="V710">
        <f>INDEX(Detail!$D$1:$D$1001,MATCH(Main!C710,Detail!$G$1:$G$1001,0))</f>
        <v>92</v>
      </c>
      <c r="W710" t="str">
        <f>INDEX(Detail!$E$1:$E$1001,MATCH(Main!C710,Detail!$G$1:$G$1001,0))</f>
        <v>Gg. Wonoayu No. 90</v>
      </c>
      <c r="X710" t="str">
        <f>INDEX(Detail!$B$1:$B$1001,MATCH(Main!C710,Detail!$G$1:$G$1001,0))</f>
        <v>O-</v>
      </c>
    </row>
    <row r="711" spans="1:24" x14ac:dyDescent="0.35">
      <c r="A711">
        <v>710</v>
      </c>
      <c r="B711" t="str">
        <f>IF(A711&lt;=250,"1-250",IF(A711&lt;=500,"251-500",IF(A711&lt;=750,"501-750","751-1000")))</f>
        <v>501-750</v>
      </c>
      <c r="C711" t="str">
        <f>CONCATENATE(IF(D711="Matematika","A",IF(D711="Fisika","B",IF(D711="Kimia","C",IF(D711="Biologi","D",IF(D711="Statistika","E","F"))))),IF(A711&gt;=1000,"",IF(A711&gt;=100,"0",IF(A711&gt;=10,"00",IF(A711&lt;10,"000")))),A711)</f>
        <v>A0710</v>
      </c>
      <c r="D711" t="s">
        <v>1015</v>
      </c>
      <c r="E711" t="str">
        <f>VLOOKUP(C711,Detail!$G$1:$H$1001,2,0)</f>
        <v>Dalimin Pranowo</v>
      </c>
      <c r="F711" t="str">
        <f>IF(D711="Kimia","Bu Dwi",IF(D711="Biologi","Pak Krisna",IF(D711="Statistika","Pak Budi",IF(D711="Aktuaria","Bu Ratna",IF(D711="Matematika","Bu Made","Pak Andi")))))</f>
        <v>Bu Made</v>
      </c>
      <c r="G711">
        <v>65</v>
      </c>
      <c r="H711">
        <v>64</v>
      </c>
      <c r="I711">
        <v>91</v>
      </c>
      <c r="J711">
        <v>53</v>
      </c>
      <c r="K711">
        <v>65</v>
      </c>
      <c r="L711">
        <v>89</v>
      </c>
      <c r="M711">
        <v>65</v>
      </c>
      <c r="N711" s="27" t="str">
        <f>IFERROR(VLOOKUP(Main!C711,Absen!$A$1:$B$501,2,0),"No")</f>
        <v>No</v>
      </c>
      <c r="O711" s="27" t="str">
        <f>IF(N711="No","Hadir","Tidak Hadir")</f>
        <v>Hadir</v>
      </c>
      <c r="P711">
        <f>IF(N711="No",M711,M711-10)</f>
        <v>65</v>
      </c>
      <c r="Q711">
        <f>SUM(G711:H711,J711:K711)*12.5%+SUM(I711,L711)*20%+P711*10%</f>
        <v>73.375</v>
      </c>
      <c r="R711" t="str">
        <f>IF(Main!Q711&gt;=91,"A+",IF(Main!Q711&gt;=80,"A",IF(Q711&gt;=70,"B",IF(Q711&gt;=60,"C",IF(Q711&gt;=40,"D",IF(Q711&lt;40,"E"))))))</f>
        <v>B</v>
      </c>
      <c r="S711" s="27">
        <f>INDEX(Detail!$A$1:$A$1001,MATCH(Main!C711,Detail!$G$1:$G$1001,0))</f>
        <v>37203</v>
      </c>
      <c r="T711" t="str">
        <f>INDEX(Detail!$F$1:$F$1001,MATCH(Main!C711,Detail!$G$1:$G$1001,0))</f>
        <v>Kota Administrasi Jakarta Timur</v>
      </c>
      <c r="U711">
        <f>INDEX(Detail!$C$1:$C$1001,MATCH(Main!C711,Detail!$G$1:$G$1001,0))</f>
        <v>168</v>
      </c>
      <c r="V711">
        <f>INDEX(Detail!$D$1:$D$1001,MATCH(Main!C711,Detail!$G$1:$G$1001,0))</f>
        <v>58</v>
      </c>
      <c r="W711" t="str">
        <f>INDEX(Detail!$E$1:$E$1001,MATCH(Main!C711,Detail!$G$1:$G$1001,0))</f>
        <v>Gg. Moch. Toha No. 99</v>
      </c>
      <c r="X711" t="str">
        <f>INDEX(Detail!$B$1:$B$1001,MATCH(Main!C711,Detail!$G$1:$G$1001,0))</f>
        <v>AB+</v>
      </c>
    </row>
    <row r="712" spans="1:24" x14ac:dyDescent="0.35">
      <c r="A712">
        <v>711</v>
      </c>
      <c r="B712" t="str">
        <f>IF(A712&lt;=250,"1-250",IF(A712&lt;=500,"251-500",IF(A712&lt;=750,"501-750","751-1000")))</f>
        <v>501-750</v>
      </c>
      <c r="C712" t="str">
        <f>CONCATENATE(IF(D712="Matematika","A",IF(D712="Fisika","B",IF(D712="Kimia","C",IF(D712="Biologi","D",IF(D712="Statistika","E","F"))))),IF(A712&gt;=1000,"",IF(A712&gt;=100,"0",IF(A712&gt;=10,"00",IF(A712&lt;10,"000")))),A712)</f>
        <v>B0711</v>
      </c>
      <c r="D712" t="s">
        <v>1014</v>
      </c>
      <c r="E712" t="str">
        <f>VLOOKUP(C712,Detail!$G$1:$H$1001,2,0)</f>
        <v>Indah Kurniawan</v>
      </c>
      <c r="F712" t="str">
        <f>IF(D712="Kimia","Bu Dwi",IF(D712="Biologi","Pak Krisna",IF(D712="Statistika","Pak Budi",IF(D712="Aktuaria","Bu Ratna",IF(D712="Matematika","Bu Made","Pak Andi")))))</f>
        <v>Pak Andi</v>
      </c>
      <c r="G712">
        <v>50</v>
      </c>
      <c r="H712">
        <v>65</v>
      </c>
      <c r="I712">
        <v>63</v>
      </c>
      <c r="J712">
        <v>53</v>
      </c>
      <c r="K712">
        <v>81</v>
      </c>
      <c r="L712">
        <v>48</v>
      </c>
      <c r="M712">
        <v>97</v>
      </c>
      <c r="N712" s="27">
        <f>IFERROR(VLOOKUP(Main!C712,Absen!$A$1:$B$501,2,0),"No")</f>
        <v>44786</v>
      </c>
      <c r="O712" s="27" t="str">
        <f>IF(N712="No","Hadir","Tidak Hadir")</f>
        <v>Tidak Hadir</v>
      </c>
      <c r="P712">
        <f>IF(N712="No",M712,M712-10)</f>
        <v>87</v>
      </c>
      <c r="Q712">
        <f>SUM(G712:H712,J712:K712)*12.5%+SUM(I712,L712)*20%+P712*10%</f>
        <v>62.025000000000006</v>
      </c>
      <c r="R712" t="str">
        <f>IF(Main!Q712&gt;=91,"A+",IF(Main!Q712&gt;=80,"A",IF(Q712&gt;=70,"B",IF(Q712&gt;=60,"C",IF(Q712&gt;=40,"D",IF(Q712&lt;40,"E"))))))</f>
        <v>C</v>
      </c>
      <c r="S712" s="27">
        <f>INDEX(Detail!$A$1:$A$1001,MATCH(Main!C712,Detail!$G$1:$G$1001,0))</f>
        <v>37082</v>
      </c>
      <c r="T712" t="str">
        <f>INDEX(Detail!$F$1:$F$1001,MATCH(Main!C712,Detail!$G$1:$G$1001,0))</f>
        <v>Padang Sidempuan</v>
      </c>
      <c r="U712">
        <f>INDEX(Detail!$C$1:$C$1001,MATCH(Main!C712,Detail!$G$1:$G$1001,0))</f>
        <v>154</v>
      </c>
      <c r="V712">
        <f>INDEX(Detail!$D$1:$D$1001,MATCH(Main!C712,Detail!$G$1:$G$1001,0))</f>
        <v>67</v>
      </c>
      <c r="W712" t="str">
        <f>INDEX(Detail!$E$1:$E$1001,MATCH(Main!C712,Detail!$G$1:$G$1001,0))</f>
        <v>Gang Cikapayang No. 22</v>
      </c>
      <c r="X712" t="str">
        <f>INDEX(Detail!$B$1:$B$1001,MATCH(Main!C712,Detail!$G$1:$G$1001,0))</f>
        <v>A-</v>
      </c>
    </row>
    <row r="713" spans="1:24" x14ac:dyDescent="0.35">
      <c r="A713">
        <v>712</v>
      </c>
      <c r="B713" t="str">
        <f>IF(A713&lt;=250,"1-250",IF(A713&lt;=500,"251-500",IF(A713&lt;=750,"501-750","751-1000")))</f>
        <v>501-750</v>
      </c>
      <c r="C713" t="str">
        <f>CONCATENATE(IF(D713="Matematika","A",IF(D713="Fisika","B",IF(D713="Kimia","C",IF(D713="Biologi","D",IF(D713="Statistika","E","F"))))),IF(A713&gt;=1000,"",IF(A713&gt;=100,"0",IF(A713&gt;=10,"00",IF(A713&lt;10,"000")))),A713)</f>
        <v>A0712</v>
      </c>
      <c r="D713" t="s">
        <v>1015</v>
      </c>
      <c r="E713" t="str">
        <f>VLOOKUP(C713,Detail!$G$1:$H$1001,2,0)</f>
        <v>Laksana Irawan</v>
      </c>
      <c r="F713" t="str">
        <f>IF(D713="Kimia","Bu Dwi",IF(D713="Biologi","Pak Krisna",IF(D713="Statistika","Pak Budi",IF(D713="Aktuaria","Bu Ratna",IF(D713="Matematika","Bu Made","Pak Andi")))))</f>
        <v>Bu Made</v>
      </c>
      <c r="G713">
        <v>77</v>
      </c>
      <c r="H713">
        <v>55</v>
      </c>
      <c r="I713">
        <v>46</v>
      </c>
      <c r="J713">
        <v>68</v>
      </c>
      <c r="K713">
        <v>85</v>
      </c>
      <c r="L713">
        <v>65</v>
      </c>
      <c r="M713">
        <v>75</v>
      </c>
      <c r="N713" s="27">
        <f>IFERROR(VLOOKUP(Main!C713,Absen!$A$1:$B$501,2,0),"No")</f>
        <v>44906</v>
      </c>
      <c r="O713" s="27" t="str">
        <f>IF(N713="No","Hadir","Tidak Hadir")</f>
        <v>Tidak Hadir</v>
      </c>
      <c r="P713">
        <f>IF(N713="No",M713,M713-10)</f>
        <v>65</v>
      </c>
      <c r="Q713">
        <f>SUM(G713:H713,J713:K713)*12.5%+SUM(I713,L713)*20%+P713*10%</f>
        <v>64.325000000000003</v>
      </c>
      <c r="R713" t="str">
        <f>IF(Main!Q713&gt;=91,"A+",IF(Main!Q713&gt;=80,"A",IF(Q713&gt;=70,"B",IF(Q713&gt;=60,"C",IF(Q713&gt;=40,"D",IF(Q713&lt;40,"E"))))))</f>
        <v>C</v>
      </c>
      <c r="S713" s="27">
        <f>INDEX(Detail!$A$1:$A$1001,MATCH(Main!C713,Detail!$G$1:$G$1001,0))</f>
        <v>38375</v>
      </c>
      <c r="T713" t="str">
        <f>INDEX(Detail!$F$1:$F$1001,MATCH(Main!C713,Detail!$G$1:$G$1001,0))</f>
        <v>Palu</v>
      </c>
      <c r="U713">
        <f>INDEX(Detail!$C$1:$C$1001,MATCH(Main!C713,Detail!$G$1:$G$1001,0))</f>
        <v>177</v>
      </c>
      <c r="V713">
        <f>INDEX(Detail!$D$1:$D$1001,MATCH(Main!C713,Detail!$G$1:$G$1001,0))</f>
        <v>69</v>
      </c>
      <c r="W713" t="str">
        <f>INDEX(Detail!$E$1:$E$1001,MATCH(Main!C713,Detail!$G$1:$G$1001,0))</f>
        <v xml:space="preserve">Jl. Ahmad Dahlan No. 1
</v>
      </c>
      <c r="X713" t="str">
        <f>INDEX(Detail!$B$1:$B$1001,MATCH(Main!C713,Detail!$G$1:$G$1001,0))</f>
        <v>AB-</v>
      </c>
    </row>
    <row r="714" spans="1:24" x14ac:dyDescent="0.35">
      <c r="A714">
        <v>713</v>
      </c>
      <c r="B714" t="str">
        <f>IF(A714&lt;=250,"1-250",IF(A714&lt;=500,"251-500",IF(A714&lt;=750,"501-750","751-1000")))</f>
        <v>501-750</v>
      </c>
      <c r="C714" t="str">
        <f>CONCATENATE(IF(D714="Matematika","A",IF(D714="Fisika","B",IF(D714="Kimia","C",IF(D714="Biologi","D",IF(D714="Statistika","E","F"))))),IF(A714&gt;=1000,"",IF(A714&gt;=100,"0",IF(A714&gt;=10,"00",IF(A714&lt;10,"000")))),A714)</f>
        <v>B0713</v>
      </c>
      <c r="D714" t="s">
        <v>1014</v>
      </c>
      <c r="E714" t="str">
        <f>VLOOKUP(C714,Detail!$G$1:$H$1001,2,0)</f>
        <v>Lanjar Napitupulu</v>
      </c>
      <c r="F714" t="str">
        <f>IF(D714="Kimia","Bu Dwi",IF(D714="Biologi","Pak Krisna",IF(D714="Statistika","Pak Budi",IF(D714="Aktuaria","Bu Ratna",IF(D714="Matematika","Bu Made","Pak Andi")))))</f>
        <v>Pak Andi</v>
      </c>
      <c r="G714">
        <v>60</v>
      </c>
      <c r="H714">
        <v>41</v>
      </c>
      <c r="I714">
        <v>65</v>
      </c>
      <c r="J714">
        <v>69</v>
      </c>
      <c r="K714">
        <v>63</v>
      </c>
      <c r="L714">
        <v>65</v>
      </c>
      <c r="M714">
        <v>98</v>
      </c>
      <c r="N714" s="27" t="str">
        <f>IFERROR(VLOOKUP(Main!C714,Absen!$A$1:$B$501,2,0),"No")</f>
        <v>No</v>
      </c>
      <c r="O714" s="27" t="str">
        <f>IF(N714="No","Hadir","Tidak Hadir")</f>
        <v>Hadir</v>
      </c>
      <c r="P714">
        <f>IF(N714="No",M714,M714-10)</f>
        <v>98</v>
      </c>
      <c r="Q714">
        <f>SUM(G714:H714,J714:K714)*12.5%+SUM(I714,L714)*20%+P714*10%</f>
        <v>64.924999999999997</v>
      </c>
      <c r="R714" t="str">
        <f>IF(Main!Q714&gt;=91,"A+",IF(Main!Q714&gt;=80,"A",IF(Q714&gt;=70,"B",IF(Q714&gt;=60,"C",IF(Q714&gt;=40,"D",IF(Q714&lt;40,"E"))))))</f>
        <v>C</v>
      </c>
      <c r="S714" s="27">
        <f>INDEX(Detail!$A$1:$A$1001,MATCH(Main!C714,Detail!$G$1:$G$1001,0))</f>
        <v>37917</v>
      </c>
      <c r="T714" t="str">
        <f>INDEX(Detail!$F$1:$F$1001,MATCH(Main!C714,Detail!$G$1:$G$1001,0))</f>
        <v>Pontianak</v>
      </c>
      <c r="U714">
        <f>INDEX(Detail!$C$1:$C$1001,MATCH(Main!C714,Detail!$G$1:$G$1001,0))</f>
        <v>175</v>
      </c>
      <c r="V714">
        <f>INDEX(Detail!$D$1:$D$1001,MATCH(Main!C714,Detail!$G$1:$G$1001,0))</f>
        <v>45</v>
      </c>
      <c r="W714" t="str">
        <f>INDEX(Detail!$E$1:$E$1001,MATCH(Main!C714,Detail!$G$1:$G$1001,0))</f>
        <v>Jl. Antapani Lama No. 09</v>
      </c>
      <c r="X714" t="str">
        <f>INDEX(Detail!$B$1:$B$1001,MATCH(Main!C714,Detail!$G$1:$G$1001,0))</f>
        <v>AB+</v>
      </c>
    </row>
    <row r="715" spans="1:24" x14ac:dyDescent="0.35">
      <c r="A715">
        <v>714</v>
      </c>
      <c r="B715" t="str">
        <f>IF(A715&lt;=250,"1-250",IF(A715&lt;=500,"251-500",IF(A715&lt;=750,"501-750","751-1000")))</f>
        <v>501-750</v>
      </c>
      <c r="C715" t="str">
        <f>CONCATENATE(IF(D715="Matematika","A",IF(D715="Fisika","B",IF(D715="Kimia","C",IF(D715="Biologi","D",IF(D715="Statistika","E","F"))))),IF(A715&gt;=1000,"",IF(A715&gt;=100,"0",IF(A715&gt;=10,"00",IF(A715&lt;10,"000")))),A715)</f>
        <v>B0714</v>
      </c>
      <c r="D715" t="s">
        <v>1014</v>
      </c>
      <c r="E715" t="str">
        <f>VLOOKUP(C715,Detail!$G$1:$H$1001,2,0)</f>
        <v>Jelita Suwarno</v>
      </c>
      <c r="F715" t="str">
        <f>IF(D715="Kimia","Bu Dwi",IF(D715="Biologi","Pak Krisna",IF(D715="Statistika","Pak Budi",IF(D715="Aktuaria","Bu Ratna",IF(D715="Matematika","Bu Made","Pak Andi")))))</f>
        <v>Pak Andi</v>
      </c>
      <c r="G715">
        <v>79</v>
      </c>
      <c r="H715">
        <v>75</v>
      </c>
      <c r="I715">
        <v>64</v>
      </c>
      <c r="J715">
        <v>57</v>
      </c>
      <c r="K715">
        <v>79</v>
      </c>
      <c r="L715">
        <v>100</v>
      </c>
      <c r="M715">
        <v>76</v>
      </c>
      <c r="N715" s="27">
        <f>IFERROR(VLOOKUP(Main!C715,Absen!$A$1:$B$501,2,0),"No")</f>
        <v>44900</v>
      </c>
      <c r="O715" s="27" t="str">
        <f>IF(N715="No","Hadir","Tidak Hadir")</f>
        <v>Tidak Hadir</v>
      </c>
      <c r="P715">
        <f>IF(N715="No",M715,M715-10)</f>
        <v>66</v>
      </c>
      <c r="Q715">
        <f>SUM(G715:H715,J715:K715)*12.5%+SUM(I715,L715)*20%+P715*10%</f>
        <v>75.650000000000006</v>
      </c>
      <c r="R715" t="str">
        <f>IF(Main!Q715&gt;=91,"A+",IF(Main!Q715&gt;=80,"A",IF(Q715&gt;=70,"B",IF(Q715&gt;=60,"C",IF(Q715&gt;=40,"D",IF(Q715&lt;40,"E"))))))</f>
        <v>B</v>
      </c>
      <c r="S715" s="27">
        <f>INDEX(Detail!$A$1:$A$1001,MATCH(Main!C715,Detail!$G$1:$G$1001,0))</f>
        <v>37295</v>
      </c>
      <c r="T715" t="str">
        <f>INDEX(Detail!$F$1:$F$1001,MATCH(Main!C715,Detail!$G$1:$G$1001,0))</f>
        <v>Kediri</v>
      </c>
      <c r="U715">
        <f>INDEX(Detail!$C$1:$C$1001,MATCH(Main!C715,Detail!$G$1:$G$1001,0))</f>
        <v>155</v>
      </c>
      <c r="V715">
        <f>INDEX(Detail!$D$1:$D$1001,MATCH(Main!C715,Detail!$G$1:$G$1001,0))</f>
        <v>85</v>
      </c>
      <c r="W715" t="str">
        <f>INDEX(Detail!$E$1:$E$1001,MATCH(Main!C715,Detail!$G$1:$G$1001,0))</f>
        <v xml:space="preserve">Jl. Kapten Muslihat No. 1
</v>
      </c>
      <c r="X715" t="str">
        <f>INDEX(Detail!$B$1:$B$1001,MATCH(Main!C715,Detail!$G$1:$G$1001,0))</f>
        <v>A-</v>
      </c>
    </row>
    <row r="716" spans="1:24" x14ac:dyDescent="0.35">
      <c r="A716">
        <v>715</v>
      </c>
      <c r="B716" t="str">
        <f>IF(A716&lt;=250,"1-250",IF(A716&lt;=500,"251-500",IF(A716&lt;=750,"501-750","751-1000")))</f>
        <v>501-750</v>
      </c>
      <c r="C716" t="str">
        <f>CONCATENATE(IF(D716="Matematika","A",IF(D716="Fisika","B",IF(D716="Kimia","C",IF(D716="Biologi","D",IF(D716="Statistika","E","F"))))),IF(A716&gt;=1000,"",IF(A716&gt;=100,"0",IF(A716&gt;=10,"00",IF(A716&lt;10,"000")))),A716)</f>
        <v>B0715</v>
      </c>
      <c r="D716" t="s">
        <v>1014</v>
      </c>
      <c r="E716" t="str">
        <f>VLOOKUP(C716,Detail!$G$1:$H$1001,2,0)</f>
        <v>Lanjar Hidayanto</v>
      </c>
      <c r="F716" t="str">
        <f>IF(D716="Kimia","Bu Dwi",IF(D716="Biologi","Pak Krisna",IF(D716="Statistika","Pak Budi",IF(D716="Aktuaria","Bu Ratna",IF(D716="Matematika","Bu Made","Pak Andi")))))</f>
        <v>Pak Andi</v>
      </c>
      <c r="G716">
        <v>76</v>
      </c>
      <c r="H716">
        <v>52</v>
      </c>
      <c r="I716">
        <v>63</v>
      </c>
      <c r="J716">
        <v>56</v>
      </c>
      <c r="K716">
        <v>83</v>
      </c>
      <c r="L716">
        <v>48</v>
      </c>
      <c r="M716">
        <v>81</v>
      </c>
      <c r="N716" s="27">
        <f>IFERROR(VLOOKUP(Main!C716,Absen!$A$1:$B$501,2,0),"No")</f>
        <v>44917</v>
      </c>
      <c r="O716" s="27" t="str">
        <f>IF(N716="No","Hadir","Tidak Hadir")</f>
        <v>Tidak Hadir</v>
      </c>
      <c r="P716">
        <f>IF(N716="No",M716,M716-10)</f>
        <v>71</v>
      </c>
      <c r="Q716">
        <f>SUM(G716:H716,J716:K716)*12.5%+SUM(I716,L716)*20%+P716*10%</f>
        <v>62.675000000000004</v>
      </c>
      <c r="R716" t="str">
        <f>IF(Main!Q716&gt;=91,"A+",IF(Main!Q716&gt;=80,"A",IF(Q716&gt;=70,"B",IF(Q716&gt;=60,"C",IF(Q716&gt;=40,"D",IF(Q716&lt;40,"E"))))))</f>
        <v>C</v>
      </c>
      <c r="S716" s="27">
        <f>INDEX(Detail!$A$1:$A$1001,MATCH(Main!C716,Detail!$G$1:$G$1001,0))</f>
        <v>37506</v>
      </c>
      <c r="T716" t="str">
        <f>INDEX(Detail!$F$1:$F$1001,MATCH(Main!C716,Detail!$G$1:$G$1001,0))</f>
        <v>Pangkalpinang</v>
      </c>
      <c r="U716">
        <f>INDEX(Detail!$C$1:$C$1001,MATCH(Main!C716,Detail!$G$1:$G$1001,0))</f>
        <v>155</v>
      </c>
      <c r="V716">
        <f>INDEX(Detail!$D$1:$D$1001,MATCH(Main!C716,Detail!$G$1:$G$1001,0))</f>
        <v>69</v>
      </c>
      <c r="W716" t="str">
        <f>INDEX(Detail!$E$1:$E$1001,MATCH(Main!C716,Detail!$G$1:$G$1001,0))</f>
        <v>Jl. KH Amin Jasuta No. 26</v>
      </c>
      <c r="X716" t="str">
        <f>INDEX(Detail!$B$1:$B$1001,MATCH(Main!C716,Detail!$G$1:$G$1001,0))</f>
        <v>O-</v>
      </c>
    </row>
    <row r="717" spans="1:24" x14ac:dyDescent="0.35">
      <c r="A717">
        <v>716</v>
      </c>
      <c r="B717" t="str">
        <f>IF(A717&lt;=250,"1-250",IF(A717&lt;=500,"251-500",IF(A717&lt;=750,"501-750","751-1000")))</f>
        <v>501-750</v>
      </c>
      <c r="C717" t="str">
        <f>CONCATENATE(IF(D717="Matematika","A",IF(D717="Fisika","B",IF(D717="Kimia","C",IF(D717="Biologi","D",IF(D717="Statistika","E","F"))))),IF(A717&gt;=1000,"",IF(A717&gt;=100,"0",IF(A717&gt;=10,"00",IF(A717&lt;10,"000")))),A717)</f>
        <v>D0716</v>
      </c>
      <c r="D717" t="s">
        <v>1013</v>
      </c>
      <c r="E717" t="str">
        <f>VLOOKUP(C717,Detail!$G$1:$H$1001,2,0)</f>
        <v>Radit Lestari</v>
      </c>
      <c r="F717" t="str">
        <f>IF(D717="Kimia","Bu Dwi",IF(D717="Biologi","Pak Krisna",IF(D717="Statistika","Pak Budi",IF(D717="Aktuaria","Bu Ratna",IF(D717="Matematika","Bu Made","Pak Andi")))))</f>
        <v>Pak Krisna</v>
      </c>
      <c r="G717">
        <v>74</v>
      </c>
      <c r="H717">
        <v>57</v>
      </c>
      <c r="I717">
        <v>94</v>
      </c>
      <c r="J717">
        <v>62</v>
      </c>
      <c r="K717">
        <v>55</v>
      </c>
      <c r="L717">
        <v>81</v>
      </c>
      <c r="M717">
        <v>73</v>
      </c>
      <c r="N717" s="27" t="str">
        <f>IFERROR(VLOOKUP(Main!C717,Absen!$A$1:$B$501,2,0),"No")</f>
        <v>No</v>
      </c>
      <c r="O717" s="27" t="str">
        <f>IF(N717="No","Hadir","Tidak Hadir")</f>
        <v>Hadir</v>
      </c>
      <c r="P717">
        <f>IF(N717="No",M717,M717-10)</f>
        <v>73</v>
      </c>
      <c r="Q717">
        <f>SUM(G717:H717,J717:K717)*12.5%+SUM(I717,L717)*20%+P717*10%</f>
        <v>73.3</v>
      </c>
      <c r="R717" t="str">
        <f>IF(Main!Q717&gt;=91,"A+",IF(Main!Q717&gt;=80,"A",IF(Q717&gt;=70,"B",IF(Q717&gt;=60,"C",IF(Q717&gt;=40,"D",IF(Q717&lt;40,"E"))))))</f>
        <v>B</v>
      </c>
      <c r="S717" s="27">
        <f>INDEX(Detail!$A$1:$A$1001,MATCH(Main!C717,Detail!$G$1:$G$1001,0))</f>
        <v>37529</v>
      </c>
      <c r="T717" t="str">
        <f>INDEX(Detail!$F$1:$F$1001,MATCH(Main!C717,Detail!$G$1:$G$1001,0))</f>
        <v>Salatiga</v>
      </c>
      <c r="U717">
        <f>INDEX(Detail!$C$1:$C$1001,MATCH(Main!C717,Detail!$G$1:$G$1001,0))</f>
        <v>173</v>
      </c>
      <c r="V717">
        <f>INDEX(Detail!$D$1:$D$1001,MATCH(Main!C717,Detail!$G$1:$G$1001,0))</f>
        <v>67</v>
      </c>
      <c r="W717" t="str">
        <f>INDEX(Detail!$E$1:$E$1001,MATCH(Main!C717,Detail!$G$1:$G$1001,0))</f>
        <v xml:space="preserve">Jl. Asia Afrika No. 1
</v>
      </c>
      <c r="X717" t="str">
        <f>INDEX(Detail!$B$1:$B$1001,MATCH(Main!C717,Detail!$G$1:$G$1001,0))</f>
        <v>AB-</v>
      </c>
    </row>
    <row r="718" spans="1:24" x14ac:dyDescent="0.35">
      <c r="A718">
        <v>717</v>
      </c>
      <c r="B718" t="str">
        <f>IF(A718&lt;=250,"1-250",IF(A718&lt;=500,"251-500",IF(A718&lt;=750,"501-750","751-1000")))</f>
        <v>501-750</v>
      </c>
      <c r="C718" t="str">
        <f>CONCATENATE(IF(D718="Matematika","A",IF(D718="Fisika","B",IF(D718="Kimia","C",IF(D718="Biologi","D",IF(D718="Statistika","E","F"))))),IF(A718&gt;=1000,"",IF(A718&gt;=100,"0",IF(A718&gt;=10,"00",IF(A718&lt;10,"000")))),A718)</f>
        <v>B0717</v>
      </c>
      <c r="D718" t="s">
        <v>1014</v>
      </c>
      <c r="E718" t="str">
        <f>VLOOKUP(C718,Detail!$G$1:$H$1001,2,0)</f>
        <v>Umay Siregar</v>
      </c>
      <c r="F718" t="str">
        <f>IF(D718="Kimia","Bu Dwi",IF(D718="Biologi","Pak Krisna",IF(D718="Statistika","Pak Budi",IF(D718="Aktuaria","Bu Ratna",IF(D718="Matematika","Bu Made","Pak Andi")))))</f>
        <v>Pak Andi</v>
      </c>
      <c r="G718">
        <v>73</v>
      </c>
      <c r="H718">
        <v>45</v>
      </c>
      <c r="I718">
        <v>61</v>
      </c>
      <c r="J718">
        <v>70</v>
      </c>
      <c r="K718">
        <v>62</v>
      </c>
      <c r="L718">
        <v>90</v>
      </c>
      <c r="M718">
        <v>83</v>
      </c>
      <c r="N718" s="27" t="str">
        <f>IFERROR(VLOOKUP(Main!C718,Absen!$A$1:$B$501,2,0),"No")</f>
        <v>No</v>
      </c>
      <c r="O718" s="27" t="str">
        <f>IF(N718="No","Hadir","Tidak Hadir")</f>
        <v>Hadir</v>
      </c>
      <c r="P718">
        <f>IF(N718="No",M718,M718-10)</f>
        <v>83</v>
      </c>
      <c r="Q718">
        <f>SUM(G718:H718,J718:K718)*12.5%+SUM(I718,L718)*20%+P718*10%</f>
        <v>69.75</v>
      </c>
      <c r="R718" t="str">
        <f>IF(Main!Q718&gt;=91,"A+",IF(Main!Q718&gt;=80,"A",IF(Q718&gt;=70,"B",IF(Q718&gt;=60,"C",IF(Q718&gt;=40,"D",IF(Q718&lt;40,"E"))))))</f>
        <v>C</v>
      </c>
      <c r="S718" s="27">
        <f>INDEX(Detail!$A$1:$A$1001,MATCH(Main!C718,Detail!$G$1:$G$1001,0))</f>
        <v>38375</v>
      </c>
      <c r="T718" t="str">
        <f>INDEX(Detail!$F$1:$F$1001,MATCH(Main!C718,Detail!$G$1:$G$1001,0))</f>
        <v>Sibolga</v>
      </c>
      <c r="U718">
        <f>INDEX(Detail!$C$1:$C$1001,MATCH(Main!C718,Detail!$G$1:$G$1001,0))</f>
        <v>167</v>
      </c>
      <c r="V718">
        <f>INDEX(Detail!$D$1:$D$1001,MATCH(Main!C718,Detail!$G$1:$G$1001,0))</f>
        <v>73</v>
      </c>
      <c r="W718" t="str">
        <f>INDEX(Detail!$E$1:$E$1001,MATCH(Main!C718,Detail!$G$1:$G$1001,0))</f>
        <v>Gg. PHH. Mustofa No. 89</v>
      </c>
      <c r="X718" t="str">
        <f>INDEX(Detail!$B$1:$B$1001,MATCH(Main!C718,Detail!$G$1:$G$1001,0))</f>
        <v>AB-</v>
      </c>
    </row>
    <row r="719" spans="1:24" x14ac:dyDescent="0.35">
      <c r="A719">
        <v>718</v>
      </c>
      <c r="B719" t="str">
        <f>IF(A719&lt;=250,"1-250",IF(A719&lt;=500,"251-500",IF(A719&lt;=750,"501-750","751-1000")))</f>
        <v>501-750</v>
      </c>
      <c r="C719" t="str">
        <f>CONCATENATE(IF(D719="Matematika","A",IF(D719="Fisika","B",IF(D719="Kimia","C",IF(D719="Biologi","D",IF(D719="Statistika","E","F"))))),IF(A719&gt;=1000,"",IF(A719&gt;=100,"0",IF(A719&gt;=10,"00",IF(A719&lt;10,"000")))),A719)</f>
        <v>B0718</v>
      </c>
      <c r="D719" t="s">
        <v>1014</v>
      </c>
      <c r="E719" t="str">
        <f>VLOOKUP(C719,Detail!$G$1:$H$1001,2,0)</f>
        <v>Natalia Rahimah</v>
      </c>
      <c r="F719" t="str">
        <f>IF(D719="Kimia","Bu Dwi",IF(D719="Biologi","Pak Krisna",IF(D719="Statistika","Pak Budi",IF(D719="Aktuaria","Bu Ratna",IF(D719="Matematika","Bu Made","Pak Andi")))))</f>
        <v>Pak Andi</v>
      </c>
      <c r="G719">
        <v>92</v>
      </c>
      <c r="H719">
        <v>63</v>
      </c>
      <c r="I719">
        <v>95</v>
      </c>
      <c r="J719">
        <v>58</v>
      </c>
      <c r="K719">
        <v>54</v>
      </c>
      <c r="L719">
        <v>60</v>
      </c>
      <c r="M719">
        <v>71</v>
      </c>
      <c r="N719" s="27">
        <f>IFERROR(VLOOKUP(Main!C719,Absen!$A$1:$B$501,2,0),"No")</f>
        <v>44756</v>
      </c>
      <c r="O719" s="27" t="str">
        <f>IF(N719="No","Hadir","Tidak Hadir")</f>
        <v>Tidak Hadir</v>
      </c>
      <c r="P719">
        <f>IF(N719="No",M719,M719-10)</f>
        <v>61</v>
      </c>
      <c r="Q719">
        <f>SUM(G719:H719,J719:K719)*12.5%+SUM(I719,L719)*20%+P719*10%</f>
        <v>70.474999999999994</v>
      </c>
      <c r="R719" t="str">
        <f>IF(Main!Q719&gt;=91,"A+",IF(Main!Q719&gt;=80,"A",IF(Q719&gt;=70,"B",IF(Q719&gt;=60,"C",IF(Q719&gt;=40,"D",IF(Q719&lt;40,"E"))))))</f>
        <v>B</v>
      </c>
      <c r="S719" s="27">
        <f>INDEX(Detail!$A$1:$A$1001,MATCH(Main!C719,Detail!$G$1:$G$1001,0))</f>
        <v>37375</v>
      </c>
      <c r="T719" t="str">
        <f>INDEX(Detail!$F$1:$F$1001,MATCH(Main!C719,Detail!$G$1:$G$1001,0))</f>
        <v>Blitar</v>
      </c>
      <c r="U719">
        <f>INDEX(Detail!$C$1:$C$1001,MATCH(Main!C719,Detail!$G$1:$G$1001,0))</f>
        <v>150</v>
      </c>
      <c r="V719">
        <f>INDEX(Detail!$D$1:$D$1001,MATCH(Main!C719,Detail!$G$1:$G$1001,0))</f>
        <v>82</v>
      </c>
      <c r="W719" t="str">
        <f>INDEX(Detail!$E$1:$E$1001,MATCH(Main!C719,Detail!$G$1:$G$1001,0))</f>
        <v>Gang Moch. Ramdan No. 87</v>
      </c>
      <c r="X719" t="str">
        <f>INDEX(Detail!$B$1:$B$1001,MATCH(Main!C719,Detail!$G$1:$G$1001,0))</f>
        <v>A-</v>
      </c>
    </row>
    <row r="720" spans="1:24" x14ac:dyDescent="0.35">
      <c r="A720">
        <v>719</v>
      </c>
      <c r="B720" t="str">
        <f>IF(A720&lt;=250,"1-250",IF(A720&lt;=500,"251-500",IF(A720&lt;=750,"501-750","751-1000")))</f>
        <v>501-750</v>
      </c>
      <c r="C720" t="str">
        <f>CONCATENATE(IF(D720="Matematika","A",IF(D720="Fisika","B",IF(D720="Kimia","C",IF(D720="Biologi","D",IF(D720="Statistika","E","F"))))),IF(A720&gt;=1000,"",IF(A720&gt;=100,"0",IF(A720&gt;=10,"00",IF(A720&lt;10,"000")))),A720)</f>
        <v>F0719</v>
      </c>
      <c r="D720" t="s">
        <v>1011</v>
      </c>
      <c r="E720" t="str">
        <f>VLOOKUP(C720,Detail!$G$1:$H$1001,2,0)</f>
        <v>Warsa Sudiati</v>
      </c>
      <c r="F720" t="str">
        <f>IF(D720="Kimia","Bu Dwi",IF(D720="Biologi","Pak Krisna",IF(D720="Statistika","Pak Budi",IF(D720="Aktuaria","Bu Ratna",IF(D720="Matematika","Bu Made","Pak Andi")))))</f>
        <v>Bu Ratna</v>
      </c>
      <c r="G720">
        <v>68</v>
      </c>
      <c r="H720">
        <v>58</v>
      </c>
      <c r="I720">
        <v>52</v>
      </c>
      <c r="J720">
        <v>64</v>
      </c>
      <c r="K720">
        <v>87</v>
      </c>
      <c r="L720">
        <v>53</v>
      </c>
      <c r="M720">
        <v>63</v>
      </c>
      <c r="N720" s="27">
        <f>IFERROR(VLOOKUP(Main!C720,Absen!$A$1:$B$501,2,0),"No")</f>
        <v>44842</v>
      </c>
      <c r="O720" s="27" t="str">
        <f>IF(N720="No","Hadir","Tidak Hadir")</f>
        <v>Tidak Hadir</v>
      </c>
      <c r="P720">
        <f>IF(N720="No",M720,M720-10)</f>
        <v>53</v>
      </c>
      <c r="Q720">
        <f>SUM(G720:H720,J720:K720)*12.5%+SUM(I720,L720)*20%+P720*10%</f>
        <v>60.924999999999997</v>
      </c>
      <c r="R720" t="str">
        <f>IF(Main!Q720&gt;=91,"A+",IF(Main!Q720&gt;=80,"A",IF(Q720&gt;=70,"B",IF(Q720&gt;=60,"C",IF(Q720&gt;=40,"D",IF(Q720&lt;40,"E"))))))</f>
        <v>C</v>
      </c>
      <c r="S720" s="27">
        <f>INDEX(Detail!$A$1:$A$1001,MATCH(Main!C720,Detail!$G$1:$G$1001,0))</f>
        <v>37653</v>
      </c>
      <c r="T720" t="str">
        <f>INDEX(Detail!$F$1:$F$1001,MATCH(Main!C720,Detail!$G$1:$G$1001,0))</f>
        <v>Bau-Bau</v>
      </c>
      <c r="U720">
        <f>INDEX(Detail!$C$1:$C$1001,MATCH(Main!C720,Detail!$G$1:$G$1001,0))</f>
        <v>163</v>
      </c>
      <c r="V720">
        <f>INDEX(Detail!$D$1:$D$1001,MATCH(Main!C720,Detail!$G$1:$G$1001,0))</f>
        <v>56</v>
      </c>
      <c r="W720" t="str">
        <f>INDEX(Detail!$E$1:$E$1001,MATCH(Main!C720,Detail!$G$1:$G$1001,0))</f>
        <v>Jalan Moch. Ramdan No. 07</v>
      </c>
      <c r="X720" t="str">
        <f>INDEX(Detail!$B$1:$B$1001,MATCH(Main!C720,Detail!$G$1:$G$1001,0))</f>
        <v>O-</v>
      </c>
    </row>
    <row r="721" spans="1:24" x14ac:dyDescent="0.35">
      <c r="A721">
        <v>720</v>
      </c>
      <c r="B721" t="str">
        <f>IF(A721&lt;=250,"1-250",IF(A721&lt;=500,"251-500",IF(A721&lt;=750,"501-750","751-1000")))</f>
        <v>501-750</v>
      </c>
      <c r="C721" t="str">
        <f>CONCATENATE(IF(D721="Matematika","A",IF(D721="Fisika","B",IF(D721="Kimia","C",IF(D721="Biologi","D",IF(D721="Statistika","E","F"))))),IF(A721&gt;=1000,"",IF(A721&gt;=100,"0",IF(A721&gt;=10,"00",IF(A721&lt;10,"000")))),A721)</f>
        <v>B0720</v>
      </c>
      <c r="D721" t="s">
        <v>1014</v>
      </c>
      <c r="E721" t="str">
        <f>VLOOKUP(C721,Detail!$G$1:$H$1001,2,0)</f>
        <v>Cengkal Anggraini</v>
      </c>
      <c r="F721" t="str">
        <f>IF(D721="Kimia","Bu Dwi",IF(D721="Biologi","Pak Krisna",IF(D721="Statistika","Pak Budi",IF(D721="Aktuaria","Bu Ratna",IF(D721="Matematika","Bu Made","Pak Andi")))))</f>
        <v>Pak Andi</v>
      </c>
      <c r="G721">
        <v>60</v>
      </c>
      <c r="H721">
        <v>45</v>
      </c>
      <c r="I721">
        <v>37</v>
      </c>
      <c r="J721">
        <v>58</v>
      </c>
      <c r="K721">
        <v>65</v>
      </c>
      <c r="L721">
        <v>74</v>
      </c>
      <c r="M721">
        <v>65</v>
      </c>
      <c r="N721" s="27">
        <f>IFERROR(VLOOKUP(Main!C721,Absen!$A$1:$B$501,2,0),"No")</f>
        <v>44767</v>
      </c>
      <c r="O721" s="27" t="str">
        <f>IF(N721="No","Hadir","Tidak Hadir")</f>
        <v>Tidak Hadir</v>
      </c>
      <c r="P721">
        <f>IF(N721="No",M721,M721-10)</f>
        <v>55</v>
      </c>
      <c r="Q721">
        <f>SUM(G721:H721,J721:K721)*12.5%+SUM(I721,L721)*20%+P721*10%</f>
        <v>56.2</v>
      </c>
      <c r="R721" t="str">
        <f>IF(Main!Q721&gt;=91,"A+",IF(Main!Q721&gt;=80,"A",IF(Q721&gt;=70,"B",IF(Q721&gt;=60,"C",IF(Q721&gt;=40,"D",IF(Q721&lt;40,"E"))))))</f>
        <v>D</v>
      </c>
      <c r="S721" s="27">
        <f>INDEX(Detail!$A$1:$A$1001,MATCH(Main!C721,Detail!$G$1:$G$1001,0))</f>
        <v>37982</v>
      </c>
      <c r="T721" t="str">
        <f>INDEX(Detail!$F$1:$F$1001,MATCH(Main!C721,Detail!$G$1:$G$1001,0))</f>
        <v>Lubuklinggau</v>
      </c>
      <c r="U721">
        <f>INDEX(Detail!$C$1:$C$1001,MATCH(Main!C721,Detail!$G$1:$G$1001,0))</f>
        <v>167</v>
      </c>
      <c r="V721">
        <f>INDEX(Detail!$D$1:$D$1001,MATCH(Main!C721,Detail!$G$1:$G$1001,0))</f>
        <v>59</v>
      </c>
      <c r="W721" t="str">
        <f>INDEX(Detail!$E$1:$E$1001,MATCH(Main!C721,Detail!$G$1:$G$1001,0))</f>
        <v>Gang Peta No. 79</v>
      </c>
      <c r="X721" t="str">
        <f>INDEX(Detail!$B$1:$B$1001,MATCH(Main!C721,Detail!$G$1:$G$1001,0))</f>
        <v>A-</v>
      </c>
    </row>
    <row r="722" spans="1:24" x14ac:dyDescent="0.35">
      <c r="A722">
        <v>721</v>
      </c>
      <c r="B722" t="str">
        <f>IF(A722&lt;=250,"1-250",IF(A722&lt;=500,"251-500",IF(A722&lt;=750,"501-750","751-1000")))</f>
        <v>501-750</v>
      </c>
      <c r="C722" t="str">
        <f>CONCATENATE(IF(D722="Matematika","A",IF(D722="Fisika","B",IF(D722="Kimia","C",IF(D722="Biologi","D",IF(D722="Statistika","E","F"))))),IF(A722&gt;=1000,"",IF(A722&gt;=100,"0",IF(A722&gt;=10,"00",IF(A722&lt;10,"000")))),A722)</f>
        <v>E0721</v>
      </c>
      <c r="D722" t="s">
        <v>1010</v>
      </c>
      <c r="E722" t="str">
        <f>VLOOKUP(C722,Detail!$G$1:$H$1001,2,0)</f>
        <v>Kamaria Wijayanti</v>
      </c>
      <c r="F722" t="str">
        <f>IF(D722="Kimia","Bu Dwi",IF(D722="Biologi","Pak Krisna",IF(D722="Statistika","Pak Budi",IF(D722="Aktuaria","Bu Ratna",IF(D722="Matematika","Bu Made","Pak Andi")))))</f>
        <v>Pak Budi</v>
      </c>
      <c r="G722">
        <v>73</v>
      </c>
      <c r="H722">
        <v>75</v>
      </c>
      <c r="I722">
        <v>71</v>
      </c>
      <c r="J722">
        <v>64</v>
      </c>
      <c r="K722">
        <v>66</v>
      </c>
      <c r="L722">
        <v>66</v>
      </c>
      <c r="M722">
        <v>80</v>
      </c>
      <c r="N722" s="27">
        <f>IFERROR(VLOOKUP(Main!C722,Absen!$A$1:$B$501,2,0),"No")</f>
        <v>44813</v>
      </c>
      <c r="O722" s="27" t="str">
        <f>IF(N722="No","Hadir","Tidak Hadir")</f>
        <v>Tidak Hadir</v>
      </c>
      <c r="P722">
        <f>IF(N722="No",M722,M722-10)</f>
        <v>70</v>
      </c>
      <c r="Q722">
        <f>SUM(G722:H722,J722:K722)*12.5%+SUM(I722,L722)*20%+P722*10%</f>
        <v>69.150000000000006</v>
      </c>
      <c r="R722" t="str">
        <f>IF(Main!Q722&gt;=91,"A+",IF(Main!Q722&gt;=80,"A",IF(Q722&gt;=70,"B",IF(Q722&gt;=60,"C",IF(Q722&gt;=40,"D",IF(Q722&lt;40,"E"))))))</f>
        <v>C</v>
      </c>
      <c r="S722" s="27">
        <f>INDEX(Detail!$A$1:$A$1001,MATCH(Main!C722,Detail!$G$1:$G$1001,0))</f>
        <v>38437</v>
      </c>
      <c r="T722" t="str">
        <f>INDEX(Detail!$F$1:$F$1001,MATCH(Main!C722,Detail!$G$1:$G$1001,0))</f>
        <v>Kota Administrasi Jakarta Barat</v>
      </c>
      <c r="U722">
        <f>INDEX(Detail!$C$1:$C$1001,MATCH(Main!C722,Detail!$G$1:$G$1001,0))</f>
        <v>159</v>
      </c>
      <c r="V722">
        <f>INDEX(Detail!$D$1:$D$1001,MATCH(Main!C722,Detail!$G$1:$G$1001,0))</f>
        <v>76</v>
      </c>
      <c r="W722" t="str">
        <f>INDEX(Detail!$E$1:$E$1001,MATCH(Main!C722,Detail!$G$1:$G$1001,0))</f>
        <v>Jalan Antapani Lama No. 17</v>
      </c>
      <c r="X722" t="str">
        <f>INDEX(Detail!$B$1:$B$1001,MATCH(Main!C722,Detail!$G$1:$G$1001,0))</f>
        <v>A+</v>
      </c>
    </row>
    <row r="723" spans="1:24" x14ac:dyDescent="0.35">
      <c r="A723">
        <v>722</v>
      </c>
      <c r="B723" t="str">
        <f>IF(A723&lt;=250,"1-250",IF(A723&lt;=500,"251-500",IF(A723&lt;=750,"501-750","751-1000")))</f>
        <v>501-750</v>
      </c>
      <c r="C723" t="str">
        <f>CONCATENATE(IF(D723="Matematika","A",IF(D723="Fisika","B",IF(D723="Kimia","C",IF(D723="Biologi","D",IF(D723="Statistika","E","F"))))),IF(A723&gt;=1000,"",IF(A723&gt;=100,"0",IF(A723&gt;=10,"00",IF(A723&lt;10,"000")))),A723)</f>
        <v>A0722</v>
      </c>
      <c r="D723" t="s">
        <v>1015</v>
      </c>
      <c r="E723" t="str">
        <f>VLOOKUP(C723,Detail!$G$1:$H$1001,2,0)</f>
        <v>Kanda Nugroho</v>
      </c>
      <c r="F723" t="str">
        <f>IF(D723="Kimia","Bu Dwi",IF(D723="Biologi","Pak Krisna",IF(D723="Statistika","Pak Budi",IF(D723="Aktuaria","Bu Ratna",IF(D723="Matematika","Bu Made","Pak Andi")))))</f>
        <v>Bu Made</v>
      </c>
      <c r="G723">
        <v>87</v>
      </c>
      <c r="H723">
        <v>57</v>
      </c>
      <c r="I723">
        <v>41</v>
      </c>
      <c r="J723">
        <v>67</v>
      </c>
      <c r="K723">
        <v>76</v>
      </c>
      <c r="L723">
        <v>58</v>
      </c>
      <c r="M723">
        <v>88</v>
      </c>
      <c r="N723" s="27" t="str">
        <f>IFERROR(VLOOKUP(Main!C723,Absen!$A$1:$B$501,2,0),"No")</f>
        <v>No</v>
      </c>
      <c r="O723" s="27" t="str">
        <f>IF(N723="No","Hadir","Tidak Hadir")</f>
        <v>Hadir</v>
      </c>
      <c r="P723">
        <f>IF(N723="No",M723,M723-10)</f>
        <v>88</v>
      </c>
      <c r="Q723">
        <f>SUM(G723:H723,J723:K723)*12.5%+SUM(I723,L723)*20%+P723*10%</f>
        <v>64.474999999999994</v>
      </c>
      <c r="R723" t="str">
        <f>IF(Main!Q723&gt;=91,"A+",IF(Main!Q723&gt;=80,"A",IF(Q723&gt;=70,"B",IF(Q723&gt;=60,"C",IF(Q723&gt;=40,"D",IF(Q723&lt;40,"E"))))))</f>
        <v>C</v>
      </c>
      <c r="S723" s="27">
        <f>INDEX(Detail!$A$1:$A$1001,MATCH(Main!C723,Detail!$G$1:$G$1001,0))</f>
        <v>37415</v>
      </c>
      <c r="T723" t="str">
        <f>INDEX(Detail!$F$1:$F$1001,MATCH(Main!C723,Detail!$G$1:$G$1001,0))</f>
        <v>Salatiga</v>
      </c>
      <c r="U723">
        <f>INDEX(Detail!$C$1:$C$1001,MATCH(Main!C723,Detail!$G$1:$G$1001,0))</f>
        <v>156</v>
      </c>
      <c r="V723">
        <f>INDEX(Detail!$D$1:$D$1001,MATCH(Main!C723,Detail!$G$1:$G$1001,0))</f>
        <v>68</v>
      </c>
      <c r="W723" t="str">
        <f>INDEX(Detail!$E$1:$E$1001,MATCH(Main!C723,Detail!$G$1:$G$1001,0))</f>
        <v>Jalan Ir. H. Djuanda No. 25</v>
      </c>
      <c r="X723" t="str">
        <f>INDEX(Detail!$B$1:$B$1001,MATCH(Main!C723,Detail!$G$1:$G$1001,0))</f>
        <v>A-</v>
      </c>
    </row>
    <row r="724" spans="1:24" x14ac:dyDescent="0.35">
      <c r="A724">
        <v>723</v>
      </c>
      <c r="B724" t="str">
        <f>IF(A724&lt;=250,"1-250",IF(A724&lt;=500,"251-500",IF(A724&lt;=750,"501-750","751-1000")))</f>
        <v>501-750</v>
      </c>
      <c r="C724" t="str">
        <f>CONCATENATE(IF(D724="Matematika","A",IF(D724="Fisika","B",IF(D724="Kimia","C",IF(D724="Biologi","D",IF(D724="Statistika","E","F"))))),IF(A724&gt;=1000,"",IF(A724&gt;=100,"0",IF(A724&gt;=10,"00",IF(A724&lt;10,"000")))),A724)</f>
        <v>F0723</v>
      </c>
      <c r="D724" t="s">
        <v>1011</v>
      </c>
      <c r="E724" t="str">
        <f>VLOOKUP(C724,Detail!$G$1:$H$1001,2,0)</f>
        <v>Kajen Prabowo</v>
      </c>
      <c r="F724" t="str">
        <f>IF(D724="Kimia","Bu Dwi",IF(D724="Biologi","Pak Krisna",IF(D724="Statistika","Pak Budi",IF(D724="Aktuaria","Bu Ratna",IF(D724="Matematika","Bu Made","Pak Andi")))))</f>
        <v>Bu Ratna</v>
      </c>
      <c r="G724">
        <v>85</v>
      </c>
      <c r="H724">
        <v>56</v>
      </c>
      <c r="I724">
        <v>51</v>
      </c>
      <c r="J724">
        <v>56</v>
      </c>
      <c r="K724">
        <v>88</v>
      </c>
      <c r="L724">
        <v>94</v>
      </c>
      <c r="M724">
        <v>97</v>
      </c>
      <c r="N724" s="27" t="str">
        <f>IFERROR(VLOOKUP(Main!C724,Absen!$A$1:$B$501,2,0),"No")</f>
        <v>No</v>
      </c>
      <c r="O724" s="27" t="str">
        <f>IF(N724="No","Hadir","Tidak Hadir")</f>
        <v>Hadir</v>
      </c>
      <c r="P724">
        <f>IF(N724="No",M724,M724-10)</f>
        <v>97</v>
      </c>
      <c r="Q724">
        <f>SUM(G724:H724,J724:K724)*12.5%+SUM(I724,L724)*20%+P724*10%</f>
        <v>74.325000000000003</v>
      </c>
      <c r="R724" t="str">
        <f>IF(Main!Q724&gt;=91,"A+",IF(Main!Q724&gt;=80,"A",IF(Q724&gt;=70,"B",IF(Q724&gt;=60,"C",IF(Q724&gt;=40,"D",IF(Q724&lt;40,"E"))))))</f>
        <v>B</v>
      </c>
      <c r="S724" s="27">
        <f>INDEX(Detail!$A$1:$A$1001,MATCH(Main!C724,Detail!$G$1:$G$1001,0))</f>
        <v>38302</v>
      </c>
      <c r="T724" t="str">
        <f>INDEX(Detail!$F$1:$F$1001,MATCH(Main!C724,Detail!$G$1:$G$1001,0))</f>
        <v>Mojokerto</v>
      </c>
      <c r="U724">
        <f>INDEX(Detail!$C$1:$C$1001,MATCH(Main!C724,Detail!$G$1:$G$1001,0))</f>
        <v>179</v>
      </c>
      <c r="V724">
        <f>INDEX(Detail!$D$1:$D$1001,MATCH(Main!C724,Detail!$G$1:$G$1001,0))</f>
        <v>66</v>
      </c>
      <c r="W724" t="str">
        <f>INDEX(Detail!$E$1:$E$1001,MATCH(Main!C724,Detail!$G$1:$G$1001,0))</f>
        <v>Jalan Sukajadi No. 92</v>
      </c>
      <c r="X724" t="str">
        <f>INDEX(Detail!$B$1:$B$1001,MATCH(Main!C724,Detail!$G$1:$G$1001,0))</f>
        <v>B-</v>
      </c>
    </row>
    <row r="725" spans="1:24" x14ac:dyDescent="0.35">
      <c r="A725">
        <v>724</v>
      </c>
      <c r="B725" t="str">
        <f>IF(A725&lt;=250,"1-250",IF(A725&lt;=500,"251-500",IF(A725&lt;=750,"501-750","751-1000")))</f>
        <v>501-750</v>
      </c>
      <c r="C725" t="str">
        <f>CONCATENATE(IF(D725="Matematika","A",IF(D725="Fisika","B",IF(D725="Kimia","C",IF(D725="Biologi","D",IF(D725="Statistika","E","F"))))),IF(A725&gt;=1000,"",IF(A725&gt;=100,"0",IF(A725&gt;=10,"00",IF(A725&lt;10,"000")))),A725)</f>
        <v>E0724</v>
      </c>
      <c r="D725" t="s">
        <v>1010</v>
      </c>
      <c r="E725" t="str">
        <f>VLOOKUP(C725,Detail!$G$1:$H$1001,2,0)</f>
        <v>Cindy Sitompul</v>
      </c>
      <c r="F725" t="str">
        <f>IF(D725="Kimia","Bu Dwi",IF(D725="Biologi","Pak Krisna",IF(D725="Statistika","Pak Budi",IF(D725="Aktuaria","Bu Ratna",IF(D725="Matematika","Bu Made","Pak Andi")))))</f>
        <v>Pak Budi</v>
      </c>
      <c r="G725">
        <v>72</v>
      </c>
      <c r="H725">
        <v>67</v>
      </c>
      <c r="I725">
        <v>66</v>
      </c>
      <c r="J725">
        <v>55</v>
      </c>
      <c r="K725">
        <v>52</v>
      </c>
      <c r="L725">
        <v>48</v>
      </c>
      <c r="M725">
        <v>94</v>
      </c>
      <c r="N725" s="27">
        <f>IFERROR(VLOOKUP(Main!C725,Absen!$A$1:$B$501,2,0),"No")</f>
        <v>44832</v>
      </c>
      <c r="O725" s="27" t="str">
        <f>IF(N725="No","Hadir","Tidak Hadir")</f>
        <v>Tidak Hadir</v>
      </c>
      <c r="P725">
        <f>IF(N725="No",M725,M725-10)</f>
        <v>84</v>
      </c>
      <c r="Q725">
        <f>SUM(G725:H725,J725:K725)*12.5%+SUM(I725,L725)*20%+P725*10%</f>
        <v>61.949999999999996</v>
      </c>
      <c r="R725" t="str">
        <f>IF(Main!Q725&gt;=91,"A+",IF(Main!Q725&gt;=80,"A",IF(Q725&gt;=70,"B",IF(Q725&gt;=60,"C",IF(Q725&gt;=40,"D",IF(Q725&lt;40,"E"))))))</f>
        <v>C</v>
      </c>
      <c r="S725" s="27">
        <f>INDEX(Detail!$A$1:$A$1001,MATCH(Main!C725,Detail!$G$1:$G$1001,0))</f>
        <v>38012</v>
      </c>
      <c r="T725" t="str">
        <f>INDEX(Detail!$F$1:$F$1001,MATCH(Main!C725,Detail!$G$1:$G$1001,0))</f>
        <v>Banjarbaru</v>
      </c>
      <c r="U725">
        <f>INDEX(Detail!$C$1:$C$1001,MATCH(Main!C725,Detail!$G$1:$G$1001,0))</f>
        <v>155</v>
      </c>
      <c r="V725">
        <f>INDEX(Detail!$D$1:$D$1001,MATCH(Main!C725,Detail!$G$1:$G$1001,0))</f>
        <v>53</v>
      </c>
      <c r="W725" t="str">
        <f>INDEX(Detail!$E$1:$E$1001,MATCH(Main!C725,Detail!$G$1:$G$1001,0))</f>
        <v>Jl. Asia Afrika No. 30</v>
      </c>
      <c r="X725" t="str">
        <f>INDEX(Detail!$B$1:$B$1001,MATCH(Main!C725,Detail!$G$1:$G$1001,0))</f>
        <v>AB-</v>
      </c>
    </row>
    <row r="726" spans="1:24" x14ac:dyDescent="0.35">
      <c r="A726">
        <v>725</v>
      </c>
      <c r="B726" t="str">
        <f>IF(A726&lt;=250,"1-250",IF(A726&lt;=500,"251-500",IF(A726&lt;=750,"501-750","751-1000")))</f>
        <v>501-750</v>
      </c>
      <c r="C726" t="str">
        <f>CONCATENATE(IF(D726="Matematika","A",IF(D726="Fisika","B",IF(D726="Kimia","C",IF(D726="Biologi","D",IF(D726="Statistika","E","F"))))),IF(A726&gt;=1000,"",IF(A726&gt;=100,"0",IF(A726&gt;=10,"00",IF(A726&lt;10,"000")))),A726)</f>
        <v>A0725</v>
      </c>
      <c r="D726" t="s">
        <v>1015</v>
      </c>
      <c r="E726" t="str">
        <f>VLOOKUP(C726,Detail!$G$1:$H$1001,2,0)</f>
        <v>Labuh Permadi</v>
      </c>
      <c r="F726" t="str">
        <f>IF(D726="Kimia","Bu Dwi",IF(D726="Biologi","Pak Krisna",IF(D726="Statistika","Pak Budi",IF(D726="Aktuaria","Bu Ratna",IF(D726="Matematika","Bu Made","Pak Andi")))))</f>
        <v>Bu Made</v>
      </c>
      <c r="G726">
        <v>87</v>
      </c>
      <c r="H726">
        <v>49</v>
      </c>
      <c r="I726">
        <v>82</v>
      </c>
      <c r="J726">
        <v>62</v>
      </c>
      <c r="K726">
        <v>93</v>
      </c>
      <c r="L726">
        <v>58</v>
      </c>
      <c r="M726">
        <v>71</v>
      </c>
      <c r="N726" s="27" t="str">
        <f>IFERROR(VLOOKUP(Main!C726,Absen!$A$1:$B$501,2,0),"No")</f>
        <v>No</v>
      </c>
      <c r="O726" s="27" t="str">
        <f>IF(N726="No","Hadir","Tidak Hadir")</f>
        <v>Hadir</v>
      </c>
      <c r="P726">
        <f>IF(N726="No",M726,M726-10)</f>
        <v>71</v>
      </c>
      <c r="Q726">
        <f>SUM(G726:H726,J726:K726)*12.5%+SUM(I726,L726)*20%+P726*10%</f>
        <v>71.474999999999994</v>
      </c>
      <c r="R726" t="str">
        <f>IF(Main!Q726&gt;=91,"A+",IF(Main!Q726&gt;=80,"A",IF(Q726&gt;=70,"B",IF(Q726&gt;=60,"C",IF(Q726&gt;=40,"D",IF(Q726&lt;40,"E"))))))</f>
        <v>B</v>
      </c>
      <c r="S726" s="27">
        <f>INDEX(Detail!$A$1:$A$1001,MATCH(Main!C726,Detail!$G$1:$G$1001,0))</f>
        <v>38319</v>
      </c>
      <c r="T726" t="str">
        <f>INDEX(Detail!$F$1:$F$1001,MATCH(Main!C726,Detail!$G$1:$G$1001,0))</f>
        <v>Pangkalpinang</v>
      </c>
      <c r="U726">
        <f>INDEX(Detail!$C$1:$C$1001,MATCH(Main!C726,Detail!$G$1:$G$1001,0))</f>
        <v>150</v>
      </c>
      <c r="V726">
        <f>INDEX(Detail!$D$1:$D$1001,MATCH(Main!C726,Detail!$G$1:$G$1001,0))</f>
        <v>85</v>
      </c>
      <c r="W726" t="str">
        <f>INDEX(Detail!$E$1:$E$1001,MATCH(Main!C726,Detail!$G$1:$G$1001,0))</f>
        <v xml:space="preserve">Jalan Jend. A. Yani No. 2
</v>
      </c>
      <c r="X726" t="str">
        <f>INDEX(Detail!$B$1:$B$1001,MATCH(Main!C726,Detail!$G$1:$G$1001,0))</f>
        <v>B-</v>
      </c>
    </row>
    <row r="727" spans="1:24" x14ac:dyDescent="0.35">
      <c r="A727">
        <v>726</v>
      </c>
      <c r="B727" t="str">
        <f>IF(A727&lt;=250,"1-250",IF(A727&lt;=500,"251-500",IF(A727&lt;=750,"501-750","751-1000")))</f>
        <v>501-750</v>
      </c>
      <c r="C727" t="str">
        <f>CONCATENATE(IF(D727="Matematika","A",IF(D727="Fisika","B",IF(D727="Kimia","C",IF(D727="Biologi","D",IF(D727="Statistika","E","F"))))),IF(A727&gt;=1000,"",IF(A727&gt;=100,"0",IF(A727&gt;=10,"00",IF(A727&lt;10,"000")))),A727)</f>
        <v>D0726</v>
      </c>
      <c r="D727" t="s">
        <v>1013</v>
      </c>
      <c r="E727" t="str">
        <f>VLOOKUP(C727,Detail!$G$1:$H$1001,2,0)</f>
        <v>Natalia Hasanah</v>
      </c>
      <c r="F727" t="str">
        <f>IF(D727="Kimia","Bu Dwi",IF(D727="Biologi","Pak Krisna",IF(D727="Statistika","Pak Budi",IF(D727="Aktuaria","Bu Ratna",IF(D727="Matematika","Bu Made","Pak Andi")))))</f>
        <v>Pak Krisna</v>
      </c>
      <c r="G727">
        <v>84</v>
      </c>
      <c r="H727">
        <v>63</v>
      </c>
      <c r="I727">
        <v>48</v>
      </c>
      <c r="J727">
        <v>54</v>
      </c>
      <c r="K727">
        <v>72</v>
      </c>
      <c r="L727">
        <v>48</v>
      </c>
      <c r="M727">
        <v>99</v>
      </c>
      <c r="N727" s="27">
        <f>IFERROR(VLOOKUP(Main!C727,Absen!$A$1:$B$501,2,0),"No")</f>
        <v>44828</v>
      </c>
      <c r="O727" s="27" t="str">
        <f>IF(N727="No","Hadir","Tidak Hadir")</f>
        <v>Tidak Hadir</v>
      </c>
      <c r="P727">
        <f>IF(N727="No",M727,M727-10)</f>
        <v>89</v>
      </c>
      <c r="Q727">
        <f>SUM(G727:H727,J727:K727)*12.5%+SUM(I727,L727)*20%+P727*10%</f>
        <v>62.225000000000001</v>
      </c>
      <c r="R727" t="str">
        <f>IF(Main!Q727&gt;=91,"A+",IF(Main!Q727&gt;=80,"A",IF(Q727&gt;=70,"B",IF(Q727&gt;=60,"C",IF(Q727&gt;=40,"D",IF(Q727&lt;40,"E"))))))</f>
        <v>C</v>
      </c>
      <c r="S727" s="27">
        <f>INDEX(Detail!$A$1:$A$1001,MATCH(Main!C727,Detail!$G$1:$G$1001,0))</f>
        <v>38386</v>
      </c>
      <c r="T727" t="str">
        <f>INDEX(Detail!$F$1:$F$1001,MATCH(Main!C727,Detail!$G$1:$G$1001,0))</f>
        <v>Denpasar</v>
      </c>
      <c r="U727">
        <f>INDEX(Detail!$C$1:$C$1001,MATCH(Main!C727,Detail!$G$1:$G$1001,0))</f>
        <v>152</v>
      </c>
      <c r="V727">
        <f>INDEX(Detail!$D$1:$D$1001,MATCH(Main!C727,Detail!$G$1:$G$1001,0))</f>
        <v>69</v>
      </c>
      <c r="W727" t="str">
        <f>INDEX(Detail!$E$1:$E$1001,MATCH(Main!C727,Detail!$G$1:$G$1001,0))</f>
        <v xml:space="preserve">Gang Rumah Sakit No. 9
</v>
      </c>
      <c r="X727" t="str">
        <f>INDEX(Detail!$B$1:$B$1001,MATCH(Main!C727,Detail!$G$1:$G$1001,0))</f>
        <v>A-</v>
      </c>
    </row>
    <row r="728" spans="1:24" x14ac:dyDescent="0.35">
      <c r="A728">
        <v>727</v>
      </c>
      <c r="B728" t="str">
        <f>IF(A728&lt;=250,"1-250",IF(A728&lt;=500,"251-500",IF(A728&lt;=750,"501-750","751-1000")))</f>
        <v>501-750</v>
      </c>
      <c r="C728" t="str">
        <f>CONCATENATE(IF(D728="Matematika","A",IF(D728="Fisika","B",IF(D728="Kimia","C",IF(D728="Biologi","D",IF(D728="Statistika","E","F"))))),IF(A728&gt;=1000,"",IF(A728&gt;=100,"0",IF(A728&gt;=10,"00",IF(A728&lt;10,"000")))),A728)</f>
        <v>F0727</v>
      </c>
      <c r="D728" t="s">
        <v>1011</v>
      </c>
      <c r="E728" t="str">
        <f>VLOOKUP(C728,Detail!$G$1:$H$1001,2,0)</f>
        <v>Yoga Hartati</v>
      </c>
      <c r="F728" t="str">
        <f>IF(D728="Kimia","Bu Dwi",IF(D728="Biologi","Pak Krisna",IF(D728="Statistika","Pak Budi",IF(D728="Aktuaria","Bu Ratna",IF(D728="Matematika","Bu Made","Pak Andi")))))</f>
        <v>Bu Ratna</v>
      </c>
      <c r="G728">
        <v>91</v>
      </c>
      <c r="H728">
        <v>71</v>
      </c>
      <c r="I728">
        <v>50</v>
      </c>
      <c r="J728">
        <v>53</v>
      </c>
      <c r="K728">
        <v>79</v>
      </c>
      <c r="L728">
        <v>96</v>
      </c>
      <c r="M728">
        <v>85</v>
      </c>
      <c r="N728" s="27" t="str">
        <f>IFERROR(VLOOKUP(Main!C728,Absen!$A$1:$B$501,2,0),"No")</f>
        <v>No</v>
      </c>
      <c r="O728" s="27" t="str">
        <f>IF(N728="No","Hadir","Tidak Hadir")</f>
        <v>Hadir</v>
      </c>
      <c r="P728">
        <f>IF(N728="No",M728,M728-10)</f>
        <v>85</v>
      </c>
      <c r="Q728">
        <f>SUM(G728:H728,J728:K728)*12.5%+SUM(I728,L728)*20%+P728*10%</f>
        <v>74.45</v>
      </c>
      <c r="R728" t="str">
        <f>IF(Main!Q728&gt;=91,"A+",IF(Main!Q728&gt;=80,"A",IF(Q728&gt;=70,"B",IF(Q728&gt;=60,"C",IF(Q728&gt;=40,"D",IF(Q728&lt;40,"E"))))))</f>
        <v>B</v>
      </c>
      <c r="S728" s="27">
        <f>INDEX(Detail!$A$1:$A$1001,MATCH(Main!C728,Detail!$G$1:$G$1001,0))</f>
        <v>37641</v>
      </c>
      <c r="T728" t="str">
        <f>INDEX(Detail!$F$1:$F$1001,MATCH(Main!C728,Detail!$G$1:$G$1001,0))</f>
        <v>Sorong</v>
      </c>
      <c r="U728">
        <f>INDEX(Detail!$C$1:$C$1001,MATCH(Main!C728,Detail!$G$1:$G$1001,0))</f>
        <v>159</v>
      </c>
      <c r="V728">
        <f>INDEX(Detail!$D$1:$D$1001,MATCH(Main!C728,Detail!$G$1:$G$1001,0))</f>
        <v>73</v>
      </c>
      <c r="W728" t="str">
        <f>INDEX(Detail!$E$1:$E$1001,MATCH(Main!C728,Detail!$G$1:$G$1001,0))</f>
        <v>Jl. Monginsidi No. 07</v>
      </c>
      <c r="X728" t="str">
        <f>INDEX(Detail!$B$1:$B$1001,MATCH(Main!C728,Detail!$G$1:$G$1001,0))</f>
        <v>AB+</v>
      </c>
    </row>
    <row r="729" spans="1:24" x14ac:dyDescent="0.35">
      <c r="A729">
        <v>728</v>
      </c>
      <c r="B729" t="str">
        <f>IF(A729&lt;=250,"1-250",IF(A729&lt;=500,"251-500",IF(A729&lt;=750,"501-750","751-1000")))</f>
        <v>501-750</v>
      </c>
      <c r="C729" t="str">
        <f>CONCATENATE(IF(D729="Matematika","A",IF(D729="Fisika","B",IF(D729="Kimia","C",IF(D729="Biologi","D",IF(D729="Statistika","E","F"))))),IF(A729&gt;=1000,"",IF(A729&gt;=100,"0",IF(A729&gt;=10,"00",IF(A729&lt;10,"000")))),A729)</f>
        <v>A0728</v>
      </c>
      <c r="D729" t="s">
        <v>1015</v>
      </c>
      <c r="E729" t="str">
        <f>VLOOKUP(C729,Detail!$G$1:$H$1001,2,0)</f>
        <v>Kenzie Pratama</v>
      </c>
      <c r="F729" t="str">
        <f>IF(D729="Kimia","Bu Dwi",IF(D729="Biologi","Pak Krisna",IF(D729="Statistika","Pak Budi",IF(D729="Aktuaria","Bu Ratna",IF(D729="Matematika","Bu Made","Pak Andi")))))</f>
        <v>Bu Made</v>
      </c>
      <c r="G729">
        <v>67</v>
      </c>
      <c r="H729">
        <v>47</v>
      </c>
      <c r="I729">
        <v>36</v>
      </c>
      <c r="J729">
        <v>68</v>
      </c>
      <c r="K729">
        <v>80</v>
      </c>
      <c r="L729">
        <v>99</v>
      </c>
      <c r="M729">
        <v>60</v>
      </c>
      <c r="N729" s="27" t="str">
        <f>IFERROR(VLOOKUP(Main!C729,Absen!$A$1:$B$501,2,0),"No")</f>
        <v>No</v>
      </c>
      <c r="O729" s="27" t="str">
        <f>IF(N729="No","Hadir","Tidak Hadir")</f>
        <v>Hadir</v>
      </c>
      <c r="P729">
        <f>IF(N729="No",M729,M729-10)</f>
        <v>60</v>
      </c>
      <c r="Q729">
        <f>SUM(G729:H729,J729:K729)*12.5%+SUM(I729,L729)*20%+P729*10%</f>
        <v>65.75</v>
      </c>
      <c r="R729" t="str">
        <f>IF(Main!Q729&gt;=91,"A+",IF(Main!Q729&gt;=80,"A",IF(Q729&gt;=70,"B",IF(Q729&gt;=60,"C",IF(Q729&gt;=40,"D",IF(Q729&lt;40,"E"))))))</f>
        <v>C</v>
      </c>
      <c r="S729" s="27">
        <f>INDEX(Detail!$A$1:$A$1001,MATCH(Main!C729,Detail!$G$1:$G$1001,0))</f>
        <v>38260</v>
      </c>
      <c r="T729" t="str">
        <f>INDEX(Detail!$F$1:$F$1001,MATCH(Main!C729,Detail!$G$1:$G$1001,0))</f>
        <v>Kupang</v>
      </c>
      <c r="U729">
        <f>INDEX(Detail!$C$1:$C$1001,MATCH(Main!C729,Detail!$G$1:$G$1001,0))</f>
        <v>167</v>
      </c>
      <c r="V729">
        <f>INDEX(Detail!$D$1:$D$1001,MATCH(Main!C729,Detail!$G$1:$G$1001,0))</f>
        <v>72</v>
      </c>
      <c r="W729" t="str">
        <f>INDEX(Detail!$E$1:$E$1001,MATCH(Main!C729,Detail!$G$1:$G$1001,0))</f>
        <v xml:space="preserve">Jl. Gegerkalong Hilir No. 8
</v>
      </c>
      <c r="X729" t="str">
        <f>INDEX(Detail!$B$1:$B$1001,MATCH(Main!C729,Detail!$G$1:$G$1001,0))</f>
        <v>AB+</v>
      </c>
    </row>
    <row r="730" spans="1:24" x14ac:dyDescent="0.35">
      <c r="A730">
        <v>729</v>
      </c>
      <c r="B730" t="str">
        <f>IF(A730&lt;=250,"1-250",IF(A730&lt;=500,"251-500",IF(A730&lt;=750,"501-750","751-1000")))</f>
        <v>501-750</v>
      </c>
      <c r="C730" t="str">
        <f>CONCATENATE(IF(D730="Matematika","A",IF(D730="Fisika","B",IF(D730="Kimia","C",IF(D730="Biologi","D",IF(D730="Statistika","E","F"))))),IF(A730&gt;=1000,"",IF(A730&gt;=100,"0",IF(A730&gt;=10,"00",IF(A730&lt;10,"000")))),A730)</f>
        <v>B0729</v>
      </c>
      <c r="D730" t="s">
        <v>1014</v>
      </c>
      <c r="E730" t="str">
        <f>VLOOKUP(C730,Detail!$G$1:$H$1001,2,0)</f>
        <v>Vivi Nuraini</v>
      </c>
      <c r="F730" t="str">
        <f>IF(D730="Kimia","Bu Dwi",IF(D730="Biologi","Pak Krisna",IF(D730="Statistika","Pak Budi",IF(D730="Aktuaria","Bu Ratna",IF(D730="Matematika","Bu Made","Pak Andi")))))</f>
        <v>Pak Andi</v>
      </c>
      <c r="G730">
        <v>55</v>
      </c>
      <c r="H730">
        <v>75</v>
      </c>
      <c r="I730">
        <v>91</v>
      </c>
      <c r="J730">
        <v>62</v>
      </c>
      <c r="K730">
        <v>71</v>
      </c>
      <c r="L730">
        <v>53</v>
      </c>
      <c r="M730">
        <v>67</v>
      </c>
      <c r="N730" s="27" t="str">
        <f>IFERROR(VLOOKUP(Main!C730,Absen!$A$1:$B$501,2,0),"No")</f>
        <v>No</v>
      </c>
      <c r="O730" s="27" t="str">
        <f>IF(N730="No","Hadir","Tidak Hadir")</f>
        <v>Hadir</v>
      </c>
      <c r="P730">
        <f>IF(N730="No",M730,M730-10)</f>
        <v>67</v>
      </c>
      <c r="Q730">
        <f>SUM(G730:H730,J730:K730)*12.5%+SUM(I730,L730)*20%+P730*10%</f>
        <v>68.375</v>
      </c>
      <c r="R730" t="str">
        <f>IF(Main!Q730&gt;=91,"A+",IF(Main!Q730&gt;=80,"A",IF(Q730&gt;=70,"B",IF(Q730&gt;=60,"C",IF(Q730&gt;=40,"D",IF(Q730&lt;40,"E"))))))</f>
        <v>C</v>
      </c>
      <c r="S730" s="27">
        <f>INDEX(Detail!$A$1:$A$1001,MATCH(Main!C730,Detail!$G$1:$G$1001,0))</f>
        <v>37031</v>
      </c>
      <c r="T730" t="str">
        <f>INDEX(Detail!$F$1:$F$1001,MATCH(Main!C730,Detail!$G$1:$G$1001,0))</f>
        <v>Sungai Penuh</v>
      </c>
      <c r="U730">
        <f>INDEX(Detail!$C$1:$C$1001,MATCH(Main!C730,Detail!$G$1:$G$1001,0))</f>
        <v>172</v>
      </c>
      <c r="V730">
        <f>INDEX(Detail!$D$1:$D$1001,MATCH(Main!C730,Detail!$G$1:$G$1001,0))</f>
        <v>46</v>
      </c>
      <c r="W730" t="str">
        <f>INDEX(Detail!$E$1:$E$1001,MATCH(Main!C730,Detail!$G$1:$G$1001,0))</f>
        <v>Gang Kendalsari No. 67</v>
      </c>
      <c r="X730" t="str">
        <f>INDEX(Detail!$B$1:$B$1001,MATCH(Main!C730,Detail!$G$1:$G$1001,0))</f>
        <v>A+</v>
      </c>
    </row>
    <row r="731" spans="1:24" x14ac:dyDescent="0.35">
      <c r="A731">
        <v>730</v>
      </c>
      <c r="B731" t="str">
        <f>IF(A731&lt;=250,"1-250",IF(A731&lt;=500,"251-500",IF(A731&lt;=750,"501-750","751-1000")))</f>
        <v>501-750</v>
      </c>
      <c r="C731" t="str">
        <f>CONCATENATE(IF(D731="Matematika","A",IF(D731="Fisika","B",IF(D731="Kimia","C",IF(D731="Biologi","D",IF(D731="Statistika","E","F"))))),IF(A731&gt;=1000,"",IF(A731&gt;=100,"0",IF(A731&gt;=10,"00",IF(A731&lt;10,"000")))),A731)</f>
        <v>D0730</v>
      </c>
      <c r="D731" t="s">
        <v>1013</v>
      </c>
      <c r="E731" t="str">
        <f>VLOOKUP(C731,Detail!$G$1:$H$1001,2,0)</f>
        <v>Wardaya Kusumo</v>
      </c>
      <c r="F731" t="str">
        <f>IF(D731="Kimia","Bu Dwi",IF(D731="Biologi","Pak Krisna",IF(D731="Statistika","Pak Budi",IF(D731="Aktuaria","Bu Ratna",IF(D731="Matematika","Bu Made","Pak Andi")))))</f>
        <v>Pak Krisna</v>
      </c>
      <c r="G731">
        <v>57</v>
      </c>
      <c r="H731">
        <v>45</v>
      </c>
      <c r="I731">
        <v>75</v>
      </c>
      <c r="J731">
        <v>66</v>
      </c>
      <c r="K731">
        <v>65</v>
      </c>
      <c r="L731">
        <v>54</v>
      </c>
      <c r="M731">
        <v>75</v>
      </c>
      <c r="N731" s="27">
        <f>IFERROR(VLOOKUP(Main!C731,Absen!$A$1:$B$501,2,0),"No")</f>
        <v>44821</v>
      </c>
      <c r="O731" s="27" t="str">
        <f>IF(N731="No","Hadir","Tidak Hadir")</f>
        <v>Tidak Hadir</v>
      </c>
      <c r="P731">
        <f>IF(N731="No",M731,M731-10)</f>
        <v>65</v>
      </c>
      <c r="Q731">
        <f>SUM(G731:H731,J731:K731)*12.5%+SUM(I731,L731)*20%+P731*10%</f>
        <v>61.424999999999997</v>
      </c>
      <c r="R731" t="str">
        <f>IF(Main!Q731&gt;=91,"A+",IF(Main!Q731&gt;=80,"A",IF(Q731&gt;=70,"B",IF(Q731&gt;=60,"C",IF(Q731&gt;=40,"D",IF(Q731&lt;40,"E"))))))</f>
        <v>C</v>
      </c>
      <c r="S731" s="27">
        <f>INDEX(Detail!$A$1:$A$1001,MATCH(Main!C731,Detail!$G$1:$G$1001,0))</f>
        <v>38005</v>
      </c>
      <c r="T731" t="str">
        <f>INDEX(Detail!$F$1:$F$1001,MATCH(Main!C731,Detail!$G$1:$G$1001,0))</f>
        <v>Yogyakarta</v>
      </c>
      <c r="U731">
        <f>INDEX(Detail!$C$1:$C$1001,MATCH(Main!C731,Detail!$G$1:$G$1001,0))</f>
        <v>168</v>
      </c>
      <c r="V731">
        <f>INDEX(Detail!$D$1:$D$1001,MATCH(Main!C731,Detail!$G$1:$G$1001,0))</f>
        <v>64</v>
      </c>
      <c r="W731" t="str">
        <f>INDEX(Detail!$E$1:$E$1001,MATCH(Main!C731,Detail!$G$1:$G$1001,0))</f>
        <v>Gang Rajawali Timur No. 42</v>
      </c>
      <c r="X731" t="str">
        <f>INDEX(Detail!$B$1:$B$1001,MATCH(Main!C731,Detail!$G$1:$G$1001,0))</f>
        <v>B+</v>
      </c>
    </row>
    <row r="732" spans="1:24" x14ac:dyDescent="0.35">
      <c r="A732">
        <v>731</v>
      </c>
      <c r="B732" t="str">
        <f>IF(A732&lt;=250,"1-250",IF(A732&lt;=500,"251-500",IF(A732&lt;=750,"501-750","751-1000")))</f>
        <v>501-750</v>
      </c>
      <c r="C732" t="str">
        <f>CONCATENATE(IF(D732="Matematika","A",IF(D732="Fisika","B",IF(D732="Kimia","C",IF(D732="Biologi","D",IF(D732="Statistika","E","F"))))),IF(A732&gt;=1000,"",IF(A732&gt;=100,"0",IF(A732&gt;=10,"00",IF(A732&lt;10,"000")))),A732)</f>
        <v>D0731</v>
      </c>
      <c r="D732" t="s">
        <v>1013</v>
      </c>
      <c r="E732" t="str">
        <f>VLOOKUP(C732,Detail!$G$1:$H$1001,2,0)</f>
        <v>Muhammad Suryono</v>
      </c>
      <c r="F732" t="str">
        <f>IF(D732="Kimia","Bu Dwi",IF(D732="Biologi","Pak Krisna",IF(D732="Statistika","Pak Budi",IF(D732="Aktuaria","Bu Ratna",IF(D732="Matematika","Bu Made","Pak Andi")))))</f>
        <v>Pak Krisna</v>
      </c>
      <c r="G732">
        <v>79</v>
      </c>
      <c r="H732">
        <v>69</v>
      </c>
      <c r="I732">
        <v>52</v>
      </c>
      <c r="J732">
        <v>61</v>
      </c>
      <c r="K732">
        <v>86</v>
      </c>
      <c r="L732">
        <v>73</v>
      </c>
      <c r="M732">
        <v>72</v>
      </c>
      <c r="N732" s="27">
        <f>IFERROR(VLOOKUP(Main!C732,Absen!$A$1:$B$501,2,0),"No")</f>
        <v>44850</v>
      </c>
      <c r="O732" s="27" t="str">
        <f>IF(N732="No","Hadir","Tidak Hadir")</f>
        <v>Tidak Hadir</v>
      </c>
      <c r="P732">
        <f>IF(N732="No",M732,M732-10)</f>
        <v>62</v>
      </c>
      <c r="Q732">
        <f>SUM(G732:H732,J732:K732)*12.5%+SUM(I732,L732)*20%+P732*10%</f>
        <v>68.075000000000003</v>
      </c>
      <c r="R732" t="str">
        <f>IF(Main!Q732&gt;=91,"A+",IF(Main!Q732&gt;=80,"A",IF(Q732&gt;=70,"B",IF(Q732&gt;=60,"C",IF(Q732&gt;=40,"D",IF(Q732&lt;40,"E"))))))</f>
        <v>C</v>
      </c>
      <c r="S732" s="27">
        <f>INDEX(Detail!$A$1:$A$1001,MATCH(Main!C732,Detail!$G$1:$G$1001,0))</f>
        <v>38185</v>
      </c>
      <c r="T732" t="str">
        <f>INDEX(Detail!$F$1:$F$1001,MATCH(Main!C732,Detail!$G$1:$G$1001,0))</f>
        <v>Bau-Bau</v>
      </c>
      <c r="U732">
        <f>INDEX(Detail!$C$1:$C$1001,MATCH(Main!C732,Detail!$G$1:$G$1001,0))</f>
        <v>179</v>
      </c>
      <c r="V732">
        <f>INDEX(Detail!$D$1:$D$1001,MATCH(Main!C732,Detail!$G$1:$G$1001,0))</f>
        <v>57</v>
      </c>
      <c r="W732" t="str">
        <f>INDEX(Detail!$E$1:$E$1001,MATCH(Main!C732,Detail!$G$1:$G$1001,0))</f>
        <v>Gg. Astana Anyar No. 74</v>
      </c>
      <c r="X732" t="str">
        <f>INDEX(Detail!$B$1:$B$1001,MATCH(Main!C732,Detail!$G$1:$G$1001,0))</f>
        <v>AB-</v>
      </c>
    </row>
    <row r="733" spans="1:24" x14ac:dyDescent="0.35">
      <c r="A733">
        <v>732</v>
      </c>
      <c r="B733" t="str">
        <f>IF(A733&lt;=250,"1-250",IF(A733&lt;=500,"251-500",IF(A733&lt;=750,"501-750","751-1000")))</f>
        <v>501-750</v>
      </c>
      <c r="C733" t="str">
        <f>CONCATENATE(IF(D733="Matematika","A",IF(D733="Fisika","B",IF(D733="Kimia","C",IF(D733="Biologi","D",IF(D733="Statistika","E","F"))))),IF(A733&gt;=1000,"",IF(A733&gt;=100,"0",IF(A733&gt;=10,"00",IF(A733&lt;10,"000")))),A733)</f>
        <v>F0732</v>
      </c>
      <c r="D733" t="s">
        <v>1011</v>
      </c>
      <c r="E733" t="str">
        <f>VLOOKUP(C733,Detail!$G$1:$H$1001,2,0)</f>
        <v>Aris Anggraini</v>
      </c>
      <c r="F733" t="str">
        <f>IF(D733="Kimia","Bu Dwi",IF(D733="Biologi","Pak Krisna",IF(D733="Statistika","Pak Budi",IF(D733="Aktuaria","Bu Ratna",IF(D733="Matematika","Bu Made","Pak Andi")))))</f>
        <v>Bu Ratna</v>
      </c>
      <c r="G733">
        <v>66</v>
      </c>
      <c r="H733">
        <v>59</v>
      </c>
      <c r="I733">
        <v>46</v>
      </c>
      <c r="J733">
        <v>63</v>
      </c>
      <c r="K733">
        <v>85</v>
      </c>
      <c r="L733">
        <v>44</v>
      </c>
      <c r="M733">
        <v>90</v>
      </c>
      <c r="N733" s="27">
        <f>IFERROR(VLOOKUP(Main!C733,Absen!$A$1:$B$501,2,0),"No")</f>
        <v>44832</v>
      </c>
      <c r="O733" s="27" t="str">
        <f>IF(N733="No","Hadir","Tidak Hadir")</f>
        <v>Tidak Hadir</v>
      </c>
      <c r="P733">
        <f>IF(N733="No",M733,M733-10)</f>
        <v>80</v>
      </c>
      <c r="Q733">
        <f>SUM(G733:H733,J733:K733)*12.5%+SUM(I733,L733)*20%+P733*10%</f>
        <v>60.125</v>
      </c>
      <c r="R733" t="str">
        <f>IF(Main!Q733&gt;=91,"A+",IF(Main!Q733&gt;=80,"A",IF(Q733&gt;=70,"B",IF(Q733&gt;=60,"C",IF(Q733&gt;=40,"D",IF(Q733&lt;40,"E"))))))</f>
        <v>C</v>
      </c>
      <c r="S733" s="27">
        <f>INDEX(Detail!$A$1:$A$1001,MATCH(Main!C733,Detail!$G$1:$G$1001,0))</f>
        <v>37728</v>
      </c>
      <c r="T733" t="str">
        <f>INDEX(Detail!$F$1:$F$1001,MATCH(Main!C733,Detail!$G$1:$G$1001,0))</f>
        <v>Surakarta</v>
      </c>
      <c r="U733">
        <f>INDEX(Detail!$C$1:$C$1001,MATCH(Main!C733,Detail!$G$1:$G$1001,0))</f>
        <v>175</v>
      </c>
      <c r="V733">
        <f>INDEX(Detail!$D$1:$D$1001,MATCH(Main!C733,Detail!$G$1:$G$1001,0))</f>
        <v>77</v>
      </c>
      <c r="W733" t="str">
        <f>INDEX(Detail!$E$1:$E$1001,MATCH(Main!C733,Detail!$G$1:$G$1001,0))</f>
        <v xml:space="preserve">Jalan Wonoayu No. 2
</v>
      </c>
      <c r="X733" t="str">
        <f>INDEX(Detail!$B$1:$B$1001,MATCH(Main!C733,Detail!$G$1:$G$1001,0))</f>
        <v>B+</v>
      </c>
    </row>
    <row r="734" spans="1:24" x14ac:dyDescent="0.35">
      <c r="A734">
        <v>733</v>
      </c>
      <c r="B734" t="str">
        <f>IF(A734&lt;=250,"1-250",IF(A734&lt;=500,"251-500",IF(A734&lt;=750,"501-750","751-1000")))</f>
        <v>501-750</v>
      </c>
      <c r="C734" t="str">
        <f>CONCATENATE(IF(D734="Matematika","A",IF(D734="Fisika","B",IF(D734="Kimia","C",IF(D734="Biologi","D",IF(D734="Statistika","E","F"))))),IF(A734&gt;=1000,"",IF(A734&gt;=100,"0",IF(A734&gt;=10,"00",IF(A734&lt;10,"000")))),A734)</f>
        <v>D0733</v>
      </c>
      <c r="D734" t="s">
        <v>1013</v>
      </c>
      <c r="E734" t="str">
        <f>VLOOKUP(C734,Detail!$G$1:$H$1001,2,0)</f>
        <v>Rizki Suartini</v>
      </c>
      <c r="F734" t="str">
        <f>IF(D734="Kimia","Bu Dwi",IF(D734="Biologi","Pak Krisna",IF(D734="Statistika","Pak Budi",IF(D734="Aktuaria","Bu Ratna",IF(D734="Matematika","Bu Made","Pak Andi")))))</f>
        <v>Pak Krisna</v>
      </c>
      <c r="G734">
        <v>67</v>
      </c>
      <c r="H734">
        <v>65</v>
      </c>
      <c r="I734">
        <v>88</v>
      </c>
      <c r="J734">
        <v>58</v>
      </c>
      <c r="K734">
        <v>75</v>
      </c>
      <c r="L734">
        <v>91</v>
      </c>
      <c r="M734">
        <v>94</v>
      </c>
      <c r="N734" s="27" t="str">
        <f>IFERROR(VLOOKUP(Main!C734,Absen!$A$1:$B$501,2,0),"No")</f>
        <v>No</v>
      </c>
      <c r="O734" s="27" t="str">
        <f>IF(N734="No","Hadir","Tidak Hadir")</f>
        <v>Hadir</v>
      </c>
      <c r="P734">
        <f>IF(N734="No",M734,M734-10)</f>
        <v>94</v>
      </c>
      <c r="Q734">
        <f>SUM(G734:H734,J734:K734)*12.5%+SUM(I734,L734)*20%+P734*10%</f>
        <v>78.325000000000017</v>
      </c>
      <c r="R734" t="str">
        <f>IF(Main!Q734&gt;=91,"A+",IF(Main!Q734&gt;=80,"A",IF(Q734&gt;=70,"B",IF(Q734&gt;=60,"C",IF(Q734&gt;=40,"D",IF(Q734&lt;40,"E"))))))</f>
        <v>B</v>
      </c>
      <c r="S734" s="27">
        <f>INDEX(Detail!$A$1:$A$1001,MATCH(Main!C734,Detail!$G$1:$G$1001,0))</f>
        <v>37685</v>
      </c>
      <c r="T734" t="str">
        <f>INDEX(Detail!$F$1:$F$1001,MATCH(Main!C734,Detail!$G$1:$G$1001,0))</f>
        <v>Binjai</v>
      </c>
      <c r="U734">
        <f>INDEX(Detail!$C$1:$C$1001,MATCH(Main!C734,Detail!$G$1:$G$1001,0))</f>
        <v>157</v>
      </c>
      <c r="V734">
        <f>INDEX(Detail!$D$1:$D$1001,MATCH(Main!C734,Detail!$G$1:$G$1001,0))</f>
        <v>89</v>
      </c>
      <c r="W734" t="str">
        <f>INDEX(Detail!$E$1:$E$1001,MATCH(Main!C734,Detail!$G$1:$G$1001,0))</f>
        <v xml:space="preserve">Gg. Tubagus Ismail No. 9
</v>
      </c>
      <c r="X734" t="str">
        <f>INDEX(Detail!$B$1:$B$1001,MATCH(Main!C734,Detail!$G$1:$G$1001,0))</f>
        <v>B+</v>
      </c>
    </row>
    <row r="735" spans="1:24" x14ac:dyDescent="0.35">
      <c r="A735">
        <v>734</v>
      </c>
      <c r="B735" t="str">
        <f>IF(A735&lt;=250,"1-250",IF(A735&lt;=500,"251-500",IF(A735&lt;=750,"501-750","751-1000")))</f>
        <v>501-750</v>
      </c>
      <c r="C735" t="str">
        <f>CONCATENATE(IF(D735="Matematika","A",IF(D735="Fisika","B",IF(D735="Kimia","C",IF(D735="Biologi","D",IF(D735="Statistika","E","F"))))),IF(A735&gt;=1000,"",IF(A735&gt;=100,"0",IF(A735&gt;=10,"00",IF(A735&lt;10,"000")))),A735)</f>
        <v>E0734</v>
      </c>
      <c r="D735" t="s">
        <v>1010</v>
      </c>
      <c r="E735" t="str">
        <f>VLOOKUP(C735,Detail!$G$1:$H$1001,2,0)</f>
        <v>Perkasa Lailasari</v>
      </c>
      <c r="F735" t="str">
        <f>IF(D735="Kimia","Bu Dwi",IF(D735="Biologi","Pak Krisna",IF(D735="Statistika","Pak Budi",IF(D735="Aktuaria","Bu Ratna",IF(D735="Matematika","Bu Made","Pak Andi")))))</f>
        <v>Pak Budi</v>
      </c>
      <c r="G735">
        <v>89</v>
      </c>
      <c r="H735">
        <v>42</v>
      </c>
      <c r="I735">
        <v>36</v>
      </c>
      <c r="J735">
        <v>74</v>
      </c>
      <c r="K735">
        <v>88</v>
      </c>
      <c r="L735">
        <v>47</v>
      </c>
      <c r="M735">
        <v>76</v>
      </c>
      <c r="N735" s="27" t="str">
        <f>IFERROR(VLOOKUP(Main!C735,Absen!$A$1:$B$501,2,0),"No")</f>
        <v>No</v>
      </c>
      <c r="O735" s="27" t="str">
        <f>IF(N735="No","Hadir","Tidak Hadir")</f>
        <v>Hadir</v>
      </c>
      <c r="P735">
        <f>IF(N735="No",M735,M735-10)</f>
        <v>76</v>
      </c>
      <c r="Q735">
        <f>SUM(G735:H735,J735:K735)*12.5%+SUM(I735,L735)*20%+P735*10%</f>
        <v>60.825000000000003</v>
      </c>
      <c r="R735" t="str">
        <f>IF(Main!Q735&gt;=91,"A+",IF(Main!Q735&gt;=80,"A",IF(Q735&gt;=70,"B",IF(Q735&gt;=60,"C",IF(Q735&gt;=40,"D",IF(Q735&lt;40,"E"))))))</f>
        <v>C</v>
      </c>
      <c r="S735" s="27">
        <f>INDEX(Detail!$A$1:$A$1001,MATCH(Main!C735,Detail!$G$1:$G$1001,0))</f>
        <v>37436</v>
      </c>
      <c r="T735" t="str">
        <f>INDEX(Detail!$F$1:$F$1001,MATCH(Main!C735,Detail!$G$1:$G$1001,0))</f>
        <v>Jayapura</v>
      </c>
      <c r="U735">
        <f>INDEX(Detail!$C$1:$C$1001,MATCH(Main!C735,Detail!$G$1:$G$1001,0))</f>
        <v>155</v>
      </c>
      <c r="V735">
        <f>INDEX(Detail!$D$1:$D$1001,MATCH(Main!C735,Detail!$G$1:$G$1001,0))</f>
        <v>58</v>
      </c>
      <c r="W735" t="str">
        <f>INDEX(Detail!$E$1:$E$1001,MATCH(Main!C735,Detail!$G$1:$G$1001,0))</f>
        <v xml:space="preserve">Jalan Antapani Lama No. 7
</v>
      </c>
      <c r="X735" t="str">
        <f>INDEX(Detail!$B$1:$B$1001,MATCH(Main!C735,Detail!$G$1:$G$1001,0))</f>
        <v>O-</v>
      </c>
    </row>
    <row r="736" spans="1:24" x14ac:dyDescent="0.35">
      <c r="A736">
        <v>735</v>
      </c>
      <c r="B736" t="str">
        <f>IF(A736&lt;=250,"1-250",IF(A736&lt;=500,"251-500",IF(A736&lt;=750,"501-750","751-1000")))</f>
        <v>501-750</v>
      </c>
      <c r="C736" t="str">
        <f>CONCATENATE(IF(D736="Matematika","A",IF(D736="Fisika","B",IF(D736="Kimia","C",IF(D736="Biologi","D",IF(D736="Statistika","E","F"))))),IF(A736&gt;=1000,"",IF(A736&gt;=100,"0",IF(A736&gt;=10,"00",IF(A736&lt;10,"000")))),A736)</f>
        <v>F0735</v>
      </c>
      <c r="D736" t="s">
        <v>1011</v>
      </c>
      <c r="E736" t="str">
        <f>VLOOKUP(C736,Detail!$G$1:$H$1001,2,0)</f>
        <v>Rafi Namaga</v>
      </c>
      <c r="F736" t="str">
        <f>IF(D736="Kimia","Bu Dwi",IF(D736="Biologi","Pak Krisna",IF(D736="Statistika","Pak Budi",IF(D736="Aktuaria","Bu Ratna",IF(D736="Matematika","Bu Made","Pak Andi")))))</f>
        <v>Bu Ratna</v>
      </c>
      <c r="G736">
        <v>55</v>
      </c>
      <c r="H736">
        <v>56</v>
      </c>
      <c r="I736">
        <v>85</v>
      </c>
      <c r="J736">
        <v>50</v>
      </c>
      <c r="K736">
        <v>57</v>
      </c>
      <c r="L736">
        <v>70</v>
      </c>
      <c r="M736">
        <v>80</v>
      </c>
      <c r="N736" s="27">
        <f>IFERROR(VLOOKUP(Main!C736,Absen!$A$1:$B$501,2,0),"No")</f>
        <v>44750</v>
      </c>
      <c r="O736" s="27" t="str">
        <f>IF(N736="No","Hadir","Tidak Hadir")</f>
        <v>Tidak Hadir</v>
      </c>
      <c r="P736">
        <f>IF(N736="No",M736,M736-10)</f>
        <v>70</v>
      </c>
      <c r="Q736">
        <f>SUM(G736:H736,J736:K736)*12.5%+SUM(I736,L736)*20%+P736*10%</f>
        <v>65.25</v>
      </c>
      <c r="R736" t="str">
        <f>IF(Main!Q736&gt;=91,"A+",IF(Main!Q736&gt;=80,"A",IF(Q736&gt;=70,"B",IF(Q736&gt;=60,"C",IF(Q736&gt;=40,"D",IF(Q736&lt;40,"E"))))))</f>
        <v>C</v>
      </c>
      <c r="S736" s="27">
        <f>INDEX(Detail!$A$1:$A$1001,MATCH(Main!C736,Detail!$G$1:$G$1001,0))</f>
        <v>37936</v>
      </c>
      <c r="T736" t="str">
        <f>INDEX(Detail!$F$1:$F$1001,MATCH(Main!C736,Detail!$G$1:$G$1001,0))</f>
        <v>Batu</v>
      </c>
      <c r="U736">
        <f>INDEX(Detail!$C$1:$C$1001,MATCH(Main!C736,Detail!$G$1:$G$1001,0))</f>
        <v>174</v>
      </c>
      <c r="V736">
        <f>INDEX(Detail!$D$1:$D$1001,MATCH(Main!C736,Detail!$G$1:$G$1001,0))</f>
        <v>89</v>
      </c>
      <c r="W736" t="str">
        <f>INDEX(Detail!$E$1:$E$1001,MATCH(Main!C736,Detail!$G$1:$G$1001,0))</f>
        <v>Gang Cikutra Timur No. 64</v>
      </c>
      <c r="X736" t="str">
        <f>INDEX(Detail!$B$1:$B$1001,MATCH(Main!C736,Detail!$G$1:$G$1001,0))</f>
        <v>AB+</v>
      </c>
    </row>
    <row r="737" spans="1:24" x14ac:dyDescent="0.35">
      <c r="A737">
        <v>736</v>
      </c>
      <c r="B737" t="str">
        <f>IF(A737&lt;=250,"1-250",IF(A737&lt;=500,"251-500",IF(A737&lt;=750,"501-750","751-1000")))</f>
        <v>501-750</v>
      </c>
      <c r="C737" t="str">
        <f>CONCATENATE(IF(D737="Matematika","A",IF(D737="Fisika","B",IF(D737="Kimia","C",IF(D737="Biologi","D",IF(D737="Statistika","E","F"))))),IF(A737&gt;=1000,"",IF(A737&gt;=100,"0",IF(A737&gt;=10,"00",IF(A737&lt;10,"000")))),A737)</f>
        <v>F0736</v>
      </c>
      <c r="D737" t="s">
        <v>1011</v>
      </c>
      <c r="E737" t="str">
        <f>VLOOKUP(C737,Detail!$G$1:$H$1001,2,0)</f>
        <v>Martani Pudjiastuti</v>
      </c>
      <c r="F737" t="str">
        <f>IF(D737="Kimia","Bu Dwi",IF(D737="Biologi","Pak Krisna",IF(D737="Statistika","Pak Budi",IF(D737="Aktuaria","Bu Ratna",IF(D737="Matematika","Bu Made","Pak Andi")))))</f>
        <v>Bu Ratna</v>
      </c>
      <c r="G737">
        <v>59</v>
      </c>
      <c r="H737">
        <v>53</v>
      </c>
      <c r="I737">
        <v>95</v>
      </c>
      <c r="J737">
        <v>64</v>
      </c>
      <c r="K737">
        <v>81</v>
      </c>
      <c r="L737">
        <v>55</v>
      </c>
      <c r="M737">
        <v>79</v>
      </c>
      <c r="N737" s="27">
        <f>IFERROR(VLOOKUP(Main!C737,Absen!$A$1:$B$501,2,0),"No")</f>
        <v>44897</v>
      </c>
      <c r="O737" s="27" t="str">
        <f>IF(N737="No","Hadir","Tidak Hadir")</f>
        <v>Tidak Hadir</v>
      </c>
      <c r="P737">
        <f>IF(N737="No",M737,M737-10)</f>
        <v>69</v>
      </c>
      <c r="Q737">
        <f>SUM(G737:H737,J737:K737)*12.5%+SUM(I737,L737)*20%+P737*10%</f>
        <v>69.025000000000006</v>
      </c>
      <c r="R737" t="str">
        <f>IF(Main!Q737&gt;=91,"A+",IF(Main!Q737&gt;=80,"A",IF(Q737&gt;=70,"B",IF(Q737&gt;=60,"C",IF(Q737&gt;=40,"D",IF(Q737&lt;40,"E"))))))</f>
        <v>C</v>
      </c>
      <c r="S737" s="27">
        <f>INDEX(Detail!$A$1:$A$1001,MATCH(Main!C737,Detail!$G$1:$G$1001,0))</f>
        <v>37719</v>
      </c>
      <c r="T737" t="str">
        <f>INDEX(Detail!$F$1:$F$1001,MATCH(Main!C737,Detail!$G$1:$G$1001,0))</f>
        <v>Prabumulih</v>
      </c>
      <c r="U737">
        <f>INDEX(Detail!$C$1:$C$1001,MATCH(Main!C737,Detail!$G$1:$G$1001,0))</f>
        <v>179</v>
      </c>
      <c r="V737">
        <f>INDEX(Detail!$D$1:$D$1001,MATCH(Main!C737,Detail!$G$1:$G$1001,0))</f>
        <v>47</v>
      </c>
      <c r="W737" t="str">
        <f>INDEX(Detail!$E$1:$E$1001,MATCH(Main!C737,Detail!$G$1:$G$1001,0))</f>
        <v>Gang Rawamangun No. 30</v>
      </c>
      <c r="X737" t="str">
        <f>INDEX(Detail!$B$1:$B$1001,MATCH(Main!C737,Detail!$G$1:$G$1001,0))</f>
        <v>A+</v>
      </c>
    </row>
    <row r="738" spans="1:24" x14ac:dyDescent="0.35">
      <c r="A738">
        <v>737</v>
      </c>
      <c r="B738" t="str">
        <f>IF(A738&lt;=250,"1-250",IF(A738&lt;=500,"251-500",IF(A738&lt;=750,"501-750","751-1000")))</f>
        <v>501-750</v>
      </c>
      <c r="C738" t="str">
        <f>CONCATENATE(IF(D738="Matematika","A",IF(D738="Fisika","B",IF(D738="Kimia","C",IF(D738="Biologi","D",IF(D738="Statistika","E","F"))))),IF(A738&gt;=1000,"",IF(A738&gt;=100,"0",IF(A738&gt;=10,"00",IF(A738&lt;10,"000")))),A738)</f>
        <v>A0737</v>
      </c>
      <c r="D738" t="s">
        <v>1015</v>
      </c>
      <c r="E738" t="str">
        <f>VLOOKUP(C738,Detail!$G$1:$H$1001,2,0)</f>
        <v>Himawan Ardianto</v>
      </c>
      <c r="F738" t="str">
        <f>IF(D738="Kimia","Bu Dwi",IF(D738="Biologi","Pak Krisna",IF(D738="Statistika","Pak Budi",IF(D738="Aktuaria","Bu Ratna",IF(D738="Matematika","Bu Made","Pak Andi")))))</f>
        <v>Bu Made</v>
      </c>
      <c r="G738">
        <v>80</v>
      </c>
      <c r="H738">
        <v>66</v>
      </c>
      <c r="I738">
        <v>89</v>
      </c>
      <c r="J738">
        <v>60</v>
      </c>
      <c r="K738">
        <v>86</v>
      </c>
      <c r="L738">
        <v>75</v>
      </c>
      <c r="M738">
        <v>89</v>
      </c>
      <c r="N738" s="27" t="str">
        <f>IFERROR(VLOOKUP(Main!C738,Absen!$A$1:$B$501,2,0),"No")</f>
        <v>No</v>
      </c>
      <c r="O738" s="27" t="str">
        <f>IF(N738="No","Hadir","Tidak Hadir")</f>
        <v>Hadir</v>
      </c>
      <c r="P738">
        <f>IF(N738="No",M738,M738-10)</f>
        <v>89</v>
      </c>
      <c r="Q738">
        <f>SUM(G738:H738,J738:K738)*12.5%+SUM(I738,L738)*20%+P738*10%</f>
        <v>78.200000000000017</v>
      </c>
      <c r="R738" t="str">
        <f>IF(Main!Q738&gt;=91,"A+",IF(Main!Q738&gt;=80,"A",IF(Q738&gt;=70,"B",IF(Q738&gt;=60,"C",IF(Q738&gt;=40,"D",IF(Q738&lt;40,"E"))))))</f>
        <v>B</v>
      </c>
      <c r="S738" s="27">
        <f>INDEX(Detail!$A$1:$A$1001,MATCH(Main!C738,Detail!$G$1:$G$1001,0))</f>
        <v>37134</v>
      </c>
      <c r="T738" t="str">
        <f>INDEX(Detail!$F$1:$F$1001,MATCH(Main!C738,Detail!$G$1:$G$1001,0))</f>
        <v>Kota Administrasi Jakarta Pusat</v>
      </c>
      <c r="U738">
        <f>INDEX(Detail!$C$1:$C$1001,MATCH(Main!C738,Detail!$G$1:$G$1001,0))</f>
        <v>154</v>
      </c>
      <c r="V738">
        <f>INDEX(Detail!$D$1:$D$1001,MATCH(Main!C738,Detail!$G$1:$G$1001,0))</f>
        <v>52</v>
      </c>
      <c r="W738" t="str">
        <f>INDEX(Detail!$E$1:$E$1001,MATCH(Main!C738,Detail!$G$1:$G$1001,0))</f>
        <v xml:space="preserve">Gang Medokan Ayu No. 4
</v>
      </c>
      <c r="X738" t="str">
        <f>INDEX(Detail!$B$1:$B$1001,MATCH(Main!C738,Detail!$G$1:$G$1001,0))</f>
        <v>AB-</v>
      </c>
    </row>
    <row r="739" spans="1:24" x14ac:dyDescent="0.35">
      <c r="A739">
        <v>738</v>
      </c>
      <c r="B739" t="str">
        <f>IF(A739&lt;=250,"1-250",IF(A739&lt;=500,"251-500",IF(A739&lt;=750,"501-750","751-1000")))</f>
        <v>501-750</v>
      </c>
      <c r="C739" t="str">
        <f>CONCATENATE(IF(D739="Matematika","A",IF(D739="Fisika","B",IF(D739="Kimia","C",IF(D739="Biologi","D",IF(D739="Statistika","E","F"))))),IF(A739&gt;=1000,"",IF(A739&gt;=100,"0",IF(A739&gt;=10,"00",IF(A739&lt;10,"000")))),A739)</f>
        <v>F0738</v>
      </c>
      <c r="D739" t="s">
        <v>1011</v>
      </c>
      <c r="E739" t="str">
        <f>VLOOKUP(C739,Detail!$G$1:$H$1001,2,0)</f>
        <v>Ciaobella Wibisono</v>
      </c>
      <c r="F739" t="str">
        <f>IF(D739="Kimia","Bu Dwi",IF(D739="Biologi","Pak Krisna",IF(D739="Statistika","Pak Budi",IF(D739="Aktuaria","Bu Ratna",IF(D739="Matematika","Bu Made","Pak Andi")))))</f>
        <v>Bu Ratna</v>
      </c>
      <c r="G739">
        <v>69</v>
      </c>
      <c r="H739">
        <v>68</v>
      </c>
      <c r="I739">
        <v>73</v>
      </c>
      <c r="J739">
        <v>72</v>
      </c>
      <c r="K739">
        <v>78</v>
      </c>
      <c r="L739">
        <v>99</v>
      </c>
      <c r="M739">
        <v>72</v>
      </c>
      <c r="N739" s="27" t="str">
        <f>IFERROR(VLOOKUP(Main!C739,Absen!$A$1:$B$501,2,0),"No")</f>
        <v>No</v>
      </c>
      <c r="O739" s="27" t="str">
        <f>IF(N739="No","Hadir","Tidak Hadir")</f>
        <v>Hadir</v>
      </c>
      <c r="P739">
        <f>IF(N739="No",M739,M739-10)</f>
        <v>72</v>
      </c>
      <c r="Q739">
        <f>SUM(G739:H739,J739:K739)*12.5%+SUM(I739,L739)*20%+P739*10%</f>
        <v>77.475000000000009</v>
      </c>
      <c r="R739" t="str">
        <f>IF(Main!Q739&gt;=91,"A+",IF(Main!Q739&gt;=80,"A",IF(Q739&gt;=70,"B",IF(Q739&gt;=60,"C",IF(Q739&gt;=40,"D",IF(Q739&lt;40,"E"))))))</f>
        <v>B</v>
      </c>
      <c r="S739" s="27">
        <f>INDEX(Detail!$A$1:$A$1001,MATCH(Main!C739,Detail!$G$1:$G$1001,0))</f>
        <v>37867</v>
      </c>
      <c r="T739" t="str">
        <f>INDEX(Detail!$F$1:$F$1001,MATCH(Main!C739,Detail!$G$1:$G$1001,0))</f>
        <v>Pariaman</v>
      </c>
      <c r="U739">
        <f>INDEX(Detail!$C$1:$C$1001,MATCH(Main!C739,Detail!$G$1:$G$1001,0))</f>
        <v>174</v>
      </c>
      <c r="V739">
        <f>INDEX(Detail!$D$1:$D$1001,MATCH(Main!C739,Detail!$G$1:$G$1001,0))</f>
        <v>86</v>
      </c>
      <c r="W739" t="str">
        <f>INDEX(Detail!$E$1:$E$1001,MATCH(Main!C739,Detail!$G$1:$G$1001,0))</f>
        <v>Gang Wonoayu No. 62</v>
      </c>
      <c r="X739" t="str">
        <f>INDEX(Detail!$B$1:$B$1001,MATCH(Main!C739,Detail!$G$1:$G$1001,0))</f>
        <v>AB+</v>
      </c>
    </row>
    <row r="740" spans="1:24" x14ac:dyDescent="0.35">
      <c r="A740">
        <v>739</v>
      </c>
      <c r="B740" t="str">
        <f>IF(A740&lt;=250,"1-250",IF(A740&lt;=500,"251-500",IF(A740&lt;=750,"501-750","751-1000")))</f>
        <v>501-750</v>
      </c>
      <c r="C740" t="str">
        <f>CONCATENATE(IF(D740="Matematika","A",IF(D740="Fisika","B",IF(D740="Kimia","C",IF(D740="Biologi","D",IF(D740="Statistika","E","F"))))),IF(A740&gt;=1000,"",IF(A740&gt;=100,"0",IF(A740&gt;=10,"00",IF(A740&lt;10,"000")))),A740)</f>
        <v>D0739</v>
      </c>
      <c r="D740" t="s">
        <v>1013</v>
      </c>
      <c r="E740" t="str">
        <f>VLOOKUP(C740,Detail!$G$1:$H$1001,2,0)</f>
        <v>Nilam Widodo</v>
      </c>
      <c r="F740" t="str">
        <f>IF(D740="Kimia","Bu Dwi",IF(D740="Biologi","Pak Krisna",IF(D740="Statistika","Pak Budi",IF(D740="Aktuaria","Bu Ratna",IF(D740="Matematika","Bu Made","Pak Andi")))))</f>
        <v>Pak Krisna</v>
      </c>
      <c r="G740">
        <v>59</v>
      </c>
      <c r="H740">
        <v>64</v>
      </c>
      <c r="I740">
        <v>43</v>
      </c>
      <c r="J740">
        <v>73</v>
      </c>
      <c r="K740">
        <v>79</v>
      </c>
      <c r="L740">
        <v>44</v>
      </c>
      <c r="M740">
        <v>94</v>
      </c>
      <c r="N740" s="27">
        <f>IFERROR(VLOOKUP(Main!C740,Absen!$A$1:$B$501,2,0),"No")</f>
        <v>44831</v>
      </c>
      <c r="O740" s="27" t="str">
        <f>IF(N740="No","Hadir","Tidak Hadir")</f>
        <v>Tidak Hadir</v>
      </c>
      <c r="P740">
        <f>IF(N740="No",M740,M740-10)</f>
        <v>84</v>
      </c>
      <c r="Q740">
        <f>SUM(G740:H740,J740:K740)*12.5%+SUM(I740,L740)*20%+P740*10%</f>
        <v>60.175000000000004</v>
      </c>
      <c r="R740" t="str">
        <f>IF(Main!Q740&gt;=91,"A+",IF(Main!Q740&gt;=80,"A",IF(Q740&gt;=70,"B",IF(Q740&gt;=60,"C",IF(Q740&gt;=40,"D",IF(Q740&lt;40,"E"))))))</f>
        <v>C</v>
      </c>
      <c r="S740" s="27">
        <f>INDEX(Detail!$A$1:$A$1001,MATCH(Main!C740,Detail!$G$1:$G$1001,0))</f>
        <v>37305</v>
      </c>
      <c r="T740" t="str">
        <f>INDEX(Detail!$F$1:$F$1001,MATCH(Main!C740,Detail!$G$1:$G$1001,0))</f>
        <v>Parepare</v>
      </c>
      <c r="U740">
        <f>INDEX(Detail!$C$1:$C$1001,MATCH(Main!C740,Detail!$G$1:$G$1001,0))</f>
        <v>166</v>
      </c>
      <c r="V740">
        <f>INDEX(Detail!$D$1:$D$1001,MATCH(Main!C740,Detail!$G$1:$G$1001,0))</f>
        <v>62</v>
      </c>
      <c r="W740" t="str">
        <f>INDEX(Detail!$E$1:$E$1001,MATCH(Main!C740,Detail!$G$1:$G$1001,0))</f>
        <v>Jalan Dipatiukur No. 11</v>
      </c>
      <c r="X740" t="str">
        <f>INDEX(Detail!$B$1:$B$1001,MATCH(Main!C740,Detail!$G$1:$G$1001,0))</f>
        <v>AB-</v>
      </c>
    </row>
    <row r="741" spans="1:24" x14ac:dyDescent="0.35">
      <c r="A741">
        <v>740</v>
      </c>
      <c r="B741" t="str">
        <f>IF(A741&lt;=250,"1-250",IF(A741&lt;=500,"251-500",IF(A741&lt;=750,"501-750","751-1000")))</f>
        <v>501-750</v>
      </c>
      <c r="C741" t="str">
        <f>CONCATENATE(IF(D741="Matematika","A",IF(D741="Fisika","B",IF(D741="Kimia","C",IF(D741="Biologi","D",IF(D741="Statistika","E","F"))))),IF(A741&gt;=1000,"",IF(A741&gt;=100,"0",IF(A741&gt;=10,"00",IF(A741&lt;10,"000")))),A741)</f>
        <v>B0740</v>
      </c>
      <c r="D741" t="s">
        <v>1014</v>
      </c>
      <c r="E741" t="str">
        <f>VLOOKUP(C741,Detail!$G$1:$H$1001,2,0)</f>
        <v>Maria Palastri</v>
      </c>
      <c r="F741" t="str">
        <f>IF(D741="Kimia","Bu Dwi",IF(D741="Biologi","Pak Krisna",IF(D741="Statistika","Pak Budi",IF(D741="Aktuaria","Bu Ratna",IF(D741="Matematika","Bu Made","Pak Andi")))))</f>
        <v>Pak Andi</v>
      </c>
      <c r="G741">
        <v>85</v>
      </c>
      <c r="H741">
        <v>67</v>
      </c>
      <c r="I741">
        <v>84</v>
      </c>
      <c r="J741">
        <v>58</v>
      </c>
      <c r="K741">
        <v>85</v>
      </c>
      <c r="L741">
        <v>47</v>
      </c>
      <c r="M741">
        <v>96</v>
      </c>
      <c r="N741" s="27">
        <f>IFERROR(VLOOKUP(Main!C741,Absen!$A$1:$B$501,2,0),"No")</f>
        <v>44751</v>
      </c>
      <c r="O741" s="27" t="str">
        <f>IF(N741="No","Hadir","Tidak Hadir")</f>
        <v>Tidak Hadir</v>
      </c>
      <c r="P741">
        <f>IF(N741="No",M741,M741-10)</f>
        <v>86</v>
      </c>
      <c r="Q741">
        <f>SUM(G741:H741,J741:K741)*12.5%+SUM(I741,L741)*20%+P741*10%</f>
        <v>71.674999999999997</v>
      </c>
      <c r="R741" t="str">
        <f>IF(Main!Q741&gt;=91,"A+",IF(Main!Q741&gt;=80,"A",IF(Q741&gt;=70,"B",IF(Q741&gt;=60,"C",IF(Q741&gt;=40,"D",IF(Q741&lt;40,"E"))))))</f>
        <v>B</v>
      </c>
      <c r="S741" s="27">
        <f>INDEX(Detail!$A$1:$A$1001,MATCH(Main!C741,Detail!$G$1:$G$1001,0))</f>
        <v>37301</v>
      </c>
      <c r="T741" t="str">
        <f>INDEX(Detail!$F$1:$F$1001,MATCH(Main!C741,Detail!$G$1:$G$1001,0))</f>
        <v>Prabumulih</v>
      </c>
      <c r="U741">
        <f>INDEX(Detail!$C$1:$C$1001,MATCH(Main!C741,Detail!$G$1:$G$1001,0))</f>
        <v>174</v>
      </c>
      <c r="V741">
        <f>INDEX(Detail!$D$1:$D$1001,MATCH(Main!C741,Detail!$G$1:$G$1001,0))</f>
        <v>91</v>
      </c>
      <c r="W741" t="str">
        <f>INDEX(Detail!$E$1:$E$1001,MATCH(Main!C741,Detail!$G$1:$G$1001,0))</f>
        <v>Jalan Gedebage Selatan No. 31</v>
      </c>
      <c r="X741" t="str">
        <f>INDEX(Detail!$B$1:$B$1001,MATCH(Main!C741,Detail!$G$1:$G$1001,0))</f>
        <v>B+</v>
      </c>
    </row>
    <row r="742" spans="1:24" x14ac:dyDescent="0.35">
      <c r="A742">
        <v>741</v>
      </c>
      <c r="B742" t="str">
        <f>IF(A742&lt;=250,"1-250",IF(A742&lt;=500,"251-500",IF(A742&lt;=750,"501-750","751-1000")))</f>
        <v>501-750</v>
      </c>
      <c r="C742" t="str">
        <f>CONCATENATE(IF(D742="Matematika","A",IF(D742="Fisika","B",IF(D742="Kimia","C",IF(D742="Biologi","D",IF(D742="Statistika","E","F"))))),IF(A742&gt;=1000,"",IF(A742&gt;=100,"0",IF(A742&gt;=10,"00",IF(A742&lt;10,"000")))),A742)</f>
        <v>A0741</v>
      </c>
      <c r="D742" t="s">
        <v>1015</v>
      </c>
      <c r="E742" t="str">
        <f>VLOOKUP(C742,Detail!$G$1:$H$1001,2,0)</f>
        <v>Kawaya Firgantoro</v>
      </c>
      <c r="F742" t="str">
        <f>IF(D742="Kimia","Bu Dwi",IF(D742="Biologi","Pak Krisna",IF(D742="Statistika","Pak Budi",IF(D742="Aktuaria","Bu Ratna",IF(D742="Matematika","Bu Made","Pak Andi")))))</f>
        <v>Bu Made</v>
      </c>
      <c r="G742">
        <v>60</v>
      </c>
      <c r="H742">
        <v>44</v>
      </c>
      <c r="I742">
        <v>85</v>
      </c>
      <c r="J742">
        <v>56</v>
      </c>
      <c r="K742">
        <v>76</v>
      </c>
      <c r="L742">
        <v>92</v>
      </c>
      <c r="M742">
        <v>70</v>
      </c>
      <c r="N742" s="27" t="str">
        <f>IFERROR(VLOOKUP(Main!C742,Absen!$A$1:$B$501,2,0),"No")</f>
        <v>No</v>
      </c>
      <c r="O742" s="27" t="str">
        <f>IF(N742="No","Hadir","Tidak Hadir")</f>
        <v>Hadir</v>
      </c>
      <c r="P742">
        <f>IF(N742="No",M742,M742-10)</f>
        <v>70</v>
      </c>
      <c r="Q742">
        <f>SUM(G742:H742,J742:K742)*12.5%+SUM(I742,L742)*20%+P742*10%</f>
        <v>71.900000000000006</v>
      </c>
      <c r="R742" t="str">
        <f>IF(Main!Q742&gt;=91,"A+",IF(Main!Q742&gt;=80,"A",IF(Q742&gt;=70,"B",IF(Q742&gt;=60,"C",IF(Q742&gt;=40,"D",IF(Q742&lt;40,"E"))))))</f>
        <v>B</v>
      </c>
      <c r="S742" s="27">
        <f>INDEX(Detail!$A$1:$A$1001,MATCH(Main!C742,Detail!$G$1:$G$1001,0))</f>
        <v>38035</v>
      </c>
      <c r="T742" t="str">
        <f>INDEX(Detail!$F$1:$F$1001,MATCH(Main!C742,Detail!$G$1:$G$1001,0))</f>
        <v>Palangkaraya</v>
      </c>
      <c r="U742">
        <f>INDEX(Detail!$C$1:$C$1001,MATCH(Main!C742,Detail!$G$1:$G$1001,0))</f>
        <v>152</v>
      </c>
      <c r="V742">
        <f>INDEX(Detail!$D$1:$D$1001,MATCH(Main!C742,Detail!$G$1:$G$1001,0))</f>
        <v>82</v>
      </c>
      <c r="W742" t="str">
        <f>INDEX(Detail!$E$1:$E$1001,MATCH(Main!C742,Detail!$G$1:$G$1001,0))</f>
        <v>Jl. Bangka Raya No. 76</v>
      </c>
      <c r="X742" t="str">
        <f>INDEX(Detail!$B$1:$B$1001,MATCH(Main!C742,Detail!$G$1:$G$1001,0))</f>
        <v>AB-</v>
      </c>
    </row>
    <row r="743" spans="1:24" x14ac:dyDescent="0.35">
      <c r="A743">
        <v>742</v>
      </c>
      <c r="B743" t="str">
        <f>IF(A743&lt;=250,"1-250",IF(A743&lt;=500,"251-500",IF(A743&lt;=750,"501-750","751-1000")))</f>
        <v>501-750</v>
      </c>
      <c r="C743" t="str">
        <f>CONCATENATE(IF(D743="Matematika","A",IF(D743="Fisika","B",IF(D743="Kimia","C",IF(D743="Biologi","D",IF(D743="Statistika","E","F"))))),IF(A743&gt;=1000,"",IF(A743&gt;=100,"0",IF(A743&gt;=10,"00",IF(A743&lt;10,"000")))),A743)</f>
        <v>F0742</v>
      </c>
      <c r="D743" t="s">
        <v>1011</v>
      </c>
      <c r="E743" t="str">
        <f>VLOOKUP(C743,Detail!$G$1:$H$1001,2,0)</f>
        <v>Salman Irawan</v>
      </c>
      <c r="F743" t="str">
        <f>IF(D743="Kimia","Bu Dwi",IF(D743="Biologi","Pak Krisna",IF(D743="Statistika","Pak Budi",IF(D743="Aktuaria","Bu Ratna",IF(D743="Matematika","Bu Made","Pak Andi")))))</f>
        <v>Bu Ratna</v>
      </c>
      <c r="G743">
        <v>75</v>
      </c>
      <c r="H743">
        <v>44</v>
      </c>
      <c r="I743">
        <v>40</v>
      </c>
      <c r="J743">
        <v>52</v>
      </c>
      <c r="K743">
        <v>59</v>
      </c>
      <c r="L743">
        <v>65</v>
      </c>
      <c r="M743">
        <v>86</v>
      </c>
      <c r="N743" s="27">
        <f>IFERROR(VLOOKUP(Main!C743,Absen!$A$1:$B$501,2,0),"No")</f>
        <v>44902</v>
      </c>
      <c r="O743" s="27" t="str">
        <f>IF(N743="No","Hadir","Tidak Hadir")</f>
        <v>Tidak Hadir</v>
      </c>
      <c r="P743">
        <f>IF(N743="No",M743,M743-10)</f>
        <v>76</v>
      </c>
      <c r="Q743">
        <f>SUM(G743:H743,J743:K743)*12.5%+SUM(I743,L743)*20%+P743*10%</f>
        <v>57.35</v>
      </c>
      <c r="R743" t="str">
        <f>IF(Main!Q743&gt;=91,"A+",IF(Main!Q743&gt;=80,"A",IF(Q743&gt;=70,"B",IF(Q743&gt;=60,"C",IF(Q743&gt;=40,"D",IF(Q743&lt;40,"E"))))))</f>
        <v>D</v>
      </c>
      <c r="S743" s="27">
        <f>INDEX(Detail!$A$1:$A$1001,MATCH(Main!C743,Detail!$G$1:$G$1001,0))</f>
        <v>37711</v>
      </c>
      <c r="T743" t="str">
        <f>INDEX(Detail!$F$1:$F$1001,MATCH(Main!C743,Detail!$G$1:$G$1001,0))</f>
        <v>Langsa</v>
      </c>
      <c r="U743">
        <f>INDEX(Detail!$C$1:$C$1001,MATCH(Main!C743,Detail!$G$1:$G$1001,0))</f>
        <v>175</v>
      </c>
      <c r="V743">
        <f>INDEX(Detail!$D$1:$D$1001,MATCH(Main!C743,Detail!$G$1:$G$1001,0))</f>
        <v>84</v>
      </c>
      <c r="W743" t="str">
        <f>INDEX(Detail!$E$1:$E$1001,MATCH(Main!C743,Detail!$G$1:$G$1001,0))</f>
        <v xml:space="preserve">Jl. KH Amin Jasuta No. 9
</v>
      </c>
      <c r="X743" t="str">
        <f>INDEX(Detail!$B$1:$B$1001,MATCH(Main!C743,Detail!$G$1:$G$1001,0))</f>
        <v>O-</v>
      </c>
    </row>
    <row r="744" spans="1:24" x14ac:dyDescent="0.35">
      <c r="A744">
        <v>743</v>
      </c>
      <c r="B744" t="str">
        <f>IF(A744&lt;=250,"1-250",IF(A744&lt;=500,"251-500",IF(A744&lt;=750,"501-750","751-1000")))</f>
        <v>501-750</v>
      </c>
      <c r="C744" t="str">
        <f>CONCATENATE(IF(D744="Matematika","A",IF(D744="Fisika","B",IF(D744="Kimia","C",IF(D744="Biologi","D",IF(D744="Statistika","E","F"))))),IF(A744&gt;=1000,"",IF(A744&gt;=100,"0",IF(A744&gt;=10,"00",IF(A744&lt;10,"000")))),A744)</f>
        <v>E0743</v>
      </c>
      <c r="D744" t="s">
        <v>1010</v>
      </c>
      <c r="E744" t="str">
        <f>VLOOKUP(C744,Detail!$G$1:$H$1001,2,0)</f>
        <v>Adinata Saefullah</v>
      </c>
      <c r="F744" t="str">
        <f>IF(D744="Kimia","Bu Dwi",IF(D744="Biologi","Pak Krisna",IF(D744="Statistika","Pak Budi",IF(D744="Aktuaria","Bu Ratna",IF(D744="Matematika","Bu Made","Pak Andi")))))</f>
        <v>Pak Budi</v>
      </c>
      <c r="G744">
        <v>56</v>
      </c>
      <c r="H744">
        <v>60</v>
      </c>
      <c r="I744">
        <v>45</v>
      </c>
      <c r="J744">
        <v>58</v>
      </c>
      <c r="K744">
        <v>74</v>
      </c>
      <c r="L744">
        <v>60</v>
      </c>
      <c r="M744">
        <v>95</v>
      </c>
      <c r="N744" s="27">
        <f>IFERROR(VLOOKUP(Main!C744,Absen!$A$1:$B$501,2,0),"No")</f>
        <v>44780</v>
      </c>
      <c r="O744" s="27" t="str">
        <f>IF(N744="No","Hadir","Tidak Hadir")</f>
        <v>Tidak Hadir</v>
      </c>
      <c r="P744">
        <f>IF(N744="No",M744,M744-10)</f>
        <v>85</v>
      </c>
      <c r="Q744">
        <f>SUM(G744:H744,J744:K744)*12.5%+SUM(I744,L744)*20%+P744*10%</f>
        <v>60.5</v>
      </c>
      <c r="R744" t="str">
        <f>IF(Main!Q744&gt;=91,"A+",IF(Main!Q744&gt;=80,"A",IF(Q744&gt;=70,"B",IF(Q744&gt;=60,"C",IF(Q744&gt;=40,"D",IF(Q744&lt;40,"E"))))))</f>
        <v>C</v>
      </c>
      <c r="S744" s="27">
        <f>INDEX(Detail!$A$1:$A$1001,MATCH(Main!C744,Detail!$G$1:$G$1001,0))</f>
        <v>38132</v>
      </c>
      <c r="T744" t="str">
        <f>INDEX(Detail!$F$1:$F$1001,MATCH(Main!C744,Detail!$G$1:$G$1001,0))</f>
        <v>Samarinda</v>
      </c>
      <c r="U744">
        <f>INDEX(Detail!$C$1:$C$1001,MATCH(Main!C744,Detail!$G$1:$G$1001,0))</f>
        <v>151</v>
      </c>
      <c r="V744">
        <f>INDEX(Detail!$D$1:$D$1001,MATCH(Main!C744,Detail!$G$1:$G$1001,0))</f>
        <v>59</v>
      </c>
      <c r="W744" t="str">
        <f>INDEX(Detail!$E$1:$E$1001,MATCH(Main!C744,Detail!$G$1:$G$1001,0))</f>
        <v>Gang Gegerkalong Hilir No. 08</v>
      </c>
      <c r="X744" t="str">
        <f>INDEX(Detail!$B$1:$B$1001,MATCH(Main!C744,Detail!$G$1:$G$1001,0))</f>
        <v>B+</v>
      </c>
    </row>
    <row r="745" spans="1:24" x14ac:dyDescent="0.35">
      <c r="A745">
        <v>744</v>
      </c>
      <c r="B745" t="str">
        <f>IF(A745&lt;=250,"1-250",IF(A745&lt;=500,"251-500",IF(A745&lt;=750,"501-750","751-1000")))</f>
        <v>501-750</v>
      </c>
      <c r="C745" t="str">
        <f>CONCATENATE(IF(D745="Matematika","A",IF(D745="Fisika","B",IF(D745="Kimia","C",IF(D745="Biologi","D",IF(D745="Statistika","E","F"))))),IF(A745&gt;=1000,"",IF(A745&gt;=100,"0",IF(A745&gt;=10,"00",IF(A745&lt;10,"000")))),A745)</f>
        <v>B0744</v>
      </c>
      <c r="D745" t="s">
        <v>1014</v>
      </c>
      <c r="E745" t="str">
        <f>VLOOKUP(C745,Detail!$G$1:$H$1001,2,0)</f>
        <v>Carla Hasanah</v>
      </c>
      <c r="F745" t="str">
        <f>IF(D745="Kimia","Bu Dwi",IF(D745="Biologi","Pak Krisna",IF(D745="Statistika","Pak Budi",IF(D745="Aktuaria","Bu Ratna",IF(D745="Matematika","Bu Made","Pak Andi")))))</f>
        <v>Pak Andi</v>
      </c>
      <c r="G745">
        <v>83</v>
      </c>
      <c r="H745">
        <v>56</v>
      </c>
      <c r="I745">
        <v>33</v>
      </c>
      <c r="J745">
        <v>52</v>
      </c>
      <c r="K745">
        <v>62</v>
      </c>
      <c r="L745">
        <v>80</v>
      </c>
      <c r="M745">
        <v>71</v>
      </c>
      <c r="N745" s="27" t="str">
        <f>IFERROR(VLOOKUP(Main!C745,Absen!$A$1:$B$501,2,0),"No")</f>
        <v>No</v>
      </c>
      <c r="O745" s="27" t="str">
        <f>IF(N745="No","Hadir","Tidak Hadir")</f>
        <v>Hadir</v>
      </c>
      <c r="P745">
        <f>IF(N745="No",M745,M745-10)</f>
        <v>71</v>
      </c>
      <c r="Q745">
        <f>SUM(G745:H745,J745:K745)*12.5%+SUM(I745,L745)*20%+P745*10%</f>
        <v>61.325000000000003</v>
      </c>
      <c r="R745" t="str">
        <f>IF(Main!Q745&gt;=91,"A+",IF(Main!Q745&gt;=80,"A",IF(Q745&gt;=70,"B",IF(Q745&gt;=60,"C",IF(Q745&gt;=40,"D",IF(Q745&lt;40,"E"))))))</f>
        <v>C</v>
      </c>
      <c r="S745" s="27">
        <f>INDEX(Detail!$A$1:$A$1001,MATCH(Main!C745,Detail!$G$1:$G$1001,0))</f>
        <v>37463</v>
      </c>
      <c r="T745" t="str">
        <f>INDEX(Detail!$F$1:$F$1001,MATCH(Main!C745,Detail!$G$1:$G$1001,0))</f>
        <v>Manado</v>
      </c>
      <c r="U745">
        <f>INDEX(Detail!$C$1:$C$1001,MATCH(Main!C745,Detail!$G$1:$G$1001,0))</f>
        <v>171</v>
      </c>
      <c r="V745">
        <f>INDEX(Detail!$D$1:$D$1001,MATCH(Main!C745,Detail!$G$1:$G$1001,0))</f>
        <v>76</v>
      </c>
      <c r="W745" t="str">
        <f>INDEX(Detail!$E$1:$E$1001,MATCH(Main!C745,Detail!$G$1:$G$1001,0))</f>
        <v>Jalan Asia Afrika No. 15</v>
      </c>
      <c r="X745" t="str">
        <f>INDEX(Detail!$B$1:$B$1001,MATCH(Main!C745,Detail!$G$1:$G$1001,0))</f>
        <v>O-</v>
      </c>
    </row>
    <row r="746" spans="1:24" x14ac:dyDescent="0.35">
      <c r="A746">
        <v>745</v>
      </c>
      <c r="B746" t="str">
        <f>IF(A746&lt;=250,"1-250",IF(A746&lt;=500,"251-500",IF(A746&lt;=750,"501-750","751-1000")))</f>
        <v>501-750</v>
      </c>
      <c r="C746" t="str">
        <f>CONCATENATE(IF(D746="Matematika","A",IF(D746="Fisika","B",IF(D746="Kimia","C",IF(D746="Biologi","D",IF(D746="Statistika","E","F"))))),IF(A746&gt;=1000,"",IF(A746&gt;=100,"0",IF(A746&gt;=10,"00",IF(A746&lt;10,"000")))),A746)</f>
        <v>B0745</v>
      </c>
      <c r="D746" t="s">
        <v>1014</v>
      </c>
      <c r="E746" t="str">
        <f>VLOOKUP(C746,Detail!$G$1:$H$1001,2,0)</f>
        <v>Betania Namaga</v>
      </c>
      <c r="F746" t="str">
        <f>IF(D746="Kimia","Bu Dwi",IF(D746="Biologi","Pak Krisna",IF(D746="Statistika","Pak Budi",IF(D746="Aktuaria","Bu Ratna",IF(D746="Matematika","Bu Made","Pak Andi")))))</f>
        <v>Pak Andi</v>
      </c>
      <c r="G746">
        <v>70</v>
      </c>
      <c r="H746">
        <v>42</v>
      </c>
      <c r="I746">
        <v>59</v>
      </c>
      <c r="J746">
        <v>55</v>
      </c>
      <c r="K746">
        <v>74</v>
      </c>
      <c r="L746">
        <v>98</v>
      </c>
      <c r="M746">
        <v>78</v>
      </c>
      <c r="N746" s="27" t="str">
        <f>IFERROR(VLOOKUP(Main!C746,Absen!$A$1:$B$501,2,0),"No")</f>
        <v>No</v>
      </c>
      <c r="O746" s="27" t="str">
        <f>IF(N746="No","Hadir","Tidak Hadir")</f>
        <v>Hadir</v>
      </c>
      <c r="P746">
        <f>IF(N746="No",M746,M746-10)</f>
        <v>78</v>
      </c>
      <c r="Q746">
        <f>SUM(G746:H746,J746:K746)*12.5%+SUM(I746,L746)*20%+P746*10%</f>
        <v>69.325000000000003</v>
      </c>
      <c r="R746" t="str">
        <f>IF(Main!Q746&gt;=91,"A+",IF(Main!Q746&gt;=80,"A",IF(Q746&gt;=70,"B",IF(Q746&gt;=60,"C",IF(Q746&gt;=40,"D",IF(Q746&lt;40,"E"))))))</f>
        <v>C</v>
      </c>
      <c r="S746" s="27">
        <f>INDEX(Detail!$A$1:$A$1001,MATCH(Main!C746,Detail!$G$1:$G$1001,0))</f>
        <v>38019</v>
      </c>
      <c r="T746" t="str">
        <f>INDEX(Detail!$F$1:$F$1001,MATCH(Main!C746,Detail!$G$1:$G$1001,0))</f>
        <v>Tidore Kepulauan</v>
      </c>
      <c r="U746">
        <f>INDEX(Detail!$C$1:$C$1001,MATCH(Main!C746,Detail!$G$1:$G$1001,0))</f>
        <v>170</v>
      </c>
      <c r="V746">
        <f>INDEX(Detail!$D$1:$D$1001,MATCH(Main!C746,Detail!$G$1:$G$1001,0))</f>
        <v>76</v>
      </c>
      <c r="W746" t="str">
        <f>INDEX(Detail!$E$1:$E$1001,MATCH(Main!C746,Detail!$G$1:$G$1001,0))</f>
        <v>Gg. Cikutra Barat No. 82</v>
      </c>
      <c r="X746" t="str">
        <f>INDEX(Detail!$B$1:$B$1001,MATCH(Main!C746,Detail!$G$1:$G$1001,0))</f>
        <v>B-</v>
      </c>
    </row>
    <row r="747" spans="1:24" x14ac:dyDescent="0.35">
      <c r="A747">
        <v>746</v>
      </c>
      <c r="B747" t="str">
        <f>IF(A747&lt;=250,"1-250",IF(A747&lt;=500,"251-500",IF(A747&lt;=750,"501-750","751-1000")))</f>
        <v>501-750</v>
      </c>
      <c r="C747" t="str">
        <f>CONCATENATE(IF(D747="Matematika","A",IF(D747="Fisika","B",IF(D747="Kimia","C",IF(D747="Biologi","D",IF(D747="Statistika","E","F"))))),IF(A747&gt;=1000,"",IF(A747&gt;=100,"0",IF(A747&gt;=10,"00",IF(A747&lt;10,"000")))),A747)</f>
        <v>A0746</v>
      </c>
      <c r="D747" t="s">
        <v>1015</v>
      </c>
      <c r="E747" t="str">
        <f>VLOOKUP(C747,Detail!$G$1:$H$1001,2,0)</f>
        <v>Citra Sudiati</v>
      </c>
      <c r="F747" t="str">
        <f>IF(D747="Kimia","Bu Dwi",IF(D747="Biologi","Pak Krisna",IF(D747="Statistika","Pak Budi",IF(D747="Aktuaria","Bu Ratna",IF(D747="Matematika","Bu Made","Pak Andi")))))</f>
        <v>Bu Made</v>
      </c>
      <c r="G747">
        <v>94</v>
      </c>
      <c r="H747">
        <v>62</v>
      </c>
      <c r="I747">
        <v>55</v>
      </c>
      <c r="J747">
        <v>54</v>
      </c>
      <c r="K747">
        <v>66</v>
      </c>
      <c r="L747">
        <v>45</v>
      </c>
      <c r="M747">
        <v>86</v>
      </c>
      <c r="N747" s="27">
        <f>IFERROR(VLOOKUP(Main!C747,Absen!$A$1:$B$501,2,0),"No")</f>
        <v>44748</v>
      </c>
      <c r="O747" s="27" t="str">
        <f>IF(N747="No","Hadir","Tidak Hadir")</f>
        <v>Tidak Hadir</v>
      </c>
      <c r="P747">
        <f>IF(N747="No",M747,M747-10)</f>
        <v>76</v>
      </c>
      <c r="Q747">
        <f>SUM(G747:H747,J747:K747)*12.5%+SUM(I747,L747)*20%+P747*10%</f>
        <v>62.1</v>
      </c>
      <c r="R747" t="str">
        <f>IF(Main!Q747&gt;=91,"A+",IF(Main!Q747&gt;=80,"A",IF(Q747&gt;=70,"B",IF(Q747&gt;=60,"C",IF(Q747&gt;=40,"D",IF(Q747&lt;40,"E"))))))</f>
        <v>C</v>
      </c>
      <c r="S747" s="27">
        <f>INDEX(Detail!$A$1:$A$1001,MATCH(Main!C747,Detail!$G$1:$G$1001,0))</f>
        <v>37101</v>
      </c>
      <c r="T747" t="str">
        <f>INDEX(Detail!$F$1:$F$1001,MATCH(Main!C747,Detail!$G$1:$G$1001,0))</f>
        <v>Tomohon</v>
      </c>
      <c r="U747">
        <f>INDEX(Detail!$C$1:$C$1001,MATCH(Main!C747,Detail!$G$1:$G$1001,0))</f>
        <v>150</v>
      </c>
      <c r="V747">
        <f>INDEX(Detail!$D$1:$D$1001,MATCH(Main!C747,Detail!$G$1:$G$1001,0))</f>
        <v>84</v>
      </c>
      <c r="W747" t="str">
        <f>INDEX(Detail!$E$1:$E$1001,MATCH(Main!C747,Detail!$G$1:$G$1001,0))</f>
        <v>Jl. Soekarno Hatta No. 42</v>
      </c>
      <c r="X747" t="str">
        <f>INDEX(Detail!$B$1:$B$1001,MATCH(Main!C747,Detail!$G$1:$G$1001,0))</f>
        <v>B-</v>
      </c>
    </row>
    <row r="748" spans="1:24" x14ac:dyDescent="0.35">
      <c r="A748">
        <v>747</v>
      </c>
      <c r="B748" t="str">
        <f>IF(A748&lt;=250,"1-250",IF(A748&lt;=500,"251-500",IF(A748&lt;=750,"501-750","751-1000")))</f>
        <v>501-750</v>
      </c>
      <c r="C748" t="str">
        <f>CONCATENATE(IF(D748="Matematika","A",IF(D748="Fisika","B",IF(D748="Kimia","C",IF(D748="Biologi","D",IF(D748="Statistika","E","F"))))),IF(A748&gt;=1000,"",IF(A748&gt;=100,"0",IF(A748&gt;=10,"00",IF(A748&lt;10,"000")))),A748)</f>
        <v>D0747</v>
      </c>
      <c r="D748" t="s">
        <v>1013</v>
      </c>
      <c r="E748" t="str">
        <f>VLOOKUP(C748,Detail!$G$1:$H$1001,2,0)</f>
        <v>Aris Sinaga</v>
      </c>
      <c r="F748" t="str">
        <f>IF(D748="Kimia","Bu Dwi",IF(D748="Biologi","Pak Krisna",IF(D748="Statistika","Pak Budi",IF(D748="Aktuaria","Bu Ratna",IF(D748="Matematika","Bu Made","Pak Andi")))))</f>
        <v>Pak Krisna</v>
      </c>
      <c r="G748">
        <v>88</v>
      </c>
      <c r="H748">
        <v>48</v>
      </c>
      <c r="I748">
        <v>43</v>
      </c>
      <c r="J748">
        <v>62</v>
      </c>
      <c r="K748">
        <v>55</v>
      </c>
      <c r="L748">
        <v>71</v>
      </c>
      <c r="M748">
        <v>94</v>
      </c>
      <c r="N748" s="27">
        <f>IFERROR(VLOOKUP(Main!C748,Absen!$A$1:$B$501,2,0),"No")</f>
        <v>44890</v>
      </c>
      <c r="O748" s="27" t="str">
        <f>IF(N748="No","Hadir","Tidak Hadir")</f>
        <v>Tidak Hadir</v>
      </c>
      <c r="P748">
        <f>IF(N748="No",M748,M748-10)</f>
        <v>84</v>
      </c>
      <c r="Q748">
        <f>SUM(G748:H748,J748:K748)*12.5%+SUM(I748,L748)*20%+P748*10%</f>
        <v>62.824999999999996</v>
      </c>
      <c r="R748" t="str">
        <f>IF(Main!Q748&gt;=91,"A+",IF(Main!Q748&gt;=80,"A",IF(Q748&gt;=70,"B",IF(Q748&gt;=60,"C",IF(Q748&gt;=40,"D",IF(Q748&lt;40,"E"))))))</f>
        <v>C</v>
      </c>
      <c r="S748" s="27">
        <f>INDEX(Detail!$A$1:$A$1001,MATCH(Main!C748,Detail!$G$1:$G$1001,0))</f>
        <v>38127</v>
      </c>
      <c r="T748" t="str">
        <f>INDEX(Detail!$F$1:$F$1001,MATCH(Main!C748,Detail!$G$1:$G$1001,0))</f>
        <v>Mataram</v>
      </c>
      <c r="U748">
        <f>INDEX(Detail!$C$1:$C$1001,MATCH(Main!C748,Detail!$G$1:$G$1001,0))</f>
        <v>155</v>
      </c>
      <c r="V748">
        <f>INDEX(Detail!$D$1:$D$1001,MATCH(Main!C748,Detail!$G$1:$G$1001,0))</f>
        <v>56</v>
      </c>
      <c r="W748" t="str">
        <f>INDEX(Detail!$E$1:$E$1001,MATCH(Main!C748,Detail!$G$1:$G$1001,0))</f>
        <v xml:space="preserve">Jl. Kutisari Selatan No. 0
</v>
      </c>
      <c r="X748" t="str">
        <f>INDEX(Detail!$B$1:$B$1001,MATCH(Main!C748,Detail!$G$1:$G$1001,0))</f>
        <v>A+</v>
      </c>
    </row>
    <row r="749" spans="1:24" x14ac:dyDescent="0.35">
      <c r="A749">
        <v>748</v>
      </c>
      <c r="B749" t="str">
        <f>IF(A749&lt;=250,"1-250",IF(A749&lt;=500,"251-500",IF(A749&lt;=750,"501-750","751-1000")))</f>
        <v>501-750</v>
      </c>
      <c r="C749" t="str">
        <f>CONCATENATE(IF(D749="Matematika","A",IF(D749="Fisika","B",IF(D749="Kimia","C",IF(D749="Biologi","D",IF(D749="Statistika","E","F"))))),IF(A749&gt;=1000,"",IF(A749&gt;=100,"0",IF(A749&gt;=10,"00",IF(A749&lt;10,"000")))),A749)</f>
        <v>B0748</v>
      </c>
      <c r="D749" t="s">
        <v>1014</v>
      </c>
      <c r="E749" t="str">
        <f>VLOOKUP(C749,Detail!$G$1:$H$1001,2,0)</f>
        <v>Mursita Safitri</v>
      </c>
      <c r="F749" t="str">
        <f>IF(D749="Kimia","Bu Dwi",IF(D749="Biologi","Pak Krisna",IF(D749="Statistika","Pak Budi",IF(D749="Aktuaria","Bu Ratna",IF(D749="Matematika","Bu Made","Pak Andi")))))</f>
        <v>Pak Andi</v>
      </c>
      <c r="G749">
        <v>83</v>
      </c>
      <c r="H749">
        <v>61</v>
      </c>
      <c r="I749">
        <v>43</v>
      </c>
      <c r="J749">
        <v>57</v>
      </c>
      <c r="K749">
        <v>71</v>
      </c>
      <c r="L749">
        <v>98</v>
      </c>
      <c r="M749">
        <v>100</v>
      </c>
      <c r="N749" s="27">
        <f>IFERROR(VLOOKUP(Main!C749,Absen!$A$1:$B$501,2,0),"No")</f>
        <v>44795</v>
      </c>
      <c r="O749" s="27" t="str">
        <f>IF(N749="No","Hadir","Tidak Hadir")</f>
        <v>Tidak Hadir</v>
      </c>
      <c r="P749">
        <f>IF(N749="No",M749,M749-10)</f>
        <v>90</v>
      </c>
      <c r="Q749">
        <f>SUM(G749:H749,J749:K749)*12.5%+SUM(I749,L749)*20%+P749*10%</f>
        <v>71.2</v>
      </c>
      <c r="R749" t="str">
        <f>IF(Main!Q749&gt;=91,"A+",IF(Main!Q749&gt;=80,"A",IF(Q749&gt;=70,"B",IF(Q749&gt;=60,"C",IF(Q749&gt;=40,"D",IF(Q749&lt;40,"E"))))))</f>
        <v>B</v>
      </c>
      <c r="S749" s="27">
        <f>INDEX(Detail!$A$1:$A$1001,MATCH(Main!C749,Detail!$G$1:$G$1001,0))</f>
        <v>37202</v>
      </c>
      <c r="T749" t="str">
        <f>INDEX(Detail!$F$1:$F$1001,MATCH(Main!C749,Detail!$G$1:$G$1001,0))</f>
        <v>Kota Administrasi Jakarta Barat</v>
      </c>
      <c r="U749">
        <f>INDEX(Detail!$C$1:$C$1001,MATCH(Main!C749,Detail!$G$1:$G$1001,0))</f>
        <v>155</v>
      </c>
      <c r="V749">
        <f>INDEX(Detail!$D$1:$D$1001,MATCH(Main!C749,Detail!$G$1:$G$1001,0))</f>
        <v>82</v>
      </c>
      <c r="W749" t="str">
        <f>INDEX(Detail!$E$1:$E$1001,MATCH(Main!C749,Detail!$G$1:$G$1001,0))</f>
        <v>Jl. Pasirkoja No. 44</v>
      </c>
      <c r="X749" t="str">
        <f>INDEX(Detail!$B$1:$B$1001,MATCH(Main!C749,Detail!$G$1:$G$1001,0))</f>
        <v>A-</v>
      </c>
    </row>
    <row r="750" spans="1:24" x14ac:dyDescent="0.35">
      <c r="A750">
        <v>749</v>
      </c>
      <c r="B750" t="str">
        <f>IF(A750&lt;=250,"1-250",IF(A750&lt;=500,"251-500",IF(A750&lt;=750,"501-750","751-1000")))</f>
        <v>501-750</v>
      </c>
      <c r="C750" t="str">
        <f>CONCATENATE(IF(D750="Matematika","A",IF(D750="Fisika","B",IF(D750="Kimia","C",IF(D750="Biologi","D",IF(D750="Statistika","E","F"))))),IF(A750&gt;=1000,"",IF(A750&gt;=100,"0",IF(A750&gt;=10,"00",IF(A750&lt;10,"000")))),A750)</f>
        <v>B0749</v>
      </c>
      <c r="D750" t="s">
        <v>1014</v>
      </c>
      <c r="E750" t="str">
        <f>VLOOKUP(C750,Detail!$G$1:$H$1001,2,0)</f>
        <v>Marwata Sudiati</v>
      </c>
      <c r="F750" t="str">
        <f>IF(D750="Kimia","Bu Dwi",IF(D750="Biologi","Pak Krisna",IF(D750="Statistika","Pak Budi",IF(D750="Aktuaria","Bu Ratna",IF(D750="Matematika","Bu Made","Pak Andi")))))</f>
        <v>Pak Andi</v>
      </c>
      <c r="G750">
        <v>85</v>
      </c>
      <c r="H750">
        <v>60</v>
      </c>
      <c r="I750">
        <v>48</v>
      </c>
      <c r="J750">
        <v>74</v>
      </c>
      <c r="K750">
        <v>58</v>
      </c>
      <c r="L750">
        <v>94</v>
      </c>
      <c r="M750">
        <v>85</v>
      </c>
      <c r="N750" s="27">
        <f>IFERROR(VLOOKUP(Main!C750,Absen!$A$1:$B$501,2,0),"No")</f>
        <v>44840</v>
      </c>
      <c r="O750" s="27" t="str">
        <f>IF(N750="No","Hadir","Tidak Hadir")</f>
        <v>Tidak Hadir</v>
      </c>
      <c r="P750">
        <f>IF(N750="No",M750,M750-10)</f>
        <v>75</v>
      </c>
      <c r="Q750">
        <f>SUM(G750:H750,J750:K750)*12.5%+SUM(I750,L750)*20%+P750*10%</f>
        <v>70.525000000000006</v>
      </c>
      <c r="R750" t="str">
        <f>IF(Main!Q750&gt;=91,"A+",IF(Main!Q750&gt;=80,"A",IF(Q750&gt;=70,"B",IF(Q750&gt;=60,"C",IF(Q750&gt;=40,"D",IF(Q750&lt;40,"E"))))))</f>
        <v>B</v>
      </c>
      <c r="S750" s="27">
        <f>INDEX(Detail!$A$1:$A$1001,MATCH(Main!C750,Detail!$G$1:$G$1001,0))</f>
        <v>38109</v>
      </c>
      <c r="T750" t="str">
        <f>INDEX(Detail!$F$1:$F$1001,MATCH(Main!C750,Detail!$G$1:$G$1001,0))</f>
        <v>Surakarta</v>
      </c>
      <c r="U750">
        <f>INDEX(Detail!$C$1:$C$1001,MATCH(Main!C750,Detail!$G$1:$G$1001,0))</f>
        <v>167</v>
      </c>
      <c r="V750">
        <f>INDEX(Detail!$D$1:$D$1001,MATCH(Main!C750,Detail!$G$1:$G$1001,0))</f>
        <v>92</v>
      </c>
      <c r="W750" t="str">
        <f>INDEX(Detail!$E$1:$E$1001,MATCH(Main!C750,Detail!$G$1:$G$1001,0))</f>
        <v xml:space="preserve">Jl. Joyoboyo No. 0
</v>
      </c>
      <c r="X750" t="str">
        <f>INDEX(Detail!$B$1:$B$1001,MATCH(Main!C750,Detail!$G$1:$G$1001,0))</f>
        <v>A-</v>
      </c>
    </row>
    <row r="751" spans="1:24" x14ac:dyDescent="0.35">
      <c r="A751">
        <v>750</v>
      </c>
      <c r="B751" t="str">
        <f>IF(A751&lt;=250,"1-250",IF(A751&lt;=500,"251-500",IF(A751&lt;=750,"501-750","751-1000")))</f>
        <v>501-750</v>
      </c>
      <c r="C751" t="str">
        <f>CONCATENATE(IF(D751="Matematika","A",IF(D751="Fisika","B",IF(D751="Kimia","C",IF(D751="Biologi","D",IF(D751="Statistika","E","F"))))),IF(A751&gt;=1000,"",IF(A751&gt;=100,"0",IF(A751&gt;=10,"00",IF(A751&lt;10,"000")))),A751)</f>
        <v>F0750</v>
      </c>
      <c r="D751" t="s">
        <v>1011</v>
      </c>
      <c r="E751" t="str">
        <f>VLOOKUP(C751,Detail!$G$1:$H$1001,2,0)</f>
        <v>Mahdi Permadi</v>
      </c>
      <c r="F751" t="str">
        <f>IF(D751="Kimia","Bu Dwi",IF(D751="Biologi","Pak Krisna",IF(D751="Statistika","Pak Budi",IF(D751="Aktuaria","Bu Ratna",IF(D751="Matematika","Bu Made","Pak Andi")))))</f>
        <v>Bu Ratna</v>
      </c>
      <c r="G751">
        <v>88</v>
      </c>
      <c r="H751">
        <v>68</v>
      </c>
      <c r="I751">
        <v>88</v>
      </c>
      <c r="J751">
        <v>58</v>
      </c>
      <c r="K751">
        <v>94</v>
      </c>
      <c r="L751">
        <v>56</v>
      </c>
      <c r="M751">
        <v>83</v>
      </c>
      <c r="N751" s="27" t="str">
        <f>IFERROR(VLOOKUP(Main!C751,Absen!$A$1:$B$501,2,0),"No")</f>
        <v>No</v>
      </c>
      <c r="O751" s="27" t="str">
        <f>IF(N751="No","Hadir","Tidak Hadir")</f>
        <v>Hadir</v>
      </c>
      <c r="P751">
        <f>IF(N751="No",M751,M751-10)</f>
        <v>83</v>
      </c>
      <c r="Q751">
        <f>SUM(G751:H751,J751:K751)*12.5%+SUM(I751,L751)*20%+P751*10%</f>
        <v>75.599999999999994</v>
      </c>
      <c r="R751" t="str">
        <f>IF(Main!Q751&gt;=91,"A+",IF(Main!Q751&gt;=80,"A",IF(Q751&gt;=70,"B",IF(Q751&gt;=60,"C",IF(Q751&gt;=40,"D",IF(Q751&lt;40,"E"))))))</f>
        <v>B</v>
      </c>
      <c r="S751" s="27">
        <f>INDEX(Detail!$A$1:$A$1001,MATCH(Main!C751,Detail!$G$1:$G$1001,0))</f>
        <v>38292</v>
      </c>
      <c r="T751" t="str">
        <f>INDEX(Detail!$F$1:$F$1001,MATCH(Main!C751,Detail!$G$1:$G$1001,0))</f>
        <v>Mojokerto</v>
      </c>
      <c r="U751">
        <f>INDEX(Detail!$C$1:$C$1001,MATCH(Main!C751,Detail!$G$1:$G$1001,0))</f>
        <v>150</v>
      </c>
      <c r="V751">
        <f>INDEX(Detail!$D$1:$D$1001,MATCH(Main!C751,Detail!$G$1:$G$1001,0))</f>
        <v>83</v>
      </c>
      <c r="W751" t="str">
        <f>INDEX(Detail!$E$1:$E$1001,MATCH(Main!C751,Detail!$G$1:$G$1001,0))</f>
        <v>Jalan Abdul Muis No. 75</v>
      </c>
      <c r="X751" t="str">
        <f>INDEX(Detail!$B$1:$B$1001,MATCH(Main!C751,Detail!$G$1:$G$1001,0))</f>
        <v>AB-</v>
      </c>
    </row>
    <row r="752" spans="1:24" x14ac:dyDescent="0.35">
      <c r="A752">
        <v>751</v>
      </c>
      <c r="B752" t="str">
        <f>IF(A752&lt;=250,"1-250",IF(A752&lt;=500,"251-500",IF(A752&lt;=750,"501-750","751-1000")))</f>
        <v>751-1000</v>
      </c>
      <c r="C752" t="str">
        <f>CONCATENATE(IF(D752="Matematika","A",IF(D752="Fisika","B",IF(D752="Kimia","C",IF(D752="Biologi","D",IF(D752="Statistika","E","F"))))),IF(A752&gt;=1000,"",IF(A752&gt;=100,"0",IF(A752&gt;=10,"00",IF(A752&lt;10,"000")))),A752)</f>
        <v>B0751</v>
      </c>
      <c r="D752" t="s">
        <v>1014</v>
      </c>
      <c r="E752" t="str">
        <f>VLOOKUP(C752,Detail!$G$1:$H$1001,2,0)</f>
        <v>Harja Suryatmi</v>
      </c>
      <c r="F752" t="str">
        <f>IF(D752="Aktuaria","Bu Dwi",IF(D752="Matematika","Pak Krisna",IF(D752="Fisika","Pak Budi",IF(D752="Statistika","Bu Ratna",IF(D752="Biologi","Bu Made","Pak Andi")))))</f>
        <v>Pak Budi</v>
      </c>
      <c r="G752">
        <v>93</v>
      </c>
      <c r="H752">
        <v>55</v>
      </c>
      <c r="I752">
        <v>31</v>
      </c>
      <c r="J752">
        <v>71</v>
      </c>
      <c r="K752">
        <v>87</v>
      </c>
      <c r="L752">
        <v>59</v>
      </c>
      <c r="M752">
        <v>83</v>
      </c>
      <c r="N752" s="27" t="str">
        <f>IFERROR(VLOOKUP(Main!C752,Absen!$A$1:$B$501,2,0),"No")</f>
        <v>No</v>
      </c>
      <c r="O752" s="27" t="str">
        <f>IF(N752="No","Hadir","Tidak Hadir")</f>
        <v>Hadir</v>
      </c>
      <c r="P752">
        <f>IF(N752="No",M752,M752-10)</f>
        <v>83</v>
      </c>
      <c r="Q752">
        <f>SUM(G752:H752,J752:K752)*12.5%+SUM(I752,L752)*20%+P752*10%</f>
        <v>64.55</v>
      </c>
      <c r="R752" t="str">
        <f>IF(Main!Q752&gt;=91,"A+",IF(Main!Q752&gt;=80,"A",IF(Q752&gt;=70,"B",IF(Q752&gt;=60,"C",IF(Q752&gt;=40,"D",IF(Q752&lt;40,"E"))))))</f>
        <v>C</v>
      </c>
      <c r="S752" s="27">
        <f>INDEX(Detail!$A$1:$A$1001,MATCH(Main!C752,Detail!$G$1:$G$1001,0))</f>
        <v>37934</v>
      </c>
      <c r="T752" t="str">
        <f>INDEX(Detail!$F$1:$F$1001,MATCH(Main!C752,Detail!$G$1:$G$1001,0))</f>
        <v>Ambon</v>
      </c>
      <c r="U752">
        <f>INDEX(Detail!$C$1:$C$1001,MATCH(Main!C752,Detail!$G$1:$G$1001,0))</f>
        <v>157</v>
      </c>
      <c r="V752">
        <f>INDEX(Detail!$D$1:$D$1001,MATCH(Main!C752,Detail!$G$1:$G$1001,0))</f>
        <v>81</v>
      </c>
      <c r="W752" t="str">
        <f>INDEX(Detail!$E$1:$E$1001,MATCH(Main!C752,Detail!$G$1:$G$1001,0))</f>
        <v>Gg. Laswi No. 86</v>
      </c>
      <c r="X752" t="str">
        <f>INDEX(Detail!$B$1:$B$1001,MATCH(Main!C752,Detail!$G$1:$G$1001,0))</f>
        <v>AB+</v>
      </c>
    </row>
    <row r="753" spans="1:24" x14ac:dyDescent="0.35">
      <c r="A753">
        <v>752</v>
      </c>
      <c r="B753" t="str">
        <f>IF(A753&lt;=250,"1-250",IF(A753&lt;=500,"251-500",IF(A753&lt;=750,"501-750","751-1000")))</f>
        <v>751-1000</v>
      </c>
      <c r="C753" t="str">
        <f>CONCATENATE(IF(D753="Matematika","A",IF(D753="Fisika","B",IF(D753="Kimia","C",IF(D753="Biologi","D",IF(D753="Statistika","E","F"))))),IF(A753&gt;=1000,"",IF(A753&gt;=100,"0",IF(A753&gt;=10,"00",IF(A753&lt;10,"000")))),A753)</f>
        <v>C0752</v>
      </c>
      <c r="D753" t="s">
        <v>1012</v>
      </c>
      <c r="E753" t="str">
        <f>VLOOKUP(C753,Detail!$G$1:$H$1001,2,0)</f>
        <v>Galang Firgantoro</v>
      </c>
      <c r="F753" t="str">
        <f>IF(D753="Aktuaria","Bu Dwi",IF(D753="Matematika","Pak Krisna",IF(D753="Fisika","Pak Budi",IF(D753="Statistika","Bu Ratna",IF(D753="Biologi","Bu Made","Pak Andi")))))</f>
        <v>Pak Andi</v>
      </c>
      <c r="G753">
        <v>85</v>
      </c>
      <c r="H753">
        <v>51</v>
      </c>
      <c r="I753">
        <v>53</v>
      </c>
      <c r="J753">
        <v>62</v>
      </c>
      <c r="K753">
        <v>90</v>
      </c>
      <c r="L753">
        <v>73</v>
      </c>
      <c r="M753">
        <v>92</v>
      </c>
      <c r="N753" s="27">
        <f>IFERROR(VLOOKUP(Main!C753,Absen!$A$1:$B$501,2,0),"No")</f>
        <v>44815</v>
      </c>
      <c r="O753" s="27" t="str">
        <f>IF(N753="No","Hadir","Tidak Hadir")</f>
        <v>Tidak Hadir</v>
      </c>
      <c r="P753">
        <f>IF(N753="No",M753,M753-10)</f>
        <v>82</v>
      </c>
      <c r="Q753">
        <f>SUM(G753:H753,J753:K753)*12.5%+SUM(I753,L753)*20%+P753*10%</f>
        <v>69.400000000000006</v>
      </c>
      <c r="R753" t="str">
        <f>IF(Main!Q753&gt;=91,"A+",IF(Main!Q753&gt;=80,"A",IF(Q753&gt;=70,"B",IF(Q753&gt;=60,"C",IF(Q753&gt;=40,"D",IF(Q753&lt;40,"E"))))))</f>
        <v>C</v>
      </c>
      <c r="S753" s="27">
        <f>INDEX(Detail!$A$1:$A$1001,MATCH(Main!C753,Detail!$G$1:$G$1001,0))</f>
        <v>38159</v>
      </c>
      <c r="T753" t="str">
        <f>INDEX(Detail!$F$1:$F$1001,MATCH(Main!C753,Detail!$G$1:$G$1001,0))</f>
        <v>Kupang</v>
      </c>
      <c r="U753">
        <f>INDEX(Detail!$C$1:$C$1001,MATCH(Main!C753,Detail!$G$1:$G$1001,0))</f>
        <v>164</v>
      </c>
      <c r="V753">
        <f>INDEX(Detail!$D$1:$D$1001,MATCH(Main!C753,Detail!$G$1:$G$1001,0))</f>
        <v>45</v>
      </c>
      <c r="W753" t="str">
        <f>INDEX(Detail!$E$1:$E$1001,MATCH(Main!C753,Detail!$G$1:$G$1001,0))</f>
        <v>Gang Cihampelas No. 05</v>
      </c>
      <c r="X753" t="str">
        <f>INDEX(Detail!$B$1:$B$1001,MATCH(Main!C753,Detail!$G$1:$G$1001,0))</f>
        <v>AB-</v>
      </c>
    </row>
    <row r="754" spans="1:24" x14ac:dyDescent="0.35">
      <c r="A754">
        <v>753</v>
      </c>
      <c r="B754" t="str">
        <f>IF(A754&lt;=250,"1-250",IF(A754&lt;=500,"251-500",IF(A754&lt;=750,"501-750","751-1000")))</f>
        <v>751-1000</v>
      </c>
      <c r="C754" t="str">
        <f>CONCATENATE(IF(D754="Matematika","A",IF(D754="Fisika","B",IF(D754="Kimia","C",IF(D754="Biologi","D",IF(D754="Statistika","E","F"))))),IF(A754&gt;=1000,"",IF(A754&gt;=100,"0",IF(A754&gt;=10,"00",IF(A754&lt;10,"000")))),A754)</f>
        <v>A0753</v>
      </c>
      <c r="D754" t="s">
        <v>1015</v>
      </c>
      <c r="E754" t="str">
        <f>VLOOKUP(C754,Detail!$G$1:$H$1001,2,0)</f>
        <v>Maras Salahudin</v>
      </c>
      <c r="F754" t="str">
        <f>IF(D754="Aktuaria","Bu Dwi",IF(D754="Matematika","Pak Krisna",IF(D754="Fisika","Pak Budi",IF(D754="Statistika","Bu Ratna",IF(D754="Biologi","Bu Made","Pak Andi")))))</f>
        <v>Pak Krisna</v>
      </c>
      <c r="G754">
        <v>92</v>
      </c>
      <c r="H754">
        <v>71</v>
      </c>
      <c r="I754">
        <v>67</v>
      </c>
      <c r="J754">
        <v>68</v>
      </c>
      <c r="K754">
        <v>58</v>
      </c>
      <c r="L754">
        <v>58</v>
      </c>
      <c r="M754">
        <v>74</v>
      </c>
      <c r="N754" s="27" t="str">
        <f>IFERROR(VLOOKUP(Main!C754,Absen!$A$1:$B$501,2,0),"No")</f>
        <v>No</v>
      </c>
      <c r="O754" s="27" t="str">
        <f>IF(N754="No","Hadir","Tidak Hadir")</f>
        <v>Hadir</v>
      </c>
      <c r="P754">
        <f>IF(N754="No",M754,M754-10)</f>
        <v>74</v>
      </c>
      <c r="Q754">
        <f>SUM(G754:H754,J754:K754)*12.5%+SUM(I754,L754)*20%+P754*10%</f>
        <v>68.525000000000006</v>
      </c>
      <c r="R754" t="str">
        <f>IF(Main!Q754&gt;=91,"A+",IF(Main!Q754&gt;=80,"A",IF(Q754&gt;=70,"B",IF(Q754&gt;=60,"C",IF(Q754&gt;=40,"D",IF(Q754&lt;40,"E"))))))</f>
        <v>C</v>
      </c>
      <c r="S754" s="27">
        <f>INDEX(Detail!$A$1:$A$1001,MATCH(Main!C754,Detail!$G$1:$G$1001,0))</f>
        <v>37409</v>
      </c>
      <c r="T754" t="str">
        <f>INDEX(Detail!$F$1:$F$1001,MATCH(Main!C754,Detail!$G$1:$G$1001,0))</f>
        <v>Purwokerto</v>
      </c>
      <c r="U754">
        <f>INDEX(Detail!$C$1:$C$1001,MATCH(Main!C754,Detail!$G$1:$G$1001,0))</f>
        <v>154</v>
      </c>
      <c r="V754">
        <f>INDEX(Detail!$D$1:$D$1001,MATCH(Main!C754,Detail!$G$1:$G$1001,0))</f>
        <v>75</v>
      </c>
      <c r="W754" t="str">
        <f>INDEX(Detail!$E$1:$E$1001,MATCH(Main!C754,Detail!$G$1:$G$1001,0))</f>
        <v>Jl. Dr. Djunjunan No. 75</v>
      </c>
      <c r="X754" t="str">
        <f>INDEX(Detail!$B$1:$B$1001,MATCH(Main!C754,Detail!$G$1:$G$1001,0))</f>
        <v>A+</v>
      </c>
    </row>
    <row r="755" spans="1:24" x14ac:dyDescent="0.35">
      <c r="A755">
        <v>150</v>
      </c>
      <c r="B755" t="str">
        <f>IF(A755&lt;=250,"1-250",IF(A755&lt;=500,"251-500",IF(A755&lt;=750,"501-750","751-1000")))</f>
        <v>1-250</v>
      </c>
      <c r="C755" t="str">
        <f>CONCATENATE(IF(D755="Matematika","A",IF(D755="Fisika","B",IF(D755="Kimia","C",IF(D755="Biologi","D",IF(D755="Statistika","E","F"))))),IF(A755&gt;=1000,"",IF(A755&gt;=100,"0",IF(A755&gt;=10,"00",IF(A755&lt;10,"000")))),A755)</f>
        <v>A0150</v>
      </c>
      <c r="D755" t="s">
        <v>1015</v>
      </c>
      <c r="E755" t="str">
        <f>VLOOKUP(C755,Detail!$G$1:$H$1001,2,0)</f>
        <v>Yuliana Mahendra</v>
      </c>
      <c r="F755" t="str">
        <f>IF(AND(B755="1-250",D755="Matematika"),"Bu Dwi",IF(AND(B755="1-250",D755="Fisika"),"Pak Krisna",IF(AND(B755="1-250",D755="Kimia"),"Pak Budi",IF(AND(B755="1-250",D755="Biologi"),"Bu Ratna",IF(AND(B755="1-250",D755="Statistika"),"Bu Made","Pak Andi")))))</f>
        <v>Bu Dwi</v>
      </c>
      <c r="G755">
        <v>83</v>
      </c>
      <c r="H755">
        <v>75</v>
      </c>
      <c r="I755">
        <v>86</v>
      </c>
      <c r="J755">
        <v>59</v>
      </c>
      <c r="K755">
        <v>57</v>
      </c>
      <c r="L755">
        <v>99</v>
      </c>
      <c r="M755">
        <v>99</v>
      </c>
      <c r="N755" s="27">
        <f>IFERROR(VLOOKUP(Main!C151,Absen!$A$1:$B$501,2,0),"No")</f>
        <v>44897</v>
      </c>
      <c r="O755" s="27" t="str">
        <f>IF(N755="No","Hadir","Tidak Hadir")</f>
        <v>Tidak Hadir</v>
      </c>
      <c r="P755">
        <f>IF(N755="No",M755,M755-10)</f>
        <v>89</v>
      </c>
      <c r="Q755">
        <f>SUM(G755:H755,J755:K755)*12.5%+SUM(I755,L755)*20%+P755*10%</f>
        <v>80.150000000000006</v>
      </c>
      <c r="R755" t="str">
        <f>IF(Main!Q151&gt;=91,"A+",IF(Main!Q151&gt;=80,"A",IF(Q755&gt;=70,"B",IF(Q755&gt;=60,"C",IF(Q755&gt;=40,"D",IF(Q755&lt;40,"E"))))))</f>
        <v>A</v>
      </c>
      <c r="S755" s="27">
        <f>INDEX(Detail!$A$1:$A$1001,MATCH(Main!C755,Detail!$G$1:$G$1001,0))</f>
        <v>37038</v>
      </c>
      <c r="T755" t="str">
        <f>INDEX(Detail!$F$1:$F$1001,MATCH(Main!C755,Detail!$G$1:$G$1001,0))</f>
        <v>Banjar</v>
      </c>
      <c r="U755">
        <f>INDEX(Detail!$C$1:$C$1001,MATCH(Main!C755,Detail!$G$1:$G$1001,0))</f>
        <v>157</v>
      </c>
      <c r="V755">
        <f>INDEX(Detail!$D$1:$D$1001,MATCH(Main!C755,Detail!$G$1:$G$1001,0))</f>
        <v>54</v>
      </c>
      <c r="W755" t="str">
        <f>INDEX(Detail!$E$1:$E$1001,MATCH(Main!C755,Detail!$G$1:$G$1001,0))</f>
        <v>Jalan Surapati No. 77</v>
      </c>
      <c r="X755" t="str">
        <f>INDEX(Detail!$B$1:$B$1001,MATCH(Main!C755,Detail!$G$1:$G$1001,0))</f>
        <v>B-</v>
      </c>
    </row>
    <row r="756" spans="1:24" x14ac:dyDescent="0.35">
      <c r="A756">
        <v>755</v>
      </c>
      <c r="B756" t="str">
        <f>IF(A756&lt;=250,"1-250",IF(A756&lt;=500,"251-500",IF(A756&lt;=750,"501-750","751-1000")))</f>
        <v>751-1000</v>
      </c>
      <c r="C756" t="str">
        <f>CONCATENATE(IF(D756="Matematika","A",IF(D756="Fisika","B",IF(D756="Kimia","C",IF(D756="Biologi","D",IF(D756="Statistika","E","F"))))),IF(A756&gt;=1000,"",IF(A756&gt;=100,"0",IF(A756&gt;=10,"00",IF(A756&lt;10,"000")))),A756)</f>
        <v>F0755</v>
      </c>
      <c r="D756" t="s">
        <v>1011</v>
      </c>
      <c r="E756" t="str">
        <f>VLOOKUP(C756,Detail!$G$1:$H$1001,2,0)</f>
        <v>Perkasa Wahyuni</v>
      </c>
      <c r="F756" t="str">
        <f>IF(D756="Aktuaria","Bu Dwi",IF(D756="Matematika","Pak Krisna",IF(D756="Fisika","Pak Budi",IF(D756="Statistika","Bu Ratna",IF(D756="Biologi","Bu Made","Pak Andi")))))</f>
        <v>Bu Dwi</v>
      </c>
      <c r="G756">
        <v>81</v>
      </c>
      <c r="H756">
        <v>53</v>
      </c>
      <c r="I756">
        <v>77</v>
      </c>
      <c r="J756">
        <v>54</v>
      </c>
      <c r="K756">
        <v>87</v>
      </c>
      <c r="L756">
        <v>43</v>
      </c>
      <c r="M756">
        <v>69</v>
      </c>
      <c r="N756" s="27">
        <f>IFERROR(VLOOKUP(Main!C756,Absen!$A$1:$B$501,2,0),"No")</f>
        <v>44789</v>
      </c>
      <c r="O756" s="27" t="str">
        <f>IF(N756="No","Hadir","Tidak Hadir")</f>
        <v>Tidak Hadir</v>
      </c>
      <c r="P756">
        <f>IF(N756="No",M756,M756-10)</f>
        <v>59</v>
      </c>
      <c r="Q756">
        <f>SUM(G756:H756,J756:K756)*12.5%+SUM(I756,L756)*20%+P756*10%</f>
        <v>64.275000000000006</v>
      </c>
      <c r="R756" t="str">
        <f>IF(Main!Q756&gt;=91,"A+",IF(Main!Q756&gt;=80,"A",IF(Q756&gt;=70,"B",IF(Q756&gt;=60,"C",IF(Q756&gt;=40,"D",IF(Q756&lt;40,"E"))))))</f>
        <v>C</v>
      </c>
      <c r="S756" s="27">
        <f>INDEX(Detail!$A$1:$A$1001,MATCH(Main!C756,Detail!$G$1:$G$1001,0))</f>
        <v>38454</v>
      </c>
      <c r="T756" t="str">
        <f>INDEX(Detail!$F$1:$F$1001,MATCH(Main!C756,Detail!$G$1:$G$1001,0))</f>
        <v>Ambon</v>
      </c>
      <c r="U756">
        <f>INDEX(Detail!$C$1:$C$1001,MATCH(Main!C756,Detail!$G$1:$G$1001,0))</f>
        <v>180</v>
      </c>
      <c r="V756">
        <f>INDEX(Detail!$D$1:$D$1001,MATCH(Main!C756,Detail!$G$1:$G$1001,0))</f>
        <v>58</v>
      </c>
      <c r="W756" t="str">
        <f>INDEX(Detail!$E$1:$E$1001,MATCH(Main!C756,Detail!$G$1:$G$1001,0))</f>
        <v>Gg. Antapani Lama No. 68</v>
      </c>
      <c r="X756" t="str">
        <f>INDEX(Detail!$B$1:$B$1001,MATCH(Main!C756,Detail!$G$1:$G$1001,0))</f>
        <v>AB-</v>
      </c>
    </row>
    <row r="757" spans="1:24" x14ac:dyDescent="0.35">
      <c r="A757">
        <v>756</v>
      </c>
      <c r="B757" t="str">
        <f>IF(A757&lt;=250,"1-250",IF(A757&lt;=500,"251-500",IF(A757&lt;=750,"501-750","751-1000")))</f>
        <v>751-1000</v>
      </c>
      <c r="C757" t="str">
        <f>CONCATENATE(IF(D757="Matematika","A",IF(D757="Fisika","B",IF(D757="Kimia","C",IF(D757="Biologi","D",IF(D757="Statistika","E","F"))))),IF(A757&gt;=1000,"",IF(A757&gt;=100,"0",IF(A757&gt;=10,"00",IF(A757&lt;10,"000")))),A757)</f>
        <v>E0756</v>
      </c>
      <c r="D757" t="s">
        <v>1010</v>
      </c>
      <c r="E757" t="str">
        <f>VLOOKUP(C757,Detail!$G$1:$H$1001,2,0)</f>
        <v>Xanana Nababan</v>
      </c>
      <c r="F757" t="str">
        <f>IF(D757="Aktuaria","Bu Dwi",IF(D757="Matematika","Pak Krisna",IF(D757="Fisika","Pak Budi",IF(D757="Statistika","Bu Ratna",IF(D757="Biologi","Bu Made","Pak Andi")))))</f>
        <v>Bu Ratna</v>
      </c>
      <c r="G757">
        <v>62</v>
      </c>
      <c r="H757">
        <v>51</v>
      </c>
      <c r="I757">
        <v>46</v>
      </c>
      <c r="J757">
        <v>67</v>
      </c>
      <c r="K757">
        <v>83</v>
      </c>
      <c r="L757">
        <v>56</v>
      </c>
      <c r="M757">
        <v>90</v>
      </c>
      <c r="N757" s="27">
        <f>IFERROR(VLOOKUP(Main!C757,Absen!$A$1:$B$501,2,0),"No")</f>
        <v>44883</v>
      </c>
      <c r="O757" s="27" t="str">
        <f>IF(N757="No","Hadir","Tidak Hadir")</f>
        <v>Tidak Hadir</v>
      </c>
      <c r="P757">
        <f>IF(N757="No",M757,M757-10)</f>
        <v>80</v>
      </c>
      <c r="Q757">
        <f>SUM(G757:H757,J757:K757)*12.5%+SUM(I757,L757)*20%+P757*10%</f>
        <v>61.275000000000006</v>
      </c>
      <c r="R757" t="str">
        <f>IF(Main!Q757&gt;=91,"A+",IF(Main!Q757&gt;=80,"A",IF(Q757&gt;=70,"B",IF(Q757&gt;=60,"C",IF(Q757&gt;=40,"D",IF(Q757&lt;40,"E"))))))</f>
        <v>C</v>
      </c>
      <c r="S757" s="27">
        <f>INDEX(Detail!$A$1:$A$1001,MATCH(Main!C757,Detail!$G$1:$G$1001,0))</f>
        <v>38359</v>
      </c>
      <c r="T757" t="str">
        <f>INDEX(Detail!$F$1:$F$1001,MATCH(Main!C757,Detail!$G$1:$G$1001,0))</f>
        <v>Blitar</v>
      </c>
      <c r="U757">
        <f>INDEX(Detail!$C$1:$C$1001,MATCH(Main!C757,Detail!$G$1:$G$1001,0))</f>
        <v>176</v>
      </c>
      <c r="V757">
        <f>INDEX(Detail!$D$1:$D$1001,MATCH(Main!C757,Detail!$G$1:$G$1001,0))</f>
        <v>71</v>
      </c>
      <c r="W757" t="str">
        <f>INDEX(Detail!$E$1:$E$1001,MATCH(Main!C757,Detail!$G$1:$G$1001,0))</f>
        <v>Jl. Dipenogoro No. 36</v>
      </c>
      <c r="X757" t="str">
        <f>INDEX(Detail!$B$1:$B$1001,MATCH(Main!C757,Detail!$G$1:$G$1001,0))</f>
        <v>AB+</v>
      </c>
    </row>
    <row r="758" spans="1:24" x14ac:dyDescent="0.35">
      <c r="A758">
        <v>757</v>
      </c>
      <c r="B758" t="str">
        <f>IF(A758&lt;=250,"1-250",IF(A758&lt;=500,"251-500",IF(A758&lt;=750,"501-750","751-1000")))</f>
        <v>751-1000</v>
      </c>
      <c r="C758" t="str">
        <f>CONCATENATE(IF(D758="Matematika","A",IF(D758="Fisika","B",IF(D758="Kimia","C",IF(D758="Biologi","D",IF(D758="Statistika","E","F"))))),IF(A758&gt;=1000,"",IF(A758&gt;=100,"0",IF(A758&gt;=10,"00",IF(A758&lt;10,"000")))),A758)</f>
        <v>D0757</v>
      </c>
      <c r="D758" t="s">
        <v>1013</v>
      </c>
      <c r="E758" t="str">
        <f>VLOOKUP(C758,Detail!$G$1:$H$1001,2,0)</f>
        <v>Tri Prasetyo</v>
      </c>
      <c r="F758" t="str">
        <f>IF(D758="Aktuaria","Bu Dwi",IF(D758="Matematika","Pak Krisna",IF(D758="Fisika","Pak Budi",IF(D758="Statistika","Bu Ratna",IF(D758="Biologi","Bu Made","Pak Andi")))))</f>
        <v>Bu Made</v>
      </c>
      <c r="G758">
        <v>66</v>
      </c>
      <c r="H758">
        <v>66</v>
      </c>
      <c r="I758">
        <v>76</v>
      </c>
      <c r="J758">
        <v>58</v>
      </c>
      <c r="K758">
        <v>93</v>
      </c>
      <c r="L758">
        <v>54</v>
      </c>
      <c r="M758">
        <v>74</v>
      </c>
      <c r="N758" s="27">
        <f>IFERROR(VLOOKUP(Main!C758,Absen!$A$1:$B$501,2,0),"No")</f>
        <v>44818</v>
      </c>
      <c r="O758" s="27" t="str">
        <f>IF(N758="No","Hadir","Tidak Hadir")</f>
        <v>Tidak Hadir</v>
      </c>
      <c r="P758">
        <f>IF(N758="No",M758,M758-10)</f>
        <v>64</v>
      </c>
      <c r="Q758">
        <f>SUM(G758:H758,J758:K758)*12.5%+SUM(I758,L758)*20%+P758*10%</f>
        <v>67.775000000000006</v>
      </c>
      <c r="R758" t="str">
        <f>IF(Main!Q758&gt;=91,"A+",IF(Main!Q758&gt;=80,"A",IF(Q758&gt;=70,"B",IF(Q758&gt;=60,"C",IF(Q758&gt;=40,"D",IF(Q758&lt;40,"E"))))))</f>
        <v>C</v>
      </c>
      <c r="S758" s="27">
        <f>INDEX(Detail!$A$1:$A$1001,MATCH(Main!C758,Detail!$G$1:$G$1001,0))</f>
        <v>38349</v>
      </c>
      <c r="T758" t="str">
        <f>INDEX(Detail!$F$1:$F$1001,MATCH(Main!C758,Detail!$G$1:$G$1001,0))</f>
        <v>Sawahlunto</v>
      </c>
      <c r="U758">
        <f>INDEX(Detail!$C$1:$C$1001,MATCH(Main!C758,Detail!$G$1:$G$1001,0))</f>
        <v>176</v>
      </c>
      <c r="V758">
        <f>INDEX(Detail!$D$1:$D$1001,MATCH(Main!C758,Detail!$G$1:$G$1001,0))</f>
        <v>92</v>
      </c>
      <c r="W758" t="str">
        <f>INDEX(Detail!$E$1:$E$1001,MATCH(Main!C758,Detail!$G$1:$G$1001,0))</f>
        <v xml:space="preserve">Gg. Indragiri No. 9
</v>
      </c>
      <c r="X758" t="str">
        <f>INDEX(Detail!$B$1:$B$1001,MATCH(Main!C758,Detail!$G$1:$G$1001,0))</f>
        <v>AB-</v>
      </c>
    </row>
    <row r="759" spans="1:24" x14ac:dyDescent="0.35">
      <c r="A759">
        <v>758</v>
      </c>
      <c r="B759" t="str">
        <f>IF(A759&lt;=250,"1-250",IF(A759&lt;=500,"251-500",IF(A759&lt;=750,"501-750","751-1000")))</f>
        <v>751-1000</v>
      </c>
      <c r="C759" t="str">
        <f>CONCATENATE(IF(D759="Matematika","A",IF(D759="Fisika","B",IF(D759="Kimia","C",IF(D759="Biologi","D",IF(D759="Statistika","E","F"))))),IF(A759&gt;=1000,"",IF(A759&gt;=100,"0",IF(A759&gt;=10,"00",IF(A759&lt;10,"000")))),A759)</f>
        <v>A0758</v>
      </c>
      <c r="D759" t="s">
        <v>1015</v>
      </c>
      <c r="E759" t="str">
        <f>VLOOKUP(C759,Detail!$G$1:$H$1001,2,0)</f>
        <v>Wani Kuswandari</v>
      </c>
      <c r="F759" t="str">
        <f>IF(D759="Aktuaria","Bu Dwi",IF(D759="Matematika","Pak Krisna",IF(D759="Fisika","Pak Budi",IF(D759="Statistika","Bu Ratna",IF(D759="Biologi","Bu Made","Pak Andi")))))</f>
        <v>Pak Krisna</v>
      </c>
      <c r="G759">
        <v>69</v>
      </c>
      <c r="H759">
        <v>67</v>
      </c>
      <c r="I759">
        <v>35</v>
      </c>
      <c r="J759">
        <v>66</v>
      </c>
      <c r="K759">
        <v>83</v>
      </c>
      <c r="L759">
        <v>64</v>
      </c>
      <c r="M759">
        <v>80</v>
      </c>
      <c r="N759" s="27">
        <f>IFERROR(VLOOKUP(Main!C759,Absen!$A$1:$B$501,2,0),"No")</f>
        <v>44800</v>
      </c>
      <c r="O759" s="27" t="str">
        <f>IF(N759="No","Hadir","Tidak Hadir")</f>
        <v>Tidak Hadir</v>
      </c>
      <c r="P759">
        <f>IF(N759="No",M759,M759-10)</f>
        <v>70</v>
      </c>
      <c r="Q759">
        <f>SUM(G759:H759,J759:K759)*12.5%+SUM(I759,L759)*20%+P759*10%</f>
        <v>62.424999999999997</v>
      </c>
      <c r="R759" t="str">
        <f>IF(Main!Q759&gt;=91,"A+",IF(Main!Q759&gt;=80,"A",IF(Q759&gt;=70,"B",IF(Q759&gt;=60,"C",IF(Q759&gt;=40,"D",IF(Q759&lt;40,"E"))))))</f>
        <v>C</v>
      </c>
      <c r="S759" s="27">
        <f>INDEX(Detail!$A$1:$A$1001,MATCH(Main!C759,Detail!$G$1:$G$1001,0))</f>
        <v>37085</v>
      </c>
      <c r="T759" t="str">
        <f>INDEX(Detail!$F$1:$F$1001,MATCH(Main!C759,Detail!$G$1:$G$1001,0))</f>
        <v>Bontang</v>
      </c>
      <c r="U759">
        <f>INDEX(Detail!$C$1:$C$1001,MATCH(Main!C759,Detail!$G$1:$G$1001,0))</f>
        <v>153</v>
      </c>
      <c r="V759">
        <f>INDEX(Detail!$D$1:$D$1001,MATCH(Main!C759,Detail!$G$1:$G$1001,0))</f>
        <v>76</v>
      </c>
      <c r="W759" t="str">
        <f>INDEX(Detail!$E$1:$E$1001,MATCH(Main!C759,Detail!$G$1:$G$1001,0))</f>
        <v>Jl. Rungkut Industri No. 62</v>
      </c>
      <c r="X759" t="str">
        <f>INDEX(Detail!$B$1:$B$1001,MATCH(Main!C759,Detail!$G$1:$G$1001,0))</f>
        <v>A+</v>
      </c>
    </row>
    <row r="760" spans="1:24" x14ac:dyDescent="0.35">
      <c r="A760">
        <v>759</v>
      </c>
      <c r="B760" t="str">
        <f>IF(A760&lt;=250,"1-250",IF(A760&lt;=500,"251-500",IF(A760&lt;=750,"501-750","751-1000")))</f>
        <v>751-1000</v>
      </c>
      <c r="C760" t="str">
        <f>CONCATENATE(IF(D760="Matematika","A",IF(D760="Fisika","B",IF(D760="Kimia","C",IF(D760="Biologi","D",IF(D760="Statistika","E","F"))))),IF(A760&gt;=1000,"",IF(A760&gt;=100,"0",IF(A760&gt;=10,"00",IF(A760&lt;10,"000")))),A760)</f>
        <v>A0759</v>
      </c>
      <c r="D760" t="s">
        <v>1015</v>
      </c>
      <c r="E760" t="str">
        <f>VLOOKUP(C760,Detail!$G$1:$H$1001,2,0)</f>
        <v>Irfan Handayani</v>
      </c>
      <c r="F760" t="str">
        <f>IF(D760="Aktuaria","Bu Dwi",IF(D760="Matematika","Pak Krisna",IF(D760="Fisika","Pak Budi",IF(D760="Statistika","Bu Ratna",IF(D760="Biologi","Bu Made","Pak Andi")))))</f>
        <v>Pak Krisna</v>
      </c>
      <c r="G760">
        <v>67</v>
      </c>
      <c r="H760">
        <v>65</v>
      </c>
      <c r="I760">
        <v>75</v>
      </c>
      <c r="J760">
        <v>52</v>
      </c>
      <c r="K760">
        <v>83</v>
      </c>
      <c r="L760">
        <v>56</v>
      </c>
      <c r="M760">
        <v>82</v>
      </c>
      <c r="N760" s="27" t="str">
        <f>IFERROR(VLOOKUP(Main!C760,Absen!$A$1:$B$501,2,0),"No")</f>
        <v>No</v>
      </c>
      <c r="O760" s="27" t="str">
        <f>IF(N760="No","Hadir","Tidak Hadir")</f>
        <v>Hadir</v>
      </c>
      <c r="P760">
        <f>IF(N760="No",M760,M760-10)</f>
        <v>82</v>
      </c>
      <c r="Q760">
        <f>SUM(G760:H760,J760:K760)*12.5%+SUM(I760,L760)*20%+P760*10%</f>
        <v>67.775000000000006</v>
      </c>
      <c r="R760" t="str">
        <f>IF(Main!Q760&gt;=91,"A+",IF(Main!Q760&gt;=80,"A",IF(Q760&gt;=70,"B",IF(Q760&gt;=60,"C",IF(Q760&gt;=40,"D",IF(Q760&lt;40,"E"))))))</f>
        <v>C</v>
      </c>
      <c r="S760" s="27">
        <f>INDEX(Detail!$A$1:$A$1001,MATCH(Main!C760,Detail!$G$1:$G$1001,0))</f>
        <v>37888</v>
      </c>
      <c r="T760" t="str">
        <f>INDEX(Detail!$F$1:$F$1001,MATCH(Main!C760,Detail!$G$1:$G$1001,0))</f>
        <v>Prabumulih</v>
      </c>
      <c r="U760">
        <f>INDEX(Detail!$C$1:$C$1001,MATCH(Main!C760,Detail!$G$1:$G$1001,0))</f>
        <v>150</v>
      </c>
      <c r="V760">
        <f>INDEX(Detail!$D$1:$D$1001,MATCH(Main!C760,Detail!$G$1:$G$1001,0))</f>
        <v>79</v>
      </c>
      <c r="W760" t="str">
        <f>INDEX(Detail!$E$1:$E$1001,MATCH(Main!C760,Detail!$G$1:$G$1001,0))</f>
        <v>Gg. Surapati No. 68</v>
      </c>
      <c r="X760" t="str">
        <f>INDEX(Detail!$B$1:$B$1001,MATCH(Main!C760,Detail!$G$1:$G$1001,0))</f>
        <v>AB+</v>
      </c>
    </row>
    <row r="761" spans="1:24" x14ac:dyDescent="0.35">
      <c r="A761">
        <v>760</v>
      </c>
      <c r="B761" t="str">
        <f>IF(A761&lt;=250,"1-250",IF(A761&lt;=500,"251-500",IF(A761&lt;=750,"501-750","751-1000")))</f>
        <v>751-1000</v>
      </c>
      <c r="C761" t="str">
        <f>CONCATENATE(IF(D761="Matematika","A",IF(D761="Fisika","B",IF(D761="Kimia","C",IF(D761="Biologi","D",IF(D761="Statistika","E","F"))))),IF(A761&gt;=1000,"",IF(A761&gt;=100,"0",IF(A761&gt;=10,"00",IF(A761&lt;10,"000")))),A761)</f>
        <v>F0760</v>
      </c>
      <c r="D761" t="s">
        <v>1011</v>
      </c>
      <c r="E761" t="str">
        <f>VLOOKUP(C761,Detail!$G$1:$H$1001,2,0)</f>
        <v>Amelia Nasyiah</v>
      </c>
      <c r="F761" t="str">
        <f>IF(D761="Aktuaria","Bu Dwi",IF(D761="Matematika","Pak Krisna",IF(D761="Fisika","Pak Budi",IF(D761="Statistika","Bu Ratna",IF(D761="Biologi","Bu Made","Pak Andi")))))</f>
        <v>Bu Dwi</v>
      </c>
      <c r="G761">
        <v>89</v>
      </c>
      <c r="H761">
        <v>60</v>
      </c>
      <c r="I761">
        <v>71</v>
      </c>
      <c r="J761">
        <v>58</v>
      </c>
      <c r="K761">
        <v>92</v>
      </c>
      <c r="L761">
        <v>57</v>
      </c>
      <c r="M761">
        <v>90</v>
      </c>
      <c r="N761" s="27" t="str">
        <f>IFERROR(VLOOKUP(Main!C761,Absen!$A$1:$B$501,2,0),"No")</f>
        <v>No</v>
      </c>
      <c r="O761" s="27" t="str">
        <f>IF(N761="No","Hadir","Tidak Hadir")</f>
        <v>Hadir</v>
      </c>
      <c r="P761">
        <f>IF(N761="No",M761,M761-10)</f>
        <v>90</v>
      </c>
      <c r="Q761">
        <f>SUM(G761:H761,J761:K761)*12.5%+SUM(I761,L761)*20%+P761*10%</f>
        <v>71.974999999999994</v>
      </c>
      <c r="R761" t="str">
        <f>IF(Main!Q761&gt;=91,"A+",IF(Main!Q761&gt;=80,"A",IF(Q761&gt;=70,"B",IF(Q761&gt;=60,"C",IF(Q761&gt;=40,"D",IF(Q761&lt;40,"E"))))))</f>
        <v>B</v>
      </c>
      <c r="S761" s="27">
        <f>INDEX(Detail!$A$1:$A$1001,MATCH(Main!C761,Detail!$G$1:$G$1001,0))</f>
        <v>37682</v>
      </c>
      <c r="T761" t="str">
        <f>INDEX(Detail!$F$1:$F$1001,MATCH(Main!C761,Detail!$G$1:$G$1001,0))</f>
        <v>Singkawang</v>
      </c>
      <c r="U761">
        <f>INDEX(Detail!$C$1:$C$1001,MATCH(Main!C761,Detail!$G$1:$G$1001,0))</f>
        <v>180</v>
      </c>
      <c r="V761">
        <f>INDEX(Detail!$D$1:$D$1001,MATCH(Main!C761,Detail!$G$1:$G$1001,0))</f>
        <v>74</v>
      </c>
      <c r="W761" t="str">
        <f>INDEX(Detail!$E$1:$E$1001,MATCH(Main!C761,Detail!$G$1:$G$1001,0))</f>
        <v>Gang Ronggowarsito No. 18</v>
      </c>
      <c r="X761" t="str">
        <f>INDEX(Detail!$B$1:$B$1001,MATCH(Main!C761,Detail!$G$1:$G$1001,0))</f>
        <v>B+</v>
      </c>
    </row>
    <row r="762" spans="1:24" x14ac:dyDescent="0.35">
      <c r="A762">
        <v>761</v>
      </c>
      <c r="B762" t="str">
        <f>IF(A762&lt;=250,"1-250",IF(A762&lt;=500,"251-500",IF(A762&lt;=750,"501-750","751-1000")))</f>
        <v>751-1000</v>
      </c>
      <c r="C762" t="str">
        <f>CONCATENATE(IF(D762="Matematika","A",IF(D762="Fisika","B",IF(D762="Kimia","C",IF(D762="Biologi","D",IF(D762="Statistika","E","F"))))),IF(A762&gt;=1000,"",IF(A762&gt;=100,"0",IF(A762&gt;=10,"00",IF(A762&lt;10,"000")))),A762)</f>
        <v>B0761</v>
      </c>
      <c r="D762" t="s">
        <v>1014</v>
      </c>
      <c r="E762" t="str">
        <f>VLOOKUP(C762,Detail!$G$1:$H$1001,2,0)</f>
        <v>Darijan Wacana</v>
      </c>
      <c r="F762" t="str">
        <f>IF(D762="Aktuaria","Bu Dwi",IF(D762="Matematika","Pak Krisna",IF(D762="Fisika","Pak Budi",IF(D762="Statistika","Bu Ratna",IF(D762="Biologi","Bu Made","Pak Andi")))))</f>
        <v>Pak Budi</v>
      </c>
      <c r="G762">
        <v>74</v>
      </c>
      <c r="H762">
        <v>64</v>
      </c>
      <c r="I762">
        <v>30</v>
      </c>
      <c r="J762">
        <v>74</v>
      </c>
      <c r="K762">
        <v>54</v>
      </c>
      <c r="L762">
        <v>84</v>
      </c>
      <c r="M762">
        <v>61</v>
      </c>
      <c r="N762" s="27">
        <f>IFERROR(VLOOKUP(Main!C762,Absen!$A$1:$B$501,2,0),"No")</f>
        <v>44863</v>
      </c>
      <c r="O762" s="27" t="str">
        <f>IF(N762="No","Hadir","Tidak Hadir")</f>
        <v>Tidak Hadir</v>
      </c>
      <c r="P762">
        <f>IF(N762="No",M762,M762-10)</f>
        <v>51</v>
      </c>
      <c r="Q762">
        <f>SUM(G762:H762,J762:K762)*12.5%+SUM(I762,L762)*20%+P762*10%</f>
        <v>61.15</v>
      </c>
      <c r="R762" t="str">
        <f>IF(Main!Q762&gt;=91,"A+",IF(Main!Q762&gt;=80,"A",IF(Q762&gt;=70,"B",IF(Q762&gt;=60,"C",IF(Q762&gt;=40,"D",IF(Q762&lt;40,"E"))))))</f>
        <v>C</v>
      </c>
      <c r="S762" s="27">
        <f>INDEX(Detail!$A$1:$A$1001,MATCH(Main!C762,Detail!$G$1:$G$1001,0))</f>
        <v>37601</v>
      </c>
      <c r="T762" t="str">
        <f>INDEX(Detail!$F$1:$F$1001,MATCH(Main!C762,Detail!$G$1:$G$1001,0))</f>
        <v>Singkawang</v>
      </c>
      <c r="U762">
        <f>INDEX(Detail!$C$1:$C$1001,MATCH(Main!C762,Detail!$G$1:$G$1001,0))</f>
        <v>168</v>
      </c>
      <c r="V762">
        <f>INDEX(Detail!$D$1:$D$1001,MATCH(Main!C762,Detail!$G$1:$G$1001,0))</f>
        <v>88</v>
      </c>
      <c r="W762" t="str">
        <f>INDEX(Detail!$E$1:$E$1001,MATCH(Main!C762,Detail!$G$1:$G$1001,0))</f>
        <v>Jl. Jamika No. 21</v>
      </c>
      <c r="X762" t="str">
        <f>INDEX(Detail!$B$1:$B$1001,MATCH(Main!C762,Detail!$G$1:$G$1001,0))</f>
        <v>AB-</v>
      </c>
    </row>
    <row r="763" spans="1:24" x14ac:dyDescent="0.35">
      <c r="A763">
        <v>762</v>
      </c>
      <c r="B763" t="str">
        <f>IF(A763&lt;=250,"1-250",IF(A763&lt;=500,"251-500",IF(A763&lt;=750,"501-750","751-1000")))</f>
        <v>751-1000</v>
      </c>
      <c r="C763" t="str">
        <f>CONCATENATE(IF(D763="Matematika","A",IF(D763="Fisika","B",IF(D763="Kimia","C",IF(D763="Biologi","D",IF(D763="Statistika","E","F"))))),IF(A763&gt;=1000,"",IF(A763&gt;=100,"0",IF(A763&gt;=10,"00",IF(A763&lt;10,"000")))),A763)</f>
        <v>A0762</v>
      </c>
      <c r="D763" t="s">
        <v>1015</v>
      </c>
      <c r="E763" t="str">
        <f>VLOOKUP(C763,Detail!$G$1:$H$1001,2,0)</f>
        <v>Argono Padmasari</v>
      </c>
      <c r="F763" t="str">
        <f>IF(D763="Aktuaria","Bu Dwi",IF(D763="Matematika","Pak Krisna",IF(D763="Fisika","Pak Budi",IF(D763="Statistika","Bu Ratna",IF(D763="Biologi","Bu Made","Pak Andi")))))</f>
        <v>Pak Krisna</v>
      </c>
      <c r="G763">
        <v>78</v>
      </c>
      <c r="H763">
        <v>73</v>
      </c>
      <c r="I763">
        <v>93</v>
      </c>
      <c r="J763">
        <v>75</v>
      </c>
      <c r="K763">
        <v>54</v>
      </c>
      <c r="L763">
        <v>54</v>
      </c>
      <c r="M763">
        <v>82</v>
      </c>
      <c r="N763" s="27" t="str">
        <f>IFERROR(VLOOKUP(Main!C763,Absen!$A$1:$B$501,2,0),"No")</f>
        <v>No</v>
      </c>
      <c r="O763" s="27" t="str">
        <f>IF(N763="No","Hadir","Tidak Hadir")</f>
        <v>Hadir</v>
      </c>
      <c r="P763">
        <f>IF(N763="No",M763,M763-10)</f>
        <v>82</v>
      </c>
      <c r="Q763">
        <f>SUM(G763:H763,J763:K763)*12.5%+SUM(I763,L763)*20%+P763*10%</f>
        <v>72.600000000000009</v>
      </c>
      <c r="R763" t="str">
        <f>IF(Main!Q763&gt;=91,"A+",IF(Main!Q763&gt;=80,"A",IF(Q763&gt;=70,"B",IF(Q763&gt;=60,"C",IF(Q763&gt;=40,"D",IF(Q763&lt;40,"E"))))))</f>
        <v>B</v>
      </c>
      <c r="S763" s="27">
        <f>INDEX(Detail!$A$1:$A$1001,MATCH(Main!C763,Detail!$G$1:$G$1001,0))</f>
        <v>37481</v>
      </c>
      <c r="T763" t="str">
        <f>INDEX(Detail!$F$1:$F$1001,MATCH(Main!C763,Detail!$G$1:$G$1001,0))</f>
        <v>Padang</v>
      </c>
      <c r="U763">
        <f>INDEX(Detail!$C$1:$C$1001,MATCH(Main!C763,Detail!$G$1:$G$1001,0))</f>
        <v>164</v>
      </c>
      <c r="V763">
        <f>INDEX(Detail!$D$1:$D$1001,MATCH(Main!C763,Detail!$G$1:$G$1001,0))</f>
        <v>94</v>
      </c>
      <c r="W763" t="str">
        <f>INDEX(Detail!$E$1:$E$1001,MATCH(Main!C763,Detail!$G$1:$G$1001,0))</f>
        <v>Gg. Ahmad Yani No. 79</v>
      </c>
      <c r="X763" t="str">
        <f>INDEX(Detail!$B$1:$B$1001,MATCH(Main!C763,Detail!$G$1:$G$1001,0))</f>
        <v>O-</v>
      </c>
    </row>
    <row r="764" spans="1:24" x14ac:dyDescent="0.35">
      <c r="A764">
        <v>763</v>
      </c>
      <c r="B764" t="str">
        <f>IF(A764&lt;=250,"1-250",IF(A764&lt;=500,"251-500",IF(A764&lt;=750,"501-750","751-1000")))</f>
        <v>751-1000</v>
      </c>
      <c r="C764" t="str">
        <f>CONCATENATE(IF(D764="Matematika","A",IF(D764="Fisika","B",IF(D764="Kimia","C",IF(D764="Biologi","D",IF(D764="Statistika","E","F"))))),IF(A764&gt;=1000,"",IF(A764&gt;=100,"0",IF(A764&gt;=10,"00",IF(A764&lt;10,"000")))),A764)</f>
        <v>A0763</v>
      </c>
      <c r="D764" t="s">
        <v>1015</v>
      </c>
      <c r="E764" t="str">
        <f>VLOOKUP(C764,Detail!$G$1:$H$1001,2,0)</f>
        <v>Maryadi Hakim</v>
      </c>
      <c r="F764" t="str">
        <f>IF(D764="Aktuaria","Bu Dwi",IF(D764="Matematika","Pak Krisna",IF(D764="Fisika","Pak Budi",IF(D764="Statistika","Bu Ratna",IF(D764="Biologi","Bu Made","Pak Andi")))))</f>
        <v>Pak Krisna</v>
      </c>
      <c r="G764">
        <v>90</v>
      </c>
      <c r="H764">
        <v>48</v>
      </c>
      <c r="I764">
        <v>54</v>
      </c>
      <c r="J764">
        <v>53</v>
      </c>
      <c r="K764">
        <v>50</v>
      </c>
      <c r="L764">
        <v>57</v>
      </c>
      <c r="M764">
        <v>71</v>
      </c>
      <c r="N764" s="27">
        <f>IFERROR(VLOOKUP(Main!C764,Absen!$A$1:$B$501,2,0),"No")</f>
        <v>44819</v>
      </c>
      <c r="O764" s="27" t="str">
        <f>IF(N764="No","Hadir","Tidak Hadir")</f>
        <v>Tidak Hadir</v>
      </c>
      <c r="P764">
        <f>IF(N764="No",M764,M764-10)</f>
        <v>61</v>
      </c>
      <c r="Q764">
        <f>SUM(G764:H764,J764:K764)*12.5%+SUM(I764,L764)*20%+P764*10%</f>
        <v>58.425000000000004</v>
      </c>
      <c r="R764" t="str">
        <f>IF(Main!Q764&gt;=91,"A+",IF(Main!Q764&gt;=80,"A",IF(Q764&gt;=70,"B",IF(Q764&gt;=60,"C",IF(Q764&gt;=40,"D",IF(Q764&lt;40,"E"))))))</f>
        <v>D</v>
      </c>
      <c r="S764" s="27">
        <f>INDEX(Detail!$A$1:$A$1001,MATCH(Main!C764,Detail!$G$1:$G$1001,0))</f>
        <v>37918</v>
      </c>
      <c r="T764" t="str">
        <f>INDEX(Detail!$F$1:$F$1001,MATCH(Main!C764,Detail!$G$1:$G$1001,0))</f>
        <v>Bontang</v>
      </c>
      <c r="U764">
        <f>INDEX(Detail!$C$1:$C$1001,MATCH(Main!C764,Detail!$G$1:$G$1001,0))</f>
        <v>155</v>
      </c>
      <c r="V764">
        <f>INDEX(Detail!$D$1:$D$1001,MATCH(Main!C764,Detail!$G$1:$G$1001,0))</f>
        <v>48</v>
      </c>
      <c r="W764" t="str">
        <f>INDEX(Detail!$E$1:$E$1001,MATCH(Main!C764,Detail!$G$1:$G$1001,0))</f>
        <v>Gg. Pasir Koja No. 91</v>
      </c>
      <c r="X764" t="str">
        <f>INDEX(Detail!$B$1:$B$1001,MATCH(Main!C764,Detail!$G$1:$G$1001,0))</f>
        <v>AB+</v>
      </c>
    </row>
    <row r="765" spans="1:24" x14ac:dyDescent="0.35">
      <c r="A765">
        <v>764</v>
      </c>
      <c r="B765" t="str">
        <f>IF(A765&lt;=250,"1-250",IF(A765&lt;=500,"251-500",IF(A765&lt;=750,"501-750","751-1000")))</f>
        <v>751-1000</v>
      </c>
      <c r="C765" t="str">
        <f>CONCATENATE(IF(D765="Matematika","A",IF(D765="Fisika","B",IF(D765="Kimia","C",IF(D765="Biologi","D",IF(D765="Statistika","E","F"))))),IF(A765&gt;=1000,"",IF(A765&gt;=100,"0",IF(A765&gt;=10,"00",IF(A765&lt;10,"000")))),A765)</f>
        <v>C0764</v>
      </c>
      <c r="D765" t="s">
        <v>1012</v>
      </c>
      <c r="E765" t="str">
        <f>VLOOKUP(C765,Detail!$G$1:$H$1001,2,0)</f>
        <v>Timbul Hassanah</v>
      </c>
      <c r="F765" t="str">
        <f>IF(D765="Aktuaria","Bu Dwi",IF(D765="Matematika","Pak Krisna",IF(D765="Fisika","Pak Budi",IF(D765="Statistika","Bu Ratna",IF(D765="Biologi","Bu Made","Pak Andi")))))</f>
        <v>Pak Andi</v>
      </c>
      <c r="G765">
        <v>56</v>
      </c>
      <c r="H765">
        <v>46</v>
      </c>
      <c r="I765">
        <v>38</v>
      </c>
      <c r="J765">
        <v>61</v>
      </c>
      <c r="K765">
        <v>58</v>
      </c>
      <c r="L765">
        <v>71</v>
      </c>
      <c r="M765">
        <v>71</v>
      </c>
      <c r="N765" s="27">
        <f>IFERROR(VLOOKUP(Main!C765,Absen!$A$1:$B$501,2,0),"No")</f>
        <v>44881</v>
      </c>
      <c r="O765" s="27" t="str">
        <f>IF(N765="No","Hadir","Tidak Hadir")</f>
        <v>Tidak Hadir</v>
      </c>
      <c r="P765">
        <f>IF(N765="No",M765,M765-10)</f>
        <v>61</v>
      </c>
      <c r="Q765">
        <f>SUM(G765:H765,J765:K765)*12.5%+SUM(I765,L765)*20%+P765*10%</f>
        <v>55.524999999999999</v>
      </c>
      <c r="R765" t="str">
        <f>IF(Main!Q765&gt;=91,"A+",IF(Main!Q765&gt;=80,"A",IF(Q765&gt;=70,"B",IF(Q765&gt;=60,"C",IF(Q765&gt;=40,"D",IF(Q765&lt;40,"E"))))))</f>
        <v>D</v>
      </c>
      <c r="S765" s="27">
        <f>INDEX(Detail!$A$1:$A$1001,MATCH(Main!C765,Detail!$G$1:$G$1001,0))</f>
        <v>38425</v>
      </c>
      <c r="T765" t="str">
        <f>INDEX(Detail!$F$1:$F$1001,MATCH(Main!C765,Detail!$G$1:$G$1001,0))</f>
        <v>Sawahlunto</v>
      </c>
      <c r="U765">
        <f>INDEX(Detail!$C$1:$C$1001,MATCH(Main!C765,Detail!$G$1:$G$1001,0))</f>
        <v>167</v>
      </c>
      <c r="V765">
        <f>INDEX(Detail!$D$1:$D$1001,MATCH(Main!C765,Detail!$G$1:$G$1001,0))</f>
        <v>94</v>
      </c>
      <c r="W765" t="str">
        <f>INDEX(Detail!$E$1:$E$1001,MATCH(Main!C765,Detail!$G$1:$G$1001,0))</f>
        <v xml:space="preserve">Jl. Cikutra Barat No. 2
</v>
      </c>
      <c r="X765" t="str">
        <f>INDEX(Detail!$B$1:$B$1001,MATCH(Main!C765,Detail!$G$1:$G$1001,0))</f>
        <v>A+</v>
      </c>
    </row>
    <row r="766" spans="1:24" x14ac:dyDescent="0.35">
      <c r="A766">
        <v>765</v>
      </c>
      <c r="B766" t="str">
        <f>IF(A766&lt;=250,"1-250",IF(A766&lt;=500,"251-500",IF(A766&lt;=750,"501-750","751-1000")))</f>
        <v>751-1000</v>
      </c>
      <c r="C766" t="str">
        <f>CONCATENATE(IF(D766="Matematika","A",IF(D766="Fisika","B",IF(D766="Kimia","C",IF(D766="Biologi","D",IF(D766="Statistika","E","F"))))),IF(A766&gt;=1000,"",IF(A766&gt;=100,"0",IF(A766&gt;=10,"00",IF(A766&lt;10,"000")))),A766)</f>
        <v>E0765</v>
      </c>
      <c r="D766" t="s">
        <v>1010</v>
      </c>
      <c r="E766" t="str">
        <f>VLOOKUP(C766,Detail!$G$1:$H$1001,2,0)</f>
        <v>Digdaya Mustofa</v>
      </c>
      <c r="F766" t="str">
        <f>IF(D766="Aktuaria","Bu Dwi",IF(D766="Matematika","Pak Krisna",IF(D766="Fisika","Pak Budi",IF(D766="Statistika","Bu Ratna",IF(D766="Biologi","Bu Made","Pak Andi")))))</f>
        <v>Bu Ratna</v>
      </c>
      <c r="G766">
        <v>89</v>
      </c>
      <c r="H766">
        <v>65</v>
      </c>
      <c r="I766">
        <v>68</v>
      </c>
      <c r="J766">
        <v>74</v>
      </c>
      <c r="K766">
        <v>50</v>
      </c>
      <c r="L766">
        <v>48</v>
      </c>
      <c r="M766">
        <v>87</v>
      </c>
      <c r="N766" s="27" t="str">
        <f>IFERROR(VLOOKUP(Main!C766,Absen!$A$1:$B$501,2,0),"No")</f>
        <v>No</v>
      </c>
      <c r="O766" s="27" t="str">
        <f>IF(N766="No","Hadir","Tidak Hadir")</f>
        <v>Hadir</v>
      </c>
      <c r="P766">
        <f>IF(N766="No",M766,M766-10)</f>
        <v>87</v>
      </c>
      <c r="Q766">
        <f>SUM(G766:H766,J766:K766)*12.5%+SUM(I766,L766)*20%+P766*10%</f>
        <v>66.650000000000006</v>
      </c>
      <c r="R766" t="str">
        <f>IF(Main!Q766&gt;=91,"A+",IF(Main!Q766&gt;=80,"A",IF(Q766&gt;=70,"B",IF(Q766&gt;=60,"C",IF(Q766&gt;=40,"D",IF(Q766&lt;40,"E"))))))</f>
        <v>C</v>
      </c>
      <c r="S766" s="27">
        <f>INDEX(Detail!$A$1:$A$1001,MATCH(Main!C766,Detail!$G$1:$G$1001,0))</f>
        <v>37637</v>
      </c>
      <c r="T766" t="str">
        <f>INDEX(Detail!$F$1:$F$1001,MATCH(Main!C766,Detail!$G$1:$G$1001,0))</f>
        <v>Tidore Kepulauan</v>
      </c>
      <c r="U766">
        <f>INDEX(Detail!$C$1:$C$1001,MATCH(Main!C766,Detail!$G$1:$G$1001,0))</f>
        <v>172</v>
      </c>
      <c r="V766">
        <f>INDEX(Detail!$D$1:$D$1001,MATCH(Main!C766,Detail!$G$1:$G$1001,0))</f>
        <v>94</v>
      </c>
      <c r="W766" t="str">
        <f>INDEX(Detail!$E$1:$E$1001,MATCH(Main!C766,Detail!$G$1:$G$1001,0))</f>
        <v xml:space="preserve">Gang Gardujati No. 4
</v>
      </c>
      <c r="X766" t="str">
        <f>INDEX(Detail!$B$1:$B$1001,MATCH(Main!C766,Detail!$G$1:$G$1001,0))</f>
        <v>B-</v>
      </c>
    </row>
    <row r="767" spans="1:24" x14ac:dyDescent="0.35">
      <c r="A767">
        <v>766</v>
      </c>
      <c r="B767" t="str">
        <f>IF(A767&lt;=250,"1-250",IF(A767&lt;=500,"251-500",IF(A767&lt;=750,"501-750","751-1000")))</f>
        <v>751-1000</v>
      </c>
      <c r="C767" t="str">
        <f>CONCATENATE(IF(D767="Matematika","A",IF(D767="Fisika","B",IF(D767="Kimia","C",IF(D767="Biologi","D",IF(D767="Statistika","E","F"))))),IF(A767&gt;=1000,"",IF(A767&gt;=100,"0",IF(A767&gt;=10,"00",IF(A767&lt;10,"000")))),A767)</f>
        <v>A0766</v>
      </c>
      <c r="D767" t="s">
        <v>1015</v>
      </c>
      <c r="E767" t="str">
        <f>VLOOKUP(C767,Detail!$G$1:$H$1001,2,0)</f>
        <v>Dariati Wastuti</v>
      </c>
      <c r="F767" t="str">
        <f>IF(D767="Aktuaria","Bu Dwi",IF(D767="Matematika","Pak Krisna",IF(D767="Fisika","Pak Budi",IF(D767="Statistika","Bu Ratna",IF(D767="Biologi","Bu Made","Pak Andi")))))</f>
        <v>Pak Krisna</v>
      </c>
      <c r="G767">
        <v>81</v>
      </c>
      <c r="H767">
        <v>74</v>
      </c>
      <c r="I767">
        <v>94</v>
      </c>
      <c r="J767">
        <v>59</v>
      </c>
      <c r="K767">
        <v>66</v>
      </c>
      <c r="L767">
        <v>49</v>
      </c>
      <c r="M767">
        <v>88</v>
      </c>
      <c r="N767" s="27">
        <f>IFERROR(VLOOKUP(Main!C767,Absen!$A$1:$B$501,2,0),"No")</f>
        <v>44892</v>
      </c>
      <c r="O767" s="27" t="str">
        <f>IF(N767="No","Hadir","Tidak Hadir")</f>
        <v>Tidak Hadir</v>
      </c>
      <c r="P767">
        <f>IF(N767="No",M767,M767-10)</f>
        <v>78</v>
      </c>
      <c r="Q767">
        <f>SUM(G767:H767,J767:K767)*12.5%+SUM(I767,L767)*20%+P767*10%</f>
        <v>71.400000000000006</v>
      </c>
      <c r="R767" t="str">
        <f>IF(Main!Q767&gt;=91,"A+",IF(Main!Q767&gt;=80,"A",IF(Q767&gt;=70,"B",IF(Q767&gt;=60,"C",IF(Q767&gt;=40,"D",IF(Q767&lt;40,"E"))))))</f>
        <v>B</v>
      </c>
      <c r="S767" s="27">
        <f>INDEX(Detail!$A$1:$A$1001,MATCH(Main!C767,Detail!$G$1:$G$1001,0))</f>
        <v>37405</v>
      </c>
      <c r="T767" t="str">
        <f>INDEX(Detail!$F$1:$F$1001,MATCH(Main!C767,Detail!$G$1:$G$1001,0))</f>
        <v>Kota Administrasi Jakarta Utara</v>
      </c>
      <c r="U767">
        <f>INDEX(Detail!$C$1:$C$1001,MATCH(Main!C767,Detail!$G$1:$G$1001,0))</f>
        <v>176</v>
      </c>
      <c r="V767">
        <f>INDEX(Detail!$D$1:$D$1001,MATCH(Main!C767,Detail!$G$1:$G$1001,0))</f>
        <v>63</v>
      </c>
      <c r="W767" t="str">
        <f>INDEX(Detail!$E$1:$E$1001,MATCH(Main!C767,Detail!$G$1:$G$1001,0))</f>
        <v xml:space="preserve">Jalan Rawamangun No. 7
</v>
      </c>
      <c r="X767" t="str">
        <f>INDEX(Detail!$B$1:$B$1001,MATCH(Main!C767,Detail!$G$1:$G$1001,0))</f>
        <v>B+</v>
      </c>
    </row>
    <row r="768" spans="1:24" x14ac:dyDescent="0.35">
      <c r="A768">
        <v>767</v>
      </c>
      <c r="B768" t="str">
        <f>IF(A768&lt;=250,"1-250",IF(A768&lt;=500,"251-500",IF(A768&lt;=750,"501-750","751-1000")))</f>
        <v>751-1000</v>
      </c>
      <c r="C768" t="str">
        <f>CONCATENATE(IF(D768="Matematika","A",IF(D768="Fisika","B",IF(D768="Kimia","C",IF(D768="Biologi","D",IF(D768="Statistika","E","F"))))),IF(A768&gt;=1000,"",IF(A768&gt;=100,"0",IF(A768&gt;=10,"00",IF(A768&lt;10,"000")))),A768)</f>
        <v>B0767</v>
      </c>
      <c r="D768" t="s">
        <v>1014</v>
      </c>
      <c r="E768" t="str">
        <f>VLOOKUP(C768,Detail!$G$1:$H$1001,2,0)</f>
        <v>Ihsan Sudiati</v>
      </c>
      <c r="F768" t="str">
        <f>IF(D768="Aktuaria","Bu Dwi",IF(D768="Matematika","Pak Krisna",IF(D768="Fisika","Pak Budi",IF(D768="Statistika","Bu Ratna",IF(D768="Biologi","Bu Made","Pak Andi")))))</f>
        <v>Pak Budi</v>
      </c>
      <c r="G768">
        <v>94</v>
      </c>
      <c r="H768">
        <v>42</v>
      </c>
      <c r="I768">
        <v>91</v>
      </c>
      <c r="J768">
        <v>59</v>
      </c>
      <c r="K768">
        <v>52</v>
      </c>
      <c r="L768">
        <v>80</v>
      </c>
      <c r="M768">
        <v>94</v>
      </c>
      <c r="N768" s="27" t="str">
        <f>IFERROR(VLOOKUP(Main!C768,Absen!$A$1:$B$501,2,0),"No")</f>
        <v>No</v>
      </c>
      <c r="O768" s="27" t="str">
        <f>IF(N768="No","Hadir","Tidak Hadir")</f>
        <v>Hadir</v>
      </c>
      <c r="P768">
        <f>IF(N768="No",M768,M768-10)</f>
        <v>94</v>
      </c>
      <c r="Q768">
        <f>SUM(G768:H768,J768:K768)*12.5%+SUM(I768,L768)*20%+P768*10%</f>
        <v>74.475000000000009</v>
      </c>
      <c r="R768" t="str">
        <f>IF(Main!Q768&gt;=91,"A+",IF(Main!Q768&gt;=80,"A",IF(Q768&gt;=70,"B",IF(Q768&gt;=60,"C",IF(Q768&gt;=40,"D",IF(Q768&lt;40,"E"))))))</f>
        <v>B</v>
      </c>
      <c r="S768" s="27">
        <f>INDEX(Detail!$A$1:$A$1001,MATCH(Main!C768,Detail!$G$1:$G$1001,0))</f>
        <v>37083</v>
      </c>
      <c r="T768" t="str">
        <f>INDEX(Detail!$F$1:$F$1001,MATCH(Main!C768,Detail!$G$1:$G$1001,0))</f>
        <v>Tegal</v>
      </c>
      <c r="U768">
        <f>INDEX(Detail!$C$1:$C$1001,MATCH(Main!C768,Detail!$G$1:$G$1001,0))</f>
        <v>162</v>
      </c>
      <c r="V768">
        <f>INDEX(Detail!$D$1:$D$1001,MATCH(Main!C768,Detail!$G$1:$G$1001,0))</f>
        <v>46</v>
      </c>
      <c r="W768" t="str">
        <f>INDEX(Detail!$E$1:$E$1001,MATCH(Main!C768,Detail!$G$1:$G$1001,0))</f>
        <v xml:space="preserve">Jalan Surapati No. 2
</v>
      </c>
      <c r="X768" t="str">
        <f>INDEX(Detail!$B$1:$B$1001,MATCH(Main!C768,Detail!$G$1:$G$1001,0))</f>
        <v>O+</v>
      </c>
    </row>
    <row r="769" spans="1:24" x14ac:dyDescent="0.35">
      <c r="A769">
        <v>768</v>
      </c>
      <c r="B769" t="str">
        <f>IF(A769&lt;=250,"1-250",IF(A769&lt;=500,"251-500",IF(A769&lt;=750,"501-750","751-1000")))</f>
        <v>751-1000</v>
      </c>
      <c r="C769" t="str">
        <f>CONCATENATE(IF(D769="Matematika","A",IF(D769="Fisika","B",IF(D769="Kimia","C",IF(D769="Biologi","D",IF(D769="Statistika","E","F"))))),IF(A769&gt;=1000,"",IF(A769&gt;=100,"0",IF(A769&gt;=10,"00",IF(A769&lt;10,"000")))),A769)</f>
        <v>E0768</v>
      </c>
      <c r="D769" t="s">
        <v>1010</v>
      </c>
      <c r="E769" t="str">
        <f>VLOOKUP(C769,Detail!$G$1:$H$1001,2,0)</f>
        <v>Marwata Susanti</v>
      </c>
      <c r="F769" t="str">
        <f>IF(D769="Aktuaria","Bu Dwi",IF(D769="Matematika","Pak Krisna",IF(D769="Fisika","Pak Budi",IF(D769="Statistika","Bu Ratna",IF(D769="Biologi","Bu Made","Pak Andi")))))</f>
        <v>Bu Ratna</v>
      </c>
      <c r="G769">
        <v>63</v>
      </c>
      <c r="H769">
        <v>67</v>
      </c>
      <c r="I769">
        <v>57</v>
      </c>
      <c r="J769">
        <v>68</v>
      </c>
      <c r="K769">
        <v>85</v>
      </c>
      <c r="L769">
        <v>75</v>
      </c>
      <c r="M769">
        <v>68</v>
      </c>
      <c r="N769" s="27">
        <f>IFERROR(VLOOKUP(Main!C769,Absen!$A$1:$B$501,2,0),"No")</f>
        <v>44796</v>
      </c>
      <c r="O769" s="27" t="str">
        <f>IF(N769="No","Hadir","Tidak Hadir")</f>
        <v>Tidak Hadir</v>
      </c>
      <c r="P769">
        <f>IF(N769="No",M769,M769-10)</f>
        <v>58</v>
      </c>
      <c r="Q769">
        <f>SUM(G769:H769,J769:K769)*12.5%+SUM(I769,L769)*20%+P769*10%</f>
        <v>67.575000000000003</v>
      </c>
      <c r="R769" t="str">
        <f>IF(Main!Q769&gt;=91,"A+",IF(Main!Q769&gt;=80,"A",IF(Q769&gt;=70,"B",IF(Q769&gt;=60,"C",IF(Q769&gt;=40,"D",IF(Q769&lt;40,"E"))))))</f>
        <v>C</v>
      </c>
      <c r="S769" s="27">
        <f>INDEX(Detail!$A$1:$A$1001,MATCH(Main!C769,Detail!$G$1:$G$1001,0))</f>
        <v>37920</v>
      </c>
      <c r="T769" t="str">
        <f>INDEX(Detail!$F$1:$F$1001,MATCH(Main!C769,Detail!$G$1:$G$1001,0))</f>
        <v>Padangpanjang</v>
      </c>
      <c r="U769">
        <f>INDEX(Detail!$C$1:$C$1001,MATCH(Main!C769,Detail!$G$1:$G$1001,0))</f>
        <v>178</v>
      </c>
      <c r="V769">
        <f>INDEX(Detail!$D$1:$D$1001,MATCH(Main!C769,Detail!$G$1:$G$1001,0))</f>
        <v>68</v>
      </c>
      <c r="W769" t="str">
        <f>INDEX(Detail!$E$1:$E$1001,MATCH(Main!C769,Detail!$G$1:$G$1001,0))</f>
        <v>Jalan Pasir Koja No. 95</v>
      </c>
      <c r="X769" t="str">
        <f>INDEX(Detail!$B$1:$B$1001,MATCH(Main!C769,Detail!$G$1:$G$1001,0))</f>
        <v>B+</v>
      </c>
    </row>
    <row r="770" spans="1:24" x14ac:dyDescent="0.35">
      <c r="A770">
        <v>769</v>
      </c>
      <c r="B770" t="str">
        <f>IF(A770&lt;=250,"1-250",IF(A770&lt;=500,"251-500",IF(A770&lt;=750,"501-750","751-1000")))</f>
        <v>751-1000</v>
      </c>
      <c r="C770" t="str">
        <f>CONCATENATE(IF(D770="Matematika","A",IF(D770="Fisika","B",IF(D770="Kimia","C",IF(D770="Biologi","D",IF(D770="Statistika","E","F"))))),IF(A770&gt;=1000,"",IF(A770&gt;=100,"0",IF(A770&gt;=10,"00",IF(A770&lt;10,"000")))),A770)</f>
        <v>F0769</v>
      </c>
      <c r="D770" t="s">
        <v>1011</v>
      </c>
      <c r="E770" t="str">
        <f>VLOOKUP(C770,Detail!$G$1:$H$1001,2,0)</f>
        <v>Lalita Wibisono</v>
      </c>
      <c r="F770" t="str">
        <f>IF(D770="Aktuaria","Bu Dwi",IF(D770="Matematika","Pak Krisna",IF(D770="Fisika","Pak Budi",IF(D770="Statistika","Bu Ratna",IF(D770="Biologi","Bu Made","Pak Andi")))))</f>
        <v>Bu Dwi</v>
      </c>
      <c r="G770">
        <v>91</v>
      </c>
      <c r="H770">
        <v>52</v>
      </c>
      <c r="I770">
        <v>69</v>
      </c>
      <c r="J770">
        <v>59</v>
      </c>
      <c r="K770">
        <v>89</v>
      </c>
      <c r="L770">
        <v>99</v>
      </c>
      <c r="M770">
        <v>100</v>
      </c>
      <c r="N770" s="27" t="str">
        <f>IFERROR(VLOOKUP(Main!C770,Absen!$A$1:$B$501,2,0),"No")</f>
        <v>No</v>
      </c>
      <c r="O770" s="27" t="str">
        <f>IF(N770="No","Hadir","Tidak Hadir")</f>
        <v>Hadir</v>
      </c>
      <c r="P770">
        <f>IF(N770="No",M770,M770-10)</f>
        <v>100</v>
      </c>
      <c r="Q770">
        <f>SUM(G770:H770,J770:K770)*12.5%+SUM(I770,L770)*20%+P770*10%</f>
        <v>79.974999999999994</v>
      </c>
      <c r="R770" t="str">
        <f>IF(Main!Q770&gt;=91,"A+",IF(Main!Q770&gt;=80,"A",IF(Q770&gt;=70,"B",IF(Q770&gt;=60,"C",IF(Q770&gt;=40,"D",IF(Q770&lt;40,"E"))))))</f>
        <v>B</v>
      </c>
      <c r="S770" s="27">
        <f>INDEX(Detail!$A$1:$A$1001,MATCH(Main!C770,Detail!$G$1:$G$1001,0))</f>
        <v>38118</v>
      </c>
      <c r="T770" t="str">
        <f>INDEX(Detail!$F$1:$F$1001,MATCH(Main!C770,Detail!$G$1:$G$1001,0))</f>
        <v>Surabaya</v>
      </c>
      <c r="U770">
        <f>INDEX(Detail!$C$1:$C$1001,MATCH(Main!C770,Detail!$G$1:$G$1001,0))</f>
        <v>167</v>
      </c>
      <c r="V770">
        <f>INDEX(Detail!$D$1:$D$1001,MATCH(Main!C770,Detail!$G$1:$G$1001,0))</f>
        <v>46</v>
      </c>
      <c r="W770" t="str">
        <f>INDEX(Detail!$E$1:$E$1001,MATCH(Main!C770,Detail!$G$1:$G$1001,0))</f>
        <v>Jl. Rawamangun No. 82</v>
      </c>
      <c r="X770" t="str">
        <f>INDEX(Detail!$B$1:$B$1001,MATCH(Main!C770,Detail!$G$1:$G$1001,0))</f>
        <v>AB+</v>
      </c>
    </row>
    <row r="771" spans="1:24" x14ac:dyDescent="0.35">
      <c r="A771">
        <v>770</v>
      </c>
      <c r="B771" t="str">
        <f>IF(A771&lt;=250,"1-250",IF(A771&lt;=500,"251-500",IF(A771&lt;=750,"501-750","751-1000")))</f>
        <v>751-1000</v>
      </c>
      <c r="C771" t="str">
        <f>CONCATENATE(IF(D771="Matematika","A",IF(D771="Fisika","B",IF(D771="Kimia","C",IF(D771="Biologi","D",IF(D771="Statistika","E","F"))))),IF(A771&gt;=1000,"",IF(A771&gt;=100,"0",IF(A771&gt;=10,"00",IF(A771&lt;10,"000")))),A771)</f>
        <v>B0770</v>
      </c>
      <c r="D771" t="s">
        <v>1014</v>
      </c>
      <c r="E771" t="str">
        <f>VLOOKUP(C771,Detail!$G$1:$H$1001,2,0)</f>
        <v>Cayadi Halimah</v>
      </c>
      <c r="F771" t="str">
        <f>IF(D771="Aktuaria","Bu Dwi",IF(D771="Matematika","Pak Krisna",IF(D771="Fisika","Pak Budi",IF(D771="Statistika","Bu Ratna",IF(D771="Biologi","Bu Made","Pak Andi")))))</f>
        <v>Pak Budi</v>
      </c>
      <c r="G771">
        <v>91</v>
      </c>
      <c r="H771">
        <v>62</v>
      </c>
      <c r="I771">
        <v>82</v>
      </c>
      <c r="J771">
        <v>57</v>
      </c>
      <c r="K771">
        <v>66</v>
      </c>
      <c r="L771">
        <v>84</v>
      </c>
      <c r="M771">
        <v>69</v>
      </c>
      <c r="N771" s="27" t="str">
        <f>IFERROR(VLOOKUP(Main!C771,Absen!$A$1:$B$501,2,0),"No")</f>
        <v>No</v>
      </c>
      <c r="O771" s="27" t="str">
        <f>IF(N771="No","Hadir","Tidak Hadir")</f>
        <v>Hadir</v>
      </c>
      <c r="P771">
        <f>IF(N771="No",M771,M771-10)</f>
        <v>69</v>
      </c>
      <c r="Q771">
        <f>SUM(G771:H771,J771:K771)*12.5%+SUM(I771,L771)*20%+P771*10%</f>
        <v>74.600000000000009</v>
      </c>
      <c r="R771" t="str">
        <f>IF(Main!Q771&gt;=91,"A+",IF(Main!Q771&gt;=80,"A",IF(Q771&gt;=70,"B",IF(Q771&gt;=60,"C",IF(Q771&gt;=40,"D",IF(Q771&lt;40,"E"))))))</f>
        <v>B</v>
      </c>
      <c r="S771" s="27">
        <f>INDEX(Detail!$A$1:$A$1001,MATCH(Main!C771,Detail!$G$1:$G$1001,0))</f>
        <v>38415</v>
      </c>
      <c r="T771" t="str">
        <f>INDEX(Detail!$F$1:$F$1001,MATCH(Main!C771,Detail!$G$1:$G$1001,0))</f>
        <v>Gorontalo</v>
      </c>
      <c r="U771">
        <f>INDEX(Detail!$C$1:$C$1001,MATCH(Main!C771,Detail!$G$1:$G$1001,0))</f>
        <v>164</v>
      </c>
      <c r="V771">
        <f>INDEX(Detail!$D$1:$D$1001,MATCH(Main!C771,Detail!$G$1:$G$1001,0))</f>
        <v>60</v>
      </c>
      <c r="W771" t="str">
        <f>INDEX(Detail!$E$1:$E$1001,MATCH(Main!C771,Detail!$G$1:$G$1001,0))</f>
        <v>Jl. M.H Thamrin No. 98</v>
      </c>
      <c r="X771" t="str">
        <f>INDEX(Detail!$B$1:$B$1001,MATCH(Main!C771,Detail!$G$1:$G$1001,0))</f>
        <v>A-</v>
      </c>
    </row>
    <row r="772" spans="1:24" x14ac:dyDescent="0.35">
      <c r="A772">
        <v>771</v>
      </c>
      <c r="B772" t="str">
        <f>IF(A772&lt;=250,"1-250",IF(A772&lt;=500,"251-500",IF(A772&lt;=750,"501-750","751-1000")))</f>
        <v>751-1000</v>
      </c>
      <c r="C772" t="str">
        <f>CONCATENATE(IF(D772="Matematika","A",IF(D772="Fisika","B",IF(D772="Kimia","C",IF(D772="Biologi","D",IF(D772="Statistika","E","F"))))),IF(A772&gt;=1000,"",IF(A772&gt;=100,"0",IF(A772&gt;=10,"00",IF(A772&lt;10,"000")))),A772)</f>
        <v>E0771</v>
      </c>
      <c r="D772" t="s">
        <v>1010</v>
      </c>
      <c r="E772" t="str">
        <f>VLOOKUP(C772,Detail!$G$1:$H$1001,2,0)</f>
        <v>Mumpuni Napitupulu</v>
      </c>
      <c r="F772" t="str">
        <f>IF(D772="Aktuaria","Bu Dwi",IF(D772="Matematika","Pak Krisna",IF(D772="Fisika","Pak Budi",IF(D772="Statistika","Bu Ratna",IF(D772="Biologi","Bu Made","Pak Andi")))))</f>
        <v>Bu Ratna</v>
      </c>
      <c r="G772">
        <v>93</v>
      </c>
      <c r="H772">
        <v>47</v>
      </c>
      <c r="I772">
        <v>43</v>
      </c>
      <c r="J772">
        <v>68</v>
      </c>
      <c r="K772">
        <v>64</v>
      </c>
      <c r="L772">
        <v>71</v>
      </c>
      <c r="M772">
        <v>98</v>
      </c>
      <c r="N772" s="27">
        <f>IFERROR(VLOOKUP(Main!C772,Absen!$A$1:$B$501,2,0),"No")</f>
        <v>44845</v>
      </c>
      <c r="O772" s="27" t="str">
        <f>IF(N772="No","Hadir","Tidak Hadir")</f>
        <v>Tidak Hadir</v>
      </c>
      <c r="P772">
        <f>IF(N772="No",M772,M772-10)</f>
        <v>88</v>
      </c>
      <c r="Q772">
        <f>SUM(G772:H772,J772:K772)*12.5%+SUM(I772,L772)*20%+P772*10%</f>
        <v>65.599999999999994</v>
      </c>
      <c r="R772" t="str">
        <f>IF(Main!Q772&gt;=91,"A+",IF(Main!Q772&gt;=80,"A",IF(Q772&gt;=70,"B",IF(Q772&gt;=60,"C",IF(Q772&gt;=40,"D",IF(Q772&lt;40,"E"))))))</f>
        <v>C</v>
      </c>
      <c r="S772" s="27">
        <f>INDEX(Detail!$A$1:$A$1001,MATCH(Main!C772,Detail!$G$1:$G$1001,0))</f>
        <v>38130</v>
      </c>
      <c r="T772" t="str">
        <f>INDEX(Detail!$F$1:$F$1001,MATCH(Main!C772,Detail!$G$1:$G$1001,0))</f>
        <v>Blitar</v>
      </c>
      <c r="U772">
        <f>INDEX(Detail!$C$1:$C$1001,MATCH(Main!C772,Detail!$G$1:$G$1001,0))</f>
        <v>161</v>
      </c>
      <c r="V772">
        <f>INDEX(Detail!$D$1:$D$1001,MATCH(Main!C772,Detail!$G$1:$G$1001,0))</f>
        <v>86</v>
      </c>
      <c r="W772" t="str">
        <f>INDEX(Detail!$E$1:$E$1001,MATCH(Main!C772,Detail!$G$1:$G$1001,0))</f>
        <v>Jalan Pasirkoja No. 20</v>
      </c>
      <c r="X772" t="str">
        <f>INDEX(Detail!$B$1:$B$1001,MATCH(Main!C772,Detail!$G$1:$G$1001,0))</f>
        <v>O+</v>
      </c>
    </row>
    <row r="773" spans="1:24" x14ac:dyDescent="0.35">
      <c r="A773">
        <v>772</v>
      </c>
      <c r="B773" t="str">
        <f>IF(A773&lt;=250,"1-250",IF(A773&lt;=500,"251-500",IF(A773&lt;=750,"501-750","751-1000")))</f>
        <v>751-1000</v>
      </c>
      <c r="C773" t="str">
        <f>CONCATENATE(IF(D773="Matematika","A",IF(D773="Fisika","B",IF(D773="Kimia","C",IF(D773="Biologi","D",IF(D773="Statistika","E","F"))))),IF(A773&gt;=1000,"",IF(A773&gt;=100,"0",IF(A773&gt;=10,"00",IF(A773&lt;10,"000")))),A773)</f>
        <v>D0772</v>
      </c>
      <c r="D773" t="s">
        <v>1013</v>
      </c>
      <c r="E773" t="str">
        <f>VLOOKUP(C773,Detail!$G$1:$H$1001,2,0)</f>
        <v>Siti Prabowo</v>
      </c>
      <c r="F773" t="str">
        <f>IF(D773="Aktuaria","Bu Dwi",IF(D773="Matematika","Pak Krisna",IF(D773="Fisika","Pak Budi",IF(D773="Statistika","Bu Ratna",IF(D773="Biologi","Bu Made","Pak Andi")))))</f>
        <v>Bu Made</v>
      </c>
      <c r="G773">
        <v>90</v>
      </c>
      <c r="H773">
        <v>71</v>
      </c>
      <c r="I773">
        <v>81</v>
      </c>
      <c r="J773">
        <v>67</v>
      </c>
      <c r="K773">
        <v>57</v>
      </c>
      <c r="L773">
        <v>54</v>
      </c>
      <c r="M773">
        <v>96</v>
      </c>
      <c r="N773" s="27">
        <f>IFERROR(VLOOKUP(Main!C773,Absen!$A$1:$B$501,2,0),"No")</f>
        <v>44844</v>
      </c>
      <c r="O773" s="27" t="str">
        <f>IF(N773="No","Hadir","Tidak Hadir")</f>
        <v>Tidak Hadir</v>
      </c>
      <c r="P773">
        <f>IF(N773="No",M773,M773-10)</f>
        <v>86</v>
      </c>
      <c r="Q773">
        <f>SUM(G773:H773,J773:K773)*12.5%+SUM(I773,L773)*20%+P773*10%</f>
        <v>71.224999999999994</v>
      </c>
      <c r="R773" t="str">
        <f>IF(Main!Q773&gt;=91,"A+",IF(Main!Q773&gt;=80,"A",IF(Q773&gt;=70,"B",IF(Q773&gt;=60,"C",IF(Q773&gt;=40,"D",IF(Q773&lt;40,"E"))))))</f>
        <v>B</v>
      </c>
      <c r="S773" s="27">
        <f>INDEX(Detail!$A$1:$A$1001,MATCH(Main!C773,Detail!$G$1:$G$1001,0))</f>
        <v>37945</v>
      </c>
      <c r="T773" t="str">
        <f>INDEX(Detail!$F$1:$F$1001,MATCH(Main!C773,Detail!$G$1:$G$1001,0))</f>
        <v>Gorontalo</v>
      </c>
      <c r="U773">
        <f>INDEX(Detail!$C$1:$C$1001,MATCH(Main!C773,Detail!$G$1:$G$1001,0))</f>
        <v>163</v>
      </c>
      <c r="V773">
        <f>INDEX(Detail!$D$1:$D$1001,MATCH(Main!C773,Detail!$G$1:$G$1001,0))</f>
        <v>94</v>
      </c>
      <c r="W773" t="str">
        <f>INDEX(Detail!$E$1:$E$1001,MATCH(Main!C773,Detail!$G$1:$G$1001,0))</f>
        <v>Jalan Sadang Serang No. 54</v>
      </c>
      <c r="X773" t="str">
        <f>INDEX(Detail!$B$1:$B$1001,MATCH(Main!C773,Detail!$G$1:$G$1001,0))</f>
        <v>O-</v>
      </c>
    </row>
    <row r="774" spans="1:24" x14ac:dyDescent="0.35">
      <c r="A774">
        <v>773</v>
      </c>
      <c r="B774" t="str">
        <f>IF(A774&lt;=250,"1-250",IF(A774&lt;=500,"251-500",IF(A774&lt;=750,"501-750","751-1000")))</f>
        <v>751-1000</v>
      </c>
      <c r="C774" t="str">
        <f>CONCATENATE(IF(D774="Matematika","A",IF(D774="Fisika","B",IF(D774="Kimia","C",IF(D774="Biologi","D",IF(D774="Statistika","E","F"))))),IF(A774&gt;=1000,"",IF(A774&gt;=100,"0",IF(A774&gt;=10,"00",IF(A774&lt;10,"000")))),A774)</f>
        <v>D0773</v>
      </c>
      <c r="D774" t="s">
        <v>1013</v>
      </c>
      <c r="E774" t="str">
        <f>VLOOKUP(C774,Detail!$G$1:$H$1001,2,0)</f>
        <v>Bakidin Maryadi</v>
      </c>
      <c r="F774" t="str">
        <f>IF(D774="Aktuaria","Bu Dwi",IF(D774="Matematika","Pak Krisna",IF(D774="Fisika","Pak Budi",IF(D774="Statistika","Bu Ratna",IF(D774="Biologi","Bu Made","Pak Andi")))))</f>
        <v>Bu Made</v>
      </c>
      <c r="G774">
        <v>81</v>
      </c>
      <c r="H774">
        <v>47</v>
      </c>
      <c r="I774">
        <v>75</v>
      </c>
      <c r="J774">
        <v>51</v>
      </c>
      <c r="K774">
        <v>52</v>
      </c>
      <c r="L774">
        <v>71</v>
      </c>
      <c r="M774">
        <v>99</v>
      </c>
      <c r="N774" s="27">
        <f>IFERROR(VLOOKUP(Main!C774,Absen!$A$1:$B$501,2,0),"No")</f>
        <v>44901</v>
      </c>
      <c r="O774" s="27" t="str">
        <f>IF(N774="No","Hadir","Tidak Hadir")</f>
        <v>Tidak Hadir</v>
      </c>
      <c r="P774">
        <f>IF(N774="No",M774,M774-10)</f>
        <v>89</v>
      </c>
      <c r="Q774">
        <f>SUM(G774:H774,J774:K774)*12.5%+SUM(I774,L774)*20%+P774*10%</f>
        <v>66.975000000000009</v>
      </c>
      <c r="R774" t="str">
        <f>IF(Main!Q774&gt;=91,"A+",IF(Main!Q774&gt;=80,"A",IF(Q774&gt;=70,"B",IF(Q774&gt;=60,"C",IF(Q774&gt;=40,"D",IF(Q774&lt;40,"E"))))))</f>
        <v>C</v>
      </c>
      <c r="S774" s="27">
        <f>INDEX(Detail!$A$1:$A$1001,MATCH(Main!C774,Detail!$G$1:$G$1001,0))</f>
        <v>38200</v>
      </c>
      <c r="T774" t="str">
        <f>INDEX(Detail!$F$1:$F$1001,MATCH(Main!C774,Detail!$G$1:$G$1001,0))</f>
        <v>Manado</v>
      </c>
      <c r="U774">
        <f>INDEX(Detail!$C$1:$C$1001,MATCH(Main!C774,Detail!$G$1:$G$1001,0))</f>
        <v>176</v>
      </c>
      <c r="V774">
        <f>INDEX(Detail!$D$1:$D$1001,MATCH(Main!C774,Detail!$G$1:$G$1001,0))</f>
        <v>50</v>
      </c>
      <c r="W774" t="str">
        <f>INDEX(Detail!$E$1:$E$1001,MATCH(Main!C774,Detail!$G$1:$G$1001,0))</f>
        <v xml:space="preserve">Jl. Merdeka No. 1
</v>
      </c>
      <c r="X774" t="str">
        <f>INDEX(Detail!$B$1:$B$1001,MATCH(Main!C774,Detail!$G$1:$G$1001,0))</f>
        <v>AB-</v>
      </c>
    </row>
    <row r="775" spans="1:24" x14ac:dyDescent="0.35">
      <c r="A775">
        <v>774</v>
      </c>
      <c r="B775" t="str">
        <f>IF(A775&lt;=250,"1-250",IF(A775&lt;=500,"251-500",IF(A775&lt;=750,"501-750","751-1000")))</f>
        <v>751-1000</v>
      </c>
      <c r="C775" t="str">
        <f>CONCATENATE(IF(D775="Matematika","A",IF(D775="Fisika","B",IF(D775="Kimia","C",IF(D775="Biologi","D",IF(D775="Statistika","E","F"))))),IF(A775&gt;=1000,"",IF(A775&gt;=100,"0",IF(A775&gt;=10,"00",IF(A775&lt;10,"000")))),A775)</f>
        <v>A0774</v>
      </c>
      <c r="D775" t="s">
        <v>1015</v>
      </c>
      <c r="E775" t="str">
        <f>VLOOKUP(C775,Detail!$G$1:$H$1001,2,0)</f>
        <v>Dono Mansur</v>
      </c>
      <c r="F775" t="str">
        <f>IF(D775="Aktuaria","Bu Dwi",IF(D775="Matematika","Pak Krisna",IF(D775="Fisika","Pak Budi",IF(D775="Statistika","Bu Ratna",IF(D775="Biologi","Bu Made","Pak Andi")))))</f>
        <v>Pak Krisna</v>
      </c>
      <c r="G775">
        <v>54</v>
      </c>
      <c r="H775">
        <v>55</v>
      </c>
      <c r="I775">
        <v>36</v>
      </c>
      <c r="J775">
        <v>56</v>
      </c>
      <c r="K775">
        <v>65</v>
      </c>
      <c r="L775">
        <v>48</v>
      </c>
      <c r="M775">
        <v>76</v>
      </c>
      <c r="N775" s="27" t="str">
        <f>IFERROR(VLOOKUP(Main!C775,Absen!$A$1:$B$501,2,0),"No")</f>
        <v>No</v>
      </c>
      <c r="O775" s="27" t="str">
        <f>IF(N775="No","Hadir","Tidak Hadir")</f>
        <v>Hadir</v>
      </c>
      <c r="P775">
        <f>IF(N775="No",M775,M775-10)</f>
        <v>76</v>
      </c>
      <c r="Q775">
        <f>SUM(G775:H775,J775:K775)*12.5%+SUM(I775,L775)*20%+P775*10%</f>
        <v>53.15</v>
      </c>
      <c r="R775" t="str">
        <f>IF(Main!Q775&gt;=91,"A+",IF(Main!Q775&gt;=80,"A",IF(Q775&gt;=70,"B",IF(Q775&gt;=60,"C",IF(Q775&gt;=40,"D",IF(Q775&lt;40,"E"))))))</f>
        <v>D</v>
      </c>
      <c r="S775" s="27">
        <f>INDEX(Detail!$A$1:$A$1001,MATCH(Main!C775,Detail!$G$1:$G$1001,0))</f>
        <v>37902</v>
      </c>
      <c r="T775" t="str">
        <f>INDEX(Detail!$F$1:$F$1001,MATCH(Main!C775,Detail!$G$1:$G$1001,0))</f>
        <v>Bandar Lampung</v>
      </c>
      <c r="U775">
        <f>INDEX(Detail!$C$1:$C$1001,MATCH(Main!C775,Detail!$G$1:$G$1001,0))</f>
        <v>157</v>
      </c>
      <c r="V775">
        <f>INDEX(Detail!$D$1:$D$1001,MATCH(Main!C775,Detail!$G$1:$G$1001,0))</f>
        <v>79</v>
      </c>
      <c r="W775" t="str">
        <f>INDEX(Detail!$E$1:$E$1001,MATCH(Main!C775,Detail!$G$1:$G$1001,0))</f>
        <v xml:space="preserve">Gg. Pasirkoja No. 2
</v>
      </c>
      <c r="X775" t="str">
        <f>INDEX(Detail!$B$1:$B$1001,MATCH(Main!C775,Detail!$G$1:$G$1001,0))</f>
        <v>O-</v>
      </c>
    </row>
    <row r="776" spans="1:24" x14ac:dyDescent="0.35">
      <c r="A776">
        <v>775</v>
      </c>
      <c r="B776" t="str">
        <f>IF(A776&lt;=250,"1-250",IF(A776&lt;=500,"251-500",IF(A776&lt;=750,"501-750","751-1000")))</f>
        <v>751-1000</v>
      </c>
      <c r="C776" t="str">
        <f>CONCATENATE(IF(D776="Matematika","A",IF(D776="Fisika","B",IF(D776="Kimia","C",IF(D776="Biologi","D",IF(D776="Statistika","E","F"))))),IF(A776&gt;=1000,"",IF(A776&gt;=100,"0",IF(A776&gt;=10,"00",IF(A776&lt;10,"000")))),A776)</f>
        <v>A0775</v>
      </c>
      <c r="D776" t="s">
        <v>1015</v>
      </c>
      <c r="E776" t="str">
        <f>VLOOKUP(C776,Detail!$G$1:$H$1001,2,0)</f>
        <v>Baktiadi Purnawati</v>
      </c>
      <c r="F776" t="str">
        <f>IF(D776="Aktuaria","Bu Dwi",IF(D776="Matematika","Pak Krisna",IF(D776="Fisika","Pak Budi",IF(D776="Statistika","Bu Ratna",IF(D776="Biologi","Bu Made","Pak Andi")))))</f>
        <v>Pak Krisna</v>
      </c>
      <c r="G776">
        <v>84</v>
      </c>
      <c r="H776">
        <v>73</v>
      </c>
      <c r="I776">
        <v>38</v>
      </c>
      <c r="J776">
        <v>75</v>
      </c>
      <c r="K776">
        <v>70</v>
      </c>
      <c r="L776">
        <v>77</v>
      </c>
      <c r="M776">
        <v>69</v>
      </c>
      <c r="N776" s="27">
        <f>IFERROR(VLOOKUP(Main!C776,Absen!$A$1:$B$501,2,0),"No")</f>
        <v>44834</v>
      </c>
      <c r="O776" s="27" t="str">
        <f>IF(N776="No","Hadir","Tidak Hadir")</f>
        <v>Tidak Hadir</v>
      </c>
      <c r="P776">
        <f>IF(N776="No",M776,M776-10)</f>
        <v>59</v>
      </c>
      <c r="Q776">
        <f>SUM(G776:H776,J776:K776)*12.5%+SUM(I776,L776)*20%+P776*10%</f>
        <v>66.650000000000006</v>
      </c>
      <c r="R776" t="str">
        <f>IF(Main!Q776&gt;=91,"A+",IF(Main!Q776&gt;=80,"A",IF(Q776&gt;=70,"B",IF(Q776&gt;=60,"C",IF(Q776&gt;=40,"D",IF(Q776&lt;40,"E"))))))</f>
        <v>C</v>
      </c>
      <c r="S776" s="27">
        <f>INDEX(Detail!$A$1:$A$1001,MATCH(Main!C776,Detail!$G$1:$G$1001,0))</f>
        <v>37473</v>
      </c>
      <c r="T776" t="str">
        <f>INDEX(Detail!$F$1:$F$1001,MATCH(Main!C776,Detail!$G$1:$G$1001,0))</f>
        <v>Cimahi</v>
      </c>
      <c r="U776">
        <f>INDEX(Detail!$C$1:$C$1001,MATCH(Main!C776,Detail!$G$1:$G$1001,0))</f>
        <v>180</v>
      </c>
      <c r="V776">
        <f>INDEX(Detail!$D$1:$D$1001,MATCH(Main!C776,Detail!$G$1:$G$1001,0))</f>
        <v>84</v>
      </c>
      <c r="W776" t="str">
        <f>INDEX(Detail!$E$1:$E$1001,MATCH(Main!C776,Detail!$G$1:$G$1001,0))</f>
        <v>Jalan Rawamangun No. 49</v>
      </c>
      <c r="X776" t="str">
        <f>INDEX(Detail!$B$1:$B$1001,MATCH(Main!C776,Detail!$G$1:$G$1001,0))</f>
        <v>A+</v>
      </c>
    </row>
    <row r="777" spans="1:24" x14ac:dyDescent="0.35">
      <c r="A777">
        <v>776</v>
      </c>
      <c r="B777" t="str">
        <f>IF(A777&lt;=250,"1-250",IF(A777&lt;=500,"251-500",IF(A777&lt;=750,"501-750","751-1000")))</f>
        <v>751-1000</v>
      </c>
      <c r="C777" t="str">
        <f>CONCATENATE(IF(D777="Matematika","A",IF(D777="Fisika","B",IF(D777="Kimia","C",IF(D777="Biologi","D",IF(D777="Statistika","E","F"))))),IF(A777&gt;=1000,"",IF(A777&gt;=100,"0",IF(A777&gt;=10,"00",IF(A777&lt;10,"000")))),A777)</f>
        <v>C0776</v>
      </c>
      <c r="D777" t="s">
        <v>1012</v>
      </c>
      <c r="E777" t="str">
        <f>VLOOKUP(C777,Detail!$G$1:$H$1001,2,0)</f>
        <v>Ana Nugroho</v>
      </c>
      <c r="F777" t="str">
        <f>IF(D777="Aktuaria","Bu Dwi",IF(D777="Matematika","Pak Krisna",IF(D777="Fisika","Pak Budi",IF(D777="Statistika","Bu Ratna",IF(D777="Biologi","Bu Made","Pak Andi")))))</f>
        <v>Pak Andi</v>
      </c>
      <c r="G777">
        <v>69</v>
      </c>
      <c r="H777">
        <v>58</v>
      </c>
      <c r="I777">
        <v>58</v>
      </c>
      <c r="J777">
        <v>50</v>
      </c>
      <c r="K777">
        <v>91</v>
      </c>
      <c r="L777">
        <v>46</v>
      </c>
      <c r="M777">
        <v>64</v>
      </c>
      <c r="N777" s="27">
        <f>IFERROR(VLOOKUP(Main!C777,Absen!$A$1:$B$501,2,0),"No")</f>
        <v>44917</v>
      </c>
      <c r="O777" s="27" t="str">
        <f>IF(N777="No","Hadir","Tidak Hadir")</f>
        <v>Tidak Hadir</v>
      </c>
      <c r="P777">
        <f>IF(N777="No",M777,M777-10)</f>
        <v>54</v>
      </c>
      <c r="Q777">
        <f>SUM(G777:H777,J777:K777)*12.5%+SUM(I777,L777)*20%+P777*10%</f>
        <v>59.699999999999996</v>
      </c>
      <c r="R777" t="str">
        <f>IF(Main!Q777&gt;=91,"A+",IF(Main!Q777&gt;=80,"A",IF(Q777&gt;=70,"B",IF(Q777&gt;=60,"C",IF(Q777&gt;=40,"D",IF(Q777&lt;40,"E"))))))</f>
        <v>D</v>
      </c>
      <c r="S777" s="27">
        <f>INDEX(Detail!$A$1:$A$1001,MATCH(Main!C777,Detail!$G$1:$G$1001,0))</f>
        <v>37991</v>
      </c>
      <c r="T777" t="str">
        <f>INDEX(Detail!$F$1:$F$1001,MATCH(Main!C777,Detail!$G$1:$G$1001,0))</f>
        <v>Sibolga</v>
      </c>
      <c r="U777">
        <f>INDEX(Detail!$C$1:$C$1001,MATCH(Main!C777,Detail!$G$1:$G$1001,0))</f>
        <v>175</v>
      </c>
      <c r="V777">
        <f>INDEX(Detail!$D$1:$D$1001,MATCH(Main!C777,Detail!$G$1:$G$1001,0))</f>
        <v>49</v>
      </c>
      <c r="W777" t="str">
        <f>INDEX(Detail!$E$1:$E$1001,MATCH(Main!C777,Detail!$G$1:$G$1001,0))</f>
        <v>Gg. Kapten Muslihat No. 53</v>
      </c>
      <c r="X777" t="str">
        <f>INDEX(Detail!$B$1:$B$1001,MATCH(Main!C777,Detail!$G$1:$G$1001,0))</f>
        <v>AB+</v>
      </c>
    </row>
    <row r="778" spans="1:24" x14ac:dyDescent="0.35">
      <c r="A778">
        <v>777</v>
      </c>
      <c r="B778" t="str">
        <f>IF(A778&lt;=250,"1-250",IF(A778&lt;=500,"251-500",IF(A778&lt;=750,"501-750","751-1000")))</f>
        <v>751-1000</v>
      </c>
      <c r="C778" t="str">
        <f>CONCATENATE(IF(D778="Matematika","A",IF(D778="Fisika","B",IF(D778="Kimia","C",IF(D778="Biologi","D",IF(D778="Statistika","E","F"))))),IF(A778&gt;=1000,"",IF(A778&gt;=100,"0",IF(A778&gt;=10,"00",IF(A778&lt;10,"000")))),A778)</f>
        <v>D0777</v>
      </c>
      <c r="D778" t="s">
        <v>1013</v>
      </c>
      <c r="E778" t="str">
        <f>VLOOKUP(C778,Detail!$G$1:$H$1001,2,0)</f>
        <v>Laila Mustofa</v>
      </c>
      <c r="F778" t="str">
        <f>IF(D778="Aktuaria","Bu Dwi",IF(D778="Matematika","Pak Krisna",IF(D778="Fisika","Pak Budi",IF(D778="Statistika","Bu Ratna",IF(D778="Biologi","Bu Made","Pak Andi")))))</f>
        <v>Bu Made</v>
      </c>
      <c r="G778">
        <v>84</v>
      </c>
      <c r="H778">
        <v>69</v>
      </c>
      <c r="I778">
        <v>36</v>
      </c>
      <c r="J778">
        <v>71</v>
      </c>
      <c r="K778">
        <v>87</v>
      </c>
      <c r="L778">
        <v>68</v>
      </c>
      <c r="M778">
        <v>83</v>
      </c>
      <c r="N778" s="27" t="str">
        <f>IFERROR(VLOOKUP(Main!C778,Absen!$A$1:$B$501,2,0),"No")</f>
        <v>No</v>
      </c>
      <c r="O778" s="27" t="str">
        <f>IF(N778="No","Hadir","Tidak Hadir")</f>
        <v>Hadir</v>
      </c>
      <c r="P778">
        <f>IF(N778="No",M778,M778-10)</f>
        <v>83</v>
      </c>
      <c r="Q778">
        <f>SUM(G778:H778,J778:K778)*12.5%+SUM(I778,L778)*20%+P778*10%</f>
        <v>67.974999999999994</v>
      </c>
      <c r="R778" t="str">
        <f>IF(Main!Q778&gt;=91,"A+",IF(Main!Q778&gt;=80,"A",IF(Q778&gt;=70,"B",IF(Q778&gt;=60,"C",IF(Q778&gt;=40,"D",IF(Q778&lt;40,"E"))))))</f>
        <v>C</v>
      </c>
      <c r="S778" s="27">
        <f>INDEX(Detail!$A$1:$A$1001,MATCH(Main!C778,Detail!$G$1:$G$1001,0))</f>
        <v>37112</v>
      </c>
      <c r="T778" t="str">
        <f>INDEX(Detail!$F$1:$F$1001,MATCH(Main!C778,Detail!$G$1:$G$1001,0))</f>
        <v>Pasuruan</v>
      </c>
      <c r="U778">
        <f>INDEX(Detail!$C$1:$C$1001,MATCH(Main!C778,Detail!$G$1:$G$1001,0))</f>
        <v>156</v>
      </c>
      <c r="V778">
        <f>INDEX(Detail!$D$1:$D$1001,MATCH(Main!C778,Detail!$G$1:$G$1001,0))</f>
        <v>54</v>
      </c>
      <c r="W778" t="str">
        <f>INDEX(Detail!$E$1:$E$1001,MATCH(Main!C778,Detail!$G$1:$G$1001,0))</f>
        <v xml:space="preserve">Jalan H.J Maemunah No. 4
</v>
      </c>
      <c r="X778" t="str">
        <f>INDEX(Detail!$B$1:$B$1001,MATCH(Main!C778,Detail!$G$1:$G$1001,0))</f>
        <v>AB+</v>
      </c>
    </row>
    <row r="779" spans="1:24" x14ac:dyDescent="0.35">
      <c r="A779">
        <v>778</v>
      </c>
      <c r="B779" t="str">
        <f>IF(A779&lt;=250,"1-250",IF(A779&lt;=500,"251-500",IF(A779&lt;=750,"501-750","751-1000")))</f>
        <v>751-1000</v>
      </c>
      <c r="C779" t="str">
        <f>CONCATENATE(IF(D779="Matematika","A",IF(D779="Fisika","B",IF(D779="Kimia","C",IF(D779="Biologi","D",IF(D779="Statistika","E","F"))))),IF(A779&gt;=1000,"",IF(A779&gt;=100,"0",IF(A779&gt;=10,"00",IF(A779&lt;10,"000")))),A779)</f>
        <v>B0778</v>
      </c>
      <c r="D779" t="s">
        <v>1014</v>
      </c>
      <c r="E779" t="str">
        <f>VLOOKUP(C779,Detail!$G$1:$H$1001,2,0)</f>
        <v>Balamantri Usamah</v>
      </c>
      <c r="F779" t="str">
        <f>IF(D779="Aktuaria","Bu Dwi",IF(D779="Matematika","Pak Krisna",IF(D779="Fisika","Pak Budi",IF(D779="Statistika","Bu Ratna",IF(D779="Biologi","Bu Made","Pak Andi")))))</f>
        <v>Pak Budi</v>
      </c>
      <c r="G779">
        <v>60</v>
      </c>
      <c r="H779">
        <v>73</v>
      </c>
      <c r="I779">
        <v>82</v>
      </c>
      <c r="J779">
        <v>74</v>
      </c>
      <c r="K779">
        <v>65</v>
      </c>
      <c r="L779">
        <v>94</v>
      </c>
      <c r="M779">
        <v>76</v>
      </c>
      <c r="N779" s="27" t="str">
        <f>IFERROR(VLOOKUP(Main!C779,Absen!$A$1:$B$501,2,0),"No")</f>
        <v>No</v>
      </c>
      <c r="O779" s="27" t="str">
        <f>IF(N779="No","Hadir","Tidak Hadir")</f>
        <v>Hadir</v>
      </c>
      <c r="P779">
        <f>IF(N779="No",M779,M779-10)</f>
        <v>76</v>
      </c>
      <c r="Q779">
        <f>SUM(G779:H779,J779:K779)*12.5%+SUM(I779,L779)*20%+P779*10%</f>
        <v>76.8</v>
      </c>
      <c r="R779" t="str">
        <f>IF(Main!Q779&gt;=91,"A+",IF(Main!Q779&gt;=80,"A",IF(Q779&gt;=70,"B",IF(Q779&gt;=60,"C",IF(Q779&gt;=40,"D",IF(Q779&lt;40,"E"))))))</f>
        <v>B</v>
      </c>
      <c r="S779" s="27">
        <f>INDEX(Detail!$A$1:$A$1001,MATCH(Main!C779,Detail!$G$1:$G$1001,0))</f>
        <v>37230</v>
      </c>
      <c r="T779" t="str">
        <f>INDEX(Detail!$F$1:$F$1001,MATCH(Main!C779,Detail!$G$1:$G$1001,0))</f>
        <v>Jambi</v>
      </c>
      <c r="U779">
        <f>INDEX(Detail!$C$1:$C$1001,MATCH(Main!C779,Detail!$G$1:$G$1001,0))</f>
        <v>155</v>
      </c>
      <c r="V779">
        <f>INDEX(Detail!$D$1:$D$1001,MATCH(Main!C779,Detail!$G$1:$G$1001,0))</f>
        <v>74</v>
      </c>
      <c r="W779" t="str">
        <f>INDEX(Detail!$E$1:$E$1001,MATCH(Main!C779,Detail!$G$1:$G$1001,0))</f>
        <v>Jl. Monginsidi No. 91</v>
      </c>
      <c r="X779" t="str">
        <f>INDEX(Detail!$B$1:$B$1001,MATCH(Main!C779,Detail!$G$1:$G$1001,0))</f>
        <v>AB+</v>
      </c>
    </row>
    <row r="780" spans="1:24" x14ac:dyDescent="0.35">
      <c r="A780">
        <v>779</v>
      </c>
      <c r="B780" t="str">
        <f>IF(A780&lt;=250,"1-250",IF(A780&lt;=500,"251-500",IF(A780&lt;=750,"501-750","751-1000")))</f>
        <v>751-1000</v>
      </c>
      <c r="C780" t="str">
        <f>CONCATENATE(IF(D780="Matematika","A",IF(D780="Fisika","B",IF(D780="Kimia","C",IF(D780="Biologi","D",IF(D780="Statistika","E","F"))))),IF(A780&gt;=1000,"",IF(A780&gt;=100,"0",IF(A780&gt;=10,"00",IF(A780&lt;10,"000")))),A780)</f>
        <v>D0779</v>
      </c>
      <c r="D780" t="s">
        <v>1013</v>
      </c>
      <c r="E780" t="str">
        <f>VLOOKUP(C780,Detail!$G$1:$H$1001,2,0)</f>
        <v>Hardi Usada</v>
      </c>
      <c r="F780" t="str">
        <f>IF(D780="Aktuaria","Bu Dwi",IF(D780="Matematika","Pak Krisna",IF(D780="Fisika","Pak Budi",IF(D780="Statistika","Bu Ratna",IF(D780="Biologi","Bu Made","Pak Andi")))))</f>
        <v>Bu Made</v>
      </c>
      <c r="G780">
        <v>81</v>
      </c>
      <c r="H780">
        <v>56</v>
      </c>
      <c r="I780">
        <v>34</v>
      </c>
      <c r="J780">
        <v>51</v>
      </c>
      <c r="K780">
        <v>75</v>
      </c>
      <c r="L780">
        <v>65</v>
      </c>
      <c r="M780">
        <v>79</v>
      </c>
      <c r="N780" s="27" t="str">
        <f>IFERROR(VLOOKUP(Main!C780,Absen!$A$1:$B$501,2,0),"No")</f>
        <v>No</v>
      </c>
      <c r="O780" s="27" t="str">
        <f>IF(N780="No","Hadir","Tidak Hadir")</f>
        <v>Hadir</v>
      </c>
      <c r="P780">
        <f>IF(N780="No",M780,M780-10)</f>
        <v>79</v>
      </c>
      <c r="Q780">
        <f>SUM(G780:H780,J780:K780)*12.5%+SUM(I780,L780)*20%+P780*10%</f>
        <v>60.574999999999996</v>
      </c>
      <c r="R780" t="str">
        <f>IF(Main!Q780&gt;=91,"A+",IF(Main!Q780&gt;=80,"A",IF(Q780&gt;=70,"B",IF(Q780&gt;=60,"C",IF(Q780&gt;=40,"D",IF(Q780&lt;40,"E"))))))</f>
        <v>C</v>
      </c>
      <c r="S780" s="27">
        <f>INDEX(Detail!$A$1:$A$1001,MATCH(Main!C780,Detail!$G$1:$G$1001,0))</f>
        <v>37636</v>
      </c>
      <c r="T780" t="str">
        <f>INDEX(Detail!$F$1:$F$1001,MATCH(Main!C780,Detail!$G$1:$G$1001,0))</f>
        <v>Magelang</v>
      </c>
      <c r="U780">
        <f>INDEX(Detail!$C$1:$C$1001,MATCH(Main!C780,Detail!$G$1:$G$1001,0))</f>
        <v>163</v>
      </c>
      <c r="V780">
        <f>INDEX(Detail!$D$1:$D$1001,MATCH(Main!C780,Detail!$G$1:$G$1001,0))</f>
        <v>81</v>
      </c>
      <c r="W780" t="str">
        <f>INDEX(Detail!$E$1:$E$1001,MATCH(Main!C780,Detail!$G$1:$G$1001,0))</f>
        <v>Jalan Sentot Alibasa No. 17</v>
      </c>
      <c r="X780" t="str">
        <f>INDEX(Detail!$B$1:$B$1001,MATCH(Main!C780,Detail!$G$1:$G$1001,0))</f>
        <v>A+</v>
      </c>
    </row>
    <row r="781" spans="1:24" x14ac:dyDescent="0.35">
      <c r="A781">
        <v>780</v>
      </c>
      <c r="B781" t="str">
        <f>IF(A781&lt;=250,"1-250",IF(A781&lt;=500,"251-500",IF(A781&lt;=750,"501-750","751-1000")))</f>
        <v>751-1000</v>
      </c>
      <c r="C781" t="str">
        <f>CONCATENATE(IF(D781="Matematika","A",IF(D781="Fisika","B",IF(D781="Kimia","C",IF(D781="Biologi","D",IF(D781="Statistika","E","F"))))),IF(A781&gt;=1000,"",IF(A781&gt;=100,"0",IF(A781&gt;=10,"00",IF(A781&lt;10,"000")))),A781)</f>
        <v>A0780</v>
      </c>
      <c r="D781" t="s">
        <v>1015</v>
      </c>
      <c r="E781" t="str">
        <f>VLOOKUP(C781,Detail!$G$1:$H$1001,2,0)</f>
        <v>Dwi Latupono</v>
      </c>
      <c r="F781" t="str">
        <f>IF(D781="Aktuaria","Bu Dwi",IF(D781="Matematika","Pak Krisna",IF(D781="Fisika","Pak Budi",IF(D781="Statistika","Bu Ratna",IF(D781="Biologi","Bu Made","Pak Andi")))))</f>
        <v>Pak Krisna</v>
      </c>
      <c r="G781">
        <v>65</v>
      </c>
      <c r="H781">
        <v>54</v>
      </c>
      <c r="I781">
        <v>79</v>
      </c>
      <c r="J781">
        <v>64</v>
      </c>
      <c r="K781">
        <v>58</v>
      </c>
      <c r="L781">
        <v>54</v>
      </c>
      <c r="M781">
        <v>69</v>
      </c>
      <c r="N781" s="27" t="str">
        <f>IFERROR(VLOOKUP(Main!C781,Absen!$A$1:$B$501,2,0),"No")</f>
        <v>No</v>
      </c>
      <c r="O781" s="27" t="str">
        <f>IF(N781="No","Hadir","Tidak Hadir")</f>
        <v>Hadir</v>
      </c>
      <c r="P781">
        <f>IF(N781="No",M781,M781-10)</f>
        <v>69</v>
      </c>
      <c r="Q781">
        <f>SUM(G781:H781,J781:K781)*12.5%+SUM(I781,L781)*20%+P781*10%</f>
        <v>63.625</v>
      </c>
      <c r="R781" t="str">
        <f>IF(Main!Q781&gt;=91,"A+",IF(Main!Q781&gt;=80,"A",IF(Q781&gt;=70,"B",IF(Q781&gt;=60,"C",IF(Q781&gt;=40,"D",IF(Q781&lt;40,"E"))))))</f>
        <v>C</v>
      </c>
      <c r="S781" s="27">
        <f>INDEX(Detail!$A$1:$A$1001,MATCH(Main!C781,Detail!$G$1:$G$1001,0))</f>
        <v>37453</v>
      </c>
      <c r="T781" t="str">
        <f>INDEX(Detail!$F$1:$F$1001,MATCH(Main!C781,Detail!$G$1:$G$1001,0))</f>
        <v>Padang</v>
      </c>
      <c r="U781">
        <f>INDEX(Detail!$C$1:$C$1001,MATCH(Main!C781,Detail!$G$1:$G$1001,0))</f>
        <v>165</v>
      </c>
      <c r="V781">
        <f>INDEX(Detail!$D$1:$D$1001,MATCH(Main!C781,Detail!$G$1:$G$1001,0))</f>
        <v>64</v>
      </c>
      <c r="W781" t="str">
        <f>INDEX(Detail!$E$1:$E$1001,MATCH(Main!C781,Detail!$G$1:$G$1001,0))</f>
        <v xml:space="preserve">Jl. Jend. A. Yani No. 1
</v>
      </c>
      <c r="X781" t="str">
        <f>INDEX(Detail!$B$1:$B$1001,MATCH(Main!C781,Detail!$G$1:$G$1001,0))</f>
        <v>A-</v>
      </c>
    </row>
    <row r="782" spans="1:24" x14ac:dyDescent="0.35">
      <c r="A782">
        <v>781</v>
      </c>
      <c r="B782" t="str">
        <f>IF(A782&lt;=250,"1-250",IF(A782&lt;=500,"251-500",IF(A782&lt;=750,"501-750","751-1000")))</f>
        <v>751-1000</v>
      </c>
      <c r="C782" t="str">
        <f>CONCATENATE(IF(D782="Matematika","A",IF(D782="Fisika","B",IF(D782="Kimia","C",IF(D782="Biologi","D",IF(D782="Statistika","E","F"))))),IF(A782&gt;=1000,"",IF(A782&gt;=100,"0",IF(A782&gt;=10,"00",IF(A782&lt;10,"000")))),A782)</f>
        <v>E0781</v>
      </c>
      <c r="D782" t="s">
        <v>1010</v>
      </c>
      <c r="E782" t="str">
        <f>VLOOKUP(C782,Detail!$G$1:$H$1001,2,0)</f>
        <v>Lidya Hutagalung</v>
      </c>
      <c r="F782" t="str">
        <f>IF(D782="Aktuaria","Bu Dwi",IF(D782="Matematika","Pak Krisna",IF(D782="Fisika","Pak Budi",IF(D782="Statistika","Bu Ratna",IF(D782="Biologi","Bu Made","Pak Andi")))))</f>
        <v>Bu Ratna</v>
      </c>
      <c r="G782">
        <v>87</v>
      </c>
      <c r="H782">
        <v>68</v>
      </c>
      <c r="I782">
        <v>90</v>
      </c>
      <c r="J782">
        <v>56</v>
      </c>
      <c r="K782">
        <v>94</v>
      </c>
      <c r="L782">
        <v>64</v>
      </c>
      <c r="M782">
        <v>100</v>
      </c>
      <c r="N782" s="27">
        <f>IFERROR(VLOOKUP(Main!C782,Absen!$A$1:$B$501,2,0),"No")</f>
        <v>44889</v>
      </c>
      <c r="O782" s="27" t="str">
        <f>IF(N782="No","Hadir","Tidak Hadir")</f>
        <v>Tidak Hadir</v>
      </c>
      <c r="P782">
        <f>IF(N782="No",M782,M782-10)</f>
        <v>90</v>
      </c>
      <c r="Q782">
        <f>SUM(G782:H782,J782:K782)*12.5%+SUM(I782,L782)*20%+P782*10%</f>
        <v>77.924999999999997</v>
      </c>
      <c r="R782" t="str">
        <f>IF(Main!Q782&gt;=91,"A+",IF(Main!Q782&gt;=80,"A",IF(Q782&gt;=70,"B",IF(Q782&gt;=60,"C",IF(Q782&gt;=40,"D",IF(Q782&lt;40,"E"))))))</f>
        <v>B</v>
      </c>
      <c r="S782" s="27">
        <f>INDEX(Detail!$A$1:$A$1001,MATCH(Main!C782,Detail!$G$1:$G$1001,0))</f>
        <v>37508</v>
      </c>
      <c r="T782" t="str">
        <f>INDEX(Detail!$F$1:$F$1001,MATCH(Main!C782,Detail!$G$1:$G$1001,0))</f>
        <v>Cirebon</v>
      </c>
      <c r="U782">
        <f>INDEX(Detail!$C$1:$C$1001,MATCH(Main!C782,Detail!$G$1:$G$1001,0))</f>
        <v>176</v>
      </c>
      <c r="V782">
        <f>INDEX(Detail!$D$1:$D$1001,MATCH(Main!C782,Detail!$G$1:$G$1001,0))</f>
        <v>89</v>
      </c>
      <c r="W782" t="str">
        <f>INDEX(Detail!$E$1:$E$1001,MATCH(Main!C782,Detail!$G$1:$G$1001,0))</f>
        <v xml:space="preserve">Jalan Veteran No. 3
</v>
      </c>
      <c r="X782" t="str">
        <f>INDEX(Detail!$B$1:$B$1001,MATCH(Main!C782,Detail!$G$1:$G$1001,0))</f>
        <v>B-</v>
      </c>
    </row>
    <row r="783" spans="1:24" x14ac:dyDescent="0.35">
      <c r="A783">
        <v>782</v>
      </c>
      <c r="B783" t="str">
        <f>IF(A783&lt;=250,"1-250",IF(A783&lt;=500,"251-500",IF(A783&lt;=750,"501-750","751-1000")))</f>
        <v>751-1000</v>
      </c>
      <c r="C783" t="str">
        <f>CONCATENATE(IF(D783="Matematika","A",IF(D783="Fisika","B",IF(D783="Kimia","C",IF(D783="Biologi","D",IF(D783="Statistika","E","F"))))),IF(A783&gt;=1000,"",IF(A783&gt;=100,"0",IF(A783&gt;=10,"00",IF(A783&lt;10,"000")))),A783)</f>
        <v>B0782</v>
      </c>
      <c r="D783" t="s">
        <v>1014</v>
      </c>
      <c r="E783" t="str">
        <f>VLOOKUP(C783,Detail!$G$1:$H$1001,2,0)</f>
        <v>Tirta Puspasari</v>
      </c>
      <c r="F783" t="str">
        <f>IF(D783="Aktuaria","Bu Dwi",IF(D783="Matematika","Pak Krisna",IF(D783="Fisika","Pak Budi",IF(D783="Statistika","Bu Ratna",IF(D783="Biologi","Bu Made","Pak Andi")))))</f>
        <v>Pak Budi</v>
      </c>
      <c r="G783">
        <v>91</v>
      </c>
      <c r="H783">
        <v>56</v>
      </c>
      <c r="I783">
        <v>66</v>
      </c>
      <c r="J783">
        <v>70</v>
      </c>
      <c r="K783">
        <v>82</v>
      </c>
      <c r="L783">
        <v>65</v>
      </c>
      <c r="M783">
        <v>76</v>
      </c>
      <c r="N783" s="27">
        <f>IFERROR(VLOOKUP(Main!C783,Absen!$A$1:$B$501,2,0),"No")</f>
        <v>44747</v>
      </c>
      <c r="O783" s="27" t="str">
        <f>IF(N783="No","Hadir","Tidak Hadir")</f>
        <v>Tidak Hadir</v>
      </c>
      <c r="P783">
        <f>IF(N783="No",M783,M783-10)</f>
        <v>66</v>
      </c>
      <c r="Q783">
        <f>SUM(G783:H783,J783:K783)*12.5%+SUM(I783,L783)*20%+P783*10%</f>
        <v>70.174999999999997</v>
      </c>
      <c r="R783" t="str">
        <f>IF(Main!Q783&gt;=91,"A+",IF(Main!Q783&gt;=80,"A",IF(Q783&gt;=70,"B",IF(Q783&gt;=60,"C",IF(Q783&gt;=40,"D",IF(Q783&lt;40,"E"))))))</f>
        <v>B</v>
      </c>
      <c r="S783" s="27">
        <f>INDEX(Detail!$A$1:$A$1001,MATCH(Main!C783,Detail!$G$1:$G$1001,0))</f>
        <v>37502</v>
      </c>
      <c r="T783" t="str">
        <f>INDEX(Detail!$F$1:$F$1001,MATCH(Main!C783,Detail!$G$1:$G$1001,0))</f>
        <v>Pekalongan</v>
      </c>
      <c r="U783">
        <f>INDEX(Detail!$C$1:$C$1001,MATCH(Main!C783,Detail!$G$1:$G$1001,0))</f>
        <v>172</v>
      </c>
      <c r="V783">
        <f>INDEX(Detail!$D$1:$D$1001,MATCH(Main!C783,Detail!$G$1:$G$1001,0))</f>
        <v>74</v>
      </c>
      <c r="W783" t="str">
        <f>INDEX(Detail!$E$1:$E$1001,MATCH(Main!C783,Detail!$G$1:$G$1001,0))</f>
        <v>Jl. Raya Setiabudhi No. 90</v>
      </c>
      <c r="X783" t="str">
        <f>INDEX(Detail!$B$1:$B$1001,MATCH(Main!C783,Detail!$G$1:$G$1001,0))</f>
        <v>O-</v>
      </c>
    </row>
    <row r="784" spans="1:24" x14ac:dyDescent="0.35">
      <c r="A784">
        <v>783</v>
      </c>
      <c r="B784" t="str">
        <f>IF(A784&lt;=250,"1-250",IF(A784&lt;=500,"251-500",IF(A784&lt;=750,"501-750","751-1000")))</f>
        <v>751-1000</v>
      </c>
      <c r="C784" t="str">
        <f>CONCATENATE(IF(D784="Matematika","A",IF(D784="Fisika","B",IF(D784="Kimia","C",IF(D784="Biologi","D",IF(D784="Statistika","E","F"))))),IF(A784&gt;=1000,"",IF(A784&gt;=100,"0",IF(A784&gt;=10,"00",IF(A784&lt;10,"000")))),A784)</f>
        <v>D0783</v>
      </c>
      <c r="D784" t="s">
        <v>1013</v>
      </c>
      <c r="E784" t="str">
        <f>VLOOKUP(C784,Detail!$G$1:$H$1001,2,0)</f>
        <v>Danu Nasyiah</v>
      </c>
      <c r="F784" t="str">
        <f>IF(D784="Aktuaria","Bu Dwi",IF(D784="Matematika","Pak Krisna",IF(D784="Fisika","Pak Budi",IF(D784="Statistika","Bu Ratna",IF(D784="Biologi","Bu Made","Pak Andi")))))</f>
        <v>Bu Made</v>
      </c>
      <c r="G784">
        <v>53</v>
      </c>
      <c r="H784">
        <v>46</v>
      </c>
      <c r="I784">
        <v>92</v>
      </c>
      <c r="J784">
        <v>67</v>
      </c>
      <c r="K784">
        <v>76</v>
      </c>
      <c r="L784">
        <v>54</v>
      </c>
      <c r="M784">
        <v>66</v>
      </c>
      <c r="N784" s="27" t="str">
        <f>IFERROR(VLOOKUP(Main!C784,Absen!$A$1:$B$501,2,0),"No")</f>
        <v>No</v>
      </c>
      <c r="O784" s="27" t="str">
        <f>IF(N784="No","Hadir","Tidak Hadir")</f>
        <v>Hadir</v>
      </c>
      <c r="P784">
        <f>IF(N784="No",M784,M784-10)</f>
        <v>66</v>
      </c>
      <c r="Q784">
        <f>SUM(G784:H784,J784:K784)*12.5%+SUM(I784,L784)*20%+P784*10%</f>
        <v>66.05</v>
      </c>
      <c r="R784" t="str">
        <f>IF(Main!Q784&gt;=91,"A+",IF(Main!Q784&gt;=80,"A",IF(Q784&gt;=70,"B",IF(Q784&gt;=60,"C",IF(Q784&gt;=40,"D",IF(Q784&lt;40,"E"))))))</f>
        <v>C</v>
      </c>
      <c r="S784" s="27">
        <f>INDEX(Detail!$A$1:$A$1001,MATCH(Main!C784,Detail!$G$1:$G$1001,0))</f>
        <v>37960</v>
      </c>
      <c r="T784" t="str">
        <f>INDEX(Detail!$F$1:$F$1001,MATCH(Main!C784,Detail!$G$1:$G$1001,0))</f>
        <v>Semarang</v>
      </c>
      <c r="U784">
        <f>INDEX(Detail!$C$1:$C$1001,MATCH(Main!C784,Detail!$G$1:$G$1001,0))</f>
        <v>174</v>
      </c>
      <c r="V784">
        <f>INDEX(Detail!$D$1:$D$1001,MATCH(Main!C784,Detail!$G$1:$G$1001,0))</f>
        <v>61</v>
      </c>
      <c r="W784" t="str">
        <f>INDEX(Detail!$E$1:$E$1001,MATCH(Main!C784,Detail!$G$1:$G$1001,0))</f>
        <v>Jl. W.R. Supratman No. 86</v>
      </c>
      <c r="X784" t="str">
        <f>INDEX(Detail!$B$1:$B$1001,MATCH(Main!C784,Detail!$G$1:$G$1001,0))</f>
        <v>O+</v>
      </c>
    </row>
    <row r="785" spans="1:24" x14ac:dyDescent="0.35">
      <c r="A785">
        <v>784</v>
      </c>
      <c r="B785" t="str">
        <f>IF(A785&lt;=250,"1-250",IF(A785&lt;=500,"251-500",IF(A785&lt;=750,"501-750","751-1000")))</f>
        <v>751-1000</v>
      </c>
      <c r="C785" t="str">
        <f>CONCATENATE(IF(D785="Matematika","A",IF(D785="Fisika","B",IF(D785="Kimia","C",IF(D785="Biologi","D",IF(D785="Statistika","E","F"))))),IF(A785&gt;=1000,"",IF(A785&gt;=100,"0",IF(A785&gt;=10,"00",IF(A785&lt;10,"000")))),A785)</f>
        <v>B0784</v>
      </c>
      <c r="D785" t="s">
        <v>1014</v>
      </c>
      <c r="E785" t="str">
        <f>VLOOKUP(C785,Detail!$G$1:$H$1001,2,0)</f>
        <v>Elisa Mahendra</v>
      </c>
      <c r="F785" t="str">
        <f>IF(D785="Aktuaria","Bu Dwi",IF(D785="Matematika","Pak Krisna",IF(D785="Fisika","Pak Budi",IF(D785="Statistika","Bu Ratna",IF(D785="Biologi","Bu Made","Pak Andi")))))</f>
        <v>Pak Budi</v>
      </c>
      <c r="G785">
        <v>65</v>
      </c>
      <c r="H785">
        <v>74</v>
      </c>
      <c r="I785">
        <v>44</v>
      </c>
      <c r="J785">
        <v>69</v>
      </c>
      <c r="K785">
        <v>51</v>
      </c>
      <c r="L785">
        <v>51</v>
      </c>
      <c r="M785">
        <v>85</v>
      </c>
      <c r="N785" s="27">
        <f>IFERROR(VLOOKUP(Main!C785,Absen!$A$1:$B$501,2,0),"No")</f>
        <v>44755</v>
      </c>
      <c r="O785" s="27" t="str">
        <f>IF(N785="No","Hadir","Tidak Hadir")</f>
        <v>Tidak Hadir</v>
      </c>
      <c r="P785">
        <f>IF(N785="No",M785,M785-10)</f>
        <v>75</v>
      </c>
      <c r="Q785">
        <f>SUM(G785:H785,J785:K785)*12.5%+SUM(I785,L785)*20%+P785*10%</f>
        <v>58.875</v>
      </c>
      <c r="R785" t="str">
        <f>IF(Main!Q785&gt;=91,"A+",IF(Main!Q785&gt;=80,"A",IF(Q785&gt;=70,"B",IF(Q785&gt;=60,"C",IF(Q785&gt;=40,"D",IF(Q785&lt;40,"E"))))))</f>
        <v>D</v>
      </c>
      <c r="S785" s="27">
        <f>INDEX(Detail!$A$1:$A$1001,MATCH(Main!C785,Detail!$G$1:$G$1001,0))</f>
        <v>38341</v>
      </c>
      <c r="T785" t="str">
        <f>INDEX(Detail!$F$1:$F$1001,MATCH(Main!C785,Detail!$G$1:$G$1001,0))</f>
        <v>Palangkaraya</v>
      </c>
      <c r="U785">
        <f>INDEX(Detail!$C$1:$C$1001,MATCH(Main!C785,Detail!$G$1:$G$1001,0))</f>
        <v>177</v>
      </c>
      <c r="V785">
        <f>INDEX(Detail!$D$1:$D$1001,MATCH(Main!C785,Detail!$G$1:$G$1001,0))</f>
        <v>70</v>
      </c>
      <c r="W785" t="str">
        <f>INDEX(Detail!$E$1:$E$1001,MATCH(Main!C785,Detail!$G$1:$G$1001,0))</f>
        <v>Jl. Rajawali Barat No. 19</v>
      </c>
      <c r="X785" t="str">
        <f>INDEX(Detail!$B$1:$B$1001,MATCH(Main!C785,Detail!$G$1:$G$1001,0))</f>
        <v>O-</v>
      </c>
    </row>
    <row r="786" spans="1:24" x14ac:dyDescent="0.35">
      <c r="A786">
        <v>785</v>
      </c>
      <c r="B786" t="str">
        <f>IF(A786&lt;=250,"1-250",IF(A786&lt;=500,"251-500",IF(A786&lt;=750,"501-750","751-1000")))</f>
        <v>751-1000</v>
      </c>
      <c r="C786" t="str">
        <f>CONCATENATE(IF(D786="Matematika","A",IF(D786="Fisika","B",IF(D786="Kimia","C",IF(D786="Biologi","D",IF(D786="Statistika","E","F"))))),IF(A786&gt;=1000,"",IF(A786&gt;=100,"0",IF(A786&gt;=10,"00",IF(A786&lt;10,"000")))),A786)</f>
        <v>F0785</v>
      </c>
      <c r="D786" t="s">
        <v>1011</v>
      </c>
      <c r="E786" t="str">
        <f>VLOOKUP(C786,Detail!$G$1:$H$1001,2,0)</f>
        <v>Gangsa Yuniar</v>
      </c>
      <c r="F786" t="str">
        <f>IF(D786="Aktuaria","Bu Dwi",IF(D786="Matematika","Pak Krisna",IF(D786="Fisika","Pak Budi",IF(D786="Statistika","Bu Ratna",IF(D786="Biologi","Bu Made","Pak Andi")))))</f>
        <v>Bu Dwi</v>
      </c>
      <c r="G786">
        <v>78</v>
      </c>
      <c r="H786">
        <v>61</v>
      </c>
      <c r="I786">
        <v>43</v>
      </c>
      <c r="J786">
        <v>54</v>
      </c>
      <c r="K786">
        <v>69</v>
      </c>
      <c r="L786">
        <v>85</v>
      </c>
      <c r="M786">
        <v>64</v>
      </c>
      <c r="N786" s="27" t="str">
        <f>IFERROR(VLOOKUP(Main!C786,Absen!$A$1:$B$501,2,0),"No")</f>
        <v>No</v>
      </c>
      <c r="O786" s="27" t="str">
        <f>IF(N786="No","Hadir","Tidak Hadir")</f>
        <v>Hadir</v>
      </c>
      <c r="P786">
        <f>IF(N786="No",M786,M786-10)</f>
        <v>64</v>
      </c>
      <c r="Q786">
        <f>SUM(G786:H786,J786:K786)*12.5%+SUM(I786,L786)*20%+P786*10%</f>
        <v>64.75</v>
      </c>
      <c r="R786" t="str">
        <f>IF(Main!Q786&gt;=91,"A+",IF(Main!Q786&gt;=80,"A",IF(Q786&gt;=70,"B",IF(Q786&gt;=60,"C",IF(Q786&gt;=40,"D",IF(Q786&lt;40,"E"))))))</f>
        <v>C</v>
      </c>
      <c r="S786" s="27">
        <f>INDEX(Detail!$A$1:$A$1001,MATCH(Main!C786,Detail!$G$1:$G$1001,0))</f>
        <v>37131</v>
      </c>
      <c r="T786" t="str">
        <f>INDEX(Detail!$F$1:$F$1001,MATCH(Main!C786,Detail!$G$1:$G$1001,0))</f>
        <v>Cimahi</v>
      </c>
      <c r="U786">
        <f>INDEX(Detail!$C$1:$C$1001,MATCH(Main!C786,Detail!$G$1:$G$1001,0))</f>
        <v>172</v>
      </c>
      <c r="V786">
        <f>INDEX(Detail!$D$1:$D$1001,MATCH(Main!C786,Detail!$G$1:$G$1001,0))</f>
        <v>95</v>
      </c>
      <c r="W786" t="str">
        <f>INDEX(Detail!$E$1:$E$1001,MATCH(Main!C786,Detail!$G$1:$G$1001,0))</f>
        <v>Gang Gegerkalong Hilir No. 40</v>
      </c>
      <c r="X786" t="str">
        <f>INDEX(Detail!$B$1:$B$1001,MATCH(Main!C786,Detail!$G$1:$G$1001,0))</f>
        <v>O-</v>
      </c>
    </row>
    <row r="787" spans="1:24" x14ac:dyDescent="0.35">
      <c r="A787">
        <v>786</v>
      </c>
      <c r="B787" t="str">
        <f>IF(A787&lt;=250,"1-250",IF(A787&lt;=500,"251-500",IF(A787&lt;=750,"501-750","751-1000")))</f>
        <v>751-1000</v>
      </c>
      <c r="C787" t="str">
        <f>CONCATENATE(IF(D787="Matematika","A",IF(D787="Fisika","B",IF(D787="Kimia","C",IF(D787="Biologi","D",IF(D787="Statistika","E","F"))))),IF(A787&gt;=1000,"",IF(A787&gt;=100,"0",IF(A787&gt;=10,"00",IF(A787&lt;10,"000")))),A787)</f>
        <v>D0786</v>
      </c>
      <c r="D787" t="s">
        <v>1013</v>
      </c>
      <c r="E787" t="str">
        <f>VLOOKUP(C787,Detail!$G$1:$H$1001,2,0)</f>
        <v>Hafshah Hastuti</v>
      </c>
      <c r="F787" t="str">
        <f>IF(D787="Aktuaria","Bu Dwi",IF(D787="Matematika","Pak Krisna",IF(D787="Fisika","Pak Budi",IF(D787="Statistika","Bu Ratna",IF(D787="Biologi","Bu Made","Pak Andi")))))</f>
        <v>Bu Made</v>
      </c>
      <c r="G787">
        <v>91</v>
      </c>
      <c r="H787">
        <v>52</v>
      </c>
      <c r="I787">
        <v>50</v>
      </c>
      <c r="J787">
        <v>68</v>
      </c>
      <c r="K787">
        <v>56</v>
      </c>
      <c r="L787">
        <v>47</v>
      </c>
      <c r="M787">
        <v>83</v>
      </c>
      <c r="N787" s="27">
        <f>IFERROR(VLOOKUP(Main!C787,Absen!$A$1:$B$501,2,0),"No")</f>
        <v>44881</v>
      </c>
      <c r="O787" s="27" t="str">
        <f>IF(N787="No","Hadir","Tidak Hadir")</f>
        <v>Tidak Hadir</v>
      </c>
      <c r="P787">
        <f>IF(N787="No",M787,M787-10)</f>
        <v>73</v>
      </c>
      <c r="Q787">
        <f>SUM(G787:H787,J787:K787)*12.5%+SUM(I787,L787)*20%+P787*10%</f>
        <v>60.075000000000003</v>
      </c>
      <c r="R787" t="str">
        <f>IF(Main!Q787&gt;=91,"A+",IF(Main!Q787&gt;=80,"A",IF(Q787&gt;=70,"B",IF(Q787&gt;=60,"C",IF(Q787&gt;=40,"D",IF(Q787&lt;40,"E"))))))</f>
        <v>C</v>
      </c>
      <c r="S787" s="27">
        <f>INDEX(Detail!$A$1:$A$1001,MATCH(Main!C787,Detail!$G$1:$G$1001,0))</f>
        <v>38241</v>
      </c>
      <c r="T787" t="str">
        <f>INDEX(Detail!$F$1:$F$1001,MATCH(Main!C787,Detail!$G$1:$G$1001,0))</f>
        <v>Bima</v>
      </c>
      <c r="U787">
        <f>INDEX(Detail!$C$1:$C$1001,MATCH(Main!C787,Detail!$G$1:$G$1001,0))</f>
        <v>173</v>
      </c>
      <c r="V787">
        <f>INDEX(Detail!$D$1:$D$1001,MATCH(Main!C787,Detail!$G$1:$G$1001,0))</f>
        <v>74</v>
      </c>
      <c r="W787" t="str">
        <f>INDEX(Detail!$E$1:$E$1001,MATCH(Main!C787,Detail!$G$1:$G$1001,0))</f>
        <v>Gang Stasiun Wonokromo No. 16</v>
      </c>
      <c r="X787" t="str">
        <f>INDEX(Detail!$B$1:$B$1001,MATCH(Main!C787,Detail!$G$1:$G$1001,0))</f>
        <v>B-</v>
      </c>
    </row>
    <row r="788" spans="1:24" x14ac:dyDescent="0.35">
      <c r="A788">
        <v>787</v>
      </c>
      <c r="B788" t="str">
        <f>IF(A788&lt;=250,"1-250",IF(A788&lt;=500,"251-500",IF(A788&lt;=750,"501-750","751-1000")))</f>
        <v>751-1000</v>
      </c>
      <c r="C788" t="str">
        <f>CONCATENATE(IF(D788="Matematika","A",IF(D788="Fisika","B",IF(D788="Kimia","C",IF(D788="Biologi","D",IF(D788="Statistika","E","F"))))),IF(A788&gt;=1000,"",IF(A788&gt;=100,"0",IF(A788&gt;=10,"00",IF(A788&lt;10,"000")))),A788)</f>
        <v>D0787</v>
      </c>
      <c r="D788" t="s">
        <v>1013</v>
      </c>
      <c r="E788" t="str">
        <f>VLOOKUP(C788,Detail!$G$1:$H$1001,2,0)</f>
        <v>Prayogo Sihombing</v>
      </c>
      <c r="F788" t="str">
        <f>IF(D788="Aktuaria","Bu Dwi",IF(D788="Matematika","Pak Krisna",IF(D788="Fisika","Pak Budi",IF(D788="Statistika","Bu Ratna",IF(D788="Biologi","Bu Made","Pak Andi")))))</f>
        <v>Bu Made</v>
      </c>
      <c r="G788">
        <v>73</v>
      </c>
      <c r="H788">
        <v>61</v>
      </c>
      <c r="I788">
        <v>87</v>
      </c>
      <c r="J788">
        <v>57</v>
      </c>
      <c r="K788">
        <v>83</v>
      </c>
      <c r="L788">
        <v>92</v>
      </c>
      <c r="M788">
        <v>68</v>
      </c>
      <c r="N788" s="27" t="str">
        <f>IFERROR(VLOOKUP(Main!C788,Absen!$A$1:$B$501,2,0),"No")</f>
        <v>No</v>
      </c>
      <c r="O788" s="27" t="str">
        <f>IF(N788="No","Hadir","Tidak Hadir")</f>
        <v>Hadir</v>
      </c>
      <c r="P788">
        <f>IF(N788="No",M788,M788-10)</f>
        <v>68</v>
      </c>
      <c r="Q788">
        <f>SUM(G788:H788,J788:K788)*12.5%+SUM(I788,L788)*20%+P788*10%</f>
        <v>76.850000000000009</v>
      </c>
      <c r="R788" t="str">
        <f>IF(Main!Q788&gt;=91,"A+",IF(Main!Q788&gt;=80,"A",IF(Q788&gt;=70,"B",IF(Q788&gt;=60,"C",IF(Q788&gt;=40,"D",IF(Q788&lt;40,"E"))))))</f>
        <v>B</v>
      </c>
      <c r="S788" s="27">
        <f>INDEX(Detail!$A$1:$A$1001,MATCH(Main!C788,Detail!$G$1:$G$1001,0))</f>
        <v>37987</v>
      </c>
      <c r="T788" t="str">
        <f>INDEX(Detail!$F$1:$F$1001,MATCH(Main!C788,Detail!$G$1:$G$1001,0))</f>
        <v>Kota Administrasi Jakarta Barat</v>
      </c>
      <c r="U788">
        <f>INDEX(Detail!$C$1:$C$1001,MATCH(Main!C788,Detail!$G$1:$G$1001,0))</f>
        <v>167</v>
      </c>
      <c r="V788">
        <f>INDEX(Detail!$D$1:$D$1001,MATCH(Main!C788,Detail!$G$1:$G$1001,0))</f>
        <v>75</v>
      </c>
      <c r="W788" t="str">
        <f>INDEX(Detail!$E$1:$E$1001,MATCH(Main!C788,Detail!$G$1:$G$1001,0))</f>
        <v>Jalan Dipenogoro No. 55</v>
      </c>
      <c r="X788" t="str">
        <f>INDEX(Detail!$B$1:$B$1001,MATCH(Main!C788,Detail!$G$1:$G$1001,0))</f>
        <v>O-</v>
      </c>
    </row>
    <row r="789" spans="1:24" x14ac:dyDescent="0.35">
      <c r="A789">
        <v>788</v>
      </c>
      <c r="B789" t="str">
        <f>IF(A789&lt;=250,"1-250",IF(A789&lt;=500,"251-500",IF(A789&lt;=750,"501-750","751-1000")))</f>
        <v>751-1000</v>
      </c>
      <c r="C789" t="str">
        <f>CONCATENATE(IF(D789="Matematika","A",IF(D789="Fisika","B",IF(D789="Kimia","C",IF(D789="Biologi","D",IF(D789="Statistika","E","F"))))),IF(A789&gt;=1000,"",IF(A789&gt;=100,"0",IF(A789&gt;=10,"00",IF(A789&lt;10,"000")))),A789)</f>
        <v>C0788</v>
      </c>
      <c r="D789" t="s">
        <v>1012</v>
      </c>
      <c r="E789" t="str">
        <f>VLOOKUP(C789,Detail!$G$1:$H$1001,2,0)</f>
        <v>Gangsa Mulyani</v>
      </c>
      <c r="F789" t="str">
        <f>IF(D789="Aktuaria","Bu Dwi",IF(D789="Matematika","Pak Krisna",IF(D789="Fisika","Pak Budi",IF(D789="Statistika","Bu Ratna",IF(D789="Biologi","Bu Made","Pak Andi")))))</f>
        <v>Pak Andi</v>
      </c>
      <c r="G789">
        <v>90</v>
      </c>
      <c r="H789">
        <v>74</v>
      </c>
      <c r="I789">
        <v>61</v>
      </c>
      <c r="J789">
        <v>53</v>
      </c>
      <c r="K789">
        <v>51</v>
      </c>
      <c r="L789">
        <v>91</v>
      </c>
      <c r="M789">
        <v>67</v>
      </c>
      <c r="N789" s="27">
        <f>IFERROR(VLOOKUP(Main!C789,Absen!$A$1:$B$501,2,0),"No")</f>
        <v>44861</v>
      </c>
      <c r="O789" s="27" t="str">
        <f>IF(N789="No","Hadir","Tidak Hadir")</f>
        <v>Tidak Hadir</v>
      </c>
      <c r="P789">
        <f>IF(N789="No",M789,M789-10)</f>
        <v>57</v>
      </c>
      <c r="Q789">
        <f>SUM(G789:H789,J789:K789)*12.5%+SUM(I789,L789)*20%+P789*10%</f>
        <v>69.600000000000009</v>
      </c>
      <c r="R789" t="str">
        <f>IF(Main!Q789&gt;=91,"A+",IF(Main!Q789&gt;=80,"A",IF(Q789&gt;=70,"B",IF(Q789&gt;=60,"C",IF(Q789&gt;=40,"D",IF(Q789&lt;40,"E"))))))</f>
        <v>C</v>
      </c>
      <c r="S789" s="27">
        <f>INDEX(Detail!$A$1:$A$1001,MATCH(Main!C789,Detail!$G$1:$G$1001,0))</f>
        <v>38078</v>
      </c>
      <c r="T789" t="str">
        <f>INDEX(Detail!$F$1:$F$1001,MATCH(Main!C789,Detail!$G$1:$G$1001,0))</f>
        <v>Surakarta</v>
      </c>
      <c r="U789">
        <f>INDEX(Detail!$C$1:$C$1001,MATCH(Main!C789,Detail!$G$1:$G$1001,0))</f>
        <v>174</v>
      </c>
      <c r="V789">
        <f>INDEX(Detail!$D$1:$D$1001,MATCH(Main!C789,Detail!$G$1:$G$1001,0))</f>
        <v>87</v>
      </c>
      <c r="W789" t="str">
        <f>INDEX(Detail!$E$1:$E$1001,MATCH(Main!C789,Detail!$G$1:$G$1001,0))</f>
        <v xml:space="preserve">Gg. Ahmad Yani No. 0
</v>
      </c>
      <c r="X789" t="str">
        <f>INDEX(Detail!$B$1:$B$1001,MATCH(Main!C789,Detail!$G$1:$G$1001,0))</f>
        <v>B+</v>
      </c>
    </row>
    <row r="790" spans="1:24" x14ac:dyDescent="0.35">
      <c r="A790">
        <v>789</v>
      </c>
      <c r="B790" t="str">
        <f>IF(A790&lt;=250,"1-250",IF(A790&lt;=500,"251-500",IF(A790&lt;=750,"501-750","751-1000")))</f>
        <v>751-1000</v>
      </c>
      <c r="C790" t="str">
        <f>CONCATENATE(IF(D790="Matematika","A",IF(D790="Fisika","B",IF(D790="Kimia","C",IF(D790="Biologi","D",IF(D790="Statistika","E","F"))))),IF(A790&gt;=1000,"",IF(A790&gt;=100,"0",IF(A790&gt;=10,"00",IF(A790&lt;10,"000")))),A790)</f>
        <v>A0789</v>
      </c>
      <c r="D790" t="s">
        <v>1015</v>
      </c>
      <c r="E790" t="str">
        <f>VLOOKUP(C790,Detail!$G$1:$H$1001,2,0)</f>
        <v>Bahuwirya Rajasa</v>
      </c>
      <c r="F790" t="str">
        <f>IF(D790="Aktuaria","Bu Dwi",IF(D790="Matematika","Pak Krisna",IF(D790="Fisika","Pak Budi",IF(D790="Statistika","Bu Ratna",IF(D790="Biologi","Bu Made","Pak Andi")))))</f>
        <v>Pak Krisna</v>
      </c>
      <c r="G790">
        <v>53</v>
      </c>
      <c r="H790">
        <v>50</v>
      </c>
      <c r="I790">
        <v>68</v>
      </c>
      <c r="J790">
        <v>51</v>
      </c>
      <c r="K790">
        <v>91</v>
      </c>
      <c r="L790">
        <v>69</v>
      </c>
      <c r="M790">
        <v>100</v>
      </c>
      <c r="N790" s="27">
        <f>IFERROR(VLOOKUP(Main!C790,Absen!$A$1:$B$501,2,0),"No")</f>
        <v>44778</v>
      </c>
      <c r="O790" s="27" t="str">
        <f>IF(N790="No","Hadir","Tidak Hadir")</f>
        <v>Tidak Hadir</v>
      </c>
      <c r="P790">
        <f>IF(N790="No",M790,M790-10)</f>
        <v>90</v>
      </c>
      <c r="Q790">
        <f>SUM(G790:H790,J790:K790)*12.5%+SUM(I790,L790)*20%+P790*10%</f>
        <v>67.025000000000006</v>
      </c>
      <c r="R790" t="str">
        <f>IF(Main!Q790&gt;=91,"A+",IF(Main!Q790&gt;=80,"A",IF(Q790&gt;=70,"B",IF(Q790&gt;=60,"C",IF(Q790&gt;=40,"D",IF(Q790&lt;40,"E"))))))</f>
        <v>C</v>
      </c>
      <c r="S790" s="27">
        <f>INDEX(Detail!$A$1:$A$1001,MATCH(Main!C790,Detail!$G$1:$G$1001,0))</f>
        <v>37554</v>
      </c>
      <c r="T790" t="str">
        <f>INDEX(Detail!$F$1:$F$1001,MATCH(Main!C790,Detail!$G$1:$G$1001,0))</f>
        <v>Kota Administrasi Jakarta Utara</v>
      </c>
      <c r="U790">
        <f>INDEX(Detail!$C$1:$C$1001,MATCH(Main!C790,Detail!$G$1:$G$1001,0))</f>
        <v>166</v>
      </c>
      <c r="V790">
        <f>INDEX(Detail!$D$1:$D$1001,MATCH(Main!C790,Detail!$G$1:$G$1001,0))</f>
        <v>48</v>
      </c>
      <c r="W790" t="str">
        <f>INDEX(Detail!$E$1:$E$1001,MATCH(Main!C790,Detail!$G$1:$G$1001,0))</f>
        <v>Jalan Cihampelas No. 01</v>
      </c>
      <c r="X790" t="str">
        <f>INDEX(Detail!$B$1:$B$1001,MATCH(Main!C790,Detail!$G$1:$G$1001,0))</f>
        <v>O-</v>
      </c>
    </row>
    <row r="791" spans="1:24" x14ac:dyDescent="0.35">
      <c r="A791">
        <v>790</v>
      </c>
      <c r="B791" t="str">
        <f>IF(A791&lt;=250,"1-250",IF(A791&lt;=500,"251-500",IF(A791&lt;=750,"501-750","751-1000")))</f>
        <v>751-1000</v>
      </c>
      <c r="C791" t="str">
        <f>CONCATENATE(IF(D791="Matematika","A",IF(D791="Fisika","B",IF(D791="Kimia","C",IF(D791="Biologi","D",IF(D791="Statistika","E","F"))))),IF(A791&gt;=1000,"",IF(A791&gt;=100,"0",IF(A791&gt;=10,"00",IF(A791&lt;10,"000")))),A791)</f>
        <v>E0790</v>
      </c>
      <c r="D791" t="s">
        <v>1010</v>
      </c>
      <c r="E791" t="str">
        <f>VLOOKUP(C791,Detail!$G$1:$H$1001,2,0)</f>
        <v>Chandra Latupono</v>
      </c>
      <c r="F791" t="str">
        <f>IF(D791="Aktuaria","Bu Dwi",IF(D791="Matematika","Pak Krisna",IF(D791="Fisika","Pak Budi",IF(D791="Statistika","Bu Ratna",IF(D791="Biologi","Bu Made","Pak Andi")))))</f>
        <v>Bu Ratna</v>
      </c>
      <c r="G791">
        <v>57</v>
      </c>
      <c r="H791">
        <v>57</v>
      </c>
      <c r="I791">
        <v>82</v>
      </c>
      <c r="J791">
        <v>62</v>
      </c>
      <c r="K791">
        <v>60</v>
      </c>
      <c r="L791">
        <v>76</v>
      </c>
      <c r="M791">
        <v>93</v>
      </c>
      <c r="N791" s="27">
        <f>IFERROR(VLOOKUP(Main!C791,Absen!$A$1:$B$501,2,0),"No")</f>
        <v>44801</v>
      </c>
      <c r="O791" s="27" t="str">
        <f>IF(N791="No","Hadir","Tidak Hadir")</f>
        <v>Tidak Hadir</v>
      </c>
      <c r="P791">
        <f>IF(N791="No",M791,M791-10)</f>
        <v>83</v>
      </c>
      <c r="Q791">
        <f>SUM(G791:H791,J791:K791)*12.5%+SUM(I791,L791)*20%+P791*10%</f>
        <v>69.400000000000006</v>
      </c>
      <c r="R791" t="str">
        <f>IF(Main!Q791&gt;=91,"A+",IF(Main!Q791&gt;=80,"A",IF(Q791&gt;=70,"B",IF(Q791&gt;=60,"C",IF(Q791&gt;=40,"D",IF(Q791&lt;40,"E"))))))</f>
        <v>C</v>
      </c>
      <c r="S791" s="27">
        <f>INDEX(Detail!$A$1:$A$1001,MATCH(Main!C791,Detail!$G$1:$G$1001,0))</f>
        <v>37072</v>
      </c>
      <c r="T791" t="str">
        <f>INDEX(Detail!$F$1:$F$1001,MATCH(Main!C791,Detail!$G$1:$G$1001,0))</f>
        <v>Palembang</v>
      </c>
      <c r="U791">
        <f>INDEX(Detail!$C$1:$C$1001,MATCH(Main!C791,Detail!$G$1:$G$1001,0))</f>
        <v>168</v>
      </c>
      <c r="V791">
        <f>INDEX(Detail!$D$1:$D$1001,MATCH(Main!C791,Detail!$G$1:$G$1001,0))</f>
        <v>52</v>
      </c>
      <c r="W791" t="str">
        <f>INDEX(Detail!$E$1:$E$1001,MATCH(Main!C791,Detail!$G$1:$G$1001,0))</f>
        <v>Gg. Sukabumi No. 67</v>
      </c>
      <c r="X791" t="str">
        <f>INDEX(Detail!$B$1:$B$1001,MATCH(Main!C791,Detail!$G$1:$G$1001,0))</f>
        <v>B-</v>
      </c>
    </row>
    <row r="792" spans="1:24" x14ac:dyDescent="0.35">
      <c r="A792">
        <v>791</v>
      </c>
      <c r="B792" t="str">
        <f>IF(A792&lt;=250,"1-250",IF(A792&lt;=500,"251-500",IF(A792&lt;=750,"501-750","751-1000")))</f>
        <v>751-1000</v>
      </c>
      <c r="C792" t="str">
        <f>CONCATENATE(IF(D792="Matematika","A",IF(D792="Fisika","B",IF(D792="Kimia","C",IF(D792="Biologi","D",IF(D792="Statistika","E","F"))))),IF(A792&gt;=1000,"",IF(A792&gt;=100,"0",IF(A792&gt;=10,"00",IF(A792&lt;10,"000")))),A792)</f>
        <v>B0791</v>
      </c>
      <c r="D792" t="s">
        <v>1014</v>
      </c>
      <c r="E792" t="str">
        <f>VLOOKUP(C792,Detail!$G$1:$H$1001,2,0)</f>
        <v>Rafi Uwais</v>
      </c>
      <c r="F792" t="str">
        <f>IF(D792="Aktuaria","Bu Dwi",IF(D792="Matematika","Pak Krisna",IF(D792="Fisika","Pak Budi",IF(D792="Statistika","Bu Ratna",IF(D792="Biologi","Bu Made","Pak Andi")))))</f>
        <v>Pak Budi</v>
      </c>
      <c r="G792">
        <v>62</v>
      </c>
      <c r="H792">
        <v>72</v>
      </c>
      <c r="I792">
        <v>64</v>
      </c>
      <c r="J792">
        <v>74</v>
      </c>
      <c r="K792">
        <v>92</v>
      </c>
      <c r="L792">
        <v>90</v>
      </c>
      <c r="M792">
        <v>86</v>
      </c>
      <c r="N792" s="27">
        <f>IFERROR(VLOOKUP(Main!C792,Absen!$A$1:$B$501,2,0),"No")</f>
        <v>44866</v>
      </c>
      <c r="O792" s="27" t="str">
        <f>IF(N792="No","Hadir","Tidak Hadir")</f>
        <v>Tidak Hadir</v>
      </c>
      <c r="P792">
        <f>IF(N792="No",M792,M792-10)</f>
        <v>76</v>
      </c>
      <c r="Q792">
        <f>SUM(G792:H792,J792:K792)*12.5%+SUM(I792,L792)*20%+P792*10%</f>
        <v>75.899999999999991</v>
      </c>
      <c r="R792" t="str">
        <f>IF(Main!Q792&gt;=91,"A+",IF(Main!Q792&gt;=80,"A",IF(Q792&gt;=70,"B",IF(Q792&gt;=60,"C",IF(Q792&gt;=40,"D",IF(Q792&lt;40,"E"))))))</f>
        <v>B</v>
      </c>
      <c r="S792" s="27">
        <f>INDEX(Detail!$A$1:$A$1001,MATCH(Main!C792,Detail!$G$1:$G$1001,0))</f>
        <v>38229</v>
      </c>
      <c r="T792" t="str">
        <f>INDEX(Detail!$F$1:$F$1001,MATCH(Main!C792,Detail!$G$1:$G$1001,0))</f>
        <v>Padang</v>
      </c>
      <c r="U792">
        <f>INDEX(Detail!$C$1:$C$1001,MATCH(Main!C792,Detail!$G$1:$G$1001,0))</f>
        <v>156</v>
      </c>
      <c r="V792">
        <f>INDEX(Detail!$D$1:$D$1001,MATCH(Main!C792,Detail!$G$1:$G$1001,0))</f>
        <v>80</v>
      </c>
      <c r="W792" t="str">
        <f>INDEX(Detail!$E$1:$E$1001,MATCH(Main!C792,Detail!$G$1:$G$1001,0))</f>
        <v>Jalan Ir. H. Djuanda No. 13</v>
      </c>
      <c r="X792" t="str">
        <f>INDEX(Detail!$B$1:$B$1001,MATCH(Main!C792,Detail!$G$1:$G$1001,0))</f>
        <v>AB+</v>
      </c>
    </row>
    <row r="793" spans="1:24" x14ac:dyDescent="0.35">
      <c r="A793">
        <v>792</v>
      </c>
      <c r="B793" t="str">
        <f>IF(A793&lt;=250,"1-250",IF(A793&lt;=500,"251-500",IF(A793&lt;=750,"501-750","751-1000")))</f>
        <v>751-1000</v>
      </c>
      <c r="C793" t="str">
        <f>CONCATENATE(IF(D793="Matematika","A",IF(D793="Fisika","B",IF(D793="Kimia","C",IF(D793="Biologi","D",IF(D793="Statistika","E","F"))))),IF(A793&gt;=1000,"",IF(A793&gt;=100,"0",IF(A793&gt;=10,"00",IF(A793&lt;10,"000")))),A793)</f>
        <v>D0792</v>
      </c>
      <c r="D793" t="s">
        <v>1013</v>
      </c>
      <c r="E793" t="str">
        <f>VLOOKUP(C793,Detail!$G$1:$H$1001,2,0)</f>
        <v>Wadi Wijaya</v>
      </c>
      <c r="F793" t="str">
        <f>IF(D793="Aktuaria","Bu Dwi",IF(D793="Matematika","Pak Krisna",IF(D793="Fisika","Pak Budi",IF(D793="Statistika","Bu Ratna",IF(D793="Biologi","Bu Made","Pak Andi")))))</f>
        <v>Bu Made</v>
      </c>
      <c r="G793">
        <v>73</v>
      </c>
      <c r="H793">
        <v>56</v>
      </c>
      <c r="I793">
        <v>43</v>
      </c>
      <c r="J793">
        <v>60</v>
      </c>
      <c r="K793">
        <v>71</v>
      </c>
      <c r="L793">
        <v>65</v>
      </c>
      <c r="M793">
        <v>65</v>
      </c>
      <c r="N793" s="27">
        <f>IFERROR(VLOOKUP(Main!C793,Absen!$A$1:$B$501,2,0),"No")</f>
        <v>44848</v>
      </c>
      <c r="O793" s="27" t="str">
        <f>IF(N793="No","Hadir","Tidak Hadir")</f>
        <v>Tidak Hadir</v>
      </c>
      <c r="P793">
        <f>IF(N793="No",M793,M793-10)</f>
        <v>55</v>
      </c>
      <c r="Q793">
        <f>SUM(G793:H793,J793:K793)*12.5%+SUM(I793,L793)*20%+P793*10%</f>
        <v>59.6</v>
      </c>
      <c r="R793" t="str">
        <f>IF(Main!Q793&gt;=91,"A+",IF(Main!Q793&gt;=80,"A",IF(Q793&gt;=70,"B",IF(Q793&gt;=60,"C",IF(Q793&gt;=40,"D",IF(Q793&lt;40,"E"))))))</f>
        <v>D</v>
      </c>
      <c r="S793" s="27">
        <f>INDEX(Detail!$A$1:$A$1001,MATCH(Main!C793,Detail!$G$1:$G$1001,0))</f>
        <v>37817</v>
      </c>
      <c r="T793" t="str">
        <f>INDEX(Detail!$F$1:$F$1001,MATCH(Main!C793,Detail!$G$1:$G$1001,0))</f>
        <v>Kediri</v>
      </c>
      <c r="U793">
        <f>INDEX(Detail!$C$1:$C$1001,MATCH(Main!C793,Detail!$G$1:$G$1001,0))</f>
        <v>163</v>
      </c>
      <c r="V793">
        <f>INDEX(Detail!$D$1:$D$1001,MATCH(Main!C793,Detail!$G$1:$G$1001,0))</f>
        <v>55</v>
      </c>
      <c r="W793" t="str">
        <f>INDEX(Detail!$E$1:$E$1001,MATCH(Main!C793,Detail!$G$1:$G$1001,0))</f>
        <v xml:space="preserve">Gg. Monginsidi No. 6
</v>
      </c>
      <c r="X793" t="str">
        <f>INDEX(Detail!$B$1:$B$1001,MATCH(Main!C793,Detail!$G$1:$G$1001,0))</f>
        <v>O-</v>
      </c>
    </row>
    <row r="794" spans="1:24" x14ac:dyDescent="0.35">
      <c r="A794">
        <v>793</v>
      </c>
      <c r="B794" t="str">
        <f>IF(A794&lt;=250,"1-250",IF(A794&lt;=500,"251-500",IF(A794&lt;=750,"501-750","751-1000")))</f>
        <v>751-1000</v>
      </c>
      <c r="C794" t="str">
        <f>CONCATENATE(IF(D794="Matematika","A",IF(D794="Fisika","B",IF(D794="Kimia","C",IF(D794="Biologi","D",IF(D794="Statistika","E","F"))))),IF(A794&gt;=1000,"",IF(A794&gt;=100,"0",IF(A794&gt;=10,"00",IF(A794&lt;10,"000")))),A794)</f>
        <v>C0793</v>
      </c>
      <c r="D794" t="s">
        <v>1012</v>
      </c>
      <c r="E794" t="str">
        <f>VLOOKUP(C794,Detail!$G$1:$H$1001,2,0)</f>
        <v>Dadap Farida</v>
      </c>
      <c r="F794" t="str">
        <f>IF(D794="Aktuaria","Bu Dwi",IF(D794="Matematika","Pak Krisna",IF(D794="Fisika","Pak Budi",IF(D794="Statistika","Bu Ratna",IF(D794="Biologi","Bu Made","Pak Andi")))))</f>
        <v>Pak Andi</v>
      </c>
      <c r="G794">
        <v>80</v>
      </c>
      <c r="H794">
        <v>63</v>
      </c>
      <c r="I794">
        <v>67</v>
      </c>
      <c r="J794">
        <v>59</v>
      </c>
      <c r="K794">
        <v>56</v>
      </c>
      <c r="L794">
        <v>91</v>
      </c>
      <c r="M794">
        <v>61</v>
      </c>
      <c r="N794" s="27">
        <f>IFERROR(VLOOKUP(Main!C794,Absen!$A$1:$B$501,2,0),"No")</f>
        <v>44900</v>
      </c>
      <c r="O794" s="27" t="str">
        <f>IF(N794="No","Hadir","Tidak Hadir")</f>
        <v>Tidak Hadir</v>
      </c>
      <c r="P794">
        <f>IF(N794="No",M794,M794-10)</f>
        <v>51</v>
      </c>
      <c r="Q794">
        <f>SUM(G794:H794,J794:K794)*12.5%+SUM(I794,L794)*20%+P794*10%</f>
        <v>68.95</v>
      </c>
      <c r="R794" t="str">
        <f>IF(Main!Q794&gt;=91,"A+",IF(Main!Q794&gt;=80,"A",IF(Q794&gt;=70,"B",IF(Q794&gt;=60,"C",IF(Q794&gt;=40,"D",IF(Q794&lt;40,"E"))))))</f>
        <v>C</v>
      </c>
      <c r="S794" s="27">
        <f>INDEX(Detail!$A$1:$A$1001,MATCH(Main!C794,Detail!$G$1:$G$1001,0))</f>
        <v>37573</v>
      </c>
      <c r="T794" t="str">
        <f>INDEX(Detail!$F$1:$F$1001,MATCH(Main!C794,Detail!$G$1:$G$1001,0))</f>
        <v>Bitung</v>
      </c>
      <c r="U794">
        <f>INDEX(Detail!$C$1:$C$1001,MATCH(Main!C794,Detail!$G$1:$G$1001,0))</f>
        <v>179</v>
      </c>
      <c r="V794">
        <f>INDEX(Detail!$D$1:$D$1001,MATCH(Main!C794,Detail!$G$1:$G$1001,0))</f>
        <v>48</v>
      </c>
      <c r="W794" t="str">
        <f>INDEX(Detail!$E$1:$E$1001,MATCH(Main!C794,Detail!$G$1:$G$1001,0))</f>
        <v xml:space="preserve">Jalan Ronggowarsito No. 2
</v>
      </c>
      <c r="X794" t="str">
        <f>INDEX(Detail!$B$1:$B$1001,MATCH(Main!C794,Detail!$G$1:$G$1001,0))</f>
        <v>AB+</v>
      </c>
    </row>
    <row r="795" spans="1:24" x14ac:dyDescent="0.35">
      <c r="A795">
        <v>794</v>
      </c>
      <c r="B795" t="str">
        <f>IF(A795&lt;=250,"1-250",IF(A795&lt;=500,"251-500",IF(A795&lt;=750,"501-750","751-1000")))</f>
        <v>751-1000</v>
      </c>
      <c r="C795" t="str">
        <f>CONCATENATE(IF(D795="Matematika","A",IF(D795="Fisika","B",IF(D795="Kimia","C",IF(D795="Biologi","D",IF(D795="Statistika","E","F"))))),IF(A795&gt;=1000,"",IF(A795&gt;=100,"0",IF(A795&gt;=10,"00",IF(A795&lt;10,"000")))),A795)</f>
        <v>C0794</v>
      </c>
      <c r="D795" t="s">
        <v>1012</v>
      </c>
      <c r="E795" t="str">
        <f>VLOOKUP(C795,Detail!$G$1:$H$1001,2,0)</f>
        <v>Dartono Thamrin</v>
      </c>
      <c r="F795" t="str">
        <f>IF(D795="Aktuaria","Bu Dwi",IF(D795="Matematika","Pak Krisna",IF(D795="Fisika","Pak Budi",IF(D795="Statistika","Bu Ratna",IF(D795="Biologi","Bu Made","Pak Andi")))))</f>
        <v>Pak Andi</v>
      </c>
      <c r="G795">
        <v>66</v>
      </c>
      <c r="H795">
        <v>48</v>
      </c>
      <c r="I795">
        <v>90</v>
      </c>
      <c r="J795">
        <v>56</v>
      </c>
      <c r="K795">
        <v>74</v>
      </c>
      <c r="L795">
        <v>93</v>
      </c>
      <c r="M795">
        <v>96</v>
      </c>
      <c r="N795" s="27">
        <f>IFERROR(VLOOKUP(Main!C795,Absen!$A$1:$B$501,2,0),"No")</f>
        <v>44763</v>
      </c>
      <c r="O795" s="27" t="str">
        <f>IF(N795="No","Hadir","Tidak Hadir")</f>
        <v>Tidak Hadir</v>
      </c>
      <c r="P795">
        <f>IF(N795="No",M795,M795-10)</f>
        <v>86</v>
      </c>
      <c r="Q795">
        <f>SUM(G795:H795,J795:K795)*12.5%+SUM(I795,L795)*20%+P795*10%</f>
        <v>75.699999999999989</v>
      </c>
      <c r="R795" t="str">
        <f>IF(Main!Q795&gt;=91,"A+",IF(Main!Q795&gt;=80,"A",IF(Q795&gt;=70,"B",IF(Q795&gt;=60,"C",IF(Q795&gt;=40,"D",IF(Q795&lt;40,"E"))))))</f>
        <v>B</v>
      </c>
      <c r="S795" s="27">
        <f>INDEX(Detail!$A$1:$A$1001,MATCH(Main!C795,Detail!$G$1:$G$1001,0))</f>
        <v>38121</v>
      </c>
      <c r="T795" t="str">
        <f>INDEX(Detail!$F$1:$F$1001,MATCH(Main!C795,Detail!$G$1:$G$1001,0))</f>
        <v>Surabaya</v>
      </c>
      <c r="U795">
        <f>INDEX(Detail!$C$1:$C$1001,MATCH(Main!C795,Detail!$G$1:$G$1001,0))</f>
        <v>151</v>
      </c>
      <c r="V795">
        <f>INDEX(Detail!$D$1:$D$1001,MATCH(Main!C795,Detail!$G$1:$G$1001,0))</f>
        <v>61</v>
      </c>
      <c r="W795" t="str">
        <f>INDEX(Detail!$E$1:$E$1001,MATCH(Main!C795,Detail!$G$1:$G$1001,0))</f>
        <v>Gang Siliwangi No. 07</v>
      </c>
      <c r="X795" t="str">
        <f>INDEX(Detail!$B$1:$B$1001,MATCH(Main!C795,Detail!$G$1:$G$1001,0))</f>
        <v>B+</v>
      </c>
    </row>
    <row r="796" spans="1:24" x14ac:dyDescent="0.35">
      <c r="A796">
        <v>795</v>
      </c>
      <c r="B796" t="str">
        <f>IF(A796&lt;=250,"1-250",IF(A796&lt;=500,"251-500",IF(A796&lt;=750,"501-750","751-1000")))</f>
        <v>751-1000</v>
      </c>
      <c r="C796" t="str">
        <f>CONCATENATE(IF(D796="Matematika","A",IF(D796="Fisika","B",IF(D796="Kimia","C",IF(D796="Biologi","D",IF(D796="Statistika","E","F"))))),IF(A796&gt;=1000,"",IF(A796&gt;=100,"0",IF(A796&gt;=10,"00",IF(A796&lt;10,"000")))),A796)</f>
        <v>D0795</v>
      </c>
      <c r="D796" t="s">
        <v>1013</v>
      </c>
      <c r="E796" t="str">
        <f>VLOOKUP(C796,Detail!$G$1:$H$1001,2,0)</f>
        <v>Zulaikha Lestari</v>
      </c>
      <c r="F796" t="str">
        <f>IF(D796="Aktuaria","Bu Dwi",IF(D796="Matematika","Pak Krisna",IF(D796="Fisika","Pak Budi",IF(D796="Statistika","Bu Ratna",IF(D796="Biologi","Bu Made","Pak Andi")))))</f>
        <v>Bu Made</v>
      </c>
      <c r="G796">
        <v>86</v>
      </c>
      <c r="H796">
        <v>75</v>
      </c>
      <c r="I796">
        <v>30</v>
      </c>
      <c r="J796">
        <v>68</v>
      </c>
      <c r="K796">
        <v>70</v>
      </c>
      <c r="L796">
        <v>46</v>
      </c>
      <c r="M796">
        <v>90</v>
      </c>
      <c r="N796" s="27" t="str">
        <f>IFERROR(VLOOKUP(Main!C796,Absen!$A$1:$B$501,2,0),"No")</f>
        <v>No</v>
      </c>
      <c r="O796" s="27" t="str">
        <f>IF(N796="No","Hadir","Tidak Hadir")</f>
        <v>Hadir</v>
      </c>
      <c r="P796">
        <f>IF(N796="No",M796,M796-10)</f>
        <v>90</v>
      </c>
      <c r="Q796">
        <f>SUM(G796:H796,J796:K796)*12.5%+SUM(I796,L796)*20%+P796*10%</f>
        <v>61.575000000000003</v>
      </c>
      <c r="R796" t="str">
        <f>IF(Main!Q796&gt;=91,"A+",IF(Main!Q796&gt;=80,"A",IF(Q796&gt;=70,"B",IF(Q796&gt;=60,"C",IF(Q796&gt;=40,"D",IF(Q796&lt;40,"E"))))))</f>
        <v>C</v>
      </c>
      <c r="S796" s="27">
        <f>INDEX(Detail!$A$1:$A$1001,MATCH(Main!C796,Detail!$G$1:$G$1001,0))</f>
        <v>37146</v>
      </c>
      <c r="T796" t="str">
        <f>INDEX(Detail!$F$1:$F$1001,MATCH(Main!C796,Detail!$G$1:$G$1001,0))</f>
        <v>Pariaman</v>
      </c>
      <c r="U796">
        <f>INDEX(Detail!$C$1:$C$1001,MATCH(Main!C796,Detail!$G$1:$G$1001,0))</f>
        <v>153</v>
      </c>
      <c r="V796">
        <f>INDEX(Detail!$D$1:$D$1001,MATCH(Main!C796,Detail!$G$1:$G$1001,0))</f>
        <v>68</v>
      </c>
      <c r="W796" t="str">
        <f>INDEX(Detail!$E$1:$E$1001,MATCH(Main!C796,Detail!$G$1:$G$1001,0))</f>
        <v>Gang Medokan Ayu No. 30</v>
      </c>
      <c r="X796" t="str">
        <f>INDEX(Detail!$B$1:$B$1001,MATCH(Main!C796,Detail!$G$1:$G$1001,0))</f>
        <v>AB+</v>
      </c>
    </row>
    <row r="797" spans="1:24" x14ac:dyDescent="0.35">
      <c r="A797">
        <v>796</v>
      </c>
      <c r="B797" t="str">
        <f>IF(A797&lt;=250,"1-250",IF(A797&lt;=500,"251-500",IF(A797&lt;=750,"501-750","751-1000")))</f>
        <v>751-1000</v>
      </c>
      <c r="C797" t="str">
        <f>CONCATENATE(IF(D797="Matematika","A",IF(D797="Fisika","B",IF(D797="Kimia","C",IF(D797="Biologi","D",IF(D797="Statistika","E","F"))))),IF(A797&gt;=1000,"",IF(A797&gt;=100,"0",IF(A797&gt;=10,"00",IF(A797&lt;10,"000")))),A797)</f>
        <v>E0796</v>
      </c>
      <c r="D797" t="s">
        <v>1010</v>
      </c>
      <c r="E797" t="str">
        <f>VLOOKUP(C797,Detail!$G$1:$H$1001,2,0)</f>
        <v>Sabar Tamba</v>
      </c>
      <c r="F797" t="str">
        <f>IF(D797="Aktuaria","Bu Dwi",IF(D797="Matematika","Pak Krisna",IF(D797="Fisika","Pak Budi",IF(D797="Statistika","Bu Ratna",IF(D797="Biologi","Bu Made","Pak Andi")))))</f>
        <v>Bu Ratna</v>
      </c>
      <c r="G797">
        <v>71</v>
      </c>
      <c r="H797">
        <v>70</v>
      </c>
      <c r="I797">
        <v>51</v>
      </c>
      <c r="J797">
        <v>73</v>
      </c>
      <c r="K797">
        <v>60</v>
      </c>
      <c r="L797">
        <v>95</v>
      </c>
      <c r="M797">
        <v>83</v>
      </c>
      <c r="N797" s="27" t="str">
        <f>IFERROR(VLOOKUP(Main!C797,Absen!$A$1:$B$501,2,0),"No")</f>
        <v>No</v>
      </c>
      <c r="O797" s="27" t="str">
        <f>IF(N797="No","Hadir","Tidak Hadir")</f>
        <v>Hadir</v>
      </c>
      <c r="P797">
        <f>IF(N797="No",M797,M797-10)</f>
        <v>83</v>
      </c>
      <c r="Q797">
        <f>SUM(G797:H797,J797:K797)*12.5%+SUM(I797,L797)*20%+P797*10%</f>
        <v>71.75</v>
      </c>
      <c r="R797" t="str">
        <f>IF(Main!Q797&gt;=91,"A+",IF(Main!Q797&gt;=80,"A",IF(Q797&gt;=70,"B",IF(Q797&gt;=60,"C",IF(Q797&gt;=40,"D",IF(Q797&lt;40,"E"))))))</f>
        <v>B</v>
      </c>
      <c r="S797" s="27">
        <f>INDEX(Detail!$A$1:$A$1001,MATCH(Main!C797,Detail!$G$1:$G$1001,0))</f>
        <v>38120</v>
      </c>
      <c r="T797" t="str">
        <f>INDEX(Detail!$F$1:$F$1001,MATCH(Main!C797,Detail!$G$1:$G$1001,0))</f>
        <v>Palopo</v>
      </c>
      <c r="U797">
        <f>INDEX(Detail!$C$1:$C$1001,MATCH(Main!C797,Detail!$G$1:$G$1001,0))</f>
        <v>178</v>
      </c>
      <c r="V797">
        <f>INDEX(Detail!$D$1:$D$1001,MATCH(Main!C797,Detail!$G$1:$G$1001,0))</f>
        <v>89</v>
      </c>
      <c r="W797" t="str">
        <f>INDEX(Detail!$E$1:$E$1001,MATCH(Main!C797,Detail!$G$1:$G$1001,0))</f>
        <v xml:space="preserve">Jalan Tubagus Ismail No. 7
</v>
      </c>
      <c r="X797" t="str">
        <f>INDEX(Detail!$B$1:$B$1001,MATCH(Main!C797,Detail!$G$1:$G$1001,0))</f>
        <v>B+</v>
      </c>
    </row>
    <row r="798" spans="1:24" x14ac:dyDescent="0.35">
      <c r="A798">
        <v>797</v>
      </c>
      <c r="B798" t="str">
        <f>IF(A798&lt;=250,"1-250",IF(A798&lt;=500,"251-500",IF(A798&lt;=750,"501-750","751-1000")))</f>
        <v>751-1000</v>
      </c>
      <c r="C798" t="str">
        <f>CONCATENATE(IF(D798="Matematika","A",IF(D798="Fisika","B",IF(D798="Kimia","C",IF(D798="Biologi","D",IF(D798="Statistika","E","F"))))),IF(A798&gt;=1000,"",IF(A798&gt;=100,"0",IF(A798&gt;=10,"00",IF(A798&lt;10,"000")))),A798)</f>
        <v>A0797</v>
      </c>
      <c r="D798" t="s">
        <v>1015</v>
      </c>
      <c r="E798" t="str">
        <f>VLOOKUP(C798,Detail!$G$1:$H$1001,2,0)</f>
        <v>Ghaliyati Rajasa</v>
      </c>
      <c r="F798" t="str">
        <f>IF(D798="Aktuaria","Bu Dwi",IF(D798="Matematika","Pak Krisna",IF(D798="Fisika","Pak Budi",IF(D798="Statistika","Bu Ratna",IF(D798="Biologi","Bu Made","Pak Andi")))))</f>
        <v>Pak Krisna</v>
      </c>
      <c r="G798">
        <v>89</v>
      </c>
      <c r="H798">
        <v>54</v>
      </c>
      <c r="I798">
        <v>91</v>
      </c>
      <c r="J798">
        <v>62</v>
      </c>
      <c r="K798">
        <v>80</v>
      </c>
      <c r="L798">
        <v>77</v>
      </c>
      <c r="M798">
        <v>90</v>
      </c>
      <c r="N798" s="27" t="str">
        <f>IFERROR(VLOOKUP(Main!C798,Absen!$A$1:$B$501,2,0),"No")</f>
        <v>No</v>
      </c>
      <c r="O798" s="27" t="str">
        <f>IF(N798="No","Hadir","Tidak Hadir")</f>
        <v>Hadir</v>
      </c>
      <c r="P798">
        <f>IF(N798="No",M798,M798-10)</f>
        <v>90</v>
      </c>
      <c r="Q798">
        <f>SUM(G798:H798,J798:K798)*12.5%+SUM(I798,L798)*20%+P798*10%</f>
        <v>78.224999999999994</v>
      </c>
      <c r="R798" t="str">
        <f>IF(Main!Q798&gt;=91,"A+",IF(Main!Q798&gt;=80,"A",IF(Q798&gt;=70,"B",IF(Q798&gt;=60,"C",IF(Q798&gt;=40,"D",IF(Q798&lt;40,"E"))))))</f>
        <v>B</v>
      </c>
      <c r="S798" s="27">
        <f>INDEX(Detail!$A$1:$A$1001,MATCH(Main!C798,Detail!$G$1:$G$1001,0))</f>
        <v>38359</v>
      </c>
      <c r="T798" t="str">
        <f>INDEX(Detail!$F$1:$F$1001,MATCH(Main!C798,Detail!$G$1:$G$1001,0))</f>
        <v>Tangerang</v>
      </c>
      <c r="U798">
        <f>INDEX(Detail!$C$1:$C$1001,MATCH(Main!C798,Detail!$G$1:$G$1001,0))</f>
        <v>161</v>
      </c>
      <c r="V798">
        <f>INDEX(Detail!$D$1:$D$1001,MATCH(Main!C798,Detail!$G$1:$G$1001,0))</f>
        <v>64</v>
      </c>
      <c r="W798" t="str">
        <f>INDEX(Detail!$E$1:$E$1001,MATCH(Main!C798,Detail!$G$1:$G$1001,0))</f>
        <v>Jl. Joyoboyo No. 21</v>
      </c>
      <c r="X798" t="str">
        <f>INDEX(Detail!$B$1:$B$1001,MATCH(Main!C798,Detail!$G$1:$G$1001,0))</f>
        <v>A+</v>
      </c>
    </row>
    <row r="799" spans="1:24" x14ac:dyDescent="0.35">
      <c r="A799">
        <v>798</v>
      </c>
      <c r="B799" t="str">
        <f>IF(A799&lt;=250,"1-250",IF(A799&lt;=500,"251-500",IF(A799&lt;=750,"501-750","751-1000")))</f>
        <v>751-1000</v>
      </c>
      <c r="C799" t="str">
        <f>CONCATENATE(IF(D799="Matematika","A",IF(D799="Fisika","B",IF(D799="Kimia","C",IF(D799="Biologi","D",IF(D799="Statistika","E","F"))))),IF(A799&gt;=1000,"",IF(A799&gt;=100,"0",IF(A799&gt;=10,"00",IF(A799&lt;10,"000")))),A799)</f>
        <v>E0798</v>
      </c>
      <c r="D799" t="s">
        <v>1010</v>
      </c>
      <c r="E799" t="str">
        <f>VLOOKUP(C799,Detail!$G$1:$H$1001,2,0)</f>
        <v>Jasmani Nurdiyanti</v>
      </c>
      <c r="F799" t="str">
        <f>IF(D799="Aktuaria","Bu Dwi",IF(D799="Matematika","Pak Krisna",IF(D799="Fisika","Pak Budi",IF(D799="Statistika","Bu Ratna",IF(D799="Biologi","Bu Made","Pak Andi")))))</f>
        <v>Bu Ratna</v>
      </c>
      <c r="G799">
        <v>64</v>
      </c>
      <c r="H799">
        <v>49</v>
      </c>
      <c r="I799">
        <v>39</v>
      </c>
      <c r="J799">
        <v>53</v>
      </c>
      <c r="K799">
        <v>70</v>
      </c>
      <c r="L799">
        <v>54</v>
      </c>
      <c r="M799">
        <v>72</v>
      </c>
      <c r="N799" s="27" t="str">
        <f>IFERROR(VLOOKUP(Main!C799,Absen!$A$1:$B$501,2,0),"No")</f>
        <v>No</v>
      </c>
      <c r="O799" s="27" t="str">
        <f>IF(N799="No","Hadir","Tidak Hadir")</f>
        <v>Hadir</v>
      </c>
      <c r="P799">
        <f>IF(N799="No",M799,M799-10)</f>
        <v>72</v>
      </c>
      <c r="Q799">
        <f>SUM(G799:H799,J799:K799)*12.5%+SUM(I799,L799)*20%+P799*10%</f>
        <v>55.300000000000004</v>
      </c>
      <c r="R799" t="str">
        <f>IF(Main!Q799&gt;=91,"A+",IF(Main!Q799&gt;=80,"A",IF(Q799&gt;=70,"B",IF(Q799&gt;=60,"C",IF(Q799&gt;=40,"D",IF(Q799&lt;40,"E"))))))</f>
        <v>D</v>
      </c>
      <c r="S799" s="27">
        <f>INDEX(Detail!$A$1:$A$1001,MATCH(Main!C799,Detail!$G$1:$G$1001,0))</f>
        <v>37479</v>
      </c>
      <c r="T799" t="str">
        <f>INDEX(Detail!$F$1:$F$1001,MATCH(Main!C799,Detail!$G$1:$G$1001,0))</f>
        <v>Pekalongan</v>
      </c>
      <c r="U799">
        <f>INDEX(Detail!$C$1:$C$1001,MATCH(Main!C799,Detail!$G$1:$G$1001,0))</f>
        <v>158</v>
      </c>
      <c r="V799">
        <f>INDEX(Detail!$D$1:$D$1001,MATCH(Main!C799,Detail!$G$1:$G$1001,0))</f>
        <v>45</v>
      </c>
      <c r="W799" t="str">
        <f>INDEX(Detail!$E$1:$E$1001,MATCH(Main!C799,Detail!$G$1:$G$1001,0))</f>
        <v>Jl. Erlangga No. 49</v>
      </c>
      <c r="X799" t="str">
        <f>INDEX(Detail!$B$1:$B$1001,MATCH(Main!C799,Detail!$G$1:$G$1001,0))</f>
        <v>O-</v>
      </c>
    </row>
    <row r="800" spans="1:24" x14ac:dyDescent="0.35">
      <c r="A800">
        <v>799</v>
      </c>
      <c r="B800" t="str">
        <f>IF(A800&lt;=250,"1-250",IF(A800&lt;=500,"251-500",IF(A800&lt;=750,"501-750","751-1000")))</f>
        <v>751-1000</v>
      </c>
      <c r="C800" t="str">
        <f>CONCATENATE(IF(D800="Matematika","A",IF(D800="Fisika","B",IF(D800="Kimia","C",IF(D800="Biologi","D",IF(D800="Statistika","E","F"))))),IF(A800&gt;=1000,"",IF(A800&gt;=100,"0",IF(A800&gt;=10,"00",IF(A800&lt;10,"000")))),A800)</f>
        <v>E0799</v>
      </c>
      <c r="D800" t="s">
        <v>1010</v>
      </c>
      <c r="E800" t="str">
        <f>VLOOKUP(C800,Detail!$G$1:$H$1001,2,0)</f>
        <v>Adiarja Nasyiah</v>
      </c>
      <c r="F800" t="str">
        <f>IF(D800="Aktuaria","Bu Dwi",IF(D800="Matematika","Pak Krisna",IF(D800="Fisika","Pak Budi",IF(D800="Statistika","Bu Ratna",IF(D800="Biologi","Bu Made","Pak Andi")))))</f>
        <v>Bu Ratna</v>
      </c>
      <c r="G800">
        <v>92</v>
      </c>
      <c r="H800">
        <v>47</v>
      </c>
      <c r="I800">
        <v>68</v>
      </c>
      <c r="J800">
        <v>72</v>
      </c>
      <c r="K800">
        <v>91</v>
      </c>
      <c r="L800">
        <v>64</v>
      </c>
      <c r="M800">
        <v>88</v>
      </c>
      <c r="N800" s="27" t="str">
        <f>IFERROR(VLOOKUP(Main!C800,Absen!$A$1:$B$501,2,0),"No")</f>
        <v>No</v>
      </c>
      <c r="O800" s="27" t="str">
        <f>IF(N800="No","Hadir","Tidak Hadir")</f>
        <v>Hadir</v>
      </c>
      <c r="P800">
        <f>IF(N800="No",M800,M800-10)</f>
        <v>88</v>
      </c>
      <c r="Q800">
        <f>SUM(G800:H800,J800:K800)*12.5%+SUM(I800,L800)*20%+P800*10%</f>
        <v>72.95</v>
      </c>
      <c r="R800" t="str">
        <f>IF(Main!Q800&gt;=91,"A+",IF(Main!Q800&gt;=80,"A",IF(Q800&gt;=70,"B",IF(Q800&gt;=60,"C",IF(Q800&gt;=40,"D",IF(Q800&lt;40,"E"))))))</f>
        <v>B</v>
      </c>
      <c r="S800" s="27">
        <f>INDEX(Detail!$A$1:$A$1001,MATCH(Main!C800,Detail!$G$1:$G$1001,0))</f>
        <v>38239</v>
      </c>
      <c r="T800" t="str">
        <f>INDEX(Detail!$F$1:$F$1001,MATCH(Main!C800,Detail!$G$1:$G$1001,0))</f>
        <v>Ternate</v>
      </c>
      <c r="U800">
        <f>INDEX(Detail!$C$1:$C$1001,MATCH(Main!C800,Detail!$G$1:$G$1001,0))</f>
        <v>152</v>
      </c>
      <c r="V800">
        <f>INDEX(Detail!$D$1:$D$1001,MATCH(Main!C800,Detail!$G$1:$G$1001,0))</f>
        <v>83</v>
      </c>
      <c r="W800" t="str">
        <f>INDEX(Detail!$E$1:$E$1001,MATCH(Main!C800,Detail!$G$1:$G$1001,0))</f>
        <v xml:space="preserve">Gang Laswi No. 9
</v>
      </c>
      <c r="X800" t="str">
        <f>INDEX(Detail!$B$1:$B$1001,MATCH(Main!C800,Detail!$G$1:$G$1001,0))</f>
        <v>A+</v>
      </c>
    </row>
    <row r="801" spans="1:24" x14ac:dyDescent="0.35">
      <c r="A801">
        <v>800</v>
      </c>
      <c r="B801" t="str">
        <f>IF(A801&lt;=250,"1-250",IF(A801&lt;=500,"251-500",IF(A801&lt;=750,"501-750","751-1000")))</f>
        <v>751-1000</v>
      </c>
      <c r="C801" t="str">
        <f>CONCATENATE(IF(D801="Matematika","A",IF(D801="Fisika","B",IF(D801="Kimia","C",IF(D801="Biologi","D",IF(D801="Statistika","E","F"))))),IF(A801&gt;=1000,"",IF(A801&gt;=100,"0",IF(A801&gt;=10,"00",IF(A801&lt;10,"000")))),A801)</f>
        <v>C0800</v>
      </c>
      <c r="D801" t="s">
        <v>1012</v>
      </c>
      <c r="E801" t="str">
        <f>VLOOKUP(C801,Detail!$G$1:$H$1001,2,0)</f>
        <v>Enteng Hariyah</v>
      </c>
      <c r="F801" t="str">
        <f>IF(D801="Aktuaria","Bu Dwi",IF(D801="Matematika","Pak Krisna",IF(D801="Fisika","Pak Budi",IF(D801="Statistika","Bu Ratna",IF(D801="Biologi","Bu Made","Pak Andi")))))</f>
        <v>Pak Andi</v>
      </c>
      <c r="G801">
        <v>84</v>
      </c>
      <c r="H801">
        <v>42</v>
      </c>
      <c r="I801">
        <v>68</v>
      </c>
      <c r="J801">
        <v>62</v>
      </c>
      <c r="K801">
        <v>63</v>
      </c>
      <c r="L801">
        <v>48</v>
      </c>
      <c r="M801">
        <v>86</v>
      </c>
      <c r="N801" s="27" t="str">
        <f>IFERROR(VLOOKUP(Main!C801,Absen!$A$1:$B$501,2,0),"No")</f>
        <v>No</v>
      </c>
      <c r="O801" s="27" t="str">
        <f>IF(N801="No","Hadir","Tidak Hadir")</f>
        <v>Hadir</v>
      </c>
      <c r="P801">
        <f>IF(N801="No",M801,M801-10)</f>
        <v>86</v>
      </c>
      <c r="Q801">
        <f>SUM(G801:H801,J801:K801)*12.5%+SUM(I801,L801)*20%+P801*10%</f>
        <v>63.175000000000004</v>
      </c>
      <c r="R801" t="str">
        <f>IF(Main!Q801&gt;=91,"A+",IF(Main!Q801&gt;=80,"A",IF(Q801&gt;=70,"B",IF(Q801&gt;=60,"C",IF(Q801&gt;=40,"D",IF(Q801&lt;40,"E"))))))</f>
        <v>C</v>
      </c>
      <c r="S801" s="27">
        <f>INDEX(Detail!$A$1:$A$1001,MATCH(Main!C801,Detail!$G$1:$G$1001,0))</f>
        <v>38222</v>
      </c>
      <c r="T801" t="str">
        <f>INDEX(Detail!$F$1:$F$1001,MATCH(Main!C801,Detail!$G$1:$G$1001,0))</f>
        <v>Bukittinggi</v>
      </c>
      <c r="U801">
        <f>INDEX(Detail!$C$1:$C$1001,MATCH(Main!C801,Detail!$G$1:$G$1001,0))</f>
        <v>170</v>
      </c>
      <c r="V801">
        <f>INDEX(Detail!$D$1:$D$1001,MATCH(Main!C801,Detail!$G$1:$G$1001,0))</f>
        <v>64</v>
      </c>
      <c r="W801" t="str">
        <f>INDEX(Detail!$E$1:$E$1001,MATCH(Main!C801,Detail!$G$1:$G$1001,0))</f>
        <v xml:space="preserve">Gang Lembong No. 8
</v>
      </c>
      <c r="X801" t="str">
        <f>INDEX(Detail!$B$1:$B$1001,MATCH(Main!C801,Detail!$G$1:$G$1001,0))</f>
        <v>AB-</v>
      </c>
    </row>
    <row r="802" spans="1:24" x14ac:dyDescent="0.35">
      <c r="A802">
        <v>801</v>
      </c>
      <c r="B802" t="str">
        <f>IF(A802&lt;=250,"1-250",IF(A802&lt;=500,"251-500",IF(A802&lt;=750,"501-750","751-1000")))</f>
        <v>751-1000</v>
      </c>
      <c r="C802" t="str">
        <f>CONCATENATE(IF(D802="Matematika","A",IF(D802="Fisika","B",IF(D802="Kimia","C",IF(D802="Biologi","D",IF(D802="Statistika","E","F"))))),IF(A802&gt;=1000,"",IF(A802&gt;=100,"0",IF(A802&gt;=10,"00",IF(A802&lt;10,"000")))),A802)</f>
        <v>D0801</v>
      </c>
      <c r="D802" t="s">
        <v>1013</v>
      </c>
      <c r="E802" t="str">
        <f>VLOOKUP(C802,Detail!$G$1:$H$1001,2,0)</f>
        <v>Suci Oktaviani</v>
      </c>
      <c r="F802" t="str">
        <f>IF(D802="Aktuaria","Bu Dwi",IF(D802="Matematika","Pak Krisna",IF(D802="Fisika","Pak Budi",IF(D802="Statistika","Bu Ratna",IF(D802="Biologi","Bu Made","Pak Andi")))))</f>
        <v>Bu Made</v>
      </c>
      <c r="G802">
        <v>93</v>
      </c>
      <c r="H802">
        <v>47</v>
      </c>
      <c r="I802">
        <v>66</v>
      </c>
      <c r="J802">
        <v>64</v>
      </c>
      <c r="K802">
        <v>50</v>
      </c>
      <c r="L802">
        <v>92</v>
      </c>
      <c r="M802">
        <v>69</v>
      </c>
      <c r="N802" s="27">
        <f>IFERROR(VLOOKUP(Main!C802,Absen!$A$1:$B$501,2,0),"No")</f>
        <v>44830</v>
      </c>
      <c r="O802" s="27" t="str">
        <f>IF(N802="No","Hadir","Tidak Hadir")</f>
        <v>Tidak Hadir</v>
      </c>
      <c r="P802">
        <f>IF(N802="No",M802,M802-10)</f>
        <v>59</v>
      </c>
      <c r="Q802">
        <f>SUM(G802:H802,J802:K802)*12.5%+SUM(I802,L802)*20%+P802*10%</f>
        <v>69.25</v>
      </c>
      <c r="R802" t="str">
        <f>IF(Main!Q802&gt;=91,"A+",IF(Main!Q802&gt;=80,"A",IF(Q802&gt;=70,"B",IF(Q802&gt;=60,"C",IF(Q802&gt;=40,"D",IF(Q802&lt;40,"E"))))))</f>
        <v>C</v>
      </c>
      <c r="S802" s="27">
        <f>INDEX(Detail!$A$1:$A$1001,MATCH(Main!C802,Detail!$G$1:$G$1001,0))</f>
        <v>37694</v>
      </c>
      <c r="T802" t="str">
        <f>INDEX(Detail!$F$1:$F$1001,MATCH(Main!C802,Detail!$G$1:$G$1001,0))</f>
        <v>Sorong</v>
      </c>
      <c r="U802">
        <f>INDEX(Detail!$C$1:$C$1001,MATCH(Main!C802,Detail!$G$1:$G$1001,0))</f>
        <v>157</v>
      </c>
      <c r="V802">
        <f>INDEX(Detail!$D$1:$D$1001,MATCH(Main!C802,Detail!$G$1:$G$1001,0))</f>
        <v>61</v>
      </c>
      <c r="W802" t="str">
        <f>INDEX(Detail!$E$1:$E$1001,MATCH(Main!C802,Detail!$G$1:$G$1001,0))</f>
        <v xml:space="preserve">Jl. Pasteur No. 5
</v>
      </c>
      <c r="X802" t="str">
        <f>INDEX(Detail!$B$1:$B$1001,MATCH(Main!C802,Detail!$G$1:$G$1001,0))</f>
        <v>O+</v>
      </c>
    </row>
    <row r="803" spans="1:24" x14ac:dyDescent="0.35">
      <c r="A803">
        <v>802</v>
      </c>
      <c r="B803" t="str">
        <f>IF(A803&lt;=250,"1-250",IF(A803&lt;=500,"251-500",IF(A803&lt;=750,"501-750","751-1000")))</f>
        <v>751-1000</v>
      </c>
      <c r="C803" t="str">
        <f>CONCATENATE(IF(D803="Matematika","A",IF(D803="Fisika","B",IF(D803="Kimia","C",IF(D803="Biologi","D",IF(D803="Statistika","E","F"))))),IF(A803&gt;=1000,"",IF(A803&gt;=100,"0",IF(A803&gt;=10,"00",IF(A803&lt;10,"000")))),A803)</f>
        <v>F0802</v>
      </c>
      <c r="D803" t="s">
        <v>1011</v>
      </c>
      <c r="E803" t="str">
        <f>VLOOKUP(C803,Detail!$G$1:$H$1001,2,0)</f>
        <v>Sabar Pratiwi</v>
      </c>
      <c r="F803" t="str">
        <f>IF(D803="Aktuaria","Bu Dwi",IF(D803="Matematika","Pak Krisna",IF(D803="Fisika","Pak Budi",IF(D803="Statistika","Bu Ratna",IF(D803="Biologi","Bu Made","Pak Andi")))))</f>
        <v>Bu Dwi</v>
      </c>
      <c r="G803">
        <v>67</v>
      </c>
      <c r="H803">
        <v>54</v>
      </c>
      <c r="I803">
        <v>85</v>
      </c>
      <c r="J803">
        <v>58</v>
      </c>
      <c r="K803">
        <v>87</v>
      </c>
      <c r="L803">
        <v>68</v>
      </c>
      <c r="M803">
        <v>89</v>
      </c>
      <c r="N803" s="27">
        <f>IFERROR(VLOOKUP(Main!C803,Absen!$A$1:$B$501,2,0),"No")</f>
        <v>44871</v>
      </c>
      <c r="O803" s="27" t="str">
        <f>IF(N803="No","Hadir","Tidak Hadir")</f>
        <v>Tidak Hadir</v>
      </c>
      <c r="P803">
        <f>IF(N803="No",M803,M803-10)</f>
        <v>79</v>
      </c>
      <c r="Q803">
        <f>SUM(G803:H803,J803:K803)*12.5%+SUM(I803,L803)*20%+P803*10%</f>
        <v>71.75</v>
      </c>
      <c r="R803" t="str">
        <f>IF(Main!Q803&gt;=91,"A+",IF(Main!Q803&gt;=80,"A",IF(Q803&gt;=70,"B",IF(Q803&gt;=60,"C",IF(Q803&gt;=40,"D",IF(Q803&lt;40,"E"))))))</f>
        <v>B</v>
      </c>
      <c r="S803" s="27">
        <f>INDEX(Detail!$A$1:$A$1001,MATCH(Main!C803,Detail!$G$1:$G$1001,0))</f>
        <v>38034</v>
      </c>
      <c r="T803" t="str">
        <f>INDEX(Detail!$F$1:$F$1001,MATCH(Main!C803,Detail!$G$1:$G$1001,0))</f>
        <v>Malang</v>
      </c>
      <c r="U803">
        <f>INDEX(Detail!$C$1:$C$1001,MATCH(Main!C803,Detail!$G$1:$G$1001,0))</f>
        <v>165</v>
      </c>
      <c r="V803">
        <f>INDEX(Detail!$D$1:$D$1001,MATCH(Main!C803,Detail!$G$1:$G$1001,0))</f>
        <v>92</v>
      </c>
      <c r="W803" t="str">
        <f>INDEX(Detail!$E$1:$E$1001,MATCH(Main!C803,Detail!$G$1:$G$1001,0))</f>
        <v>Gang Asia Afrika No. 97</v>
      </c>
      <c r="X803" t="str">
        <f>INDEX(Detail!$B$1:$B$1001,MATCH(Main!C803,Detail!$G$1:$G$1001,0))</f>
        <v>AB+</v>
      </c>
    </row>
    <row r="804" spans="1:24" x14ac:dyDescent="0.35">
      <c r="A804">
        <v>803</v>
      </c>
      <c r="B804" t="str">
        <f>IF(A804&lt;=250,"1-250",IF(A804&lt;=500,"251-500",IF(A804&lt;=750,"501-750","751-1000")))</f>
        <v>751-1000</v>
      </c>
      <c r="C804" t="str">
        <f>CONCATENATE(IF(D804="Matematika","A",IF(D804="Fisika","B",IF(D804="Kimia","C",IF(D804="Biologi","D",IF(D804="Statistika","E","F"))))),IF(A804&gt;=1000,"",IF(A804&gt;=100,"0",IF(A804&gt;=10,"00",IF(A804&lt;10,"000")))),A804)</f>
        <v>A0803</v>
      </c>
      <c r="D804" t="s">
        <v>1015</v>
      </c>
      <c r="E804" t="str">
        <f>VLOOKUP(C804,Detail!$G$1:$H$1001,2,0)</f>
        <v>Najam Prayoga</v>
      </c>
      <c r="F804" t="str">
        <f>IF(D804="Aktuaria","Bu Dwi",IF(D804="Matematika","Pak Krisna",IF(D804="Fisika","Pak Budi",IF(D804="Statistika","Bu Ratna",IF(D804="Biologi","Bu Made","Pak Andi")))))</f>
        <v>Pak Krisna</v>
      </c>
      <c r="G804">
        <v>74</v>
      </c>
      <c r="H804">
        <v>51</v>
      </c>
      <c r="I804">
        <v>92</v>
      </c>
      <c r="J804">
        <v>74</v>
      </c>
      <c r="K804">
        <v>77</v>
      </c>
      <c r="L804">
        <v>93</v>
      </c>
      <c r="M804">
        <v>62</v>
      </c>
      <c r="N804" s="27">
        <f>IFERROR(VLOOKUP(Main!C804,Absen!$A$1:$B$501,2,0),"No")</f>
        <v>44768</v>
      </c>
      <c r="O804" s="27" t="str">
        <f>IF(N804="No","Hadir","Tidak Hadir")</f>
        <v>Tidak Hadir</v>
      </c>
      <c r="P804">
        <f>IF(N804="No",M804,M804-10)</f>
        <v>52</v>
      </c>
      <c r="Q804">
        <f>SUM(G804:H804,J804:K804)*12.5%+SUM(I804,L804)*20%+P804*10%</f>
        <v>76.7</v>
      </c>
      <c r="R804" t="str">
        <f>IF(Main!Q804&gt;=91,"A+",IF(Main!Q804&gt;=80,"A",IF(Q804&gt;=70,"B",IF(Q804&gt;=60,"C",IF(Q804&gt;=40,"D",IF(Q804&lt;40,"E"))))))</f>
        <v>B</v>
      </c>
      <c r="S804" s="27">
        <f>INDEX(Detail!$A$1:$A$1001,MATCH(Main!C804,Detail!$G$1:$G$1001,0))</f>
        <v>38251</v>
      </c>
      <c r="T804" t="str">
        <f>INDEX(Detail!$F$1:$F$1001,MATCH(Main!C804,Detail!$G$1:$G$1001,0))</f>
        <v>Bau-Bau</v>
      </c>
      <c r="U804">
        <f>INDEX(Detail!$C$1:$C$1001,MATCH(Main!C804,Detail!$G$1:$G$1001,0))</f>
        <v>152</v>
      </c>
      <c r="V804">
        <f>INDEX(Detail!$D$1:$D$1001,MATCH(Main!C804,Detail!$G$1:$G$1001,0))</f>
        <v>78</v>
      </c>
      <c r="W804" t="str">
        <f>INDEX(Detail!$E$1:$E$1001,MATCH(Main!C804,Detail!$G$1:$G$1001,0))</f>
        <v xml:space="preserve">Gang Gardujati No. 0
</v>
      </c>
      <c r="X804" t="str">
        <f>INDEX(Detail!$B$1:$B$1001,MATCH(Main!C804,Detail!$G$1:$G$1001,0))</f>
        <v>B-</v>
      </c>
    </row>
    <row r="805" spans="1:24" x14ac:dyDescent="0.35">
      <c r="A805">
        <v>804</v>
      </c>
      <c r="B805" t="str">
        <f>IF(A805&lt;=250,"1-250",IF(A805&lt;=500,"251-500",IF(A805&lt;=750,"501-750","751-1000")))</f>
        <v>751-1000</v>
      </c>
      <c r="C805" t="str">
        <f>CONCATENATE(IF(D805="Matematika","A",IF(D805="Fisika","B",IF(D805="Kimia","C",IF(D805="Biologi","D",IF(D805="Statistika","E","F"))))),IF(A805&gt;=1000,"",IF(A805&gt;=100,"0",IF(A805&gt;=10,"00",IF(A805&lt;10,"000")))),A805)</f>
        <v>C0804</v>
      </c>
      <c r="D805" t="s">
        <v>1012</v>
      </c>
      <c r="E805" t="str">
        <f>VLOOKUP(C805,Detail!$G$1:$H$1001,2,0)</f>
        <v>Diana Mangunsong</v>
      </c>
      <c r="F805" t="str">
        <f>IF(D805="Aktuaria","Bu Dwi",IF(D805="Matematika","Pak Krisna",IF(D805="Fisika","Pak Budi",IF(D805="Statistika","Bu Ratna",IF(D805="Biologi","Bu Made","Pak Andi")))))</f>
        <v>Pak Andi</v>
      </c>
      <c r="G805">
        <v>81</v>
      </c>
      <c r="H805">
        <v>74</v>
      </c>
      <c r="I805">
        <v>71</v>
      </c>
      <c r="J805">
        <v>69</v>
      </c>
      <c r="K805">
        <v>68</v>
      </c>
      <c r="L805">
        <v>97</v>
      </c>
      <c r="M805">
        <v>70</v>
      </c>
      <c r="N805" s="27">
        <f>IFERROR(VLOOKUP(Main!C805,Absen!$A$1:$B$501,2,0),"No")</f>
        <v>44827</v>
      </c>
      <c r="O805" s="27" t="str">
        <f>IF(N805="No","Hadir","Tidak Hadir")</f>
        <v>Tidak Hadir</v>
      </c>
      <c r="P805">
        <f>IF(N805="No",M805,M805-10)</f>
        <v>60</v>
      </c>
      <c r="Q805">
        <f>SUM(G805:H805,J805:K805)*12.5%+SUM(I805,L805)*20%+P805*10%</f>
        <v>76.099999999999994</v>
      </c>
      <c r="R805" t="str">
        <f>IF(Main!Q805&gt;=91,"A+",IF(Main!Q805&gt;=80,"A",IF(Q805&gt;=70,"B",IF(Q805&gt;=60,"C",IF(Q805&gt;=40,"D",IF(Q805&lt;40,"E"))))))</f>
        <v>B</v>
      </c>
      <c r="S805" s="27">
        <f>INDEX(Detail!$A$1:$A$1001,MATCH(Main!C805,Detail!$G$1:$G$1001,0))</f>
        <v>38079</v>
      </c>
      <c r="T805" t="str">
        <f>INDEX(Detail!$F$1:$F$1001,MATCH(Main!C805,Detail!$G$1:$G$1001,0))</f>
        <v>Bukittinggi</v>
      </c>
      <c r="U805">
        <f>INDEX(Detail!$C$1:$C$1001,MATCH(Main!C805,Detail!$G$1:$G$1001,0))</f>
        <v>180</v>
      </c>
      <c r="V805">
        <f>INDEX(Detail!$D$1:$D$1001,MATCH(Main!C805,Detail!$G$1:$G$1001,0))</f>
        <v>80</v>
      </c>
      <c r="W805" t="str">
        <f>INDEX(Detail!$E$1:$E$1001,MATCH(Main!C805,Detail!$G$1:$G$1001,0))</f>
        <v>Gg. M.T Haryono No. 96</v>
      </c>
      <c r="X805" t="str">
        <f>INDEX(Detail!$B$1:$B$1001,MATCH(Main!C805,Detail!$G$1:$G$1001,0))</f>
        <v>O+</v>
      </c>
    </row>
    <row r="806" spans="1:24" x14ac:dyDescent="0.35">
      <c r="A806">
        <v>805</v>
      </c>
      <c r="B806" t="str">
        <f>IF(A806&lt;=250,"1-250",IF(A806&lt;=500,"251-500",IF(A806&lt;=750,"501-750","751-1000")))</f>
        <v>751-1000</v>
      </c>
      <c r="C806" t="str">
        <f>CONCATENATE(IF(D806="Matematika","A",IF(D806="Fisika","B",IF(D806="Kimia","C",IF(D806="Biologi","D",IF(D806="Statistika","E","F"))))),IF(A806&gt;=1000,"",IF(A806&gt;=100,"0",IF(A806&gt;=10,"00",IF(A806&lt;10,"000")))),A806)</f>
        <v>A0805</v>
      </c>
      <c r="D806" t="s">
        <v>1015</v>
      </c>
      <c r="E806" t="str">
        <f>VLOOKUP(C806,Detail!$G$1:$H$1001,2,0)</f>
        <v>Tari Waskita</v>
      </c>
      <c r="F806" t="str">
        <f>IF(D806="Aktuaria","Bu Dwi",IF(D806="Matematika","Pak Krisna",IF(D806="Fisika","Pak Budi",IF(D806="Statistika","Bu Ratna",IF(D806="Biologi","Bu Made","Pak Andi")))))</f>
        <v>Pak Krisna</v>
      </c>
      <c r="G806">
        <v>67</v>
      </c>
      <c r="H806">
        <v>45</v>
      </c>
      <c r="I806">
        <v>69</v>
      </c>
      <c r="J806">
        <v>74</v>
      </c>
      <c r="K806">
        <v>50</v>
      </c>
      <c r="L806">
        <v>90</v>
      </c>
      <c r="M806">
        <v>96</v>
      </c>
      <c r="N806" s="27">
        <f>IFERROR(VLOOKUP(Main!C806,Absen!$A$1:$B$501,2,0),"No")</f>
        <v>44802</v>
      </c>
      <c r="O806" s="27" t="str">
        <f>IF(N806="No","Hadir","Tidak Hadir")</f>
        <v>Tidak Hadir</v>
      </c>
      <c r="P806">
        <f>IF(N806="No",M806,M806-10)</f>
        <v>86</v>
      </c>
      <c r="Q806">
        <f>SUM(G806:H806,J806:K806)*12.5%+SUM(I806,L806)*20%+P806*10%</f>
        <v>69.899999999999991</v>
      </c>
      <c r="R806" t="str">
        <f>IF(Main!Q806&gt;=91,"A+",IF(Main!Q806&gt;=80,"A",IF(Q806&gt;=70,"B",IF(Q806&gt;=60,"C",IF(Q806&gt;=40,"D",IF(Q806&lt;40,"E"))))))</f>
        <v>C</v>
      </c>
      <c r="S806" s="27">
        <f>INDEX(Detail!$A$1:$A$1001,MATCH(Main!C806,Detail!$G$1:$G$1001,0))</f>
        <v>37282</v>
      </c>
      <c r="T806" t="str">
        <f>INDEX(Detail!$F$1:$F$1001,MATCH(Main!C806,Detail!$G$1:$G$1001,0))</f>
        <v>Tangerang Selatan</v>
      </c>
      <c r="U806">
        <f>INDEX(Detail!$C$1:$C$1001,MATCH(Main!C806,Detail!$G$1:$G$1001,0))</f>
        <v>179</v>
      </c>
      <c r="V806">
        <f>INDEX(Detail!$D$1:$D$1001,MATCH(Main!C806,Detail!$G$1:$G$1001,0))</f>
        <v>48</v>
      </c>
      <c r="W806" t="str">
        <f>INDEX(Detail!$E$1:$E$1001,MATCH(Main!C806,Detail!$G$1:$G$1001,0))</f>
        <v>Gang Rajawali Timur No. 93</v>
      </c>
      <c r="X806" t="str">
        <f>INDEX(Detail!$B$1:$B$1001,MATCH(Main!C806,Detail!$G$1:$G$1001,0))</f>
        <v>O+</v>
      </c>
    </row>
    <row r="807" spans="1:24" x14ac:dyDescent="0.35">
      <c r="A807">
        <v>806</v>
      </c>
      <c r="B807" t="str">
        <f>IF(A807&lt;=250,"1-250",IF(A807&lt;=500,"251-500",IF(A807&lt;=750,"501-750","751-1000")))</f>
        <v>751-1000</v>
      </c>
      <c r="C807" t="str">
        <f>CONCATENATE(IF(D807="Matematika","A",IF(D807="Fisika","B",IF(D807="Kimia","C",IF(D807="Biologi","D",IF(D807="Statistika","E","F"))))),IF(A807&gt;=1000,"",IF(A807&gt;=100,"0",IF(A807&gt;=10,"00",IF(A807&lt;10,"000")))),A807)</f>
        <v>E0806</v>
      </c>
      <c r="D807" t="s">
        <v>1010</v>
      </c>
      <c r="E807" t="str">
        <f>VLOOKUP(C807,Detail!$G$1:$H$1001,2,0)</f>
        <v>Adiarja Sihotang</v>
      </c>
      <c r="F807" t="str">
        <f>IF(D807="Aktuaria","Bu Dwi",IF(D807="Matematika","Pak Krisna",IF(D807="Fisika","Pak Budi",IF(D807="Statistika","Bu Ratna",IF(D807="Biologi","Bu Made","Pak Andi")))))</f>
        <v>Bu Ratna</v>
      </c>
      <c r="G807">
        <v>52</v>
      </c>
      <c r="H807">
        <v>65</v>
      </c>
      <c r="I807">
        <v>87</v>
      </c>
      <c r="J807">
        <v>74</v>
      </c>
      <c r="K807">
        <v>92</v>
      </c>
      <c r="L807">
        <v>82</v>
      </c>
      <c r="M807">
        <v>86</v>
      </c>
      <c r="N807" s="27" t="str">
        <f>IFERROR(VLOOKUP(Main!C807,Absen!$A$1:$B$501,2,0),"No")</f>
        <v>No</v>
      </c>
      <c r="O807" s="27" t="str">
        <f>IF(N807="No","Hadir","Tidak Hadir")</f>
        <v>Hadir</v>
      </c>
      <c r="P807">
        <f>IF(N807="No",M807,M807-10)</f>
        <v>86</v>
      </c>
      <c r="Q807">
        <f>SUM(G807:H807,J807:K807)*12.5%+SUM(I807,L807)*20%+P807*10%</f>
        <v>77.775000000000006</v>
      </c>
      <c r="R807" t="str">
        <f>IF(Main!Q807&gt;=91,"A+",IF(Main!Q807&gt;=80,"A",IF(Q807&gt;=70,"B",IF(Q807&gt;=60,"C",IF(Q807&gt;=40,"D",IF(Q807&lt;40,"E"))))))</f>
        <v>B</v>
      </c>
      <c r="S807" s="27">
        <f>INDEX(Detail!$A$1:$A$1001,MATCH(Main!C807,Detail!$G$1:$G$1001,0))</f>
        <v>37973</v>
      </c>
      <c r="T807" t="str">
        <f>INDEX(Detail!$F$1:$F$1001,MATCH(Main!C807,Detail!$G$1:$G$1001,0))</f>
        <v>Denpasar</v>
      </c>
      <c r="U807">
        <f>INDEX(Detail!$C$1:$C$1001,MATCH(Main!C807,Detail!$G$1:$G$1001,0))</f>
        <v>162</v>
      </c>
      <c r="V807">
        <f>INDEX(Detail!$D$1:$D$1001,MATCH(Main!C807,Detail!$G$1:$G$1001,0))</f>
        <v>82</v>
      </c>
      <c r="W807" t="str">
        <f>INDEX(Detail!$E$1:$E$1001,MATCH(Main!C807,Detail!$G$1:$G$1001,0))</f>
        <v>Jl. Rungkut Industri No. 10</v>
      </c>
      <c r="X807" t="str">
        <f>INDEX(Detail!$B$1:$B$1001,MATCH(Main!C807,Detail!$G$1:$G$1001,0))</f>
        <v>A-</v>
      </c>
    </row>
    <row r="808" spans="1:24" x14ac:dyDescent="0.35">
      <c r="A808">
        <v>807</v>
      </c>
      <c r="B808" t="str">
        <f>IF(A808&lt;=250,"1-250",IF(A808&lt;=500,"251-500",IF(A808&lt;=750,"501-750","751-1000")))</f>
        <v>751-1000</v>
      </c>
      <c r="C808" t="str">
        <f>CONCATENATE(IF(D808="Matematika","A",IF(D808="Fisika","B",IF(D808="Kimia","C",IF(D808="Biologi","D",IF(D808="Statistika","E","F"))))),IF(A808&gt;=1000,"",IF(A808&gt;=100,"0",IF(A808&gt;=10,"00",IF(A808&lt;10,"000")))),A808)</f>
        <v>D0807</v>
      </c>
      <c r="D808" t="s">
        <v>1013</v>
      </c>
      <c r="E808" t="str">
        <f>VLOOKUP(C808,Detail!$G$1:$H$1001,2,0)</f>
        <v>Kusuma Tari</v>
      </c>
      <c r="F808" t="str">
        <f>IF(D808="Aktuaria","Bu Dwi",IF(D808="Matematika","Pak Krisna",IF(D808="Fisika","Pak Budi",IF(D808="Statistika","Bu Ratna",IF(D808="Biologi","Bu Made","Pak Andi")))))</f>
        <v>Bu Made</v>
      </c>
      <c r="G808">
        <v>68</v>
      </c>
      <c r="H808">
        <v>63</v>
      </c>
      <c r="I808">
        <v>33</v>
      </c>
      <c r="J808">
        <v>72</v>
      </c>
      <c r="K808">
        <v>50</v>
      </c>
      <c r="L808">
        <v>72</v>
      </c>
      <c r="M808">
        <v>66</v>
      </c>
      <c r="N808" s="27" t="str">
        <f>IFERROR(VLOOKUP(Main!C808,Absen!$A$1:$B$501,2,0),"No")</f>
        <v>No</v>
      </c>
      <c r="O808" s="27" t="str">
        <f>IF(N808="No","Hadir","Tidak Hadir")</f>
        <v>Hadir</v>
      </c>
      <c r="P808">
        <f>IF(N808="No",M808,M808-10)</f>
        <v>66</v>
      </c>
      <c r="Q808">
        <f>SUM(G808:H808,J808:K808)*12.5%+SUM(I808,L808)*20%+P808*10%</f>
        <v>59.225000000000001</v>
      </c>
      <c r="R808" t="str">
        <f>IF(Main!Q808&gt;=91,"A+",IF(Main!Q808&gt;=80,"A",IF(Q808&gt;=70,"B",IF(Q808&gt;=60,"C",IF(Q808&gt;=40,"D",IF(Q808&lt;40,"E"))))))</f>
        <v>D</v>
      </c>
      <c r="S808" s="27">
        <f>INDEX(Detail!$A$1:$A$1001,MATCH(Main!C808,Detail!$G$1:$G$1001,0))</f>
        <v>38009</v>
      </c>
      <c r="T808" t="str">
        <f>INDEX(Detail!$F$1:$F$1001,MATCH(Main!C808,Detail!$G$1:$G$1001,0))</f>
        <v>Semarang</v>
      </c>
      <c r="U808">
        <f>INDEX(Detail!$C$1:$C$1001,MATCH(Main!C808,Detail!$G$1:$G$1001,0))</f>
        <v>174</v>
      </c>
      <c r="V808">
        <f>INDEX(Detail!$D$1:$D$1001,MATCH(Main!C808,Detail!$G$1:$G$1001,0))</f>
        <v>66</v>
      </c>
      <c r="W808" t="str">
        <f>INDEX(Detail!$E$1:$E$1001,MATCH(Main!C808,Detail!$G$1:$G$1001,0))</f>
        <v>Jalan Pasirkoja No. 32</v>
      </c>
      <c r="X808" t="str">
        <f>INDEX(Detail!$B$1:$B$1001,MATCH(Main!C808,Detail!$G$1:$G$1001,0))</f>
        <v>AB+</v>
      </c>
    </row>
    <row r="809" spans="1:24" x14ac:dyDescent="0.35">
      <c r="A809">
        <v>808</v>
      </c>
      <c r="B809" t="str">
        <f>IF(A809&lt;=250,"1-250",IF(A809&lt;=500,"251-500",IF(A809&lt;=750,"501-750","751-1000")))</f>
        <v>751-1000</v>
      </c>
      <c r="C809" t="str">
        <f>CONCATENATE(IF(D809="Matematika","A",IF(D809="Fisika","B",IF(D809="Kimia","C",IF(D809="Biologi","D",IF(D809="Statistika","E","F"))))),IF(A809&gt;=1000,"",IF(A809&gt;=100,"0",IF(A809&gt;=10,"00",IF(A809&lt;10,"000")))),A809)</f>
        <v>E0808</v>
      </c>
      <c r="D809" t="s">
        <v>1010</v>
      </c>
      <c r="E809" t="str">
        <f>VLOOKUP(C809,Detail!$G$1:$H$1001,2,0)</f>
        <v>Prasetyo Situmorang</v>
      </c>
      <c r="F809" t="str">
        <f>IF(D809="Aktuaria","Bu Dwi",IF(D809="Matematika","Pak Krisna",IF(D809="Fisika","Pak Budi",IF(D809="Statistika","Bu Ratna",IF(D809="Biologi","Bu Made","Pak Andi")))))</f>
        <v>Bu Ratna</v>
      </c>
      <c r="G809">
        <v>62</v>
      </c>
      <c r="H809">
        <v>57</v>
      </c>
      <c r="I809">
        <v>42</v>
      </c>
      <c r="J809">
        <v>66</v>
      </c>
      <c r="K809">
        <v>62</v>
      </c>
      <c r="L809">
        <v>78</v>
      </c>
      <c r="M809">
        <v>84</v>
      </c>
      <c r="N809" s="27">
        <f>IFERROR(VLOOKUP(Main!C809,Absen!$A$1:$B$501,2,0),"No")</f>
        <v>44915</v>
      </c>
      <c r="O809" s="27" t="str">
        <f>IF(N809="No","Hadir","Tidak Hadir")</f>
        <v>Tidak Hadir</v>
      </c>
      <c r="P809">
        <f>IF(N809="No",M809,M809-10)</f>
        <v>74</v>
      </c>
      <c r="Q809">
        <f>SUM(G809:H809,J809:K809)*12.5%+SUM(I809,L809)*20%+P809*10%</f>
        <v>62.274999999999999</v>
      </c>
      <c r="R809" t="str">
        <f>IF(Main!Q809&gt;=91,"A+",IF(Main!Q809&gt;=80,"A",IF(Q809&gt;=70,"B",IF(Q809&gt;=60,"C",IF(Q809&gt;=40,"D",IF(Q809&lt;40,"E"))))))</f>
        <v>C</v>
      </c>
      <c r="S809" s="27">
        <f>INDEX(Detail!$A$1:$A$1001,MATCH(Main!C809,Detail!$G$1:$G$1001,0))</f>
        <v>37667</v>
      </c>
      <c r="T809" t="str">
        <f>INDEX(Detail!$F$1:$F$1001,MATCH(Main!C809,Detail!$G$1:$G$1001,0))</f>
        <v>Prabumulih</v>
      </c>
      <c r="U809">
        <f>INDEX(Detail!$C$1:$C$1001,MATCH(Main!C809,Detail!$G$1:$G$1001,0))</f>
        <v>175</v>
      </c>
      <c r="V809">
        <f>INDEX(Detail!$D$1:$D$1001,MATCH(Main!C809,Detail!$G$1:$G$1001,0))</f>
        <v>69</v>
      </c>
      <c r="W809" t="str">
        <f>INDEX(Detail!$E$1:$E$1001,MATCH(Main!C809,Detail!$G$1:$G$1001,0))</f>
        <v>Jalan Indragiri No. 95</v>
      </c>
      <c r="X809" t="str">
        <f>INDEX(Detail!$B$1:$B$1001,MATCH(Main!C809,Detail!$G$1:$G$1001,0))</f>
        <v>AB+</v>
      </c>
    </row>
    <row r="810" spans="1:24" x14ac:dyDescent="0.35">
      <c r="A810">
        <v>809</v>
      </c>
      <c r="B810" t="str">
        <f>IF(A810&lt;=250,"1-250",IF(A810&lt;=500,"251-500",IF(A810&lt;=750,"501-750","751-1000")))</f>
        <v>751-1000</v>
      </c>
      <c r="C810" t="str">
        <f>CONCATENATE(IF(D810="Matematika","A",IF(D810="Fisika","B",IF(D810="Kimia","C",IF(D810="Biologi","D",IF(D810="Statistika","E","F"))))),IF(A810&gt;=1000,"",IF(A810&gt;=100,"0",IF(A810&gt;=10,"00",IF(A810&lt;10,"000")))),A810)</f>
        <v>D0809</v>
      </c>
      <c r="D810" t="s">
        <v>1013</v>
      </c>
      <c r="E810" t="str">
        <f>VLOOKUP(C810,Detail!$G$1:$H$1001,2,0)</f>
        <v>Karma Oktaviani</v>
      </c>
      <c r="F810" t="str">
        <f>IF(D810="Aktuaria","Bu Dwi",IF(D810="Matematika","Pak Krisna",IF(D810="Fisika","Pak Budi",IF(D810="Statistika","Bu Ratna",IF(D810="Biologi","Bu Made","Pak Andi")))))</f>
        <v>Bu Made</v>
      </c>
      <c r="G810">
        <v>51</v>
      </c>
      <c r="H810">
        <v>51</v>
      </c>
      <c r="I810">
        <v>63</v>
      </c>
      <c r="J810">
        <v>52</v>
      </c>
      <c r="K810">
        <v>51</v>
      </c>
      <c r="L810">
        <v>62</v>
      </c>
      <c r="M810">
        <v>87</v>
      </c>
      <c r="N810" s="27">
        <f>IFERROR(VLOOKUP(Main!C810,Absen!$A$1:$B$501,2,0),"No")</f>
        <v>44879</v>
      </c>
      <c r="O810" s="27" t="str">
        <f>IF(N810="No","Hadir","Tidak Hadir")</f>
        <v>Tidak Hadir</v>
      </c>
      <c r="P810">
        <f>IF(N810="No",M810,M810-10)</f>
        <v>77</v>
      </c>
      <c r="Q810">
        <f>SUM(G810:H810,J810:K810)*12.5%+SUM(I810,L810)*20%+P810*10%</f>
        <v>58.325000000000003</v>
      </c>
      <c r="R810" t="str">
        <f>IF(Main!Q810&gt;=91,"A+",IF(Main!Q810&gt;=80,"A",IF(Q810&gt;=70,"B",IF(Q810&gt;=60,"C",IF(Q810&gt;=40,"D",IF(Q810&lt;40,"E"))))))</f>
        <v>D</v>
      </c>
      <c r="S810" s="27">
        <f>INDEX(Detail!$A$1:$A$1001,MATCH(Main!C810,Detail!$G$1:$G$1001,0))</f>
        <v>37851</v>
      </c>
      <c r="T810" t="str">
        <f>INDEX(Detail!$F$1:$F$1001,MATCH(Main!C810,Detail!$G$1:$G$1001,0))</f>
        <v>Kota Administrasi Jakarta Timur</v>
      </c>
      <c r="U810">
        <f>INDEX(Detail!$C$1:$C$1001,MATCH(Main!C810,Detail!$G$1:$G$1001,0))</f>
        <v>169</v>
      </c>
      <c r="V810">
        <f>INDEX(Detail!$D$1:$D$1001,MATCH(Main!C810,Detail!$G$1:$G$1001,0))</f>
        <v>67</v>
      </c>
      <c r="W810" t="str">
        <f>INDEX(Detail!$E$1:$E$1001,MATCH(Main!C810,Detail!$G$1:$G$1001,0))</f>
        <v>Jalan HOS. Cokroaminoto No. 30</v>
      </c>
      <c r="X810" t="str">
        <f>INDEX(Detail!$B$1:$B$1001,MATCH(Main!C810,Detail!$G$1:$G$1001,0))</f>
        <v>AB+</v>
      </c>
    </row>
    <row r="811" spans="1:24" x14ac:dyDescent="0.35">
      <c r="A811">
        <v>810</v>
      </c>
      <c r="B811" t="str">
        <f>IF(A811&lt;=250,"1-250",IF(A811&lt;=500,"251-500",IF(A811&lt;=750,"501-750","751-1000")))</f>
        <v>751-1000</v>
      </c>
      <c r="C811" t="str">
        <f>CONCATENATE(IF(D811="Matematika","A",IF(D811="Fisika","B",IF(D811="Kimia","C",IF(D811="Biologi","D",IF(D811="Statistika","E","F"))))),IF(A811&gt;=1000,"",IF(A811&gt;=100,"0",IF(A811&gt;=10,"00",IF(A811&lt;10,"000")))),A811)</f>
        <v>B0810</v>
      </c>
      <c r="D811" t="s">
        <v>1014</v>
      </c>
      <c r="E811" t="str">
        <f>VLOOKUP(C811,Detail!$G$1:$H$1001,2,0)</f>
        <v>Gangsa Tampubolon</v>
      </c>
      <c r="F811" t="str">
        <f>IF(D811="Aktuaria","Bu Dwi",IF(D811="Matematika","Pak Krisna",IF(D811="Fisika","Pak Budi",IF(D811="Statistika","Bu Ratna",IF(D811="Biologi","Bu Made","Pak Andi")))))</f>
        <v>Pak Budi</v>
      </c>
      <c r="G811">
        <v>60</v>
      </c>
      <c r="H811">
        <v>46</v>
      </c>
      <c r="I811">
        <v>79</v>
      </c>
      <c r="J811">
        <v>54</v>
      </c>
      <c r="K811">
        <v>86</v>
      </c>
      <c r="L811">
        <v>65</v>
      </c>
      <c r="M811">
        <v>83</v>
      </c>
      <c r="N811" s="27" t="str">
        <f>IFERROR(VLOOKUP(Main!C811,Absen!$A$1:$B$501,2,0),"No")</f>
        <v>No</v>
      </c>
      <c r="O811" s="27" t="str">
        <f>IF(N811="No","Hadir","Tidak Hadir")</f>
        <v>Hadir</v>
      </c>
      <c r="P811">
        <f>IF(N811="No",M811,M811-10)</f>
        <v>83</v>
      </c>
      <c r="Q811">
        <f>SUM(G811:H811,J811:K811)*12.5%+SUM(I811,L811)*20%+P811*10%</f>
        <v>67.849999999999994</v>
      </c>
      <c r="R811" t="str">
        <f>IF(Main!Q811&gt;=91,"A+",IF(Main!Q811&gt;=80,"A",IF(Q811&gt;=70,"B",IF(Q811&gt;=60,"C",IF(Q811&gt;=40,"D",IF(Q811&lt;40,"E"))))))</f>
        <v>C</v>
      </c>
      <c r="S811" s="27">
        <f>INDEX(Detail!$A$1:$A$1001,MATCH(Main!C811,Detail!$G$1:$G$1001,0))</f>
        <v>37171</v>
      </c>
      <c r="T811" t="str">
        <f>INDEX(Detail!$F$1:$F$1001,MATCH(Main!C811,Detail!$G$1:$G$1001,0))</f>
        <v>Kota Administrasi Jakarta Utara</v>
      </c>
      <c r="U811">
        <f>INDEX(Detail!$C$1:$C$1001,MATCH(Main!C811,Detail!$G$1:$G$1001,0))</f>
        <v>167</v>
      </c>
      <c r="V811">
        <f>INDEX(Detail!$D$1:$D$1001,MATCH(Main!C811,Detail!$G$1:$G$1001,0))</f>
        <v>89</v>
      </c>
      <c r="W811" t="str">
        <f>INDEX(Detail!$E$1:$E$1001,MATCH(Main!C811,Detail!$G$1:$G$1001,0))</f>
        <v>Jl. Otto Iskandardinata No. 19</v>
      </c>
      <c r="X811" t="str">
        <f>INDEX(Detail!$B$1:$B$1001,MATCH(Main!C811,Detail!$G$1:$G$1001,0))</f>
        <v>AB+</v>
      </c>
    </row>
    <row r="812" spans="1:24" x14ac:dyDescent="0.35">
      <c r="A812">
        <v>811</v>
      </c>
      <c r="B812" t="str">
        <f>IF(A812&lt;=250,"1-250",IF(A812&lt;=500,"251-500",IF(A812&lt;=750,"501-750","751-1000")))</f>
        <v>751-1000</v>
      </c>
      <c r="C812" t="str">
        <f>CONCATENATE(IF(D812="Matematika","A",IF(D812="Fisika","B",IF(D812="Kimia","C",IF(D812="Biologi","D",IF(D812="Statistika","E","F"))))),IF(A812&gt;=1000,"",IF(A812&gt;=100,"0",IF(A812&gt;=10,"00",IF(A812&lt;10,"000")))),A812)</f>
        <v>F0811</v>
      </c>
      <c r="D812" t="s">
        <v>1011</v>
      </c>
      <c r="E812" t="str">
        <f>VLOOKUP(C812,Detail!$G$1:$H$1001,2,0)</f>
        <v>Ifa Namaga</v>
      </c>
      <c r="F812" t="str">
        <f>IF(D812="Aktuaria","Bu Dwi",IF(D812="Matematika","Pak Krisna",IF(D812="Fisika","Pak Budi",IF(D812="Statistika","Bu Ratna",IF(D812="Biologi","Bu Made","Pak Andi")))))</f>
        <v>Bu Dwi</v>
      </c>
      <c r="G812">
        <v>93</v>
      </c>
      <c r="H812">
        <v>58</v>
      </c>
      <c r="I812">
        <v>55</v>
      </c>
      <c r="J812">
        <v>65</v>
      </c>
      <c r="K812">
        <v>50</v>
      </c>
      <c r="L812">
        <v>99</v>
      </c>
      <c r="M812">
        <v>61</v>
      </c>
      <c r="N812" s="27">
        <f>IFERROR(VLOOKUP(Main!C812,Absen!$A$1:$B$501,2,0),"No")</f>
        <v>44905</v>
      </c>
      <c r="O812" s="27" t="str">
        <f>IF(N812="No","Hadir","Tidak Hadir")</f>
        <v>Tidak Hadir</v>
      </c>
      <c r="P812">
        <f>IF(N812="No",M812,M812-10)</f>
        <v>51</v>
      </c>
      <c r="Q812">
        <f>SUM(G812:H812,J812:K812)*12.5%+SUM(I812,L812)*20%+P812*10%</f>
        <v>69.149999999999991</v>
      </c>
      <c r="R812" t="str">
        <f>IF(Main!Q812&gt;=91,"A+",IF(Main!Q812&gt;=80,"A",IF(Q812&gt;=70,"B",IF(Q812&gt;=60,"C",IF(Q812&gt;=40,"D",IF(Q812&lt;40,"E"))))))</f>
        <v>C</v>
      </c>
      <c r="S812" s="27">
        <f>INDEX(Detail!$A$1:$A$1001,MATCH(Main!C812,Detail!$G$1:$G$1001,0))</f>
        <v>37118</v>
      </c>
      <c r="T812" t="str">
        <f>INDEX(Detail!$F$1:$F$1001,MATCH(Main!C812,Detail!$G$1:$G$1001,0))</f>
        <v>Magelang</v>
      </c>
      <c r="U812">
        <f>INDEX(Detail!$C$1:$C$1001,MATCH(Main!C812,Detail!$G$1:$G$1001,0))</f>
        <v>154</v>
      </c>
      <c r="V812">
        <f>INDEX(Detail!$D$1:$D$1001,MATCH(Main!C812,Detail!$G$1:$G$1001,0))</f>
        <v>72</v>
      </c>
      <c r="W812" t="str">
        <f>INDEX(Detail!$E$1:$E$1001,MATCH(Main!C812,Detail!$G$1:$G$1001,0))</f>
        <v>Gg. Kiaracondong No. 19</v>
      </c>
      <c r="X812" t="str">
        <f>INDEX(Detail!$B$1:$B$1001,MATCH(Main!C812,Detail!$G$1:$G$1001,0))</f>
        <v>AB+</v>
      </c>
    </row>
    <row r="813" spans="1:24" x14ac:dyDescent="0.35">
      <c r="A813">
        <v>812</v>
      </c>
      <c r="B813" t="str">
        <f>IF(A813&lt;=250,"1-250",IF(A813&lt;=500,"251-500",IF(A813&lt;=750,"501-750","751-1000")))</f>
        <v>751-1000</v>
      </c>
      <c r="C813" t="str">
        <f>CONCATENATE(IF(D813="Matematika","A",IF(D813="Fisika","B",IF(D813="Kimia","C",IF(D813="Biologi","D",IF(D813="Statistika","E","F"))))),IF(A813&gt;=1000,"",IF(A813&gt;=100,"0",IF(A813&gt;=10,"00",IF(A813&lt;10,"000")))),A813)</f>
        <v>A0812</v>
      </c>
      <c r="D813" t="s">
        <v>1015</v>
      </c>
      <c r="E813" t="str">
        <f>VLOOKUP(C813,Detail!$G$1:$H$1001,2,0)</f>
        <v>Jasmin Narpati</v>
      </c>
      <c r="F813" t="str">
        <f>IF(D813="Aktuaria","Bu Dwi",IF(D813="Matematika","Pak Krisna",IF(D813="Fisika","Pak Budi",IF(D813="Statistika","Bu Ratna",IF(D813="Biologi","Bu Made","Pak Andi")))))</f>
        <v>Pak Krisna</v>
      </c>
      <c r="G813">
        <v>93</v>
      </c>
      <c r="H813">
        <v>73</v>
      </c>
      <c r="I813">
        <v>57</v>
      </c>
      <c r="J813">
        <v>71</v>
      </c>
      <c r="K813">
        <v>86</v>
      </c>
      <c r="L813">
        <v>59</v>
      </c>
      <c r="M813">
        <v>60</v>
      </c>
      <c r="N813" s="27" t="str">
        <f>IFERROR(VLOOKUP(Main!C813,Absen!$A$1:$B$501,2,0),"No")</f>
        <v>No</v>
      </c>
      <c r="O813" s="27" t="str">
        <f>IF(N813="No","Hadir","Tidak Hadir")</f>
        <v>Hadir</v>
      </c>
      <c r="P813">
        <f>IF(N813="No",M813,M813-10)</f>
        <v>60</v>
      </c>
      <c r="Q813">
        <f>SUM(G813:H813,J813:K813)*12.5%+SUM(I813,L813)*20%+P813*10%</f>
        <v>69.575000000000003</v>
      </c>
      <c r="R813" t="str">
        <f>IF(Main!Q813&gt;=91,"A+",IF(Main!Q813&gt;=80,"A",IF(Q813&gt;=70,"B",IF(Q813&gt;=60,"C",IF(Q813&gt;=40,"D",IF(Q813&lt;40,"E"))))))</f>
        <v>C</v>
      </c>
      <c r="S813" s="27">
        <f>INDEX(Detail!$A$1:$A$1001,MATCH(Main!C813,Detail!$G$1:$G$1001,0))</f>
        <v>38113</v>
      </c>
      <c r="T813" t="str">
        <f>INDEX(Detail!$F$1:$F$1001,MATCH(Main!C813,Detail!$G$1:$G$1001,0))</f>
        <v>Bima</v>
      </c>
      <c r="U813">
        <f>INDEX(Detail!$C$1:$C$1001,MATCH(Main!C813,Detail!$G$1:$G$1001,0))</f>
        <v>162</v>
      </c>
      <c r="V813">
        <f>INDEX(Detail!$D$1:$D$1001,MATCH(Main!C813,Detail!$G$1:$G$1001,0))</f>
        <v>65</v>
      </c>
      <c r="W813" t="str">
        <f>INDEX(Detail!$E$1:$E$1001,MATCH(Main!C813,Detail!$G$1:$G$1001,0))</f>
        <v xml:space="preserve">Gang Suryakencana No. 9
</v>
      </c>
      <c r="X813" t="str">
        <f>INDEX(Detail!$B$1:$B$1001,MATCH(Main!C813,Detail!$G$1:$G$1001,0))</f>
        <v>A+</v>
      </c>
    </row>
    <row r="814" spans="1:24" x14ac:dyDescent="0.35">
      <c r="A814">
        <v>813</v>
      </c>
      <c r="B814" t="str">
        <f>IF(A814&lt;=250,"1-250",IF(A814&lt;=500,"251-500",IF(A814&lt;=750,"501-750","751-1000")))</f>
        <v>751-1000</v>
      </c>
      <c r="C814" t="str">
        <f>CONCATENATE(IF(D814="Matematika","A",IF(D814="Fisika","B",IF(D814="Kimia","C",IF(D814="Biologi","D",IF(D814="Statistika","E","F"))))),IF(A814&gt;=1000,"",IF(A814&gt;=100,"0",IF(A814&gt;=10,"00",IF(A814&lt;10,"000")))),A814)</f>
        <v>A0813</v>
      </c>
      <c r="D814" t="s">
        <v>1015</v>
      </c>
      <c r="E814" t="str">
        <f>VLOOKUP(C814,Detail!$G$1:$H$1001,2,0)</f>
        <v>Jindra Wibowo</v>
      </c>
      <c r="F814" t="str">
        <f>IF(D814="Aktuaria","Bu Dwi",IF(D814="Matematika","Pak Krisna",IF(D814="Fisika","Pak Budi",IF(D814="Statistika","Bu Ratna",IF(D814="Biologi","Bu Made","Pak Andi")))))</f>
        <v>Pak Krisna</v>
      </c>
      <c r="G814">
        <v>58</v>
      </c>
      <c r="H814">
        <v>57</v>
      </c>
      <c r="I814">
        <v>34</v>
      </c>
      <c r="J814">
        <v>74</v>
      </c>
      <c r="K814">
        <v>62</v>
      </c>
      <c r="L814">
        <v>72</v>
      </c>
      <c r="M814">
        <v>66</v>
      </c>
      <c r="N814" s="27">
        <f>IFERROR(VLOOKUP(Main!C814,Absen!$A$1:$B$501,2,0),"No")</f>
        <v>44783</v>
      </c>
      <c r="O814" s="27" t="str">
        <f>IF(N814="No","Hadir","Tidak Hadir")</f>
        <v>Tidak Hadir</v>
      </c>
      <c r="P814">
        <f>IF(N814="No",M814,M814-10)</f>
        <v>56</v>
      </c>
      <c r="Q814">
        <f>SUM(G814:H814,J814:K814)*12.5%+SUM(I814,L814)*20%+P814*10%</f>
        <v>58.175000000000004</v>
      </c>
      <c r="R814" t="str">
        <f>IF(Main!Q814&gt;=91,"A+",IF(Main!Q814&gt;=80,"A",IF(Q814&gt;=70,"B",IF(Q814&gt;=60,"C",IF(Q814&gt;=40,"D",IF(Q814&lt;40,"E"))))))</f>
        <v>D</v>
      </c>
      <c r="S814" s="27">
        <f>INDEX(Detail!$A$1:$A$1001,MATCH(Main!C814,Detail!$G$1:$G$1001,0))</f>
        <v>37629</v>
      </c>
      <c r="T814" t="str">
        <f>INDEX(Detail!$F$1:$F$1001,MATCH(Main!C814,Detail!$G$1:$G$1001,0))</f>
        <v>Banjarmasin</v>
      </c>
      <c r="U814">
        <f>INDEX(Detail!$C$1:$C$1001,MATCH(Main!C814,Detail!$G$1:$G$1001,0))</f>
        <v>180</v>
      </c>
      <c r="V814">
        <f>INDEX(Detail!$D$1:$D$1001,MATCH(Main!C814,Detail!$G$1:$G$1001,0))</f>
        <v>53</v>
      </c>
      <c r="W814" t="str">
        <f>INDEX(Detail!$E$1:$E$1001,MATCH(Main!C814,Detail!$G$1:$G$1001,0))</f>
        <v>Gg. Tebet Barat Dalam No. 45</v>
      </c>
      <c r="X814" t="str">
        <f>INDEX(Detail!$B$1:$B$1001,MATCH(Main!C814,Detail!$G$1:$G$1001,0))</f>
        <v>O-</v>
      </c>
    </row>
    <row r="815" spans="1:24" x14ac:dyDescent="0.35">
      <c r="A815">
        <v>814</v>
      </c>
      <c r="B815" t="str">
        <f>IF(A815&lt;=250,"1-250",IF(A815&lt;=500,"251-500",IF(A815&lt;=750,"501-750","751-1000")))</f>
        <v>751-1000</v>
      </c>
      <c r="C815" t="str">
        <f>CONCATENATE(IF(D815="Matematika","A",IF(D815="Fisika","B",IF(D815="Kimia","C",IF(D815="Biologi","D",IF(D815="Statistika","E","F"))))),IF(A815&gt;=1000,"",IF(A815&gt;=100,"0",IF(A815&gt;=10,"00",IF(A815&lt;10,"000")))),A815)</f>
        <v>B0814</v>
      </c>
      <c r="D815" t="s">
        <v>1014</v>
      </c>
      <c r="E815" t="str">
        <f>VLOOKUP(C815,Detail!$G$1:$H$1001,2,0)</f>
        <v>Tiara Halimah</v>
      </c>
      <c r="F815" t="str">
        <f>IF(D815="Aktuaria","Bu Dwi",IF(D815="Matematika","Pak Krisna",IF(D815="Fisika","Pak Budi",IF(D815="Statistika","Bu Ratna",IF(D815="Biologi","Bu Made","Pak Andi")))))</f>
        <v>Pak Budi</v>
      </c>
      <c r="G815">
        <v>74</v>
      </c>
      <c r="H815">
        <v>68</v>
      </c>
      <c r="I815">
        <v>92</v>
      </c>
      <c r="J815">
        <v>50</v>
      </c>
      <c r="K815">
        <v>91</v>
      </c>
      <c r="L815">
        <v>73</v>
      </c>
      <c r="M815">
        <v>91</v>
      </c>
      <c r="N815" s="27">
        <f>IFERROR(VLOOKUP(Main!C815,Absen!$A$1:$B$501,2,0),"No")</f>
        <v>44790</v>
      </c>
      <c r="O815" s="27" t="str">
        <f>IF(N815="No","Hadir","Tidak Hadir")</f>
        <v>Tidak Hadir</v>
      </c>
      <c r="P815">
        <f>IF(N815="No",M815,M815-10)</f>
        <v>81</v>
      </c>
      <c r="Q815">
        <f>SUM(G815:H815,J815:K815)*12.5%+SUM(I815,L815)*20%+P815*10%</f>
        <v>76.474999999999994</v>
      </c>
      <c r="R815" t="str">
        <f>IF(Main!Q815&gt;=91,"A+",IF(Main!Q815&gt;=80,"A",IF(Q815&gt;=70,"B",IF(Q815&gt;=60,"C",IF(Q815&gt;=40,"D",IF(Q815&lt;40,"E"))))))</f>
        <v>B</v>
      </c>
      <c r="S815" s="27">
        <f>INDEX(Detail!$A$1:$A$1001,MATCH(Main!C815,Detail!$G$1:$G$1001,0))</f>
        <v>37582</v>
      </c>
      <c r="T815" t="str">
        <f>INDEX(Detail!$F$1:$F$1001,MATCH(Main!C815,Detail!$G$1:$G$1001,0))</f>
        <v>Cimahi</v>
      </c>
      <c r="U815">
        <f>INDEX(Detail!$C$1:$C$1001,MATCH(Main!C815,Detail!$G$1:$G$1001,0))</f>
        <v>154</v>
      </c>
      <c r="V815">
        <f>INDEX(Detail!$D$1:$D$1001,MATCH(Main!C815,Detail!$G$1:$G$1001,0))</f>
        <v>87</v>
      </c>
      <c r="W815" t="str">
        <f>INDEX(Detail!$E$1:$E$1001,MATCH(Main!C815,Detail!$G$1:$G$1001,0))</f>
        <v>Jalan W.R. Supratman No. 28</v>
      </c>
      <c r="X815" t="str">
        <f>INDEX(Detail!$B$1:$B$1001,MATCH(Main!C815,Detail!$G$1:$G$1001,0))</f>
        <v>B-</v>
      </c>
    </row>
    <row r="816" spans="1:24" x14ac:dyDescent="0.35">
      <c r="A816">
        <v>815</v>
      </c>
      <c r="B816" t="str">
        <f>IF(A816&lt;=250,"1-250",IF(A816&lt;=500,"251-500",IF(A816&lt;=750,"501-750","751-1000")))</f>
        <v>751-1000</v>
      </c>
      <c r="C816" t="str">
        <f>CONCATENATE(IF(D816="Matematika","A",IF(D816="Fisika","B",IF(D816="Kimia","C",IF(D816="Biologi","D",IF(D816="Statistika","E","F"))))),IF(A816&gt;=1000,"",IF(A816&gt;=100,"0",IF(A816&gt;=10,"00",IF(A816&lt;10,"000")))),A816)</f>
        <v>D0815</v>
      </c>
      <c r="D816" t="s">
        <v>1013</v>
      </c>
      <c r="E816" t="str">
        <f>VLOOKUP(C816,Detail!$G$1:$H$1001,2,0)</f>
        <v>Jarwadi Puspasari</v>
      </c>
      <c r="F816" t="str">
        <f>IF(D816="Aktuaria","Bu Dwi",IF(D816="Matematika","Pak Krisna",IF(D816="Fisika","Pak Budi",IF(D816="Statistika","Bu Ratna",IF(D816="Biologi","Bu Made","Pak Andi")))))</f>
        <v>Bu Made</v>
      </c>
      <c r="G816">
        <v>70</v>
      </c>
      <c r="H816">
        <v>58</v>
      </c>
      <c r="I816">
        <v>55</v>
      </c>
      <c r="J816">
        <v>64</v>
      </c>
      <c r="K816">
        <v>88</v>
      </c>
      <c r="L816">
        <v>95</v>
      </c>
      <c r="M816">
        <v>94</v>
      </c>
      <c r="N816" s="27" t="str">
        <f>IFERROR(VLOOKUP(Main!C816,Absen!$A$1:$B$501,2,0),"No")</f>
        <v>No</v>
      </c>
      <c r="O816" s="27" t="str">
        <f>IF(N816="No","Hadir","Tidak Hadir")</f>
        <v>Hadir</v>
      </c>
      <c r="P816">
        <f>IF(N816="No",M816,M816-10)</f>
        <v>94</v>
      </c>
      <c r="Q816">
        <f>SUM(G816:H816,J816:K816)*12.5%+SUM(I816,L816)*20%+P816*10%</f>
        <v>74.400000000000006</v>
      </c>
      <c r="R816" t="str">
        <f>IF(Main!Q816&gt;=91,"A+",IF(Main!Q816&gt;=80,"A",IF(Q816&gt;=70,"B",IF(Q816&gt;=60,"C",IF(Q816&gt;=40,"D",IF(Q816&lt;40,"E"))))))</f>
        <v>B</v>
      </c>
      <c r="S816" s="27">
        <f>INDEX(Detail!$A$1:$A$1001,MATCH(Main!C816,Detail!$G$1:$G$1001,0))</f>
        <v>37238</v>
      </c>
      <c r="T816" t="str">
        <f>INDEX(Detail!$F$1:$F$1001,MATCH(Main!C816,Detail!$G$1:$G$1001,0))</f>
        <v>Bandung</v>
      </c>
      <c r="U816">
        <f>INDEX(Detail!$C$1:$C$1001,MATCH(Main!C816,Detail!$G$1:$G$1001,0))</f>
        <v>154</v>
      </c>
      <c r="V816">
        <f>INDEX(Detail!$D$1:$D$1001,MATCH(Main!C816,Detail!$G$1:$G$1001,0))</f>
        <v>73</v>
      </c>
      <c r="W816" t="str">
        <f>INDEX(Detail!$E$1:$E$1001,MATCH(Main!C816,Detail!$G$1:$G$1001,0))</f>
        <v>Jl. Surapati No. 17</v>
      </c>
      <c r="X816" t="str">
        <f>INDEX(Detail!$B$1:$B$1001,MATCH(Main!C816,Detail!$G$1:$G$1001,0))</f>
        <v>O+</v>
      </c>
    </row>
    <row r="817" spans="1:24" x14ac:dyDescent="0.35">
      <c r="A817">
        <v>816</v>
      </c>
      <c r="B817" t="str">
        <f>IF(A817&lt;=250,"1-250",IF(A817&lt;=500,"251-500",IF(A817&lt;=750,"501-750","751-1000")))</f>
        <v>751-1000</v>
      </c>
      <c r="C817" t="str">
        <f>CONCATENATE(IF(D817="Matematika","A",IF(D817="Fisika","B",IF(D817="Kimia","C",IF(D817="Biologi","D",IF(D817="Statistika","E","F"))))),IF(A817&gt;=1000,"",IF(A817&gt;=100,"0",IF(A817&gt;=10,"00",IF(A817&lt;10,"000")))),A817)</f>
        <v>A0816</v>
      </c>
      <c r="D817" t="s">
        <v>1015</v>
      </c>
      <c r="E817" t="str">
        <f>VLOOKUP(C817,Detail!$G$1:$H$1001,2,0)</f>
        <v>Banara Suartini</v>
      </c>
      <c r="F817" t="str">
        <f>IF(D817="Aktuaria","Bu Dwi",IF(D817="Matematika","Pak Krisna",IF(D817="Fisika","Pak Budi",IF(D817="Statistika","Bu Ratna",IF(D817="Biologi","Bu Made","Pak Andi")))))</f>
        <v>Pak Krisna</v>
      </c>
      <c r="G817">
        <v>69</v>
      </c>
      <c r="H817">
        <v>74</v>
      </c>
      <c r="I817">
        <v>33</v>
      </c>
      <c r="J817">
        <v>73</v>
      </c>
      <c r="K817">
        <v>64</v>
      </c>
      <c r="L817">
        <v>91</v>
      </c>
      <c r="M817">
        <v>100</v>
      </c>
      <c r="N817" s="27" t="str">
        <f>IFERROR(VLOOKUP(Main!C817,Absen!$A$1:$B$501,2,0),"No")</f>
        <v>No</v>
      </c>
      <c r="O817" s="27" t="str">
        <f>IF(N817="No","Hadir","Tidak Hadir")</f>
        <v>Hadir</v>
      </c>
      <c r="P817">
        <f>IF(N817="No",M817,M817-10)</f>
        <v>100</v>
      </c>
      <c r="Q817">
        <f>SUM(G817:H817,J817:K817)*12.5%+SUM(I817,L817)*20%+P817*10%</f>
        <v>69.8</v>
      </c>
      <c r="R817" t="str">
        <f>IF(Main!Q817&gt;=91,"A+",IF(Main!Q817&gt;=80,"A",IF(Q817&gt;=70,"B",IF(Q817&gt;=60,"C",IF(Q817&gt;=40,"D",IF(Q817&lt;40,"E"))))))</f>
        <v>C</v>
      </c>
      <c r="S817" s="27">
        <f>INDEX(Detail!$A$1:$A$1001,MATCH(Main!C817,Detail!$G$1:$G$1001,0))</f>
        <v>37108</v>
      </c>
      <c r="T817" t="str">
        <f>INDEX(Detail!$F$1:$F$1001,MATCH(Main!C817,Detail!$G$1:$G$1001,0))</f>
        <v>Bukittinggi</v>
      </c>
      <c r="U817">
        <f>INDEX(Detail!$C$1:$C$1001,MATCH(Main!C817,Detail!$G$1:$G$1001,0))</f>
        <v>176</v>
      </c>
      <c r="V817">
        <f>INDEX(Detail!$D$1:$D$1001,MATCH(Main!C817,Detail!$G$1:$G$1001,0))</f>
        <v>82</v>
      </c>
      <c r="W817" t="str">
        <f>INDEX(Detail!$E$1:$E$1001,MATCH(Main!C817,Detail!$G$1:$G$1001,0))</f>
        <v>Gg. Monginsidi No. 16</v>
      </c>
      <c r="X817" t="str">
        <f>INDEX(Detail!$B$1:$B$1001,MATCH(Main!C817,Detail!$G$1:$G$1001,0))</f>
        <v>AB+</v>
      </c>
    </row>
    <row r="818" spans="1:24" x14ac:dyDescent="0.35">
      <c r="A818">
        <v>817</v>
      </c>
      <c r="B818" t="str">
        <f>IF(A818&lt;=250,"1-250",IF(A818&lt;=500,"251-500",IF(A818&lt;=750,"501-750","751-1000")))</f>
        <v>751-1000</v>
      </c>
      <c r="C818" t="str">
        <f>CONCATENATE(IF(D818="Matematika","A",IF(D818="Fisika","B",IF(D818="Kimia","C",IF(D818="Biologi","D",IF(D818="Statistika","E","F"))))),IF(A818&gt;=1000,"",IF(A818&gt;=100,"0",IF(A818&gt;=10,"00",IF(A818&lt;10,"000")))),A818)</f>
        <v>D0817</v>
      </c>
      <c r="D818" t="s">
        <v>1013</v>
      </c>
      <c r="E818" t="str">
        <f>VLOOKUP(C818,Detail!$G$1:$H$1001,2,0)</f>
        <v>Vicky Novitasari</v>
      </c>
      <c r="F818" t="str">
        <f>IF(D818="Aktuaria","Bu Dwi",IF(D818="Matematika","Pak Krisna",IF(D818="Fisika","Pak Budi",IF(D818="Statistika","Bu Ratna",IF(D818="Biologi","Bu Made","Pak Andi")))))</f>
        <v>Bu Made</v>
      </c>
      <c r="G818">
        <v>80</v>
      </c>
      <c r="H818">
        <v>72</v>
      </c>
      <c r="I818">
        <v>84</v>
      </c>
      <c r="J818">
        <v>64</v>
      </c>
      <c r="K818">
        <v>70</v>
      </c>
      <c r="L818">
        <v>98</v>
      </c>
      <c r="M818">
        <v>66</v>
      </c>
      <c r="N818" s="27">
        <f>IFERROR(VLOOKUP(Main!C818,Absen!$A$1:$B$501,2,0),"No")</f>
        <v>44896</v>
      </c>
      <c r="O818" s="27" t="str">
        <f>IF(N818="No","Hadir","Tidak Hadir")</f>
        <v>Tidak Hadir</v>
      </c>
      <c r="P818">
        <f>IF(N818="No",M818,M818-10)</f>
        <v>56</v>
      </c>
      <c r="Q818">
        <f>SUM(G818:H818,J818:K818)*12.5%+SUM(I818,L818)*20%+P818*10%</f>
        <v>77.75</v>
      </c>
      <c r="R818" t="str">
        <f>IF(Main!Q818&gt;=91,"A+",IF(Main!Q818&gt;=80,"A",IF(Q818&gt;=70,"B",IF(Q818&gt;=60,"C",IF(Q818&gt;=40,"D",IF(Q818&lt;40,"E"))))))</f>
        <v>B</v>
      </c>
      <c r="S818" s="27">
        <f>INDEX(Detail!$A$1:$A$1001,MATCH(Main!C818,Detail!$G$1:$G$1001,0))</f>
        <v>37927</v>
      </c>
      <c r="T818" t="str">
        <f>INDEX(Detail!$F$1:$F$1001,MATCH(Main!C818,Detail!$G$1:$G$1001,0))</f>
        <v>Madiun</v>
      </c>
      <c r="U818">
        <f>INDEX(Detail!$C$1:$C$1001,MATCH(Main!C818,Detail!$G$1:$G$1001,0))</f>
        <v>173</v>
      </c>
      <c r="V818">
        <f>INDEX(Detail!$D$1:$D$1001,MATCH(Main!C818,Detail!$G$1:$G$1001,0))</f>
        <v>76</v>
      </c>
      <c r="W818" t="str">
        <f>INDEX(Detail!$E$1:$E$1001,MATCH(Main!C818,Detail!$G$1:$G$1001,0))</f>
        <v>Jalan Suryakencana No. 23</v>
      </c>
      <c r="X818" t="str">
        <f>INDEX(Detail!$B$1:$B$1001,MATCH(Main!C818,Detail!$G$1:$G$1001,0))</f>
        <v>O+</v>
      </c>
    </row>
    <row r="819" spans="1:24" x14ac:dyDescent="0.35">
      <c r="A819">
        <v>818</v>
      </c>
      <c r="B819" t="str">
        <f>IF(A819&lt;=250,"1-250",IF(A819&lt;=500,"251-500",IF(A819&lt;=750,"501-750","751-1000")))</f>
        <v>751-1000</v>
      </c>
      <c r="C819" t="str">
        <f>CONCATENATE(IF(D819="Matematika","A",IF(D819="Fisika","B",IF(D819="Kimia","C",IF(D819="Biologi","D",IF(D819="Statistika","E","F"))))),IF(A819&gt;=1000,"",IF(A819&gt;=100,"0",IF(A819&gt;=10,"00",IF(A819&lt;10,"000")))),A819)</f>
        <v>B0818</v>
      </c>
      <c r="D819" t="s">
        <v>1014</v>
      </c>
      <c r="E819" t="str">
        <f>VLOOKUP(C819,Detail!$G$1:$H$1001,2,0)</f>
        <v>Cornelia Andriani</v>
      </c>
      <c r="F819" t="str">
        <f>IF(D819="Aktuaria","Bu Dwi",IF(D819="Matematika","Pak Krisna",IF(D819="Fisika","Pak Budi",IF(D819="Statistika","Bu Ratna",IF(D819="Biologi","Bu Made","Pak Andi")))))</f>
        <v>Pak Budi</v>
      </c>
      <c r="G819">
        <v>78</v>
      </c>
      <c r="H819">
        <v>60</v>
      </c>
      <c r="I819">
        <v>79</v>
      </c>
      <c r="J819">
        <v>59</v>
      </c>
      <c r="K819">
        <v>71</v>
      </c>
      <c r="L819">
        <v>43</v>
      </c>
      <c r="M819">
        <v>95</v>
      </c>
      <c r="N819" s="27" t="str">
        <f>IFERROR(VLOOKUP(Main!C819,Absen!$A$1:$B$501,2,0),"No")</f>
        <v>No</v>
      </c>
      <c r="O819" s="27" t="str">
        <f>IF(N819="No","Hadir","Tidak Hadir")</f>
        <v>Hadir</v>
      </c>
      <c r="P819">
        <f>IF(N819="No",M819,M819-10)</f>
        <v>95</v>
      </c>
      <c r="Q819">
        <f>SUM(G819:H819,J819:K819)*12.5%+SUM(I819,L819)*20%+P819*10%</f>
        <v>67.400000000000006</v>
      </c>
      <c r="R819" t="str">
        <f>IF(Main!Q819&gt;=91,"A+",IF(Main!Q819&gt;=80,"A",IF(Q819&gt;=70,"B",IF(Q819&gt;=60,"C",IF(Q819&gt;=40,"D",IF(Q819&lt;40,"E"))))))</f>
        <v>C</v>
      </c>
      <c r="S819" s="27">
        <f>INDEX(Detail!$A$1:$A$1001,MATCH(Main!C819,Detail!$G$1:$G$1001,0))</f>
        <v>37668</v>
      </c>
      <c r="T819" t="str">
        <f>INDEX(Detail!$F$1:$F$1001,MATCH(Main!C819,Detail!$G$1:$G$1001,0))</f>
        <v>Batu</v>
      </c>
      <c r="U819">
        <f>INDEX(Detail!$C$1:$C$1001,MATCH(Main!C819,Detail!$G$1:$G$1001,0))</f>
        <v>158</v>
      </c>
      <c r="V819">
        <f>INDEX(Detail!$D$1:$D$1001,MATCH(Main!C819,Detail!$G$1:$G$1001,0))</f>
        <v>79</v>
      </c>
      <c r="W819" t="str">
        <f>INDEX(Detail!$E$1:$E$1001,MATCH(Main!C819,Detail!$G$1:$G$1001,0))</f>
        <v xml:space="preserve">Jl. Pasteur No. 0
</v>
      </c>
      <c r="X819" t="str">
        <f>INDEX(Detail!$B$1:$B$1001,MATCH(Main!C819,Detail!$G$1:$G$1001,0))</f>
        <v>AB-</v>
      </c>
    </row>
    <row r="820" spans="1:24" x14ac:dyDescent="0.35">
      <c r="A820">
        <v>819</v>
      </c>
      <c r="B820" t="str">
        <f>IF(A820&lt;=250,"1-250",IF(A820&lt;=500,"251-500",IF(A820&lt;=750,"501-750","751-1000")))</f>
        <v>751-1000</v>
      </c>
      <c r="C820" t="str">
        <f>CONCATENATE(IF(D820="Matematika","A",IF(D820="Fisika","B",IF(D820="Kimia","C",IF(D820="Biologi","D",IF(D820="Statistika","E","F"))))),IF(A820&gt;=1000,"",IF(A820&gt;=100,"0",IF(A820&gt;=10,"00",IF(A820&lt;10,"000")))),A820)</f>
        <v>A0819</v>
      </c>
      <c r="D820" t="s">
        <v>1015</v>
      </c>
      <c r="E820" t="str">
        <f>VLOOKUP(C820,Detail!$G$1:$H$1001,2,0)</f>
        <v>Budi Sihotang</v>
      </c>
      <c r="F820" t="str">
        <f>IF(D820="Aktuaria","Bu Dwi",IF(D820="Matematika","Pak Krisna",IF(D820="Fisika","Pak Budi",IF(D820="Statistika","Bu Ratna",IF(D820="Biologi","Bu Made","Pak Andi")))))</f>
        <v>Pak Krisna</v>
      </c>
      <c r="G820">
        <v>75</v>
      </c>
      <c r="H820">
        <v>68</v>
      </c>
      <c r="I820">
        <v>55</v>
      </c>
      <c r="J820">
        <v>61</v>
      </c>
      <c r="K820">
        <v>95</v>
      </c>
      <c r="L820">
        <v>87</v>
      </c>
      <c r="M820">
        <v>88</v>
      </c>
      <c r="N820" s="27">
        <f>IFERROR(VLOOKUP(Main!C820,Absen!$A$1:$B$501,2,0),"No")</f>
        <v>44856</v>
      </c>
      <c r="O820" s="27" t="str">
        <f>IF(N820="No","Hadir","Tidak Hadir")</f>
        <v>Tidak Hadir</v>
      </c>
      <c r="P820">
        <f>IF(N820="No",M820,M820-10)</f>
        <v>78</v>
      </c>
      <c r="Q820">
        <f>SUM(G820:H820,J820:K820)*12.5%+SUM(I820,L820)*20%+P820*10%</f>
        <v>73.575000000000003</v>
      </c>
      <c r="R820" t="str">
        <f>IF(Main!Q820&gt;=91,"A+",IF(Main!Q820&gt;=80,"A",IF(Q820&gt;=70,"B",IF(Q820&gt;=60,"C",IF(Q820&gt;=40,"D",IF(Q820&lt;40,"E"))))))</f>
        <v>B</v>
      </c>
      <c r="S820" s="27">
        <f>INDEX(Detail!$A$1:$A$1001,MATCH(Main!C820,Detail!$G$1:$G$1001,0))</f>
        <v>37119</v>
      </c>
      <c r="T820" t="str">
        <f>INDEX(Detail!$F$1:$F$1001,MATCH(Main!C820,Detail!$G$1:$G$1001,0))</f>
        <v>Blitar</v>
      </c>
      <c r="U820">
        <f>INDEX(Detail!$C$1:$C$1001,MATCH(Main!C820,Detail!$G$1:$G$1001,0))</f>
        <v>174</v>
      </c>
      <c r="V820">
        <f>INDEX(Detail!$D$1:$D$1001,MATCH(Main!C820,Detail!$G$1:$G$1001,0))</f>
        <v>93</v>
      </c>
      <c r="W820" t="str">
        <f>INDEX(Detail!$E$1:$E$1001,MATCH(Main!C820,Detail!$G$1:$G$1001,0))</f>
        <v xml:space="preserve">Jl. Cikutra Barat No. 9
</v>
      </c>
      <c r="X820" t="str">
        <f>INDEX(Detail!$B$1:$B$1001,MATCH(Main!C820,Detail!$G$1:$G$1001,0))</f>
        <v>AB-</v>
      </c>
    </row>
    <row r="821" spans="1:24" x14ac:dyDescent="0.35">
      <c r="A821">
        <v>820</v>
      </c>
      <c r="B821" t="str">
        <f>IF(A821&lt;=250,"1-250",IF(A821&lt;=500,"251-500",IF(A821&lt;=750,"501-750","751-1000")))</f>
        <v>751-1000</v>
      </c>
      <c r="C821" t="str">
        <f>CONCATENATE(IF(D821="Matematika","A",IF(D821="Fisika","B",IF(D821="Kimia","C",IF(D821="Biologi","D",IF(D821="Statistika","E","F"))))),IF(A821&gt;=1000,"",IF(A821&gt;=100,"0",IF(A821&gt;=10,"00",IF(A821&lt;10,"000")))),A821)</f>
        <v>A0820</v>
      </c>
      <c r="D821" t="s">
        <v>1015</v>
      </c>
      <c r="E821" t="str">
        <f>VLOOKUP(C821,Detail!$G$1:$H$1001,2,0)</f>
        <v>Carub Ramadan</v>
      </c>
      <c r="F821" t="str">
        <f>IF(D821="Aktuaria","Bu Dwi",IF(D821="Matematika","Pak Krisna",IF(D821="Fisika","Pak Budi",IF(D821="Statistika","Bu Ratna",IF(D821="Biologi","Bu Made","Pak Andi")))))</f>
        <v>Pak Krisna</v>
      </c>
      <c r="G821">
        <v>93</v>
      </c>
      <c r="H821">
        <v>61</v>
      </c>
      <c r="I821">
        <v>40</v>
      </c>
      <c r="J821">
        <v>71</v>
      </c>
      <c r="K821">
        <v>82</v>
      </c>
      <c r="L821">
        <v>52</v>
      </c>
      <c r="M821">
        <v>99</v>
      </c>
      <c r="N821" s="27">
        <f>IFERROR(VLOOKUP(Main!C821,Absen!$A$1:$B$501,2,0),"No")</f>
        <v>44788</v>
      </c>
      <c r="O821" s="27" t="str">
        <f>IF(N821="No","Hadir","Tidak Hadir")</f>
        <v>Tidak Hadir</v>
      </c>
      <c r="P821">
        <f>IF(N821="No",M821,M821-10)</f>
        <v>89</v>
      </c>
      <c r="Q821">
        <f>SUM(G821:H821,J821:K821)*12.5%+SUM(I821,L821)*20%+P821*10%</f>
        <v>65.675000000000011</v>
      </c>
      <c r="R821" t="str">
        <f>IF(Main!Q821&gt;=91,"A+",IF(Main!Q821&gt;=80,"A",IF(Q821&gt;=70,"B",IF(Q821&gt;=60,"C",IF(Q821&gt;=40,"D",IF(Q821&lt;40,"E"))))))</f>
        <v>C</v>
      </c>
      <c r="S821" s="27">
        <f>INDEX(Detail!$A$1:$A$1001,MATCH(Main!C821,Detail!$G$1:$G$1001,0))</f>
        <v>38274</v>
      </c>
      <c r="T821" t="str">
        <f>INDEX(Detail!$F$1:$F$1001,MATCH(Main!C821,Detail!$G$1:$G$1001,0))</f>
        <v>Padang</v>
      </c>
      <c r="U821">
        <f>INDEX(Detail!$C$1:$C$1001,MATCH(Main!C821,Detail!$G$1:$G$1001,0))</f>
        <v>153</v>
      </c>
      <c r="V821">
        <f>INDEX(Detail!$D$1:$D$1001,MATCH(Main!C821,Detail!$G$1:$G$1001,0))</f>
        <v>66</v>
      </c>
      <c r="W821" t="str">
        <f>INDEX(Detail!$E$1:$E$1001,MATCH(Main!C821,Detail!$G$1:$G$1001,0))</f>
        <v>Jalan Moch. Ramdan No. 63</v>
      </c>
      <c r="X821" t="str">
        <f>INDEX(Detail!$B$1:$B$1001,MATCH(Main!C821,Detail!$G$1:$G$1001,0))</f>
        <v>AB+</v>
      </c>
    </row>
    <row r="822" spans="1:24" x14ac:dyDescent="0.35">
      <c r="A822">
        <v>821</v>
      </c>
      <c r="B822" t="str">
        <f>IF(A822&lt;=250,"1-250",IF(A822&lt;=500,"251-500",IF(A822&lt;=750,"501-750","751-1000")))</f>
        <v>751-1000</v>
      </c>
      <c r="C822" t="str">
        <f>CONCATENATE(IF(D822="Matematika","A",IF(D822="Fisika","B",IF(D822="Kimia","C",IF(D822="Biologi","D",IF(D822="Statistika","E","F"))))),IF(A822&gt;=1000,"",IF(A822&gt;=100,"0",IF(A822&gt;=10,"00",IF(A822&lt;10,"000")))),A822)</f>
        <v>A0821</v>
      </c>
      <c r="D822" t="s">
        <v>1015</v>
      </c>
      <c r="E822" t="str">
        <f>VLOOKUP(C822,Detail!$G$1:$H$1001,2,0)</f>
        <v>Maman Hutasoit</v>
      </c>
      <c r="F822" t="str">
        <f>IF(D822="Aktuaria","Bu Dwi",IF(D822="Matematika","Pak Krisna",IF(D822="Fisika","Pak Budi",IF(D822="Statistika","Bu Ratna",IF(D822="Biologi","Bu Made","Pak Andi")))))</f>
        <v>Pak Krisna</v>
      </c>
      <c r="G822">
        <v>95</v>
      </c>
      <c r="H822">
        <v>52</v>
      </c>
      <c r="I822">
        <v>92</v>
      </c>
      <c r="J822">
        <v>58</v>
      </c>
      <c r="K822">
        <v>62</v>
      </c>
      <c r="L822">
        <v>80</v>
      </c>
      <c r="M822">
        <v>79</v>
      </c>
      <c r="N822" s="27" t="str">
        <f>IFERROR(VLOOKUP(Main!C822,Absen!$A$1:$B$501,2,0),"No")</f>
        <v>No</v>
      </c>
      <c r="O822" s="27" t="str">
        <f>IF(N822="No","Hadir","Tidak Hadir")</f>
        <v>Hadir</v>
      </c>
      <c r="P822">
        <f>IF(N822="No",M822,M822-10)</f>
        <v>79</v>
      </c>
      <c r="Q822">
        <f>SUM(G822:H822,J822:K822)*12.5%+SUM(I822,L822)*20%+P822*10%</f>
        <v>75.675000000000011</v>
      </c>
      <c r="R822" t="str">
        <f>IF(Main!Q822&gt;=91,"A+",IF(Main!Q822&gt;=80,"A",IF(Q822&gt;=70,"B",IF(Q822&gt;=60,"C",IF(Q822&gt;=40,"D",IF(Q822&lt;40,"E"))))))</f>
        <v>B</v>
      </c>
      <c r="S822" s="27">
        <f>INDEX(Detail!$A$1:$A$1001,MATCH(Main!C822,Detail!$G$1:$G$1001,0))</f>
        <v>38406</v>
      </c>
      <c r="T822" t="str">
        <f>INDEX(Detail!$F$1:$F$1001,MATCH(Main!C822,Detail!$G$1:$G$1001,0))</f>
        <v>Jambi</v>
      </c>
      <c r="U822">
        <f>INDEX(Detail!$C$1:$C$1001,MATCH(Main!C822,Detail!$G$1:$G$1001,0))</f>
        <v>152</v>
      </c>
      <c r="V822">
        <f>INDEX(Detail!$D$1:$D$1001,MATCH(Main!C822,Detail!$G$1:$G$1001,0))</f>
        <v>80</v>
      </c>
      <c r="W822" t="str">
        <f>INDEX(Detail!$E$1:$E$1001,MATCH(Main!C822,Detail!$G$1:$G$1001,0))</f>
        <v>Jalan Moch. Toha No. 29</v>
      </c>
      <c r="X822" t="str">
        <f>INDEX(Detail!$B$1:$B$1001,MATCH(Main!C822,Detail!$G$1:$G$1001,0))</f>
        <v>B+</v>
      </c>
    </row>
    <row r="823" spans="1:24" x14ac:dyDescent="0.35">
      <c r="A823">
        <v>822</v>
      </c>
      <c r="B823" t="str">
        <f>IF(A823&lt;=250,"1-250",IF(A823&lt;=500,"251-500",IF(A823&lt;=750,"501-750","751-1000")))</f>
        <v>751-1000</v>
      </c>
      <c r="C823" t="str">
        <f>CONCATENATE(IF(D823="Matematika","A",IF(D823="Fisika","B",IF(D823="Kimia","C",IF(D823="Biologi","D",IF(D823="Statistika","E","F"))))),IF(A823&gt;=1000,"",IF(A823&gt;=100,"0",IF(A823&gt;=10,"00",IF(A823&lt;10,"000")))),A823)</f>
        <v>D0822</v>
      </c>
      <c r="D823" t="s">
        <v>1013</v>
      </c>
      <c r="E823" t="str">
        <f>VLOOKUP(C823,Detail!$G$1:$H$1001,2,0)</f>
        <v>Yance Tamba</v>
      </c>
      <c r="F823" t="str">
        <f>IF(D823="Aktuaria","Bu Dwi",IF(D823="Matematika","Pak Krisna",IF(D823="Fisika","Pak Budi",IF(D823="Statistika","Bu Ratna",IF(D823="Biologi","Bu Made","Pak Andi")))))</f>
        <v>Bu Made</v>
      </c>
      <c r="G823">
        <v>59</v>
      </c>
      <c r="H823">
        <v>51</v>
      </c>
      <c r="I823">
        <v>63</v>
      </c>
      <c r="J823">
        <v>66</v>
      </c>
      <c r="K823">
        <v>93</v>
      </c>
      <c r="L823">
        <v>72</v>
      </c>
      <c r="M823">
        <v>100</v>
      </c>
      <c r="N823" s="27" t="str">
        <f>IFERROR(VLOOKUP(Main!C823,Absen!$A$1:$B$501,2,0),"No")</f>
        <v>No</v>
      </c>
      <c r="O823" s="27" t="str">
        <f>IF(N823="No","Hadir","Tidak Hadir")</f>
        <v>Hadir</v>
      </c>
      <c r="P823">
        <f>IF(N823="No",M823,M823-10)</f>
        <v>100</v>
      </c>
      <c r="Q823">
        <f>SUM(G823:H823,J823:K823)*12.5%+SUM(I823,L823)*20%+P823*10%</f>
        <v>70.625</v>
      </c>
      <c r="R823" t="str">
        <f>IF(Main!Q823&gt;=91,"A+",IF(Main!Q823&gt;=80,"A",IF(Q823&gt;=70,"B",IF(Q823&gt;=60,"C",IF(Q823&gt;=40,"D",IF(Q823&lt;40,"E"))))))</f>
        <v>B</v>
      </c>
      <c r="S823" s="27">
        <f>INDEX(Detail!$A$1:$A$1001,MATCH(Main!C823,Detail!$G$1:$G$1001,0))</f>
        <v>37419</v>
      </c>
      <c r="T823" t="str">
        <f>INDEX(Detail!$F$1:$F$1001,MATCH(Main!C823,Detail!$G$1:$G$1001,0))</f>
        <v>Padangpanjang</v>
      </c>
      <c r="U823">
        <f>INDEX(Detail!$C$1:$C$1001,MATCH(Main!C823,Detail!$G$1:$G$1001,0))</f>
        <v>167</v>
      </c>
      <c r="V823">
        <f>INDEX(Detail!$D$1:$D$1001,MATCH(Main!C823,Detail!$G$1:$G$1001,0))</f>
        <v>70</v>
      </c>
      <c r="W823" t="str">
        <f>INDEX(Detail!$E$1:$E$1001,MATCH(Main!C823,Detail!$G$1:$G$1001,0))</f>
        <v>Jalan Kendalsari No. 22</v>
      </c>
      <c r="X823" t="str">
        <f>INDEX(Detail!$B$1:$B$1001,MATCH(Main!C823,Detail!$G$1:$G$1001,0))</f>
        <v>A+</v>
      </c>
    </row>
    <row r="824" spans="1:24" x14ac:dyDescent="0.35">
      <c r="A824">
        <v>823</v>
      </c>
      <c r="B824" t="str">
        <f>IF(A824&lt;=250,"1-250",IF(A824&lt;=500,"251-500",IF(A824&lt;=750,"501-750","751-1000")))</f>
        <v>751-1000</v>
      </c>
      <c r="C824" t="str">
        <f>CONCATENATE(IF(D824="Matematika","A",IF(D824="Fisika","B",IF(D824="Kimia","C",IF(D824="Biologi","D",IF(D824="Statistika","E","F"))))),IF(A824&gt;=1000,"",IF(A824&gt;=100,"0",IF(A824&gt;=10,"00",IF(A824&lt;10,"000")))),A824)</f>
        <v>F0823</v>
      </c>
      <c r="D824" t="s">
        <v>1011</v>
      </c>
      <c r="E824" t="str">
        <f>VLOOKUP(C824,Detail!$G$1:$H$1001,2,0)</f>
        <v>Tiara Palastri</v>
      </c>
      <c r="F824" t="str">
        <f>IF(D824="Aktuaria","Bu Dwi",IF(D824="Matematika","Pak Krisna",IF(D824="Fisika","Pak Budi",IF(D824="Statistika","Bu Ratna",IF(D824="Biologi","Bu Made","Pak Andi")))))</f>
        <v>Bu Dwi</v>
      </c>
      <c r="G824">
        <v>60</v>
      </c>
      <c r="H824">
        <v>47</v>
      </c>
      <c r="I824">
        <v>55</v>
      </c>
      <c r="J824">
        <v>60</v>
      </c>
      <c r="K824">
        <v>52</v>
      </c>
      <c r="L824">
        <v>44</v>
      </c>
      <c r="M824">
        <v>82</v>
      </c>
      <c r="N824" s="27">
        <f>IFERROR(VLOOKUP(Main!C824,Absen!$A$1:$B$501,2,0),"No")</f>
        <v>44804</v>
      </c>
      <c r="O824" s="27" t="str">
        <f>IF(N824="No","Hadir","Tidak Hadir")</f>
        <v>Tidak Hadir</v>
      </c>
      <c r="P824">
        <f>IF(N824="No",M824,M824-10)</f>
        <v>72</v>
      </c>
      <c r="Q824">
        <f>SUM(G824:H824,J824:K824)*12.5%+SUM(I824,L824)*20%+P824*10%</f>
        <v>54.375</v>
      </c>
      <c r="R824" t="str">
        <f>IF(Main!Q824&gt;=91,"A+",IF(Main!Q824&gt;=80,"A",IF(Q824&gt;=70,"B",IF(Q824&gt;=60,"C",IF(Q824&gt;=40,"D",IF(Q824&lt;40,"E"))))))</f>
        <v>D</v>
      </c>
      <c r="S824" s="27">
        <f>INDEX(Detail!$A$1:$A$1001,MATCH(Main!C824,Detail!$G$1:$G$1001,0))</f>
        <v>38168</v>
      </c>
      <c r="T824" t="str">
        <f>INDEX(Detail!$F$1:$F$1001,MATCH(Main!C824,Detail!$G$1:$G$1001,0))</f>
        <v>Pasuruan</v>
      </c>
      <c r="U824">
        <f>INDEX(Detail!$C$1:$C$1001,MATCH(Main!C824,Detail!$G$1:$G$1001,0))</f>
        <v>162</v>
      </c>
      <c r="V824">
        <f>INDEX(Detail!$D$1:$D$1001,MATCH(Main!C824,Detail!$G$1:$G$1001,0))</f>
        <v>47</v>
      </c>
      <c r="W824" t="str">
        <f>INDEX(Detail!$E$1:$E$1001,MATCH(Main!C824,Detail!$G$1:$G$1001,0))</f>
        <v>Jl. H.J Maemunah No. 30</v>
      </c>
      <c r="X824" t="str">
        <f>INDEX(Detail!$B$1:$B$1001,MATCH(Main!C824,Detail!$G$1:$G$1001,0))</f>
        <v>AB+</v>
      </c>
    </row>
    <row r="825" spans="1:24" x14ac:dyDescent="0.35">
      <c r="A825">
        <v>78</v>
      </c>
      <c r="B825" t="str">
        <f>IF(A825&lt;=250,"1-250",IF(A825&lt;=500,"251-500",IF(A825&lt;=750,"501-750","751-1000")))</f>
        <v>1-250</v>
      </c>
      <c r="C825" t="str">
        <f>CONCATENATE(IF(D825="Matematika","A",IF(D825="Fisika","B",IF(D825="Kimia","C",IF(D825="Biologi","D",IF(D825="Statistika","E","F"))))),IF(A825&gt;=1000,"",IF(A825&gt;=100,"0",IF(A825&gt;=10,"00",IF(A825&lt;10,"000")))),A825)</f>
        <v>F0078</v>
      </c>
      <c r="D825" t="s">
        <v>1011</v>
      </c>
      <c r="E825" t="str">
        <f>VLOOKUP(C825,Detail!$G$1:$H$1001,2,0)</f>
        <v>Diah Simbolon</v>
      </c>
      <c r="F825" t="str">
        <f>IF(AND(B825="1-250",D825="Matematika"),"Bu Dwi",IF(AND(B825="1-250",D825="Fisika"),"Pak Krisna",IF(AND(B825="1-250",D825="Kimia"),"Pak Budi",IF(AND(B825="1-250",D825="Biologi"),"Bu Ratna",IF(AND(B825="1-250",D825="Statistika"),"Bu Made","Pak Andi")))))</f>
        <v>Pak Andi</v>
      </c>
      <c r="G825">
        <v>95</v>
      </c>
      <c r="H825">
        <v>41</v>
      </c>
      <c r="I825">
        <v>90</v>
      </c>
      <c r="J825">
        <v>68</v>
      </c>
      <c r="K825">
        <v>90</v>
      </c>
      <c r="L825">
        <v>97</v>
      </c>
      <c r="M825">
        <v>67</v>
      </c>
      <c r="N825" s="27" t="str">
        <f>IFERROR(VLOOKUP(Main!C79,Absen!$A$1:$B$501,2,0),"No")</f>
        <v>No</v>
      </c>
      <c r="O825" s="27" t="str">
        <f>IF(N825="No","Hadir","Tidak Hadir")</f>
        <v>Hadir</v>
      </c>
      <c r="P825">
        <f>IF(N825="No",M825,M825-10)</f>
        <v>67</v>
      </c>
      <c r="Q825">
        <f>SUM(G825:H825,J825:K825)*12.5%+SUM(I825,L825)*20%+P825*10%</f>
        <v>80.850000000000009</v>
      </c>
      <c r="R825" t="str">
        <f>IF(Main!Q79&gt;=91,"A+",IF(Main!Q79&gt;=80,"A",IF(Q825&gt;=70,"B",IF(Q825&gt;=60,"C",IF(Q825&gt;=40,"D",IF(Q825&lt;40,"E"))))))</f>
        <v>A</v>
      </c>
      <c r="S825" s="27">
        <f>INDEX(Detail!$A$1:$A$1001,MATCH(Main!C825,Detail!$G$1:$G$1001,0))</f>
        <v>37105</v>
      </c>
      <c r="T825" t="str">
        <f>INDEX(Detail!$F$1:$F$1001,MATCH(Main!C825,Detail!$G$1:$G$1001,0))</f>
        <v>Bandar Lampung</v>
      </c>
      <c r="U825">
        <f>INDEX(Detail!$C$1:$C$1001,MATCH(Main!C825,Detail!$G$1:$G$1001,0))</f>
        <v>171</v>
      </c>
      <c r="V825">
        <f>INDEX(Detail!$D$1:$D$1001,MATCH(Main!C825,Detail!$G$1:$G$1001,0))</f>
        <v>69</v>
      </c>
      <c r="W825" t="str">
        <f>INDEX(Detail!$E$1:$E$1001,MATCH(Main!C825,Detail!$G$1:$G$1001,0))</f>
        <v xml:space="preserve">Gang Kebonjati No. 8
</v>
      </c>
      <c r="X825" t="str">
        <f>INDEX(Detail!$B$1:$B$1001,MATCH(Main!C825,Detail!$G$1:$G$1001,0))</f>
        <v>O-</v>
      </c>
    </row>
    <row r="826" spans="1:24" x14ac:dyDescent="0.35">
      <c r="A826">
        <v>825</v>
      </c>
      <c r="B826" t="str">
        <f>IF(A826&lt;=250,"1-250",IF(A826&lt;=500,"251-500",IF(A826&lt;=750,"501-750","751-1000")))</f>
        <v>751-1000</v>
      </c>
      <c r="C826" t="str">
        <f>CONCATENATE(IF(D826="Matematika","A",IF(D826="Fisika","B",IF(D826="Kimia","C",IF(D826="Biologi","D",IF(D826="Statistika","E","F"))))),IF(A826&gt;=1000,"",IF(A826&gt;=100,"0",IF(A826&gt;=10,"00",IF(A826&lt;10,"000")))),A826)</f>
        <v>D0825</v>
      </c>
      <c r="D826" t="s">
        <v>1013</v>
      </c>
      <c r="E826" t="str">
        <f>VLOOKUP(C826,Detail!$G$1:$H$1001,2,0)</f>
        <v>Darijan Permata</v>
      </c>
      <c r="F826" t="str">
        <f>IF(D826="Aktuaria","Bu Dwi",IF(D826="Matematika","Pak Krisna",IF(D826="Fisika","Pak Budi",IF(D826="Statistika","Bu Ratna",IF(D826="Biologi","Bu Made","Pak Andi")))))</f>
        <v>Bu Made</v>
      </c>
      <c r="G826">
        <v>85</v>
      </c>
      <c r="H826">
        <v>43</v>
      </c>
      <c r="I826">
        <v>45</v>
      </c>
      <c r="J826">
        <v>54</v>
      </c>
      <c r="K826">
        <v>68</v>
      </c>
      <c r="L826">
        <v>45</v>
      </c>
      <c r="M826">
        <v>62</v>
      </c>
      <c r="N826" s="27" t="str">
        <f>IFERROR(VLOOKUP(Main!C826,Absen!$A$1:$B$501,2,0),"No")</f>
        <v>No</v>
      </c>
      <c r="O826" s="27" t="str">
        <f>IF(N826="No","Hadir","Tidak Hadir")</f>
        <v>Hadir</v>
      </c>
      <c r="P826">
        <f>IF(N826="No",M826,M826-10)</f>
        <v>62</v>
      </c>
      <c r="Q826">
        <f>SUM(G826:H826,J826:K826)*12.5%+SUM(I826,L826)*20%+P826*10%</f>
        <v>55.45</v>
      </c>
      <c r="R826" t="str">
        <f>IF(Main!Q826&gt;=91,"A+",IF(Main!Q826&gt;=80,"A",IF(Q826&gt;=70,"B",IF(Q826&gt;=60,"C",IF(Q826&gt;=40,"D",IF(Q826&lt;40,"E"))))))</f>
        <v>D</v>
      </c>
      <c r="S826" s="27">
        <f>INDEX(Detail!$A$1:$A$1001,MATCH(Main!C826,Detail!$G$1:$G$1001,0))</f>
        <v>37983</v>
      </c>
      <c r="T826" t="str">
        <f>INDEX(Detail!$F$1:$F$1001,MATCH(Main!C826,Detail!$G$1:$G$1001,0))</f>
        <v>Pekalongan</v>
      </c>
      <c r="U826">
        <f>INDEX(Detail!$C$1:$C$1001,MATCH(Main!C826,Detail!$G$1:$G$1001,0))</f>
        <v>178</v>
      </c>
      <c r="V826">
        <f>INDEX(Detail!$D$1:$D$1001,MATCH(Main!C826,Detail!$G$1:$G$1001,0))</f>
        <v>79</v>
      </c>
      <c r="W826" t="str">
        <f>INDEX(Detail!$E$1:$E$1001,MATCH(Main!C826,Detail!$G$1:$G$1001,0))</f>
        <v>Jalan BKR No. 03</v>
      </c>
      <c r="X826" t="str">
        <f>INDEX(Detail!$B$1:$B$1001,MATCH(Main!C826,Detail!$G$1:$G$1001,0))</f>
        <v>B+</v>
      </c>
    </row>
    <row r="827" spans="1:24" x14ac:dyDescent="0.35">
      <c r="A827">
        <v>826</v>
      </c>
      <c r="B827" t="str">
        <f>IF(A827&lt;=250,"1-250",IF(A827&lt;=500,"251-500",IF(A827&lt;=750,"501-750","751-1000")))</f>
        <v>751-1000</v>
      </c>
      <c r="C827" t="str">
        <f>CONCATENATE(IF(D827="Matematika","A",IF(D827="Fisika","B",IF(D827="Kimia","C",IF(D827="Biologi","D",IF(D827="Statistika","E","F"))))),IF(A827&gt;=1000,"",IF(A827&gt;=100,"0",IF(A827&gt;=10,"00",IF(A827&lt;10,"000")))),A827)</f>
        <v>E0826</v>
      </c>
      <c r="D827" t="s">
        <v>1010</v>
      </c>
      <c r="E827" t="str">
        <f>VLOOKUP(C827,Detail!$G$1:$H$1001,2,0)</f>
        <v>Gamani Wibisono</v>
      </c>
      <c r="F827" t="str">
        <f>IF(D827="Aktuaria","Bu Dwi",IF(D827="Matematika","Pak Krisna",IF(D827="Fisika","Pak Budi",IF(D827="Statistika","Bu Ratna",IF(D827="Biologi","Bu Made","Pak Andi")))))</f>
        <v>Bu Ratna</v>
      </c>
      <c r="G827">
        <v>79</v>
      </c>
      <c r="H827">
        <v>53</v>
      </c>
      <c r="I827">
        <v>69</v>
      </c>
      <c r="J827">
        <v>65</v>
      </c>
      <c r="K827">
        <v>80</v>
      </c>
      <c r="L827">
        <v>100</v>
      </c>
      <c r="M827">
        <v>70</v>
      </c>
      <c r="N827" s="27" t="str">
        <f>IFERROR(VLOOKUP(Main!C827,Absen!$A$1:$B$501,2,0),"No")</f>
        <v>No</v>
      </c>
      <c r="O827" s="27" t="str">
        <f>IF(N827="No","Hadir","Tidak Hadir")</f>
        <v>Hadir</v>
      </c>
      <c r="P827">
        <f>IF(N827="No",M827,M827-10)</f>
        <v>70</v>
      </c>
      <c r="Q827">
        <f>SUM(G827:H827,J827:K827)*12.5%+SUM(I827,L827)*20%+P827*10%</f>
        <v>75.425000000000011</v>
      </c>
      <c r="R827" t="str">
        <f>IF(Main!Q827&gt;=91,"A+",IF(Main!Q827&gt;=80,"A",IF(Q827&gt;=70,"B",IF(Q827&gt;=60,"C",IF(Q827&gt;=40,"D",IF(Q827&lt;40,"E"))))))</f>
        <v>B</v>
      </c>
      <c r="S827" s="27">
        <f>INDEX(Detail!$A$1:$A$1001,MATCH(Main!C827,Detail!$G$1:$G$1001,0))</f>
        <v>37431</v>
      </c>
      <c r="T827" t="str">
        <f>INDEX(Detail!$F$1:$F$1001,MATCH(Main!C827,Detail!$G$1:$G$1001,0))</f>
        <v>Tasikmalaya</v>
      </c>
      <c r="U827">
        <f>INDEX(Detail!$C$1:$C$1001,MATCH(Main!C827,Detail!$G$1:$G$1001,0))</f>
        <v>169</v>
      </c>
      <c r="V827">
        <f>INDEX(Detail!$D$1:$D$1001,MATCH(Main!C827,Detail!$G$1:$G$1001,0))</f>
        <v>94</v>
      </c>
      <c r="W827" t="str">
        <f>INDEX(Detail!$E$1:$E$1001,MATCH(Main!C827,Detail!$G$1:$G$1001,0))</f>
        <v xml:space="preserve">Gg. Kiaracondong No. 9
</v>
      </c>
      <c r="X827" t="str">
        <f>INDEX(Detail!$B$1:$B$1001,MATCH(Main!C827,Detail!$G$1:$G$1001,0))</f>
        <v>O-</v>
      </c>
    </row>
    <row r="828" spans="1:24" x14ac:dyDescent="0.35">
      <c r="A828">
        <v>827</v>
      </c>
      <c r="B828" t="str">
        <f>IF(A828&lt;=250,"1-250",IF(A828&lt;=500,"251-500",IF(A828&lt;=750,"501-750","751-1000")))</f>
        <v>751-1000</v>
      </c>
      <c r="C828" t="str">
        <f>CONCATENATE(IF(D828="Matematika","A",IF(D828="Fisika","B",IF(D828="Kimia","C",IF(D828="Biologi","D",IF(D828="Statistika","E","F"))))),IF(A828&gt;=1000,"",IF(A828&gt;=100,"0",IF(A828&gt;=10,"00",IF(A828&lt;10,"000")))),A828)</f>
        <v>E0827</v>
      </c>
      <c r="D828" t="s">
        <v>1010</v>
      </c>
      <c r="E828" t="str">
        <f>VLOOKUP(C828,Detail!$G$1:$H$1001,2,0)</f>
        <v>Melinda Utama</v>
      </c>
      <c r="F828" t="str">
        <f>IF(D828="Aktuaria","Bu Dwi",IF(D828="Matematika","Pak Krisna",IF(D828="Fisika","Pak Budi",IF(D828="Statistika","Bu Ratna",IF(D828="Biologi","Bu Made","Pak Andi")))))</f>
        <v>Bu Ratna</v>
      </c>
      <c r="G828">
        <v>56</v>
      </c>
      <c r="H828">
        <v>49</v>
      </c>
      <c r="I828">
        <v>88</v>
      </c>
      <c r="J828">
        <v>50</v>
      </c>
      <c r="K828">
        <v>53</v>
      </c>
      <c r="L828">
        <v>70</v>
      </c>
      <c r="M828">
        <v>75</v>
      </c>
      <c r="N828" s="27" t="str">
        <f>IFERROR(VLOOKUP(Main!C828,Absen!$A$1:$B$501,2,0),"No")</f>
        <v>No</v>
      </c>
      <c r="O828" s="27" t="str">
        <f>IF(N828="No","Hadir","Tidak Hadir")</f>
        <v>Hadir</v>
      </c>
      <c r="P828">
        <f>IF(N828="No",M828,M828-10)</f>
        <v>75</v>
      </c>
      <c r="Q828">
        <f>SUM(G828:H828,J828:K828)*12.5%+SUM(I828,L828)*20%+P828*10%</f>
        <v>65.099999999999994</v>
      </c>
      <c r="R828" t="str">
        <f>IF(Main!Q828&gt;=91,"A+",IF(Main!Q828&gt;=80,"A",IF(Q828&gt;=70,"B",IF(Q828&gt;=60,"C",IF(Q828&gt;=40,"D",IF(Q828&lt;40,"E"))))))</f>
        <v>C</v>
      </c>
      <c r="S828" s="27">
        <f>INDEX(Detail!$A$1:$A$1001,MATCH(Main!C828,Detail!$G$1:$G$1001,0))</f>
        <v>37607</v>
      </c>
      <c r="T828" t="str">
        <f>INDEX(Detail!$F$1:$F$1001,MATCH(Main!C828,Detail!$G$1:$G$1001,0))</f>
        <v>Sabang</v>
      </c>
      <c r="U828">
        <f>INDEX(Detail!$C$1:$C$1001,MATCH(Main!C828,Detail!$G$1:$G$1001,0))</f>
        <v>172</v>
      </c>
      <c r="V828">
        <f>INDEX(Detail!$D$1:$D$1001,MATCH(Main!C828,Detail!$G$1:$G$1001,0))</f>
        <v>85</v>
      </c>
      <c r="W828" t="str">
        <f>INDEX(Detail!$E$1:$E$1001,MATCH(Main!C828,Detail!$G$1:$G$1001,0))</f>
        <v>Gang Sadang Serang No. 87</v>
      </c>
      <c r="X828" t="str">
        <f>INDEX(Detail!$B$1:$B$1001,MATCH(Main!C828,Detail!$G$1:$G$1001,0))</f>
        <v>B-</v>
      </c>
    </row>
    <row r="829" spans="1:24" x14ac:dyDescent="0.35">
      <c r="A829">
        <v>828</v>
      </c>
      <c r="B829" t="str">
        <f>IF(A829&lt;=250,"1-250",IF(A829&lt;=500,"251-500",IF(A829&lt;=750,"501-750","751-1000")))</f>
        <v>751-1000</v>
      </c>
      <c r="C829" t="str">
        <f>CONCATENATE(IF(D829="Matematika","A",IF(D829="Fisika","B",IF(D829="Kimia","C",IF(D829="Biologi","D",IF(D829="Statistika","E","F"))))),IF(A829&gt;=1000,"",IF(A829&gt;=100,"0",IF(A829&gt;=10,"00",IF(A829&lt;10,"000")))),A829)</f>
        <v>F0828</v>
      </c>
      <c r="D829" t="s">
        <v>1011</v>
      </c>
      <c r="E829" t="str">
        <f>VLOOKUP(C829,Detail!$G$1:$H$1001,2,0)</f>
        <v>Teguh Uyainah</v>
      </c>
      <c r="F829" t="str">
        <f>IF(D829="Aktuaria","Bu Dwi",IF(D829="Matematika","Pak Krisna",IF(D829="Fisika","Pak Budi",IF(D829="Statistika","Bu Ratna",IF(D829="Biologi","Bu Made","Pak Andi")))))</f>
        <v>Bu Dwi</v>
      </c>
      <c r="G829">
        <v>70</v>
      </c>
      <c r="H829">
        <v>71</v>
      </c>
      <c r="I829">
        <v>58</v>
      </c>
      <c r="J829">
        <v>73</v>
      </c>
      <c r="K829">
        <v>67</v>
      </c>
      <c r="L829">
        <v>93</v>
      </c>
      <c r="M829">
        <v>82</v>
      </c>
      <c r="N829" s="27" t="str">
        <f>IFERROR(VLOOKUP(Main!C829,Absen!$A$1:$B$501,2,0),"No")</f>
        <v>No</v>
      </c>
      <c r="O829" s="27" t="str">
        <f>IF(N829="No","Hadir","Tidak Hadir")</f>
        <v>Hadir</v>
      </c>
      <c r="P829">
        <f>IF(N829="No",M829,M829-10)</f>
        <v>82</v>
      </c>
      <c r="Q829">
        <f>SUM(G829:H829,J829:K829)*12.5%+SUM(I829,L829)*20%+P829*10%</f>
        <v>73.525000000000006</v>
      </c>
      <c r="R829" t="str">
        <f>IF(Main!Q829&gt;=91,"A+",IF(Main!Q829&gt;=80,"A",IF(Q829&gt;=70,"B",IF(Q829&gt;=60,"C",IF(Q829&gt;=40,"D",IF(Q829&lt;40,"E"))))))</f>
        <v>B</v>
      </c>
      <c r="S829" s="27">
        <f>INDEX(Detail!$A$1:$A$1001,MATCH(Main!C829,Detail!$G$1:$G$1001,0))</f>
        <v>37274</v>
      </c>
      <c r="T829" t="str">
        <f>INDEX(Detail!$F$1:$F$1001,MATCH(Main!C829,Detail!$G$1:$G$1001,0))</f>
        <v>Parepare</v>
      </c>
      <c r="U829">
        <f>INDEX(Detail!$C$1:$C$1001,MATCH(Main!C829,Detail!$G$1:$G$1001,0))</f>
        <v>164</v>
      </c>
      <c r="V829">
        <f>INDEX(Detail!$D$1:$D$1001,MATCH(Main!C829,Detail!$G$1:$G$1001,0))</f>
        <v>75</v>
      </c>
      <c r="W829" t="str">
        <f>INDEX(Detail!$E$1:$E$1001,MATCH(Main!C829,Detail!$G$1:$G$1001,0))</f>
        <v>Jl. Sukajadi No. 73</v>
      </c>
      <c r="X829" t="str">
        <f>INDEX(Detail!$B$1:$B$1001,MATCH(Main!C829,Detail!$G$1:$G$1001,0))</f>
        <v>AB+</v>
      </c>
    </row>
    <row r="830" spans="1:24" x14ac:dyDescent="0.35">
      <c r="A830">
        <v>829</v>
      </c>
      <c r="B830" t="str">
        <f>IF(A830&lt;=250,"1-250",IF(A830&lt;=500,"251-500",IF(A830&lt;=750,"501-750","751-1000")))</f>
        <v>751-1000</v>
      </c>
      <c r="C830" t="str">
        <f>CONCATENATE(IF(D830="Matematika","A",IF(D830="Fisika","B",IF(D830="Kimia","C",IF(D830="Biologi","D",IF(D830="Statistika","E","F"))))),IF(A830&gt;=1000,"",IF(A830&gt;=100,"0",IF(A830&gt;=10,"00",IF(A830&lt;10,"000")))),A830)</f>
        <v>B0829</v>
      </c>
      <c r="D830" t="s">
        <v>1014</v>
      </c>
      <c r="E830" t="str">
        <f>VLOOKUP(C830,Detail!$G$1:$H$1001,2,0)</f>
        <v>Darimin Yuliarti</v>
      </c>
      <c r="F830" t="str">
        <f>IF(D830="Aktuaria","Bu Dwi",IF(D830="Matematika","Pak Krisna",IF(D830="Fisika","Pak Budi",IF(D830="Statistika","Bu Ratna",IF(D830="Biologi","Bu Made","Pak Andi")))))</f>
        <v>Pak Budi</v>
      </c>
      <c r="G830">
        <v>54</v>
      </c>
      <c r="H830">
        <v>72</v>
      </c>
      <c r="I830">
        <v>40</v>
      </c>
      <c r="J830">
        <v>50</v>
      </c>
      <c r="K830">
        <v>64</v>
      </c>
      <c r="L830">
        <v>77</v>
      </c>
      <c r="M830">
        <v>62</v>
      </c>
      <c r="N830" s="27" t="str">
        <f>IFERROR(VLOOKUP(Main!C830,Absen!$A$1:$B$501,2,0),"No")</f>
        <v>No</v>
      </c>
      <c r="O830" s="27" t="str">
        <f>IF(N830="No","Hadir","Tidak Hadir")</f>
        <v>Hadir</v>
      </c>
      <c r="P830">
        <f>IF(N830="No",M830,M830-10)</f>
        <v>62</v>
      </c>
      <c r="Q830">
        <f>SUM(G830:H830,J830:K830)*12.5%+SUM(I830,L830)*20%+P830*10%</f>
        <v>59.600000000000009</v>
      </c>
      <c r="R830" t="str">
        <f>IF(Main!Q830&gt;=91,"A+",IF(Main!Q830&gt;=80,"A",IF(Q830&gt;=70,"B",IF(Q830&gt;=60,"C",IF(Q830&gt;=40,"D",IF(Q830&lt;40,"E"))))))</f>
        <v>D</v>
      </c>
      <c r="S830" s="27">
        <f>INDEX(Detail!$A$1:$A$1001,MATCH(Main!C830,Detail!$G$1:$G$1001,0))</f>
        <v>37662</v>
      </c>
      <c r="T830" t="str">
        <f>INDEX(Detail!$F$1:$F$1001,MATCH(Main!C830,Detail!$G$1:$G$1001,0))</f>
        <v>Bekasi</v>
      </c>
      <c r="U830">
        <f>INDEX(Detail!$C$1:$C$1001,MATCH(Main!C830,Detail!$G$1:$G$1001,0))</f>
        <v>159</v>
      </c>
      <c r="V830">
        <f>INDEX(Detail!$D$1:$D$1001,MATCH(Main!C830,Detail!$G$1:$G$1001,0))</f>
        <v>58</v>
      </c>
      <c r="W830" t="str">
        <f>INDEX(Detail!$E$1:$E$1001,MATCH(Main!C830,Detail!$G$1:$G$1001,0))</f>
        <v>Jl. Kebonjati No. 12</v>
      </c>
      <c r="X830" t="str">
        <f>INDEX(Detail!$B$1:$B$1001,MATCH(Main!C830,Detail!$G$1:$G$1001,0))</f>
        <v>O+</v>
      </c>
    </row>
    <row r="831" spans="1:24" x14ac:dyDescent="0.35">
      <c r="A831">
        <v>830</v>
      </c>
      <c r="B831" t="str">
        <f>IF(A831&lt;=250,"1-250",IF(A831&lt;=500,"251-500",IF(A831&lt;=750,"501-750","751-1000")))</f>
        <v>751-1000</v>
      </c>
      <c r="C831" t="str">
        <f>CONCATENATE(IF(D831="Matematika","A",IF(D831="Fisika","B",IF(D831="Kimia","C",IF(D831="Biologi","D",IF(D831="Statistika","E","F"))))),IF(A831&gt;=1000,"",IF(A831&gt;=100,"0",IF(A831&gt;=10,"00",IF(A831&lt;10,"000")))),A831)</f>
        <v>B0830</v>
      </c>
      <c r="D831" t="s">
        <v>1014</v>
      </c>
      <c r="E831" t="str">
        <f>VLOOKUP(C831,Detail!$G$1:$H$1001,2,0)</f>
        <v>Jayeng Putra</v>
      </c>
      <c r="F831" t="str">
        <f>IF(D831="Aktuaria","Bu Dwi",IF(D831="Matematika","Pak Krisna",IF(D831="Fisika","Pak Budi",IF(D831="Statistika","Bu Ratna",IF(D831="Biologi","Bu Made","Pak Andi")))))</f>
        <v>Pak Budi</v>
      </c>
      <c r="G831">
        <v>93</v>
      </c>
      <c r="H831">
        <v>71</v>
      </c>
      <c r="I831">
        <v>83</v>
      </c>
      <c r="J831">
        <v>57</v>
      </c>
      <c r="K831">
        <v>92</v>
      </c>
      <c r="L831">
        <v>76</v>
      </c>
      <c r="M831">
        <v>80</v>
      </c>
      <c r="N831" s="27">
        <f>IFERROR(VLOOKUP(Main!C831,Absen!$A$1:$B$501,2,0),"No")</f>
        <v>44821</v>
      </c>
      <c r="O831" s="27" t="str">
        <f>IF(N831="No","Hadir","Tidak Hadir")</f>
        <v>Tidak Hadir</v>
      </c>
      <c r="P831">
        <f>IF(N831="No",M831,M831-10)</f>
        <v>70</v>
      </c>
      <c r="Q831">
        <f>SUM(G831:H831,J831:K831)*12.5%+SUM(I831,L831)*20%+P831*10%</f>
        <v>77.924999999999997</v>
      </c>
      <c r="R831" t="str">
        <f>IF(Main!Q831&gt;=91,"A+",IF(Main!Q831&gt;=80,"A",IF(Q831&gt;=70,"B",IF(Q831&gt;=60,"C",IF(Q831&gt;=40,"D",IF(Q831&lt;40,"E"))))))</f>
        <v>B</v>
      </c>
      <c r="S831" s="27">
        <f>INDEX(Detail!$A$1:$A$1001,MATCH(Main!C831,Detail!$G$1:$G$1001,0))</f>
        <v>37870</v>
      </c>
      <c r="T831" t="str">
        <f>INDEX(Detail!$F$1:$F$1001,MATCH(Main!C831,Detail!$G$1:$G$1001,0))</f>
        <v>Parepare</v>
      </c>
      <c r="U831">
        <f>INDEX(Detail!$C$1:$C$1001,MATCH(Main!C831,Detail!$G$1:$G$1001,0))</f>
        <v>177</v>
      </c>
      <c r="V831">
        <f>INDEX(Detail!$D$1:$D$1001,MATCH(Main!C831,Detail!$G$1:$G$1001,0))</f>
        <v>69</v>
      </c>
      <c r="W831" t="str">
        <f>INDEX(Detail!$E$1:$E$1001,MATCH(Main!C831,Detail!$G$1:$G$1001,0))</f>
        <v>Jl. KH Amin Jasuta No. 34</v>
      </c>
      <c r="X831" t="str">
        <f>INDEX(Detail!$B$1:$B$1001,MATCH(Main!C831,Detail!$G$1:$G$1001,0))</f>
        <v>O-</v>
      </c>
    </row>
    <row r="832" spans="1:24" x14ac:dyDescent="0.35">
      <c r="A832">
        <v>831</v>
      </c>
      <c r="B832" t="str">
        <f>IF(A832&lt;=250,"1-250",IF(A832&lt;=500,"251-500",IF(A832&lt;=750,"501-750","751-1000")))</f>
        <v>751-1000</v>
      </c>
      <c r="C832" t="str">
        <f>CONCATENATE(IF(D832="Matematika","A",IF(D832="Fisika","B",IF(D832="Kimia","C",IF(D832="Biologi","D",IF(D832="Statistika","E","F"))))),IF(A832&gt;=1000,"",IF(A832&gt;=100,"0",IF(A832&gt;=10,"00",IF(A832&lt;10,"000")))),A832)</f>
        <v>B0831</v>
      </c>
      <c r="D832" t="s">
        <v>1014</v>
      </c>
      <c r="E832" t="str">
        <f>VLOOKUP(C832,Detail!$G$1:$H$1001,2,0)</f>
        <v>Kamila Prayoga</v>
      </c>
      <c r="F832" t="str">
        <f>IF(D832="Aktuaria","Bu Dwi",IF(D832="Matematika","Pak Krisna",IF(D832="Fisika","Pak Budi",IF(D832="Statistika","Bu Ratna",IF(D832="Biologi","Bu Made","Pak Andi")))))</f>
        <v>Pak Budi</v>
      </c>
      <c r="G832">
        <v>82</v>
      </c>
      <c r="H832">
        <v>49</v>
      </c>
      <c r="I832">
        <v>73</v>
      </c>
      <c r="J832">
        <v>56</v>
      </c>
      <c r="K832">
        <v>60</v>
      </c>
      <c r="L832">
        <v>63</v>
      </c>
      <c r="M832">
        <v>75</v>
      </c>
      <c r="N832" s="27">
        <f>IFERROR(VLOOKUP(Main!C832,Absen!$A$1:$B$501,2,0),"No")</f>
        <v>44830</v>
      </c>
      <c r="O832" s="27" t="str">
        <f>IF(N832="No","Hadir","Tidak Hadir")</f>
        <v>Tidak Hadir</v>
      </c>
      <c r="P832">
        <f>IF(N832="No",M832,M832-10)</f>
        <v>65</v>
      </c>
      <c r="Q832">
        <f>SUM(G832:H832,J832:K832)*12.5%+SUM(I832,L832)*20%+P832*10%</f>
        <v>64.575000000000003</v>
      </c>
      <c r="R832" t="str">
        <f>IF(Main!Q832&gt;=91,"A+",IF(Main!Q832&gt;=80,"A",IF(Q832&gt;=70,"B",IF(Q832&gt;=60,"C",IF(Q832&gt;=40,"D",IF(Q832&lt;40,"E"))))))</f>
        <v>C</v>
      </c>
      <c r="S832" s="27">
        <f>INDEX(Detail!$A$1:$A$1001,MATCH(Main!C832,Detail!$G$1:$G$1001,0))</f>
        <v>38429</v>
      </c>
      <c r="T832" t="str">
        <f>INDEX(Detail!$F$1:$F$1001,MATCH(Main!C832,Detail!$G$1:$G$1001,0))</f>
        <v>Bandar Lampung</v>
      </c>
      <c r="U832">
        <f>INDEX(Detail!$C$1:$C$1001,MATCH(Main!C832,Detail!$G$1:$G$1001,0))</f>
        <v>161</v>
      </c>
      <c r="V832">
        <f>INDEX(Detail!$D$1:$D$1001,MATCH(Main!C832,Detail!$G$1:$G$1001,0))</f>
        <v>71</v>
      </c>
      <c r="W832" t="str">
        <f>INDEX(Detail!$E$1:$E$1001,MATCH(Main!C832,Detail!$G$1:$G$1001,0))</f>
        <v>Gang Waringin No. 28</v>
      </c>
      <c r="X832" t="str">
        <f>INDEX(Detail!$B$1:$B$1001,MATCH(Main!C832,Detail!$G$1:$G$1001,0))</f>
        <v>B-</v>
      </c>
    </row>
    <row r="833" spans="1:24" x14ac:dyDescent="0.35">
      <c r="A833">
        <v>832</v>
      </c>
      <c r="B833" t="str">
        <f>IF(A833&lt;=250,"1-250",IF(A833&lt;=500,"251-500",IF(A833&lt;=750,"501-750","751-1000")))</f>
        <v>751-1000</v>
      </c>
      <c r="C833" t="str">
        <f>CONCATENATE(IF(D833="Matematika","A",IF(D833="Fisika","B",IF(D833="Kimia","C",IF(D833="Biologi","D",IF(D833="Statistika","E","F"))))),IF(A833&gt;=1000,"",IF(A833&gt;=100,"0",IF(A833&gt;=10,"00",IF(A833&lt;10,"000")))),A833)</f>
        <v>D0832</v>
      </c>
      <c r="D833" t="s">
        <v>1013</v>
      </c>
      <c r="E833" t="str">
        <f>VLOOKUP(C833,Detail!$G$1:$H$1001,2,0)</f>
        <v>Ifa Kusmawati</v>
      </c>
      <c r="F833" t="str">
        <f>IF(D833="Aktuaria","Bu Dwi",IF(D833="Matematika","Pak Krisna",IF(D833="Fisika","Pak Budi",IF(D833="Statistika","Bu Ratna",IF(D833="Biologi","Bu Made","Pak Andi")))))</f>
        <v>Bu Made</v>
      </c>
      <c r="G833">
        <v>83</v>
      </c>
      <c r="H833">
        <v>54</v>
      </c>
      <c r="I833">
        <v>34</v>
      </c>
      <c r="J833">
        <v>56</v>
      </c>
      <c r="K833">
        <v>86</v>
      </c>
      <c r="L833">
        <v>70</v>
      </c>
      <c r="M833">
        <v>74</v>
      </c>
      <c r="N833" s="27">
        <f>IFERROR(VLOOKUP(Main!C833,Absen!$A$1:$B$501,2,0),"No")</f>
        <v>44782</v>
      </c>
      <c r="O833" s="27" t="str">
        <f>IF(N833="No","Hadir","Tidak Hadir")</f>
        <v>Tidak Hadir</v>
      </c>
      <c r="P833">
        <f>IF(N833="No",M833,M833-10)</f>
        <v>64</v>
      </c>
      <c r="Q833">
        <f>SUM(G833:H833,J833:K833)*12.5%+SUM(I833,L833)*20%+P833*10%</f>
        <v>62.074999999999996</v>
      </c>
      <c r="R833" t="str">
        <f>IF(Main!Q833&gt;=91,"A+",IF(Main!Q833&gt;=80,"A",IF(Q833&gt;=70,"B",IF(Q833&gt;=60,"C",IF(Q833&gt;=40,"D",IF(Q833&lt;40,"E"))))))</f>
        <v>C</v>
      </c>
      <c r="S833" s="27">
        <f>INDEX(Detail!$A$1:$A$1001,MATCH(Main!C833,Detail!$G$1:$G$1001,0))</f>
        <v>37252</v>
      </c>
      <c r="T833" t="str">
        <f>INDEX(Detail!$F$1:$F$1001,MATCH(Main!C833,Detail!$G$1:$G$1001,0))</f>
        <v>Bukittinggi</v>
      </c>
      <c r="U833">
        <f>INDEX(Detail!$C$1:$C$1001,MATCH(Main!C833,Detail!$G$1:$G$1001,0))</f>
        <v>157</v>
      </c>
      <c r="V833">
        <f>INDEX(Detail!$D$1:$D$1001,MATCH(Main!C833,Detail!$G$1:$G$1001,0))</f>
        <v>59</v>
      </c>
      <c r="W833" t="str">
        <f>INDEX(Detail!$E$1:$E$1001,MATCH(Main!C833,Detail!$G$1:$G$1001,0))</f>
        <v>Jalan Rajiman No. 44</v>
      </c>
      <c r="X833" t="str">
        <f>INDEX(Detail!$B$1:$B$1001,MATCH(Main!C833,Detail!$G$1:$G$1001,0))</f>
        <v>A-</v>
      </c>
    </row>
    <row r="834" spans="1:24" x14ac:dyDescent="0.35">
      <c r="A834">
        <v>833</v>
      </c>
      <c r="B834" t="str">
        <f>IF(A834&lt;=250,"1-250",IF(A834&lt;=500,"251-500",IF(A834&lt;=750,"501-750","751-1000")))</f>
        <v>751-1000</v>
      </c>
      <c r="C834" t="str">
        <f>CONCATENATE(IF(D834="Matematika","A",IF(D834="Fisika","B",IF(D834="Kimia","C",IF(D834="Biologi","D",IF(D834="Statistika","E","F"))))),IF(A834&gt;=1000,"",IF(A834&gt;=100,"0",IF(A834&gt;=10,"00",IF(A834&lt;10,"000")))),A834)</f>
        <v>E0833</v>
      </c>
      <c r="D834" t="s">
        <v>1010</v>
      </c>
      <c r="E834" t="str">
        <f>VLOOKUP(C834,Detail!$G$1:$H$1001,2,0)</f>
        <v>Julia Kuswandari</v>
      </c>
      <c r="F834" t="str">
        <f>IF(D834="Aktuaria","Bu Dwi",IF(D834="Matematika","Pak Krisna",IF(D834="Fisika","Pak Budi",IF(D834="Statistika","Bu Ratna",IF(D834="Biologi","Bu Made","Pak Andi")))))</f>
        <v>Bu Ratna</v>
      </c>
      <c r="G834">
        <v>68</v>
      </c>
      <c r="H834">
        <v>60</v>
      </c>
      <c r="I834">
        <v>30</v>
      </c>
      <c r="J834">
        <v>67</v>
      </c>
      <c r="K834">
        <v>91</v>
      </c>
      <c r="L834">
        <v>91</v>
      </c>
      <c r="M834">
        <v>81</v>
      </c>
      <c r="N834" s="27">
        <f>IFERROR(VLOOKUP(Main!C834,Absen!$A$1:$B$501,2,0),"No")</f>
        <v>44890</v>
      </c>
      <c r="O834" s="27" t="str">
        <f>IF(N834="No","Hadir","Tidak Hadir")</f>
        <v>Tidak Hadir</v>
      </c>
      <c r="P834">
        <f>IF(N834="No",M834,M834-10)</f>
        <v>71</v>
      </c>
      <c r="Q834">
        <f>SUM(G834:H834,J834:K834)*12.5%+SUM(I834,L834)*20%+P834*10%</f>
        <v>67.05</v>
      </c>
      <c r="R834" t="str">
        <f>IF(Main!Q834&gt;=91,"A+",IF(Main!Q834&gt;=80,"A",IF(Q834&gt;=70,"B",IF(Q834&gt;=60,"C",IF(Q834&gt;=40,"D",IF(Q834&lt;40,"E"))))))</f>
        <v>C</v>
      </c>
      <c r="S834" s="27">
        <f>INDEX(Detail!$A$1:$A$1001,MATCH(Main!C834,Detail!$G$1:$G$1001,0))</f>
        <v>37472</v>
      </c>
      <c r="T834" t="str">
        <f>INDEX(Detail!$F$1:$F$1001,MATCH(Main!C834,Detail!$G$1:$G$1001,0))</f>
        <v>Banda Aceh</v>
      </c>
      <c r="U834">
        <f>INDEX(Detail!$C$1:$C$1001,MATCH(Main!C834,Detail!$G$1:$G$1001,0))</f>
        <v>165</v>
      </c>
      <c r="V834">
        <f>INDEX(Detail!$D$1:$D$1001,MATCH(Main!C834,Detail!$G$1:$G$1001,0))</f>
        <v>50</v>
      </c>
      <c r="W834" t="str">
        <f>INDEX(Detail!$E$1:$E$1001,MATCH(Main!C834,Detail!$G$1:$G$1001,0))</f>
        <v>Gang BKR No. 89</v>
      </c>
      <c r="X834" t="str">
        <f>INDEX(Detail!$B$1:$B$1001,MATCH(Main!C834,Detail!$G$1:$G$1001,0))</f>
        <v>O+</v>
      </c>
    </row>
    <row r="835" spans="1:24" x14ac:dyDescent="0.35">
      <c r="A835">
        <v>834</v>
      </c>
      <c r="B835" t="str">
        <f>IF(A835&lt;=250,"1-250",IF(A835&lt;=500,"251-500",IF(A835&lt;=750,"501-750","751-1000")))</f>
        <v>751-1000</v>
      </c>
      <c r="C835" t="str">
        <f>CONCATENATE(IF(D835="Matematika","A",IF(D835="Fisika","B",IF(D835="Kimia","C",IF(D835="Biologi","D",IF(D835="Statistika","E","F"))))),IF(A835&gt;=1000,"",IF(A835&gt;=100,"0",IF(A835&gt;=10,"00",IF(A835&lt;10,"000")))),A835)</f>
        <v>A0834</v>
      </c>
      <c r="D835" t="s">
        <v>1015</v>
      </c>
      <c r="E835" t="str">
        <f>VLOOKUP(C835,Detail!$G$1:$H$1001,2,0)</f>
        <v>Kuncara Mulyani</v>
      </c>
      <c r="F835" t="str">
        <f>IF(D835="Aktuaria","Bu Dwi",IF(D835="Matematika","Pak Krisna",IF(D835="Fisika","Pak Budi",IF(D835="Statistika","Bu Ratna",IF(D835="Biologi","Bu Made","Pak Andi")))))</f>
        <v>Pak Krisna</v>
      </c>
      <c r="G835">
        <v>73</v>
      </c>
      <c r="H835">
        <v>59</v>
      </c>
      <c r="I835">
        <v>89</v>
      </c>
      <c r="J835">
        <v>63</v>
      </c>
      <c r="K835">
        <v>61</v>
      </c>
      <c r="L835">
        <v>67</v>
      </c>
      <c r="M835">
        <v>65</v>
      </c>
      <c r="N835" s="27" t="str">
        <f>IFERROR(VLOOKUP(Main!C835,Absen!$A$1:$B$501,2,0),"No")</f>
        <v>No</v>
      </c>
      <c r="O835" s="27" t="str">
        <f>IF(N835="No","Hadir","Tidak Hadir")</f>
        <v>Hadir</v>
      </c>
      <c r="P835">
        <f>IF(N835="No",M835,M835-10)</f>
        <v>65</v>
      </c>
      <c r="Q835">
        <f>SUM(G835:H835,J835:K835)*12.5%+SUM(I835,L835)*20%+P835*10%</f>
        <v>69.7</v>
      </c>
      <c r="R835" t="str">
        <f>IF(Main!Q835&gt;=91,"A+",IF(Main!Q835&gt;=80,"A",IF(Q835&gt;=70,"B",IF(Q835&gt;=60,"C",IF(Q835&gt;=40,"D",IF(Q835&lt;40,"E"))))))</f>
        <v>C</v>
      </c>
      <c r="S835" s="27">
        <f>INDEX(Detail!$A$1:$A$1001,MATCH(Main!C835,Detail!$G$1:$G$1001,0))</f>
        <v>37196</v>
      </c>
      <c r="T835" t="str">
        <f>INDEX(Detail!$F$1:$F$1001,MATCH(Main!C835,Detail!$G$1:$G$1001,0))</f>
        <v>Prabumulih</v>
      </c>
      <c r="U835">
        <f>INDEX(Detail!$C$1:$C$1001,MATCH(Main!C835,Detail!$G$1:$G$1001,0))</f>
        <v>174</v>
      </c>
      <c r="V835">
        <f>INDEX(Detail!$D$1:$D$1001,MATCH(Main!C835,Detail!$G$1:$G$1001,0))</f>
        <v>45</v>
      </c>
      <c r="W835" t="str">
        <f>INDEX(Detail!$E$1:$E$1001,MATCH(Main!C835,Detail!$G$1:$G$1001,0))</f>
        <v>Jl. M.H Thamrin No. 58</v>
      </c>
      <c r="X835" t="str">
        <f>INDEX(Detail!$B$1:$B$1001,MATCH(Main!C835,Detail!$G$1:$G$1001,0))</f>
        <v>O-</v>
      </c>
    </row>
    <row r="836" spans="1:24" x14ac:dyDescent="0.35">
      <c r="A836">
        <v>835</v>
      </c>
      <c r="B836" t="str">
        <f>IF(A836&lt;=250,"1-250",IF(A836&lt;=500,"251-500",IF(A836&lt;=750,"501-750","751-1000")))</f>
        <v>751-1000</v>
      </c>
      <c r="C836" t="str">
        <f>CONCATENATE(IF(D836="Matematika","A",IF(D836="Fisika","B",IF(D836="Kimia","C",IF(D836="Biologi","D",IF(D836="Statistika","E","F"))))),IF(A836&gt;=1000,"",IF(A836&gt;=100,"0",IF(A836&gt;=10,"00",IF(A836&lt;10,"000")))),A836)</f>
        <v>C0835</v>
      </c>
      <c r="D836" t="s">
        <v>1012</v>
      </c>
      <c r="E836" t="str">
        <f>VLOOKUP(C836,Detail!$G$1:$H$1001,2,0)</f>
        <v>Ghaliyati Yulianti</v>
      </c>
      <c r="F836" t="str">
        <f>IF(D836="Aktuaria","Bu Dwi",IF(D836="Matematika","Pak Krisna",IF(D836="Fisika","Pak Budi",IF(D836="Statistika","Bu Ratna",IF(D836="Biologi","Bu Made","Pak Andi")))))</f>
        <v>Pak Andi</v>
      </c>
      <c r="G836">
        <v>81</v>
      </c>
      <c r="H836">
        <v>41</v>
      </c>
      <c r="I836">
        <v>95</v>
      </c>
      <c r="J836">
        <v>50</v>
      </c>
      <c r="K836">
        <v>79</v>
      </c>
      <c r="L836">
        <v>97</v>
      </c>
      <c r="M836">
        <v>97</v>
      </c>
      <c r="N836" s="27" t="str">
        <f>IFERROR(VLOOKUP(Main!C836,Absen!$A$1:$B$501,2,0),"No")</f>
        <v>No</v>
      </c>
      <c r="O836" s="27" t="str">
        <f>IF(N836="No","Hadir","Tidak Hadir")</f>
        <v>Hadir</v>
      </c>
      <c r="P836">
        <f>IF(N836="No",M836,M836-10)</f>
        <v>97</v>
      </c>
      <c r="Q836">
        <f>SUM(G836:H836,J836:K836)*12.5%+SUM(I836,L836)*20%+P836*10%</f>
        <v>79.475000000000009</v>
      </c>
      <c r="R836" t="str">
        <f>IF(Main!Q836&gt;=91,"A+",IF(Main!Q836&gt;=80,"A",IF(Q836&gt;=70,"B",IF(Q836&gt;=60,"C",IF(Q836&gt;=40,"D",IF(Q836&lt;40,"E"))))))</f>
        <v>B</v>
      </c>
      <c r="S836" s="27">
        <f>INDEX(Detail!$A$1:$A$1001,MATCH(Main!C836,Detail!$G$1:$G$1001,0))</f>
        <v>37964</v>
      </c>
      <c r="T836" t="str">
        <f>INDEX(Detail!$F$1:$F$1001,MATCH(Main!C836,Detail!$G$1:$G$1001,0))</f>
        <v>Mataram</v>
      </c>
      <c r="U836">
        <f>INDEX(Detail!$C$1:$C$1001,MATCH(Main!C836,Detail!$G$1:$G$1001,0))</f>
        <v>163</v>
      </c>
      <c r="V836">
        <f>INDEX(Detail!$D$1:$D$1001,MATCH(Main!C836,Detail!$G$1:$G$1001,0))</f>
        <v>81</v>
      </c>
      <c r="W836" t="str">
        <f>INDEX(Detail!$E$1:$E$1001,MATCH(Main!C836,Detail!$G$1:$G$1001,0))</f>
        <v>Jl. Tebet Barat Dalam No. 01</v>
      </c>
      <c r="X836" t="str">
        <f>INDEX(Detail!$B$1:$B$1001,MATCH(Main!C836,Detail!$G$1:$G$1001,0))</f>
        <v>A+</v>
      </c>
    </row>
    <row r="837" spans="1:24" x14ac:dyDescent="0.35">
      <c r="A837">
        <v>836</v>
      </c>
      <c r="B837" t="str">
        <f>IF(A837&lt;=250,"1-250",IF(A837&lt;=500,"251-500",IF(A837&lt;=750,"501-750","751-1000")))</f>
        <v>751-1000</v>
      </c>
      <c r="C837" t="str">
        <f>CONCATENATE(IF(D837="Matematika","A",IF(D837="Fisika","B",IF(D837="Kimia","C",IF(D837="Biologi","D",IF(D837="Statistika","E","F"))))),IF(A837&gt;=1000,"",IF(A837&gt;=100,"0",IF(A837&gt;=10,"00",IF(A837&lt;10,"000")))),A837)</f>
        <v>C0836</v>
      </c>
      <c r="D837" t="s">
        <v>1012</v>
      </c>
      <c r="E837" t="str">
        <f>VLOOKUP(C837,Detail!$G$1:$H$1001,2,0)</f>
        <v>Nrima Prabowo</v>
      </c>
      <c r="F837" t="str">
        <f>IF(D837="Aktuaria","Bu Dwi",IF(D837="Matematika","Pak Krisna",IF(D837="Fisika","Pak Budi",IF(D837="Statistika","Bu Ratna",IF(D837="Biologi","Bu Made","Pak Andi")))))</f>
        <v>Pak Andi</v>
      </c>
      <c r="G837">
        <v>89</v>
      </c>
      <c r="H837">
        <v>45</v>
      </c>
      <c r="I837">
        <v>33</v>
      </c>
      <c r="J837">
        <v>70</v>
      </c>
      <c r="K837">
        <v>75</v>
      </c>
      <c r="L837">
        <v>72</v>
      </c>
      <c r="M837">
        <v>67</v>
      </c>
      <c r="N837" s="27" t="str">
        <f>IFERROR(VLOOKUP(Main!C837,Absen!$A$1:$B$501,2,0),"No")</f>
        <v>No</v>
      </c>
      <c r="O837" s="27" t="str">
        <f>IF(N837="No","Hadir","Tidak Hadir")</f>
        <v>Hadir</v>
      </c>
      <c r="P837">
        <f>IF(N837="No",M837,M837-10)</f>
        <v>67</v>
      </c>
      <c r="Q837">
        <f>SUM(G837:H837,J837:K837)*12.5%+SUM(I837,L837)*20%+P837*10%</f>
        <v>62.575000000000003</v>
      </c>
      <c r="R837" t="str">
        <f>IF(Main!Q837&gt;=91,"A+",IF(Main!Q837&gt;=80,"A",IF(Q837&gt;=70,"B",IF(Q837&gt;=60,"C",IF(Q837&gt;=40,"D",IF(Q837&lt;40,"E"))))))</f>
        <v>C</v>
      </c>
      <c r="S837" s="27">
        <f>INDEX(Detail!$A$1:$A$1001,MATCH(Main!C837,Detail!$G$1:$G$1001,0))</f>
        <v>38404</v>
      </c>
      <c r="T837" t="str">
        <f>INDEX(Detail!$F$1:$F$1001,MATCH(Main!C837,Detail!$G$1:$G$1001,0))</f>
        <v>Mataram</v>
      </c>
      <c r="U837">
        <f>INDEX(Detail!$C$1:$C$1001,MATCH(Main!C837,Detail!$G$1:$G$1001,0))</f>
        <v>163</v>
      </c>
      <c r="V837">
        <f>INDEX(Detail!$D$1:$D$1001,MATCH(Main!C837,Detail!$G$1:$G$1001,0))</f>
        <v>92</v>
      </c>
      <c r="W837" t="str">
        <f>INDEX(Detail!$E$1:$E$1001,MATCH(Main!C837,Detail!$G$1:$G$1001,0))</f>
        <v>Jalan PHH. Mustofa No. 25</v>
      </c>
      <c r="X837" t="str">
        <f>INDEX(Detail!$B$1:$B$1001,MATCH(Main!C837,Detail!$G$1:$G$1001,0))</f>
        <v>B-</v>
      </c>
    </row>
    <row r="838" spans="1:24" x14ac:dyDescent="0.35">
      <c r="A838">
        <v>837</v>
      </c>
      <c r="B838" t="str">
        <f>IF(A838&lt;=250,"1-250",IF(A838&lt;=500,"251-500",IF(A838&lt;=750,"501-750","751-1000")))</f>
        <v>751-1000</v>
      </c>
      <c r="C838" t="str">
        <f>CONCATENATE(IF(D838="Matematika","A",IF(D838="Fisika","B",IF(D838="Kimia","C",IF(D838="Biologi","D",IF(D838="Statistika","E","F"))))),IF(A838&gt;=1000,"",IF(A838&gt;=100,"0",IF(A838&gt;=10,"00",IF(A838&lt;10,"000")))),A838)</f>
        <v>C0837</v>
      </c>
      <c r="D838" t="s">
        <v>1012</v>
      </c>
      <c r="E838" t="str">
        <f>VLOOKUP(C838,Detail!$G$1:$H$1001,2,0)</f>
        <v>Mahdi Kuswandari</v>
      </c>
      <c r="F838" t="str">
        <f>IF(D838="Aktuaria","Bu Dwi",IF(D838="Matematika","Pak Krisna",IF(D838="Fisika","Pak Budi",IF(D838="Statistika","Bu Ratna",IF(D838="Biologi","Bu Made","Pak Andi")))))</f>
        <v>Pak Andi</v>
      </c>
      <c r="G838">
        <v>89</v>
      </c>
      <c r="H838">
        <v>41</v>
      </c>
      <c r="I838">
        <v>54</v>
      </c>
      <c r="J838">
        <v>75</v>
      </c>
      <c r="K838">
        <v>50</v>
      </c>
      <c r="L838">
        <v>71</v>
      </c>
      <c r="M838">
        <v>96</v>
      </c>
      <c r="N838" s="27">
        <f>IFERROR(VLOOKUP(Main!C838,Absen!$A$1:$B$501,2,0),"No")</f>
        <v>44754</v>
      </c>
      <c r="O838" s="27" t="str">
        <f>IF(N838="No","Hadir","Tidak Hadir")</f>
        <v>Tidak Hadir</v>
      </c>
      <c r="P838">
        <f>IF(N838="No",M838,M838-10)</f>
        <v>86</v>
      </c>
      <c r="Q838">
        <f>SUM(G838:H838,J838:K838)*12.5%+SUM(I838,L838)*20%+P838*10%</f>
        <v>65.474999999999994</v>
      </c>
      <c r="R838" t="str">
        <f>IF(Main!Q838&gt;=91,"A+",IF(Main!Q838&gt;=80,"A",IF(Q838&gt;=70,"B",IF(Q838&gt;=60,"C",IF(Q838&gt;=40,"D",IF(Q838&lt;40,"E"))))))</f>
        <v>C</v>
      </c>
      <c r="S838" s="27">
        <f>INDEX(Detail!$A$1:$A$1001,MATCH(Main!C838,Detail!$G$1:$G$1001,0))</f>
        <v>37271</v>
      </c>
      <c r="T838" t="str">
        <f>INDEX(Detail!$F$1:$F$1001,MATCH(Main!C838,Detail!$G$1:$G$1001,0))</f>
        <v>Tebingtinggi</v>
      </c>
      <c r="U838">
        <f>INDEX(Detail!$C$1:$C$1001,MATCH(Main!C838,Detail!$G$1:$G$1001,0))</f>
        <v>164</v>
      </c>
      <c r="V838">
        <f>INDEX(Detail!$D$1:$D$1001,MATCH(Main!C838,Detail!$G$1:$G$1001,0))</f>
        <v>94</v>
      </c>
      <c r="W838" t="str">
        <f>INDEX(Detail!$E$1:$E$1001,MATCH(Main!C838,Detail!$G$1:$G$1001,0))</f>
        <v>Jalan Cikutra Barat No. 09</v>
      </c>
      <c r="X838" t="str">
        <f>INDEX(Detail!$B$1:$B$1001,MATCH(Main!C838,Detail!$G$1:$G$1001,0))</f>
        <v>A+</v>
      </c>
    </row>
    <row r="839" spans="1:24" x14ac:dyDescent="0.35">
      <c r="A839">
        <v>838</v>
      </c>
      <c r="B839" t="str">
        <f>IF(A839&lt;=250,"1-250",IF(A839&lt;=500,"251-500",IF(A839&lt;=750,"501-750","751-1000")))</f>
        <v>751-1000</v>
      </c>
      <c r="C839" t="str">
        <f>CONCATENATE(IF(D839="Matematika","A",IF(D839="Fisika","B",IF(D839="Kimia","C",IF(D839="Biologi","D",IF(D839="Statistika","E","F"))))),IF(A839&gt;=1000,"",IF(A839&gt;=100,"0",IF(A839&gt;=10,"00",IF(A839&lt;10,"000")))),A839)</f>
        <v>F0838</v>
      </c>
      <c r="D839" t="s">
        <v>1011</v>
      </c>
      <c r="E839" t="str">
        <f>VLOOKUP(C839,Detail!$G$1:$H$1001,2,0)</f>
        <v>Raditya Mangunsong</v>
      </c>
      <c r="F839" t="str">
        <f>IF(D839="Aktuaria","Bu Dwi",IF(D839="Matematika","Pak Krisna",IF(D839="Fisika","Pak Budi",IF(D839="Statistika","Bu Ratna",IF(D839="Biologi","Bu Made","Pak Andi")))))</f>
        <v>Bu Dwi</v>
      </c>
      <c r="G839">
        <v>82</v>
      </c>
      <c r="H839">
        <v>64</v>
      </c>
      <c r="I839">
        <v>69</v>
      </c>
      <c r="J839">
        <v>72</v>
      </c>
      <c r="K839">
        <v>64</v>
      </c>
      <c r="L839">
        <v>53</v>
      </c>
      <c r="M839">
        <v>92</v>
      </c>
      <c r="N839" s="27">
        <f>IFERROR(VLOOKUP(Main!C839,Absen!$A$1:$B$501,2,0),"No")</f>
        <v>44863</v>
      </c>
      <c r="O839" s="27" t="str">
        <f>IF(N839="No","Hadir","Tidak Hadir")</f>
        <v>Tidak Hadir</v>
      </c>
      <c r="P839">
        <f>IF(N839="No",M839,M839-10)</f>
        <v>82</v>
      </c>
      <c r="Q839">
        <f>SUM(G839:H839,J839:K839)*12.5%+SUM(I839,L839)*20%+P839*10%</f>
        <v>67.850000000000009</v>
      </c>
      <c r="R839" t="str">
        <f>IF(Main!Q839&gt;=91,"A+",IF(Main!Q839&gt;=80,"A",IF(Q839&gt;=70,"B",IF(Q839&gt;=60,"C",IF(Q839&gt;=40,"D",IF(Q839&lt;40,"E"))))))</f>
        <v>C</v>
      </c>
      <c r="S839" s="27">
        <f>INDEX(Detail!$A$1:$A$1001,MATCH(Main!C839,Detail!$G$1:$G$1001,0))</f>
        <v>37424</v>
      </c>
      <c r="T839" t="str">
        <f>INDEX(Detail!$F$1:$F$1001,MATCH(Main!C839,Detail!$G$1:$G$1001,0))</f>
        <v>Solok</v>
      </c>
      <c r="U839">
        <f>INDEX(Detail!$C$1:$C$1001,MATCH(Main!C839,Detail!$G$1:$G$1001,0))</f>
        <v>180</v>
      </c>
      <c r="V839">
        <f>INDEX(Detail!$D$1:$D$1001,MATCH(Main!C839,Detail!$G$1:$G$1001,0))</f>
        <v>81</v>
      </c>
      <c r="W839" t="str">
        <f>INDEX(Detail!$E$1:$E$1001,MATCH(Main!C839,Detail!$G$1:$G$1001,0))</f>
        <v xml:space="preserve">Gg. Abdul Muis No. 4
</v>
      </c>
      <c r="X839" t="str">
        <f>INDEX(Detail!$B$1:$B$1001,MATCH(Main!C839,Detail!$G$1:$G$1001,0))</f>
        <v>O-</v>
      </c>
    </row>
    <row r="840" spans="1:24" x14ac:dyDescent="0.35">
      <c r="A840">
        <v>839</v>
      </c>
      <c r="B840" t="str">
        <f>IF(A840&lt;=250,"1-250",IF(A840&lt;=500,"251-500",IF(A840&lt;=750,"501-750","751-1000")))</f>
        <v>751-1000</v>
      </c>
      <c r="C840" t="str">
        <f>CONCATENATE(IF(D840="Matematika","A",IF(D840="Fisika","B",IF(D840="Kimia","C",IF(D840="Biologi","D",IF(D840="Statistika","E","F"))))),IF(A840&gt;=1000,"",IF(A840&gt;=100,"0",IF(A840&gt;=10,"00",IF(A840&lt;10,"000")))),A840)</f>
        <v>C0839</v>
      </c>
      <c r="D840" t="s">
        <v>1012</v>
      </c>
      <c r="E840" t="str">
        <f>VLOOKUP(C840,Detail!$G$1:$H$1001,2,0)</f>
        <v>Uchita Haryanto</v>
      </c>
      <c r="F840" t="str">
        <f>IF(D840="Aktuaria","Bu Dwi",IF(D840="Matematika","Pak Krisna",IF(D840="Fisika","Pak Budi",IF(D840="Statistika","Bu Ratna",IF(D840="Biologi","Bu Made","Pak Andi")))))</f>
        <v>Pak Andi</v>
      </c>
      <c r="G840">
        <v>67</v>
      </c>
      <c r="H840">
        <v>60</v>
      </c>
      <c r="I840">
        <v>30</v>
      </c>
      <c r="J840">
        <v>66</v>
      </c>
      <c r="K840">
        <v>85</v>
      </c>
      <c r="L840">
        <v>40</v>
      </c>
      <c r="M840">
        <v>83</v>
      </c>
      <c r="N840" s="27" t="str">
        <f>IFERROR(VLOOKUP(Main!C840,Absen!$A$1:$B$501,2,0),"No")</f>
        <v>No</v>
      </c>
      <c r="O840" s="27" t="str">
        <f>IF(N840="No","Hadir","Tidak Hadir")</f>
        <v>Hadir</v>
      </c>
      <c r="P840">
        <f>IF(N840="No",M840,M840-10)</f>
        <v>83</v>
      </c>
      <c r="Q840">
        <f>SUM(G840:H840,J840:K840)*12.5%+SUM(I840,L840)*20%+P840*10%</f>
        <v>57.05</v>
      </c>
      <c r="R840" t="str">
        <f>IF(Main!Q840&gt;=91,"A+",IF(Main!Q840&gt;=80,"A",IF(Q840&gt;=70,"B",IF(Q840&gt;=60,"C",IF(Q840&gt;=40,"D",IF(Q840&lt;40,"E"))))))</f>
        <v>D</v>
      </c>
      <c r="S840" s="27">
        <f>INDEX(Detail!$A$1:$A$1001,MATCH(Main!C840,Detail!$G$1:$G$1001,0))</f>
        <v>38331</v>
      </c>
      <c r="T840" t="str">
        <f>INDEX(Detail!$F$1:$F$1001,MATCH(Main!C840,Detail!$G$1:$G$1001,0))</f>
        <v>Kendari</v>
      </c>
      <c r="U840">
        <f>INDEX(Detail!$C$1:$C$1001,MATCH(Main!C840,Detail!$G$1:$G$1001,0))</f>
        <v>161</v>
      </c>
      <c r="V840">
        <f>INDEX(Detail!$D$1:$D$1001,MATCH(Main!C840,Detail!$G$1:$G$1001,0))</f>
        <v>55</v>
      </c>
      <c r="W840" t="str">
        <f>INDEX(Detail!$E$1:$E$1001,MATCH(Main!C840,Detail!$G$1:$G$1001,0))</f>
        <v>Jl. Rajawali Timur No. 82</v>
      </c>
      <c r="X840" t="str">
        <f>INDEX(Detail!$B$1:$B$1001,MATCH(Main!C840,Detail!$G$1:$G$1001,0))</f>
        <v>O-</v>
      </c>
    </row>
    <row r="841" spans="1:24" x14ac:dyDescent="0.35">
      <c r="A841">
        <v>840</v>
      </c>
      <c r="B841" t="str">
        <f>IF(A841&lt;=250,"1-250",IF(A841&lt;=500,"251-500",IF(A841&lt;=750,"501-750","751-1000")))</f>
        <v>751-1000</v>
      </c>
      <c r="C841" t="str">
        <f>CONCATENATE(IF(D841="Matematika","A",IF(D841="Fisika","B",IF(D841="Kimia","C",IF(D841="Biologi","D",IF(D841="Statistika","E","F"))))),IF(A841&gt;=1000,"",IF(A841&gt;=100,"0",IF(A841&gt;=10,"00",IF(A841&lt;10,"000")))),A841)</f>
        <v>D0840</v>
      </c>
      <c r="D841" t="s">
        <v>1013</v>
      </c>
      <c r="E841" t="str">
        <f>VLOOKUP(C841,Detail!$G$1:$H$1001,2,0)</f>
        <v>Edward Natsir</v>
      </c>
      <c r="F841" t="str">
        <f>IF(D841="Aktuaria","Bu Dwi",IF(D841="Matematika","Pak Krisna",IF(D841="Fisika","Pak Budi",IF(D841="Statistika","Bu Ratna",IF(D841="Biologi","Bu Made","Pak Andi")))))</f>
        <v>Bu Made</v>
      </c>
      <c r="G841">
        <v>59</v>
      </c>
      <c r="H841">
        <v>56</v>
      </c>
      <c r="I841">
        <v>43</v>
      </c>
      <c r="J841">
        <v>68</v>
      </c>
      <c r="K841">
        <v>63</v>
      </c>
      <c r="L841">
        <v>57</v>
      </c>
      <c r="M841">
        <v>93</v>
      </c>
      <c r="N841" s="27" t="str">
        <f>IFERROR(VLOOKUP(Main!C841,Absen!$A$1:$B$501,2,0),"No")</f>
        <v>No</v>
      </c>
      <c r="O841" s="27" t="str">
        <f>IF(N841="No","Hadir","Tidak Hadir")</f>
        <v>Hadir</v>
      </c>
      <c r="P841">
        <f>IF(N841="No",M841,M841-10)</f>
        <v>93</v>
      </c>
      <c r="Q841">
        <f>SUM(G841:H841,J841:K841)*12.5%+SUM(I841,L841)*20%+P841*10%</f>
        <v>60.05</v>
      </c>
      <c r="R841" t="str">
        <f>IF(Main!Q841&gt;=91,"A+",IF(Main!Q841&gt;=80,"A",IF(Q841&gt;=70,"B",IF(Q841&gt;=60,"C",IF(Q841&gt;=40,"D",IF(Q841&lt;40,"E"))))))</f>
        <v>C</v>
      </c>
      <c r="S841" s="27">
        <f>INDEX(Detail!$A$1:$A$1001,MATCH(Main!C841,Detail!$G$1:$G$1001,0))</f>
        <v>38242</v>
      </c>
      <c r="T841" t="str">
        <f>INDEX(Detail!$F$1:$F$1001,MATCH(Main!C841,Detail!$G$1:$G$1001,0))</f>
        <v>Bitung</v>
      </c>
      <c r="U841">
        <f>INDEX(Detail!$C$1:$C$1001,MATCH(Main!C841,Detail!$G$1:$G$1001,0))</f>
        <v>159</v>
      </c>
      <c r="V841">
        <f>INDEX(Detail!$D$1:$D$1001,MATCH(Main!C841,Detail!$G$1:$G$1001,0))</f>
        <v>66</v>
      </c>
      <c r="W841" t="str">
        <f>INDEX(Detail!$E$1:$E$1001,MATCH(Main!C841,Detail!$G$1:$G$1001,0))</f>
        <v>Gg. Ahmad Dahlan No. 89</v>
      </c>
      <c r="X841" t="str">
        <f>INDEX(Detail!$B$1:$B$1001,MATCH(Main!C841,Detail!$G$1:$G$1001,0))</f>
        <v>AB+</v>
      </c>
    </row>
    <row r="842" spans="1:24" x14ac:dyDescent="0.35">
      <c r="A842">
        <v>841</v>
      </c>
      <c r="B842" t="str">
        <f>IF(A842&lt;=250,"1-250",IF(A842&lt;=500,"251-500",IF(A842&lt;=750,"501-750","751-1000")))</f>
        <v>751-1000</v>
      </c>
      <c r="C842" t="str">
        <f>CONCATENATE(IF(D842="Matematika","A",IF(D842="Fisika","B",IF(D842="Kimia","C",IF(D842="Biologi","D",IF(D842="Statistika","E","F"))))),IF(A842&gt;=1000,"",IF(A842&gt;=100,"0",IF(A842&gt;=10,"00",IF(A842&lt;10,"000")))),A842)</f>
        <v>D0841</v>
      </c>
      <c r="D842" t="s">
        <v>1013</v>
      </c>
      <c r="E842" t="str">
        <f>VLOOKUP(C842,Detail!$G$1:$H$1001,2,0)</f>
        <v>Clara Kusmawati</v>
      </c>
      <c r="F842" t="str">
        <f>IF(D842="Aktuaria","Bu Dwi",IF(D842="Matematika","Pak Krisna",IF(D842="Fisika","Pak Budi",IF(D842="Statistika","Bu Ratna",IF(D842="Biologi","Bu Made","Pak Andi")))))</f>
        <v>Bu Made</v>
      </c>
      <c r="G842">
        <v>62</v>
      </c>
      <c r="H842">
        <v>68</v>
      </c>
      <c r="I842">
        <v>31</v>
      </c>
      <c r="J842">
        <v>74</v>
      </c>
      <c r="K842">
        <v>63</v>
      </c>
      <c r="L842">
        <v>74</v>
      </c>
      <c r="M842">
        <v>69</v>
      </c>
      <c r="N842" s="27">
        <f>IFERROR(VLOOKUP(Main!C842,Absen!$A$1:$B$501,2,0),"No")</f>
        <v>44820</v>
      </c>
      <c r="O842" s="27" t="str">
        <f>IF(N842="No","Hadir","Tidak Hadir")</f>
        <v>Tidak Hadir</v>
      </c>
      <c r="P842">
        <f>IF(N842="No",M842,M842-10)</f>
        <v>59</v>
      </c>
      <c r="Q842">
        <f>SUM(G842:H842,J842:K842)*12.5%+SUM(I842,L842)*20%+P842*10%</f>
        <v>60.274999999999999</v>
      </c>
      <c r="R842" t="str">
        <f>IF(Main!Q842&gt;=91,"A+",IF(Main!Q842&gt;=80,"A",IF(Q842&gt;=70,"B",IF(Q842&gt;=60,"C",IF(Q842&gt;=40,"D",IF(Q842&lt;40,"E"))))))</f>
        <v>C</v>
      </c>
      <c r="S842" s="27">
        <f>INDEX(Detail!$A$1:$A$1001,MATCH(Main!C842,Detail!$G$1:$G$1001,0))</f>
        <v>37119</v>
      </c>
      <c r="T842" t="str">
        <f>INDEX(Detail!$F$1:$F$1001,MATCH(Main!C842,Detail!$G$1:$G$1001,0))</f>
        <v>Palopo</v>
      </c>
      <c r="U842">
        <f>INDEX(Detail!$C$1:$C$1001,MATCH(Main!C842,Detail!$G$1:$G$1001,0))</f>
        <v>179</v>
      </c>
      <c r="V842">
        <f>INDEX(Detail!$D$1:$D$1001,MATCH(Main!C842,Detail!$G$1:$G$1001,0))</f>
        <v>74</v>
      </c>
      <c r="W842" t="str">
        <f>INDEX(Detail!$E$1:$E$1001,MATCH(Main!C842,Detail!$G$1:$G$1001,0))</f>
        <v>Jl. H.J Maemunah No. 72</v>
      </c>
      <c r="X842" t="str">
        <f>INDEX(Detail!$B$1:$B$1001,MATCH(Main!C842,Detail!$G$1:$G$1001,0))</f>
        <v>B+</v>
      </c>
    </row>
    <row r="843" spans="1:24" x14ac:dyDescent="0.35">
      <c r="A843">
        <v>842</v>
      </c>
      <c r="B843" t="str">
        <f>IF(A843&lt;=250,"1-250",IF(A843&lt;=500,"251-500",IF(A843&lt;=750,"501-750","751-1000")))</f>
        <v>751-1000</v>
      </c>
      <c r="C843" t="str">
        <f>CONCATENATE(IF(D843="Matematika","A",IF(D843="Fisika","B",IF(D843="Kimia","C",IF(D843="Biologi","D",IF(D843="Statistika","E","F"))))),IF(A843&gt;=1000,"",IF(A843&gt;=100,"0",IF(A843&gt;=10,"00",IF(A843&lt;10,"000")))),A843)</f>
        <v>C0842</v>
      </c>
      <c r="D843" t="s">
        <v>1012</v>
      </c>
      <c r="E843" t="str">
        <f>VLOOKUP(C843,Detail!$G$1:$H$1001,2,0)</f>
        <v>Gaiman Irawan</v>
      </c>
      <c r="F843" t="str">
        <f>IF(D843="Aktuaria","Bu Dwi",IF(D843="Matematika","Pak Krisna",IF(D843="Fisika","Pak Budi",IF(D843="Statistika","Bu Ratna",IF(D843="Biologi","Bu Made","Pak Andi")))))</f>
        <v>Pak Andi</v>
      </c>
      <c r="G843">
        <v>72</v>
      </c>
      <c r="H843">
        <v>74</v>
      </c>
      <c r="I843">
        <v>49</v>
      </c>
      <c r="J843">
        <v>70</v>
      </c>
      <c r="K843">
        <v>76</v>
      </c>
      <c r="L843">
        <v>78</v>
      </c>
      <c r="M843">
        <v>61</v>
      </c>
      <c r="N843" s="27" t="str">
        <f>IFERROR(VLOOKUP(Main!C843,Absen!$A$1:$B$501,2,0),"No")</f>
        <v>No</v>
      </c>
      <c r="O843" s="27" t="str">
        <f>IF(N843="No","Hadir","Tidak Hadir")</f>
        <v>Hadir</v>
      </c>
      <c r="P843">
        <f>IF(N843="No",M843,M843-10)</f>
        <v>61</v>
      </c>
      <c r="Q843">
        <f>SUM(G843:H843,J843:K843)*12.5%+SUM(I843,L843)*20%+P843*10%</f>
        <v>68</v>
      </c>
      <c r="R843" t="str">
        <f>IF(Main!Q843&gt;=91,"A+",IF(Main!Q843&gt;=80,"A",IF(Q843&gt;=70,"B",IF(Q843&gt;=60,"C",IF(Q843&gt;=40,"D",IF(Q843&lt;40,"E"))))))</f>
        <v>C</v>
      </c>
      <c r="S843" s="27">
        <f>INDEX(Detail!$A$1:$A$1001,MATCH(Main!C843,Detail!$G$1:$G$1001,0))</f>
        <v>38079</v>
      </c>
      <c r="T843" t="str">
        <f>INDEX(Detail!$F$1:$F$1001,MATCH(Main!C843,Detail!$G$1:$G$1001,0))</f>
        <v>Samarinda</v>
      </c>
      <c r="U843">
        <f>INDEX(Detail!$C$1:$C$1001,MATCH(Main!C843,Detail!$G$1:$G$1001,0))</f>
        <v>161</v>
      </c>
      <c r="V843">
        <f>INDEX(Detail!$D$1:$D$1001,MATCH(Main!C843,Detail!$G$1:$G$1001,0))</f>
        <v>65</v>
      </c>
      <c r="W843" t="str">
        <f>INDEX(Detail!$E$1:$E$1001,MATCH(Main!C843,Detail!$G$1:$G$1001,0))</f>
        <v xml:space="preserve">Jl. Suryakencana No. 7
</v>
      </c>
      <c r="X843" t="str">
        <f>INDEX(Detail!$B$1:$B$1001,MATCH(Main!C843,Detail!$G$1:$G$1001,0))</f>
        <v>A+</v>
      </c>
    </row>
    <row r="844" spans="1:24" x14ac:dyDescent="0.35">
      <c r="A844">
        <v>843</v>
      </c>
      <c r="B844" t="str">
        <f>IF(A844&lt;=250,"1-250",IF(A844&lt;=500,"251-500",IF(A844&lt;=750,"501-750","751-1000")))</f>
        <v>751-1000</v>
      </c>
      <c r="C844" t="str">
        <f>CONCATENATE(IF(D844="Matematika","A",IF(D844="Fisika","B",IF(D844="Kimia","C",IF(D844="Biologi","D",IF(D844="Statistika","E","F"))))),IF(A844&gt;=1000,"",IF(A844&gt;=100,"0",IF(A844&gt;=10,"00",IF(A844&lt;10,"000")))),A844)</f>
        <v>A0843</v>
      </c>
      <c r="D844" t="s">
        <v>1015</v>
      </c>
      <c r="E844" t="str">
        <f>VLOOKUP(C844,Detail!$G$1:$H$1001,2,0)</f>
        <v>Devi Lailasari</v>
      </c>
      <c r="F844" t="str">
        <f>IF(D844="Aktuaria","Bu Dwi",IF(D844="Matematika","Pak Krisna",IF(D844="Fisika","Pak Budi",IF(D844="Statistika","Bu Ratna",IF(D844="Biologi","Bu Made","Pak Andi")))))</f>
        <v>Pak Krisna</v>
      </c>
      <c r="G844">
        <v>85</v>
      </c>
      <c r="H844">
        <v>45</v>
      </c>
      <c r="I844">
        <v>61</v>
      </c>
      <c r="J844">
        <v>52</v>
      </c>
      <c r="K844">
        <v>79</v>
      </c>
      <c r="L844">
        <v>79</v>
      </c>
      <c r="M844">
        <v>94</v>
      </c>
      <c r="N844" s="27">
        <f>IFERROR(VLOOKUP(Main!C844,Absen!$A$1:$B$501,2,0),"No")</f>
        <v>44763</v>
      </c>
      <c r="O844" s="27" t="str">
        <f>IF(N844="No","Hadir","Tidak Hadir")</f>
        <v>Tidak Hadir</v>
      </c>
      <c r="P844">
        <f>IF(N844="No",M844,M844-10)</f>
        <v>84</v>
      </c>
      <c r="Q844">
        <f>SUM(G844:H844,J844:K844)*12.5%+SUM(I844,L844)*20%+P844*10%</f>
        <v>69.025000000000006</v>
      </c>
      <c r="R844" t="str">
        <f>IF(Main!Q844&gt;=91,"A+",IF(Main!Q844&gt;=80,"A",IF(Q844&gt;=70,"B",IF(Q844&gt;=60,"C",IF(Q844&gt;=40,"D",IF(Q844&lt;40,"E"))))))</f>
        <v>C</v>
      </c>
      <c r="S844" s="27">
        <f>INDEX(Detail!$A$1:$A$1001,MATCH(Main!C844,Detail!$G$1:$G$1001,0))</f>
        <v>37488</v>
      </c>
      <c r="T844" t="str">
        <f>INDEX(Detail!$F$1:$F$1001,MATCH(Main!C844,Detail!$G$1:$G$1001,0))</f>
        <v>Pekalongan</v>
      </c>
      <c r="U844">
        <f>INDEX(Detail!$C$1:$C$1001,MATCH(Main!C844,Detail!$G$1:$G$1001,0))</f>
        <v>175</v>
      </c>
      <c r="V844">
        <f>INDEX(Detail!$D$1:$D$1001,MATCH(Main!C844,Detail!$G$1:$G$1001,0))</f>
        <v>53</v>
      </c>
      <c r="W844" t="str">
        <f>INDEX(Detail!$E$1:$E$1001,MATCH(Main!C844,Detail!$G$1:$G$1001,0))</f>
        <v>Jl. Pasir Koja No. 36</v>
      </c>
      <c r="X844" t="str">
        <f>INDEX(Detail!$B$1:$B$1001,MATCH(Main!C844,Detail!$G$1:$G$1001,0))</f>
        <v>AB-</v>
      </c>
    </row>
    <row r="845" spans="1:24" x14ac:dyDescent="0.35">
      <c r="A845">
        <v>844</v>
      </c>
      <c r="B845" t="str">
        <f>IF(A845&lt;=250,"1-250",IF(A845&lt;=500,"251-500",IF(A845&lt;=750,"501-750","751-1000")))</f>
        <v>751-1000</v>
      </c>
      <c r="C845" t="str">
        <f>CONCATENATE(IF(D845="Matematika","A",IF(D845="Fisika","B",IF(D845="Kimia","C",IF(D845="Biologi","D",IF(D845="Statistika","E","F"))))),IF(A845&gt;=1000,"",IF(A845&gt;=100,"0",IF(A845&gt;=10,"00",IF(A845&lt;10,"000")))),A845)</f>
        <v>D0844</v>
      </c>
      <c r="D845" t="s">
        <v>1013</v>
      </c>
      <c r="E845" t="str">
        <f>VLOOKUP(C845,Detail!$G$1:$H$1001,2,0)</f>
        <v>Banara Utama</v>
      </c>
      <c r="F845" t="str">
        <f>IF(D845="Aktuaria","Bu Dwi",IF(D845="Matematika","Pak Krisna",IF(D845="Fisika","Pak Budi",IF(D845="Statistika","Bu Ratna",IF(D845="Biologi","Bu Made","Pak Andi")))))</f>
        <v>Bu Made</v>
      </c>
      <c r="G845">
        <v>83</v>
      </c>
      <c r="H845">
        <v>56</v>
      </c>
      <c r="I845">
        <v>51</v>
      </c>
      <c r="J845">
        <v>50</v>
      </c>
      <c r="K845">
        <v>83</v>
      </c>
      <c r="L845">
        <v>73</v>
      </c>
      <c r="M845">
        <v>71</v>
      </c>
      <c r="N845" s="27">
        <f>IFERROR(VLOOKUP(Main!C845,Absen!$A$1:$B$501,2,0),"No")</f>
        <v>44784</v>
      </c>
      <c r="O845" s="27" t="str">
        <f>IF(N845="No","Hadir","Tidak Hadir")</f>
        <v>Tidak Hadir</v>
      </c>
      <c r="P845">
        <f>IF(N845="No",M845,M845-10)</f>
        <v>61</v>
      </c>
      <c r="Q845">
        <f>SUM(G845:H845,J845:K845)*12.5%+SUM(I845,L845)*20%+P845*10%</f>
        <v>64.899999999999991</v>
      </c>
      <c r="R845" t="str">
        <f>IF(Main!Q845&gt;=91,"A+",IF(Main!Q845&gt;=80,"A",IF(Q845&gt;=70,"B",IF(Q845&gt;=60,"C",IF(Q845&gt;=40,"D",IF(Q845&lt;40,"E"))))))</f>
        <v>C</v>
      </c>
      <c r="S845" s="27">
        <f>INDEX(Detail!$A$1:$A$1001,MATCH(Main!C845,Detail!$G$1:$G$1001,0))</f>
        <v>37100</v>
      </c>
      <c r="T845" t="str">
        <f>INDEX(Detail!$F$1:$F$1001,MATCH(Main!C845,Detail!$G$1:$G$1001,0))</f>
        <v>Manado</v>
      </c>
      <c r="U845">
        <f>INDEX(Detail!$C$1:$C$1001,MATCH(Main!C845,Detail!$G$1:$G$1001,0))</f>
        <v>177</v>
      </c>
      <c r="V845">
        <f>INDEX(Detail!$D$1:$D$1001,MATCH(Main!C845,Detail!$G$1:$G$1001,0))</f>
        <v>77</v>
      </c>
      <c r="W845" t="str">
        <f>INDEX(Detail!$E$1:$E$1001,MATCH(Main!C845,Detail!$G$1:$G$1001,0))</f>
        <v>Jalan Kapten Muslihat No. 61</v>
      </c>
      <c r="X845" t="str">
        <f>INDEX(Detail!$B$1:$B$1001,MATCH(Main!C845,Detail!$G$1:$G$1001,0))</f>
        <v>A+</v>
      </c>
    </row>
    <row r="846" spans="1:24" x14ac:dyDescent="0.35">
      <c r="A846">
        <v>845</v>
      </c>
      <c r="B846" t="str">
        <f>IF(A846&lt;=250,"1-250",IF(A846&lt;=500,"251-500",IF(A846&lt;=750,"501-750","751-1000")))</f>
        <v>751-1000</v>
      </c>
      <c r="C846" t="str">
        <f>CONCATENATE(IF(D846="Matematika","A",IF(D846="Fisika","B",IF(D846="Kimia","C",IF(D846="Biologi","D",IF(D846="Statistika","E","F"))))),IF(A846&gt;=1000,"",IF(A846&gt;=100,"0",IF(A846&gt;=10,"00",IF(A846&lt;10,"000")))),A846)</f>
        <v>F0845</v>
      </c>
      <c r="D846" t="s">
        <v>1011</v>
      </c>
      <c r="E846" t="str">
        <f>VLOOKUP(C846,Detail!$G$1:$H$1001,2,0)</f>
        <v>Imam Palastri</v>
      </c>
      <c r="F846" t="str">
        <f>IF(D846="Aktuaria","Bu Dwi",IF(D846="Matematika","Pak Krisna",IF(D846="Fisika","Pak Budi",IF(D846="Statistika","Bu Ratna",IF(D846="Biologi","Bu Made","Pak Andi")))))</f>
        <v>Bu Dwi</v>
      </c>
      <c r="G846">
        <v>57</v>
      </c>
      <c r="H846">
        <v>71</v>
      </c>
      <c r="I846">
        <v>92</v>
      </c>
      <c r="J846">
        <v>55</v>
      </c>
      <c r="K846">
        <v>77</v>
      </c>
      <c r="L846">
        <v>73</v>
      </c>
      <c r="M846">
        <v>99</v>
      </c>
      <c r="N846" s="27">
        <f>IFERROR(VLOOKUP(Main!C846,Absen!$A$1:$B$501,2,0),"No")</f>
        <v>44847</v>
      </c>
      <c r="O846" s="27" t="str">
        <f>IF(N846="No","Hadir","Tidak Hadir")</f>
        <v>Tidak Hadir</v>
      </c>
      <c r="P846">
        <f>IF(N846="No",M846,M846-10)</f>
        <v>89</v>
      </c>
      <c r="Q846">
        <f>SUM(G846:H846,J846:K846)*12.5%+SUM(I846,L846)*20%+P846*10%</f>
        <v>74.400000000000006</v>
      </c>
      <c r="R846" t="str">
        <f>IF(Main!Q846&gt;=91,"A+",IF(Main!Q846&gt;=80,"A",IF(Q846&gt;=70,"B",IF(Q846&gt;=60,"C",IF(Q846&gt;=40,"D",IF(Q846&lt;40,"E"))))))</f>
        <v>B</v>
      </c>
      <c r="S846" s="27">
        <f>INDEX(Detail!$A$1:$A$1001,MATCH(Main!C846,Detail!$G$1:$G$1001,0))</f>
        <v>38285</v>
      </c>
      <c r="T846" t="str">
        <f>INDEX(Detail!$F$1:$F$1001,MATCH(Main!C846,Detail!$G$1:$G$1001,0))</f>
        <v>Yogyakarta</v>
      </c>
      <c r="U846">
        <f>INDEX(Detail!$C$1:$C$1001,MATCH(Main!C846,Detail!$G$1:$G$1001,0))</f>
        <v>155</v>
      </c>
      <c r="V846">
        <f>INDEX(Detail!$D$1:$D$1001,MATCH(Main!C846,Detail!$G$1:$G$1001,0))</f>
        <v>61</v>
      </c>
      <c r="W846" t="str">
        <f>INDEX(Detail!$E$1:$E$1001,MATCH(Main!C846,Detail!$G$1:$G$1001,0))</f>
        <v>Gg. Rungkut Industri No. 00</v>
      </c>
      <c r="X846" t="str">
        <f>INDEX(Detail!$B$1:$B$1001,MATCH(Main!C846,Detail!$G$1:$G$1001,0))</f>
        <v>A-</v>
      </c>
    </row>
    <row r="847" spans="1:24" x14ac:dyDescent="0.35">
      <c r="A847">
        <v>846</v>
      </c>
      <c r="B847" t="str">
        <f>IF(A847&lt;=250,"1-250",IF(A847&lt;=500,"251-500",IF(A847&lt;=750,"501-750","751-1000")))</f>
        <v>751-1000</v>
      </c>
      <c r="C847" t="str">
        <f>CONCATENATE(IF(D847="Matematika","A",IF(D847="Fisika","B",IF(D847="Kimia","C",IF(D847="Biologi","D",IF(D847="Statistika","E","F"))))),IF(A847&gt;=1000,"",IF(A847&gt;=100,"0",IF(A847&gt;=10,"00",IF(A847&lt;10,"000")))),A847)</f>
        <v>D0846</v>
      </c>
      <c r="D847" t="s">
        <v>1013</v>
      </c>
      <c r="E847" t="str">
        <f>VLOOKUP(C847,Detail!$G$1:$H$1001,2,0)</f>
        <v>Cawisadi Laksita</v>
      </c>
      <c r="F847" t="str">
        <f>IF(D847="Aktuaria","Bu Dwi",IF(D847="Matematika","Pak Krisna",IF(D847="Fisika","Pak Budi",IF(D847="Statistika","Bu Ratna",IF(D847="Biologi","Bu Made","Pak Andi")))))</f>
        <v>Bu Made</v>
      </c>
      <c r="G847">
        <v>77</v>
      </c>
      <c r="H847">
        <v>60</v>
      </c>
      <c r="I847">
        <v>55</v>
      </c>
      <c r="J847">
        <v>53</v>
      </c>
      <c r="K847">
        <v>66</v>
      </c>
      <c r="L847">
        <v>82</v>
      </c>
      <c r="M847">
        <v>64</v>
      </c>
      <c r="N847" s="27" t="str">
        <f>IFERROR(VLOOKUP(Main!C847,Absen!$A$1:$B$501,2,0),"No")</f>
        <v>No</v>
      </c>
      <c r="O847" s="27" t="str">
        <f>IF(N847="No","Hadir","Tidak Hadir")</f>
        <v>Hadir</v>
      </c>
      <c r="P847">
        <f>IF(N847="No",M847,M847-10)</f>
        <v>64</v>
      </c>
      <c r="Q847">
        <f>SUM(G847:H847,J847:K847)*12.5%+SUM(I847,L847)*20%+P847*10%</f>
        <v>65.800000000000011</v>
      </c>
      <c r="R847" t="str">
        <f>IF(Main!Q847&gt;=91,"A+",IF(Main!Q847&gt;=80,"A",IF(Q847&gt;=70,"B",IF(Q847&gt;=60,"C",IF(Q847&gt;=40,"D",IF(Q847&lt;40,"E"))))))</f>
        <v>C</v>
      </c>
      <c r="S847" s="27">
        <f>INDEX(Detail!$A$1:$A$1001,MATCH(Main!C847,Detail!$G$1:$G$1001,0))</f>
        <v>37876</v>
      </c>
      <c r="T847" t="str">
        <f>INDEX(Detail!$F$1:$F$1001,MATCH(Main!C847,Detail!$G$1:$G$1001,0))</f>
        <v>Makassar</v>
      </c>
      <c r="U847">
        <f>INDEX(Detail!$C$1:$C$1001,MATCH(Main!C847,Detail!$G$1:$G$1001,0))</f>
        <v>160</v>
      </c>
      <c r="V847">
        <f>INDEX(Detail!$D$1:$D$1001,MATCH(Main!C847,Detail!$G$1:$G$1001,0))</f>
        <v>50</v>
      </c>
      <c r="W847" t="str">
        <f>INDEX(Detail!$E$1:$E$1001,MATCH(Main!C847,Detail!$G$1:$G$1001,0))</f>
        <v>Jalan Stasiun Wonokromo No. 12</v>
      </c>
      <c r="X847" t="str">
        <f>INDEX(Detail!$B$1:$B$1001,MATCH(Main!C847,Detail!$G$1:$G$1001,0))</f>
        <v>AB-</v>
      </c>
    </row>
    <row r="848" spans="1:24" x14ac:dyDescent="0.35">
      <c r="A848">
        <v>847</v>
      </c>
      <c r="B848" t="str">
        <f>IF(A848&lt;=250,"1-250",IF(A848&lt;=500,"251-500",IF(A848&lt;=750,"501-750","751-1000")))</f>
        <v>751-1000</v>
      </c>
      <c r="C848" t="str">
        <f>CONCATENATE(IF(D848="Matematika","A",IF(D848="Fisika","B",IF(D848="Kimia","C",IF(D848="Biologi","D",IF(D848="Statistika","E","F"))))),IF(A848&gt;=1000,"",IF(A848&gt;=100,"0",IF(A848&gt;=10,"00",IF(A848&lt;10,"000")))),A848)</f>
        <v>B0847</v>
      </c>
      <c r="D848" t="s">
        <v>1014</v>
      </c>
      <c r="E848" t="str">
        <f>VLOOKUP(C848,Detail!$G$1:$H$1001,2,0)</f>
        <v>Endah Purwanti</v>
      </c>
      <c r="F848" t="str">
        <f>IF(D848="Aktuaria","Bu Dwi",IF(D848="Matematika","Pak Krisna",IF(D848="Fisika","Pak Budi",IF(D848="Statistika","Bu Ratna",IF(D848="Biologi","Bu Made","Pak Andi")))))</f>
        <v>Pak Budi</v>
      </c>
      <c r="G848">
        <v>71</v>
      </c>
      <c r="H848">
        <v>60</v>
      </c>
      <c r="I848">
        <v>80</v>
      </c>
      <c r="J848">
        <v>60</v>
      </c>
      <c r="K848">
        <v>52</v>
      </c>
      <c r="L848">
        <v>55</v>
      </c>
      <c r="M848">
        <v>91</v>
      </c>
      <c r="N848" s="27">
        <f>IFERROR(VLOOKUP(Main!C848,Absen!$A$1:$B$501,2,0),"No")</f>
        <v>44867</v>
      </c>
      <c r="O848" s="27" t="str">
        <f>IF(N848="No","Hadir","Tidak Hadir")</f>
        <v>Tidak Hadir</v>
      </c>
      <c r="P848">
        <f>IF(N848="No",M848,M848-10)</f>
        <v>81</v>
      </c>
      <c r="Q848">
        <f>SUM(G848:H848,J848:K848)*12.5%+SUM(I848,L848)*20%+P848*10%</f>
        <v>65.474999999999994</v>
      </c>
      <c r="R848" t="str">
        <f>IF(Main!Q848&gt;=91,"A+",IF(Main!Q848&gt;=80,"A",IF(Q848&gt;=70,"B",IF(Q848&gt;=60,"C",IF(Q848&gt;=40,"D",IF(Q848&lt;40,"E"))))))</f>
        <v>C</v>
      </c>
      <c r="S848" s="27">
        <f>INDEX(Detail!$A$1:$A$1001,MATCH(Main!C848,Detail!$G$1:$G$1001,0))</f>
        <v>38363</v>
      </c>
      <c r="T848" t="str">
        <f>INDEX(Detail!$F$1:$F$1001,MATCH(Main!C848,Detail!$G$1:$G$1001,0))</f>
        <v>Cilegon</v>
      </c>
      <c r="U848">
        <f>INDEX(Detail!$C$1:$C$1001,MATCH(Main!C848,Detail!$G$1:$G$1001,0))</f>
        <v>179</v>
      </c>
      <c r="V848">
        <f>INDEX(Detail!$D$1:$D$1001,MATCH(Main!C848,Detail!$G$1:$G$1001,0))</f>
        <v>90</v>
      </c>
      <c r="W848" t="str">
        <f>INDEX(Detail!$E$1:$E$1001,MATCH(Main!C848,Detail!$G$1:$G$1001,0))</f>
        <v>Jalan Pelajar Pejuang No. 01</v>
      </c>
      <c r="X848" t="str">
        <f>INDEX(Detail!$B$1:$B$1001,MATCH(Main!C848,Detail!$G$1:$G$1001,0))</f>
        <v>AB+</v>
      </c>
    </row>
    <row r="849" spans="1:24" x14ac:dyDescent="0.35">
      <c r="A849">
        <v>848</v>
      </c>
      <c r="B849" t="str">
        <f>IF(A849&lt;=250,"1-250",IF(A849&lt;=500,"251-500",IF(A849&lt;=750,"501-750","751-1000")))</f>
        <v>751-1000</v>
      </c>
      <c r="C849" t="str">
        <f>CONCATENATE(IF(D849="Matematika","A",IF(D849="Fisika","B",IF(D849="Kimia","C",IF(D849="Biologi","D",IF(D849="Statistika","E","F"))))),IF(A849&gt;=1000,"",IF(A849&gt;=100,"0",IF(A849&gt;=10,"00",IF(A849&lt;10,"000")))),A849)</f>
        <v>E0848</v>
      </c>
      <c r="D849" t="s">
        <v>1010</v>
      </c>
      <c r="E849" t="str">
        <f>VLOOKUP(C849,Detail!$G$1:$H$1001,2,0)</f>
        <v>Shania Pertiwi</v>
      </c>
      <c r="F849" t="str">
        <f>IF(D849="Aktuaria","Bu Dwi",IF(D849="Matematika","Pak Krisna",IF(D849="Fisika","Pak Budi",IF(D849="Statistika","Bu Ratna",IF(D849="Biologi","Bu Made","Pak Andi")))))</f>
        <v>Bu Ratna</v>
      </c>
      <c r="G849">
        <v>92</v>
      </c>
      <c r="H849">
        <v>58</v>
      </c>
      <c r="I849">
        <v>47</v>
      </c>
      <c r="J849">
        <v>54</v>
      </c>
      <c r="K849">
        <v>51</v>
      </c>
      <c r="L849">
        <v>79</v>
      </c>
      <c r="M849">
        <v>71</v>
      </c>
      <c r="N849" s="27">
        <f>IFERROR(VLOOKUP(Main!C849,Absen!$A$1:$B$501,2,0),"No")</f>
        <v>44811</v>
      </c>
      <c r="O849" s="27" t="str">
        <f>IF(N849="No","Hadir","Tidak Hadir")</f>
        <v>Tidak Hadir</v>
      </c>
      <c r="P849">
        <f>IF(N849="No",M849,M849-10)</f>
        <v>61</v>
      </c>
      <c r="Q849">
        <f>SUM(G849:H849,J849:K849)*12.5%+SUM(I849,L849)*20%+P849*10%</f>
        <v>63.175000000000004</v>
      </c>
      <c r="R849" t="str">
        <f>IF(Main!Q849&gt;=91,"A+",IF(Main!Q849&gt;=80,"A",IF(Q849&gt;=70,"B",IF(Q849&gt;=60,"C",IF(Q849&gt;=40,"D",IF(Q849&lt;40,"E"))))))</f>
        <v>C</v>
      </c>
      <c r="S849" s="27">
        <f>INDEX(Detail!$A$1:$A$1001,MATCH(Main!C849,Detail!$G$1:$G$1001,0))</f>
        <v>37259</v>
      </c>
      <c r="T849" t="str">
        <f>INDEX(Detail!$F$1:$F$1001,MATCH(Main!C849,Detail!$G$1:$G$1001,0))</f>
        <v>Surakarta</v>
      </c>
      <c r="U849">
        <f>INDEX(Detail!$C$1:$C$1001,MATCH(Main!C849,Detail!$G$1:$G$1001,0))</f>
        <v>155</v>
      </c>
      <c r="V849">
        <f>INDEX(Detail!$D$1:$D$1001,MATCH(Main!C849,Detail!$G$1:$G$1001,0))</f>
        <v>82</v>
      </c>
      <c r="W849" t="str">
        <f>INDEX(Detail!$E$1:$E$1001,MATCH(Main!C849,Detail!$G$1:$G$1001,0))</f>
        <v>Jl. Bangka Raya No. 78</v>
      </c>
      <c r="X849" t="str">
        <f>INDEX(Detail!$B$1:$B$1001,MATCH(Main!C849,Detail!$G$1:$G$1001,0))</f>
        <v>AB+</v>
      </c>
    </row>
    <row r="850" spans="1:24" x14ac:dyDescent="0.35">
      <c r="A850">
        <v>849</v>
      </c>
      <c r="B850" t="str">
        <f>IF(A850&lt;=250,"1-250",IF(A850&lt;=500,"251-500",IF(A850&lt;=750,"501-750","751-1000")))</f>
        <v>751-1000</v>
      </c>
      <c r="C850" t="str">
        <f>CONCATENATE(IF(D850="Matematika","A",IF(D850="Fisika","B",IF(D850="Kimia","C",IF(D850="Biologi","D",IF(D850="Statistika","E","F"))))),IF(A850&gt;=1000,"",IF(A850&gt;=100,"0",IF(A850&gt;=10,"00",IF(A850&lt;10,"000")))),A850)</f>
        <v>D0849</v>
      </c>
      <c r="D850" t="s">
        <v>1013</v>
      </c>
      <c r="E850" t="str">
        <f>VLOOKUP(C850,Detail!$G$1:$H$1001,2,0)</f>
        <v>Tugiman Hassanah</v>
      </c>
      <c r="F850" t="str">
        <f>IF(D850="Aktuaria","Bu Dwi",IF(D850="Matematika","Pak Krisna",IF(D850="Fisika","Pak Budi",IF(D850="Statistika","Bu Ratna",IF(D850="Biologi","Bu Made","Pak Andi")))))</f>
        <v>Bu Made</v>
      </c>
      <c r="G850">
        <v>74</v>
      </c>
      <c r="H850">
        <v>71</v>
      </c>
      <c r="I850">
        <v>79</v>
      </c>
      <c r="J850">
        <v>70</v>
      </c>
      <c r="K850">
        <v>82</v>
      </c>
      <c r="L850">
        <v>87</v>
      </c>
      <c r="M850">
        <v>73</v>
      </c>
      <c r="N850" s="27">
        <f>IFERROR(VLOOKUP(Main!C850,Absen!$A$1:$B$501,2,0),"No")</f>
        <v>44896</v>
      </c>
      <c r="O850" s="27" t="str">
        <f>IF(N850="No","Hadir","Tidak Hadir")</f>
        <v>Tidak Hadir</v>
      </c>
      <c r="P850">
        <f>IF(N850="No",M850,M850-10)</f>
        <v>63</v>
      </c>
      <c r="Q850">
        <f>SUM(G850:H850,J850:K850)*12.5%+SUM(I850,L850)*20%+P850*10%</f>
        <v>76.625</v>
      </c>
      <c r="R850" t="str">
        <f>IF(Main!Q850&gt;=91,"A+",IF(Main!Q850&gt;=80,"A",IF(Q850&gt;=70,"B",IF(Q850&gt;=60,"C",IF(Q850&gt;=40,"D",IF(Q850&lt;40,"E"))))))</f>
        <v>B</v>
      </c>
      <c r="S850" s="27">
        <f>INDEX(Detail!$A$1:$A$1001,MATCH(Main!C850,Detail!$G$1:$G$1001,0))</f>
        <v>37904</v>
      </c>
      <c r="T850" t="str">
        <f>INDEX(Detail!$F$1:$F$1001,MATCH(Main!C850,Detail!$G$1:$G$1001,0))</f>
        <v>Bandung</v>
      </c>
      <c r="U850">
        <f>INDEX(Detail!$C$1:$C$1001,MATCH(Main!C850,Detail!$G$1:$G$1001,0))</f>
        <v>153</v>
      </c>
      <c r="V850">
        <f>INDEX(Detail!$D$1:$D$1001,MATCH(Main!C850,Detail!$G$1:$G$1001,0))</f>
        <v>50</v>
      </c>
      <c r="W850" t="str">
        <f>INDEX(Detail!$E$1:$E$1001,MATCH(Main!C850,Detail!$G$1:$G$1001,0))</f>
        <v>Gang HOS. Cokroaminoto No. 33</v>
      </c>
      <c r="X850" t="str">
        <f>INDEX(Detail!$B$1:$B$1001,MATCH(Main!C850,Detail!$G$1:$G$1001,0))</f>
        <v>A-</v>
      </c>
    </row>
    <row r="851" spans="1:24" x14ac:dyDescent="0.35">
      <c r="A851">
        <v>850</v>
      </c>
      <c r="B851" t="str">
        <f>IF(A851&lt;=250,"1-250",IF(A851&lt;=500,"251-500",IF(A851&lt;=750,"501-750","751-1000")))</f>
        <v>751-1000</v>
      </c>
      <c r="C851" t="str">
        <f>CONCATENATE(IF(D851="Matematika","A",IF(D851="Fisika","B",IF(D851="Kimia","C",IF(D851="Biologi","D",IF(D851="Statistika","E","F"))))),IF(A851&gt;=1000,"",IF(A851&gt;=100,"0",IF(A851&gt;=10,"00",IF(A851&lt;10,"000")))),A851)</f>
        <v>D0850</v>
      </c>
      <c r="D851" t="s">
        <v>1013</v>
      </c>
      <c r="E851" t="str">
        <f>VLOOKUP(C851,Detail!$G$1:$H$1001,2,0)</f>
        <v>Kania Irawan</v>
      </c>
      <c r="F851" t="str">
        <f>IF(D851="Aktuaria","Bu Dwi",IF(D851="Matematika","Pak Krisna",IF(D851="Fisika","Pak Budi",IF(D851="Statistika","Bu Ratna",IF(D851="Biologi","Bu Made","Pak Andi")))))</f>
        <v>Bu Made</v>
      </c>
      <c r="G851">
        <v>67</v>
      </c>
      <c r="H851">
        <v>41</v>
      </c>
      <c r="I851">
        <v>49</v>
      </c>
      <c r="J851">
        <v>68</v>
      </c>
      <c r="K851">
        <v>87</v>
      </c>
      <c r="L851">
        <v>53</v>
      </c>
      <c r="M851">
        <v>92</v>
      </c>
      <c r="N851" s="27" t="str">
        <f>IFERROR(VLOOKUP(Main!C851,Absen!$A$1:$B$501,2,0),"No")</f>
        <v>No</v>
      </c>
      <c r="O851" s="27" t="str">
        <f>IF(N851="No","Hadir","Tidak Hadir")</f>
        <v>Hadir</v>
      </c>
      <c r="P851">
        <f>IF(N851="No",M851,M851-10)</f>
        <v>92</v>
      </c>
      <c r="Q851">
        <f>SUM(G851:H851,J851:K851)*12.5%+SUM(I851,L851)*20%+P851*10%</f>
        <v>62.475000000000009</v>
      </c>
      <c r="R851" t="str">
        <f>IF(Main!Q851&gt;=91,"A+",IF(Main!Q851&gt;=80,"A",IF(Q851&gt;=70,"B",IF(Q851&gt;=60,"C",IF(Q851&gt;=40,"D",IF(Q851&lt;40,"E"))))))</f>
        <v>C</v>
      </c>
      <c r="S851" s="27">
        <f>INDEX(Detail!$A$1:$A$1001,MATCH(Main!C851,Detail!$G$1:$G$1001,0))</f>
        <v>38006</v>
      </c>
      <c r="T851" t="str">
        <f>INDEX(Detail!$F$1:$F$1001,MATCH(Main!C851,Detail!$G$1:$G$1001,0))</f>
        <v>Lubuklinggau</v>
      </c>
      <c r="U851">
        <f>INDEX(Detail!$C$1:$C$1001,MATCH(Main!C851,Detail!$G$1:$G$1001,0))</f>
        <v>155</v>
      </c>
      <c r="V851">
        <f>INDEX(Detail!$D$1:$D$1001,MATCH(Main!C851,Detail!$G$1:$G$1001,0))</f>
        <v>62</v>
      </c>
      <c r="W851" t="str">
        <f>INDEX(Detail!$E$1:$E$1001,MATCH(Main!C851,Detail!$G$1:$G$1001,0))</f>
        <v xml:space="preserve">Jl. S. Parman No. 4
</v>
      </c>
      <c r="X851" t="str">
        <f>INDEX(Detail!$B$1:$B$1001,MATCH(Main!C851,Detail!$G$1:$G$1001,0))</f>
        <v>AB-</v>
      </c>
    </row>
    <row r="852" spans="1:24" x14ac:dyDescent="0.35">
      <c r="A852">
        <v>851</v>
      </c>
      <c r="B852" t="str">
        <f>IF(A852&lt;=250,"1-250",IF(A852&lt;=500,"251-500",IF(A852&lt;=750,"501-750","751-1000")))</f>
        <v>751-1000</v>
      </c>
      <c r="C852" t="str">
        <f>CONCATENATE(IF(D852="Matematika","A",IF(D852="Fisika","B",IF(D852="Kimia","C",IF(D852="Biologi","D",IF(D852="Statistika","E","F"))))),IF(A852&gt;=1000,"",IF(A852&gt;=100,"0",IF(A852&gt;=10,"00",IF(A852&lt;10,"000")))),A852)</f>
        <v>E0851</v>
      </c>
      <c r="D852" t="s">
        <v>1010</v>
      </c>
      <c r="E852" t="str">
        <f>VLOOKUP(C852,Detail!$G$1:$H$1001,2,0)</f>
        <v>Darmaji Budiman</v>
      </c>
      <c r="F852" t="str">
        <f>IF(D852="Aktuaria","Bu Dwi",IF(D852="Matematika","Pak Krisna",IF(D852="Fisika","Pak Budi",IF(D852="Statistika","Bu Ratna",IF(D852="Biologi","Bu Made","Pak Andi")))))</f>
        <v>Bu Ratna</v>
      </c>
      <c r="G852">
        <v>58</v>
      </c>
      <c r="H852">
        <v>55</v>
      </c>
      <c r="I852">
        <v>78</v>
      </c>
      <c r="J852">
        <v>62</v>
      </c>
      <c r="K852">
        <v>65</v>
      </c>
      <c r="L852">
        <v>99</v>
      </c>
      <c r="M852">
        <v>88</v>
      </c>
      <c r="N852" s="27" t="str">
        <f>IFERROR(VLOOKUP(Main!C852,Absen!$A$1:$B$501,2,0),"No")</f>
        <v>No</v>
      </c>
      <c r="O852" s="27" t="str">
        <f>IF(N852="No","Hadir","Tidak Hadir")</f>
        <v>Hadir</v>
      </c>
      <c r="P852">
        <f>IF(N852="No",M852,M852-10)</f>
        <v>88</v>
      </c>
      <c r="Q852">
        <f>SUM(G852:H852,J852:K852)*12.5%+SUM(I852,L852)*20%+P852*10%</f>
        <v>74.2</v>
      </c>
      <c r="R852" t="str">
        <f>IF(Main!Q852&gt;=91,"A+",IF(Main!Q852&gt;=80,"A",IF(Q852&gt;=70,"B",IF(Q852&gt;=60,"C",IF(Q852&gt;=40,"D",IF(Q852&lt;40,"E"))))))</f>
        <v>B</v>
      </c>
      <c r="S852" s="27">
        <f>INDEX(Detail!$A$1:$A$1001,MATCH(Main!C852,Detail!$G$1:$G$1001,0))</f>
        <v>37598</v>
      </c>
      <c r="T852" t="str">
        <f>INDEX(Detail!$F$1:$F$1001,MATCH(Main!C852,Detail!$G$1:$G$1001,0))</f>
        <v>Pontianak</v>
      </c>
      <c r="U852">
        <f>INDEX(Detail!$C$1:$C$1001,MATCH(Main!C852,Detail!$G$1:$G$1001,0))</f>
        <v>157</v>
      </c>
      <c r="V852">
        <f>INDEX(Detail!$D$1:$D$1001,MATCH(Main!C852,Detail!$G$1:$G$1001,0))</f>
        <v>88</v>
      </c>
      <c r="W852" t="str">
        <f>INDEX(Detail!$E$1:$E$1001,MATCH(Main!C852,Detail!$G$1:$G$1001,0))</f>
        <v>Gg. Joyoboyo No. 46</v>
      </c>
      <c r="X852" t="str">
        <f>INDEX(Detail!$B$1:$B$1001,MATCH(Main!C852,Detail!$G$1:$G$1001,0))</f>
        <v>AB+</v>
      </c>
    </row>
    <row r="853" spans="1:24" x14ac:dyDescent="0.35">
      <c r="A853">
        <v>852</v>
      </c>
      <c r="B853" t="str">
        <f>IF(A853&lt;=250,"1-250",IF(A853&lt;=500,"251-500",IF(A853&lt;=750,"501-750","751-1000")))</f>
        <v>751-1000</v>
      </c>
      <c r="C853" t="str">
        <f>CONCATENATE(IF(D853="Matematika","A",IF(D853="Fisika","B",IF(D853="Kimia","C",IF(D853="Biologi","D",IF(D853="Statistika","E","F"))))),IF(A853&gt;=1000,"",IF(A853&gt;=100,"0",IF(A853&gt;=10,"00",IF(A853&lt;10,"000")))),A853)</f>
        <v>E0852</v>
      </c>
      <c r="D853" t="s">
        <v>1010</v>
      </c>
      <c r="E853" t="str">
        <f>VLOOKUP(C853,Detail!$G$1:$H$1001,2,0)</f>
        <v>Bambang Haryanto</v>
      </c>
      <c r="F853" t="str">
        <f>IF(D853="Aktuaria","Bu Dwi",IF(D853="Matematika","Pak Krisna",IF(D853="Fisika","Pak Budi",IF(D853="Statistika","Bu Ratna",IF(D853="Biologi","Bu Made","Pak Andi")))))</f>
        <v>Bu Ratna</v>
      </c>
      <c r="G853">
        <v>78</v>
      </c>
      <c r="H853">
        <v>65</v>
      </c>
      <c r="I853">
        <v>69</v>
      </c>
      <c r="J853">
        <v>73</v>
      </c>
      <c r="K853">
        <v>90</v>
      </c>
      <c r="L853">
        <v>66</v>
      </c>
      <c r="M853">
        <v>89</v>
      </c>
      <c r="N853" s="27">
        <f>IFERROR(VLOOKUP(Main!C853,Absen!$A$1:$B$501,2,0),"No")</f>
        <v>44811</v>
      </c>
      <c r="O853" s="27" t="str">
        <f>IF(N853="No","Hadir","Tidak Hadir")</f>
        <v>Tidak Hadir</v>
      </c>
      <c r="P853">
        <f>IF(N853="No",M853,M853-10)</f>
        <v>79</v>
      </c>
      <c r="Q853">
        <f>SUM(G853:H853,J853:K853)*12.5%+SUM(I853,L853)*20%+P853*10%</f>
        <v>73.150000000000006</v>
      </c>
      <c r="R853" t="str">
        <f>IF(Main!Q853&gt;=91,"A+",IF(Main!Q853&gt;=80,"A",IF(Q853&gt;=70,"B",IF(Q853&gt;=60,"C",IF(Q853&gt;=40,"D",IF(Q853&lt;40,"E"))))))</f>
        <v>B</v>
      </c>
      <c r="S853" s="27">
        <f>INDEX(Detail!$A$1:$A$1001,MATCH(Main!C853,Detail!$G$1:$G$1001,0))</f>
        <v>37466</v>
      </c>
      <c r="T853" t="str">
        <f>INDEX(Detail!$F$1:$F$1001,MATCH(Main!C853,Detail!$G$1:$G$1001,0))</f>
        <v>Bau-Bau</v>
      </c>
      <c r="U853">
        <f>INDEX(Detail!$C$1:$C$1001,MATCH(Main!C853,Detail!$G$1:$G$1001,0))</f>
        <v>157</v>
      </c>
      <c r="V853">
        <f>INDEX(Detail!$D$1:$D$1001,MATCH(Main!C853,Detail!$G$1:$G$1001,0))</f>
        <v>60</v>
      </c>
      <c r="W853" t="str">
        <f>INDEX(Detail!$E$1:$E$1001,MATCH(Main!C853,Detail!$G$1:$G$1001,0))</f>
        <v>Gg. Astana Anyar No. 64</v>
      </c>
      <c r="X853" t="str">
        <f>INDEX(Detail!$B$1:$B$1001,MATCH(Main!C853,Detail!$G$1:$G$1001,0))</f>
        <v>AB+</v>
      </c>
    </row>
    <row r="854" spans="1:24" x14ac:dyDescent="0.35">
      <c r="A854">
        <v>853</v>
      </c>
      <c r="B854" t="str">
        <f>IF(A854&lt;=250,"1-250",IF(A854&lt;=500,"251-500",IF(A854&lt;=750,"501-750","751-1000")))</f>
        <v>751-1000</v>
      </c>
      <c r="C854" t="str">
        <f>CONCATENATE(IF(D854="Matematika","A",IF(D854="Fisika","B",IF(D854="Kimia","C",IF(D854="Biologi","D",IF(D854="Statistika","E","F"))))),IF(A854&gt;=1000,"",IF(A854&gt;=100,"0",IF(A854&gt;=10,"00",IF(A854&lt;10,"000")))),A854)</f>
        <v>F0853</v>
      </c>
      <c r="D854" t="s">
        <v>1011</v>
      </c>
      <c r="E854" t="str">
        <f>VLOOKUP(C854,Detail!$G$1:$H$1001,2,0)</f>
        <v>Leo Halim</v>
      </c>
      <c r="F854" t="str">
        <f>IF(D854="Aktuaria","Bu Dwi",IF(D854="Matematika","Pak Krisna",IF(D854="Fisika","Pak Budi",IF(D854="Statistika","Bu Ratna",IF(D854="Biologi","Bu Made","Pak Andi")))))</f>
        <v>Bu Dwi</v>
      </c>
      <c r="G854">
        <v>80</v>
      </c>
      <c r="H854">
        <v>74</v>
      </c>
      <c r="I854">
        <v>95</v>
      </c>
      <c r="J854">
        <v>54</v>
      </c>
      <c r="K854">
        <v>88</v>
      </c>
      <c r="L854">
        <v>94</v>
      </c>
      <c r="M854">
        <v>61</v>
      </c>
      <c r="N854" s="27">
        <f>IFERROR(VLOOKUP(Main!C854,Absen!$A$1:$B$501,2,0),"No")</f>
        <v>44783</v>
      </c>
      <c r="O854" s="27" t="str">
        <f>IF(N854="No","Hadir","Tidak Hadir")</f>
        <v>Tidak Hadir</v>
      </c>
      <c r="P854">
        <f>IF(N854="No",M854,M854-10)</f>
        <v>51</v>
      </c>
      <c r="Q854">
        <f>SUM(G854:H854,J854:K854)*12.5%+SUM(I854,L854)*20%+P854*10%</f>
        <v>79.900000000000006</v>
      </c>
      <c r="R854" t="str">
        <f>IF(Main!Q854&gt;=91,"A+",IF(Main!Q854&gt;=80,"A",IF(Q854&gt;=70,"B",IF(Q854&gt;=60,"C",IF(Q854&gt;=40,"D",IF(Q854&lt;40,"E"))))))</f>
        <v>B</v>
      </c>
      <c r="S854" s="27">
        <f>INDEX(Detail!$A$1:$A$1001,MATCH(Main!C854,Detail!$G$1:$G$1001,0))</f>
        <v>37886</v>
      </c>
      <c r="T854" t="str">
        <f>INDEX(Detail!$F$1:$F$1001,MATCH(Main!C854,Detail!$G$1:$G$1001,0))</f>
        <v>Palopo</v>
      </c>
      <c r="U854">
        <f>INDEX(Detail!$C$1:$C$1001,MATCH(Main!C854,Detail!$G$1:$G$1001,0))</f>
        <v>174</v>
      </c>
      <c r="V854">
        <f>INDEX(Detail!$D$1:$D$1001,MATCH(Main!C854,Detail!$G$1:$G$1001,0))</f>
        <v>53</v>
      </c>
      <c r="W854" t="str">
        <f>INDEX(Detail!$E$1:$E$1001,MATCH(Main!C854,Detail!$G$1:$G$1001,0))</f>
        <v>Jalan Sukajadi No. 48</v>
      </c>
      <c r="X854" t="str">
        <f>INDEX(Detail!$B$1:$B$1001,MATCH(Main!C854,Detail!$G$1:$G$1001,0))</f>
        <v>A+</v>
      </c>
    </row>
    <row r="855" spans="1:24" x14ac:dyDescent="0.35">
      <c r="A855">
        <v>854</v>
      </c>
      <c r="B855" t="str">
        <f>IF(A855&lt;=250,"1-250",IF(A855&lt;=500,"251-500",IF(A855&lt;=750,"501-750","751-1000")))</f>
        <v>751-1000</v>
      </c>
      <c r="C855" t="str">
        <f>CONCATENATE(IF(D855="Matematika","A",IF(D855="Fisika","B",IF(D855="Kimia","C",IF(D855="Biologi","D",IF(D855="Statistika","E","F"))))),IF(A855&gt;=1000,"",IF(A855&gt;=100,"0",IF(A855&gt;=10,"00",IF(A855&lt;10,"000")))),A855)</f>
        <v>A0854</v>
      </c>
      <c r="D855" t="s">
        <v>1015</v>
      </c>
      <c r="E855" t="str">
        <f>VLOOKUP(C855,Detail!$G$1:$H$1001,2,0)</f>
        <v>Diah Saptono</v>
      </c>
      <c r="F855" t="str">
        <f>IF(D855="Aktuaria","Bu Dwi",IF(D855="Matematika","Pak Krisna",IF(D855="Fisika","Pak Budi",IF(D855="Statistika","Bu Ratna",IF(D855="Biologi","Bu Made","Pak Andi")))))</f>
        <v>Pak Krisna</v>
      </c>
      <c r="G855">
        <v>79</v>
      </c>
      <c r="H855">
        <v>56</v>
      </c>
      <c r="I855">
        <v>73</v>
      </c>
      <c r="J855">
        <v>72</v>
      </c>
      <c r="K855">
        <v>90</v>
      </c>
      <c r="L855">
        <v>46</v>
      </c>
      <c r="M855">
        <v>85</v>
      </c>
      <c r="N855" s="27">
        <f>IFERROR(VLOOKUP(Main!C855,Absen!$A$1:$B$501,2,0),"No")</f>
        <v>44880</v>
      </c>
      <c r="O855" s="27" t="str">
        <f>IF(N855="No","Hadir","Tidak Hadir")</f>
        <v>Tidak Hadir</v>
      </c>
      <c r="P855">
        <f>IF(N855="No",M855,M855-10)</f>
        <v>75</v>
      </c>
      <c r="Q855">
        <f>SUM(G855:H855,J855:K855)*12.5%+SUM(I855,L855)*20%+P855*10%</f>
        <v>68.424999999999997</v>
      </c>
      <c r="R855" t="str">
        <f>IF(Main!Q855&gt;=91,"A+",IF(Main!Q855&gt;=80,"A",IF(Q855&gt;=70,"B",IF(Q855&gt;=60,"C",IF(Q855&gt;=40,"D",IF(Q855&lt;40,"E"))))))</f>
        <v>C</v>
      </c>
      <c r="S855" s="27">
        <f>INDEX(Detail!$A$1:$A$1001,MATCH(Main!C855,Detail!$G$1:$G$1001,0))</f>
        <v>37469</v>
      </c>
      <c r="T855" t="str">
        <f>INDEX(Detail!$F$1:$F$1001,MATCH(Main!C855,Detail!$G$1:$G$1001,0))</f>
        <v>Bandar Lampung</v>
      </c>
      <c r="U855">
        <f>INDEX(Detail!$C$1:$C$1001,MATCH(Main!C855,Detail!$G$1:$G$1001,0))</f>
        <v>165</v>
      </c>
      <c r="V855">
        <f>INDEX(Detail!$D$1:$D$1001,MATCH(Main!C855,Detail!$G$1:$G$1001,0))</f>
        <v>71</v>
      </c>
      <c r="W855" t="str">
        <f>INDEX(Detail!$E$1:$E$1001,MATCH(Main!C855,Detail!$G$1:$G$1001,0))</f>
        <v>Gg. Veteran No. 48</v>
      </c>
      <c r="X855" t="str">
        <f>INDEX(Detail!$B$1:$B$1001,MATCH(Main!C855,Detail!$G$1:$G$1001,0))</f>
        <v>A-</v>
      </c>
    </row>
    <row r="856" spans="1:24" x14ac:dyDescent="0.35">
      <c r="A856">
        <v>855</v>
      </c>
      <c r="B856" t="str">
        <f>IF(A856&lt;=250,"1-250",IF(A856&lt;=500,"251-500",IF(A856&lt;=750,"501-750","751-1000")))</f>
        <v>751-1000</v>
      </c>
      <c r="C856" t="str">
        <f>CONCATENATE(IF(D856="Matematika","A",IF(D856="Fisika","B",IF(D856="Kimia","C",IF(D856="Biologi","D",IF(D856="Statistika","E","F"))))),IF(A856&gt;=1000,"",IF(A856&gt;=100,"0",IF(A856&gt;=10,"00",IF(A856&lt;10,"000")))),A856)</f>
        <v>B0855</v>
      </c>
      <c r="D856" t="s">
        <v>1014</v>
      </c>
      <c r="E856" t="str">
        <f>VLOOKUP(C856,Detail!$G$1:$H$1001,2,0)</f>
        <v>Rudi Zulkarnain</v>
      </c>
      <c r="F856" t="str">
        <f>IF(D856="Aktuaria","Bu Dwi",IF(D856="Matematika","Pak Krisna",IF(D856="Fisika","Pak Budi",IF(D856="Statistika","Bu Ratna",IF(D856="Biologi","Bu Made","Pak Andi")))))</f>
        <v>Pak Budi</v>
      </c>
      <c r="G856">
        <v>59</v>
      </c>
      <c r="H856">
        <v>42</v>
      </c>
      <c r="I856">
        <v>71</v>
      </c>
      <c r="J856">
        <v>74</v>
      </c>
      <c r="K856">
        <v>50</v>
      </c>
      <c r="L856">
        <v>70</v>
      </c>
      <c r="M856">
        <v>77</v>
      </c>
      <c r="N856" s="27">
        <f>IFERROR(VLOOKUP(Main!C856,Absen!$A$1:$B$501,2,0),"No")</f>
        <v>44897</v>
      </c>
      <c r="O856" s="27" t="str">
        <f>IF(N856="No","Hadir","Tidak Hadir")</f>
        <v>Tidak Hadir</v>
      </c>
      <c r="P856">
        <f>IF(N856="No",M856,M856-10)</f>
        <v>67</v>
      </c>
      <c r="Q856">
        <f>SUM(G856:H856,J856:K856)*12.5%+SUM(I856,L856)*20%+P856*10%</f>
        <v>63.025000000000006</v>
      </c>
      <c r="R856" t="str">
        <f>IF(Main!Q856&gt;=91,"A+",IF(Main!Q856&gt;=80,"A",IF(Q856&gt;=70,"B",IF(Q856&gt;=60,"C",IF(Q856&gt;=40,"D",IF(Q856&lt;40,"E"))))))</f>
        <v>C</v>
      </c>
      <c r="S856" s="27">
        <f>INDEX(Detail!$A$1:$A$1001,MATCH(Main!C856,Detail!$G$1:$G$1001,0))</f>
        <v>37672</v>
      </c>
      <c r="T856" t="str">
        <f>INDEX(Detail!$F$1:$F$1001,MATCH(Main!C856,Detail!$G$1:$G$1001,0))</f>
        <v>Pasuruan</v>
      </c>
      <c r="U856">
        <f>INDEX(Detail!$C$1:$C$1001,MATCH(Main!C856,Detail!$G$1:$G$1001,0))</f>
        <v>156</v>
      </c>
      <c r="V856">
        <f>INDEX(Detail!$D$1:$D$1001,MATCH(Main!C856,Detail!$G$1:$G$1001,0))</f>
        <v>90</v>
      </c>
      <c r="W856" t="str">
        <f>INDEX(Detail!$E$1:$E$1001,MATCH(Main!C856,Detail!$G$1:$G$1001,0))</f>
        <v xml:space="preserve">Jalan Antapani Lama No. 6
</v>
      </c>
      <c r="X856" t="str">
        <f>INDEX(Detail!$B$1:$B$1001,MATCH(Main!C856,Detail!$G$1:$G$1001,0))</f>
        <v>AB+</v>
      </c>
    </row>
    <row r="857" spans="1:24" x14ac:dyDescent="0.35">
      <c r="A857">
        <v>856</v>
      </c>
      <c r="B857" t="str">
        <f>IF(A857&lt;=250,"1-250",IF(A857&lt;=500,"251-500",IF(A857&lt;=750,"501-750","751-1000")))</f>
        <v>751-1000</v>
      </c>
      <c r="C857" t="str">
        <f>CONCATENATE(IF(D857="Matematika","A",IF(D857="Fisika","B",IF(D857="Kimia","C",IF(D857="Biologi","D",IF(D857="Statistika","E","F"))))),IF(A857&gt;=1000,"",IF(A857&gt;=100,"0",IF(A857&gt;=10,"00",IF(A857&lt;10,"000")))),A857)</f>
        <v>F0856</v>
      </c>
      <c r="D857" t="s">
        <v>1011</v>
      </c>
      <c r="E857" t="str">
        <f>VLOOKUP(C857,Detail!$G$1:$H$1001,2,0)</f>
        <v>Maryadi Natsir</v>
      </c>
      <c r="F857" t="str">
        <f>IF(D857="Aktuaria","Bu Dwi",IF(D857="Matematika","Pak Krisna",IF(D857="Fisika","Pak Budi",IF(D857="Statistika","Bu Ratna",IF(D857="Biologi","Bu Made","Pak Andi")))))</f>
        <v>Bu Dwi</v>
      </c>
      <c r="G857">
        <v>76</v>
      </c>
      <c r="H857">
        <v>62</v>
      </c>
      <c r="I857">
        <v>79</v>
      </c>
      <c r="J857">
        <v>64</v>
      </c>
      <c r="K857">
        <v>95</v>
      </c>
      <c r="L857">
        <v>71</v>
      </c>
      <c r="M857">
        <v>91</v>
      </c>
      <c r="N857" s="27">
        <f>IFERROR(VLOOKUP(Main!C857,Absen!$A$1:$B$501,2,0),"No")</f>
        <v>44832</v>
      </c>
      <c r="O857" s="27" t="str">
        <f>IF(N857="No","Hadir","Tidak Hadir")</f>
        <v>Tidak Hadir</v>
      </c>
      <c r="P857">
        <f>IF(N857="No",M857,M857-10)</f>
        <v>81</v>
      </c>
      <c r="Q857">
        <f>SUM(G857:H857,J857:K857)*12.5%+SUM(I857,L857)*20%+P857*10%</f>
        <v>75.224999999999994</v>
      </c>
      <c r="R857" t="str">
        <f>IF(Main!Q857&gt;=91,"A+",IF(Main!Q857&gt;=80,"A",IF(Q857&gt;=70,"B",IF(Q857&gt;=60,"C",IF(Q857&gt;=40,"D",IF(Q857&lt;40,"E"))))))</f>
        <v>B</v>
      </c>
      <c r="S857" s="27">
        <f>INDEX(Detail!$A$1:$A$1001,MATCH(Main!C857,Detail!$G$1:$G$1001,0))</f>
        <v>37912</v>
      </c>
      <c r="T857" t="str">
        <f>INDEX(Detail!$F$1:$F$1001,MATCH(Main!C857,Detail!$G$1:$G$1001,0))</f>
        <v>Pematangsiantar</v>
      </c>
      <c r="U857">
        <f>INDEX(Detail!$C$1:$C$1001,MATCH(Main!C857,Detail!$G$1:$G$1001,0))</f>
        <v>178</v>
      </c>
      <c r="V857">
        <f>INDEX(Detail!$D$1:$D$1001,MATCH(Main!C857,Detail!$G$1:$G$1001,0))</f>
        <v>81</v>
      </c>
      <c r="W857" t="str">
        <f>INDEX(Detail!$E$1:$E$1001,MATCH(Main!C857,Detail!$G$1:$G$1001,0))</f>
        <v xml:space="preserve">Jl. Merdeka No. 4
</v>
      </c>
      <c r="X857" t="str">
        <f>INDEX(Detail!$B$1:$B$1001,MATCH(Main!C857,Detail!$G$1:$G$1001,0))</f>
        <v>O+</v>
      </c>
    </row>
    <row r="858" spans="1:24" x14ac:dyDescent="0.35">
      <c r="A858">
        <v>857</v>
      </c>
      <c r="B858" t="str">
        <f>IF(A858&lt;=250,"1-250",IF(A858&lt;=500,"251-500",IF(A858&lt;=750,"501-750","751-1000")))</f>
        <v>751-1000</v>
      </c>
      <c r="C858" t="str">
        <f>CONCATENATE(IF(D858="Matematika","A",IF(D858="Fisika","B",IF(D858="Kimia","C",IF(D858="Biologi","D",IF(D858="Statistika","E","F"))))),IF(A858&gt;=1000,"",IF(A858&gt;=100,"0",IF(A858&gt;=10,"00",IF(A858&lt;10,"000")))),A858)</f>
        <v>B0857</v>
      </c>
      <c r="D858" t="s">
        <v>1014</v>
      </c>
      <c r="E858" t="str">
        <f>VLOOKUP(C858,Detail!$G$1:$H$1001,2,0)</f>
        <v>Waluyo Riyanti</v>
      </c>
      <c r="F858" t="str">
        <f>IF(D858="Aktuaria","Bu Dwi",IF(D858="Matematika","Pak Krisna",IF(D858="Fisika","Pak Budi",IF(D858="Statistika","Bu Ratna",IF(D858="Biologi","Bu Made","Pak Andi")))))</f>
        <v>Pak Budi</v>
      </c>
      <c r="G858">
        <v>62</v>
      </c>
      <c r="H858">
        <v>45</v>
      </c>
      <c r="I858">
        <v>35</v>
      </c>
      <c r="J858">
        <v>57</v>
      </c>
      <c r="K858">
        <v>95</v>
      </c>
      <c r="L858">
        <v>44</v>
      </c>
      <c r="M858">
        <v>96</v>
      </c>
      <c r="N858" s="27" t="str">
        <f>IFERROR(VLOOKUP(Main!C858,Absen!$A$1:$B$501,2,0),"No")</f>
        <v>No</v>
      </c>
      <c r="O858" s="27" t="str">
        <f>IF(N858="No","Hadir","Tidak Hadir")</f>
        <v>Hadir</v>
      </c>
      <c r="P858">
        <f>IF(N858="No",M858,M858-10)</f>
        <v>96</v>
      </c>
      <c r="Q858">
        <f>SUM(G858:H858,J858:K858)*12.5%+SUM(I858,L858)*20%+P858*10%</f>
        <v>57.774999999999999</v>
      </c>
      <c r="R858" t="str">
        <f>IF(Main!Q858&gt;=91,"A+",IF(Main!Q858&gt;=80,"A",IF(Q858&gt;=70,"B",IF(Q858&gt;=60,"C",IF(Q858&gt;=40,"D",IF(Q858&lt;40,"E"))))))</f>
        <v>D</v>
      </c>
      <c r="S858" s="27">
        <f>INDEX(Detail!$A$1:$A$1001,MATCH(Main!C858,Detail!$G$1:$G$1001,0))</f>
        <v>37200</v>
      </c>
      <c r="T858" t="str">
        <f>INDEX(Detail!$F$1:$F$1001,MATCH(Main!C858,Detail!$G$1:$G$1001,0))</f>
        <v>Blitar</v>
      </c>
      <c r="U858">
        <f>INDEX(Detail!$C$1:$C$1001,MATCH(Main!C858,Detail!$G$1:$G$1001,0))</f>
        <v>154</v>
      </c>
      <c r="V858">
        <f>INDEX(Detail!$D$1:$D$1001,MATCH(Main!C858,Detail!$G$1:$G$1001,0))</f>
        <v>50</v>
      </c>
      <c r="W858" t="str">
        <f>INDEX(Detail!$E$1:$E$1001,MATCH(Main!C858,Detail!$G$1:$G$1001,0))</f>
        <v xml:space="preserve">Gg. Kutisari Selatan No. 5
</v>
      </c>
      <c r="X858" t="str">
        <f>INDEX(Detail!$B$1:$B$1001,MATCH(Main!C858,Detail!$G$1:$G$1001,0))</f>
        <v>B+</v>
      </c>
    </row>
    <row r="859" spans="1:24" x14ac:dyDescent="0.35">
      <c r="A859">
        <v>858</v>
      </c>
      <c r="B859" t="str">
        <f>IF(A859&lt;=250,"1-250",IF(A859&lt;=500,"251-500",IF(A859&lt;=750,"501-750","751-1000")))</f>
        <v>751-1000</v>
      </c>
      <c r="C859" t="str">
        <f>CONCATENATE(IF(D859="Matematika","A",IF(D859="Fisika","B",IF(D859="Kimia","C",IF(D859="Biologi","D",IF(D859="Statistika","E","F"))))),IF(A859&gt;=1000,"",IF(A859&gt;=100,"0",IF(A859&gt;=10,"00",IF(A859&lt;10,"000")))),A859)</f>
        <v>C0858</v>
      </c>
      <c r="D859" t="s">
        <v>1012</v>
      </c>
      <c r="E859" t="str">
        <f>VLOOKUP(C859,Detail!$G$1:$H$1001,2,0)</f>
        <v>Yance Winarno</v>
      </c>
      <c r="F859" t="str">
        <f>IF(D859="Aktuaria","Bu Dwi",IF(D859="Matematika","Pak Krisna",IF(D859="Fisika","Pak Budi",IF(D859="Statistika","Bu Ratna",IF(D859="Biologi","Bu Made","Pak Andi")))))</f>
        <v>Pak Andi</v>
      </c>
      <c r="G859">
        <v>78</v>
      </c>
      <c r="H859">
        <v>74</v>
      </c>
      <c r="I859">
        <v>41</v>
      </c>
      <c r="J859">
        <v>53</v>
      </c>
      <c r="K859">
        <v>92</v>
      </c>
      <c r="L859">
        <v>72</v>
      </c>
      <c r="M859">
        <v>63</v>
      </c>
      <c r="N859" s="27">
        <f>IFERROR(VLOOKUP(Main!C859,Absen!$A$1:$B$501,2,0),"No")</f>
        <v>44842</v>
      </c>
      <c r="O859" s="27" t="str">
        <f>IF(N859="No","Hadir","Tidak Hadir")</f>
        <v>Tidak Hadir</v>
      </c>
      <c r="P859">
        <f>IF(N859="No",M859,M859-10)</f>
        <v>53</v>
      </c>
      <c r="Q859">
        <f>SUM(G859:H859,J859:K859)*12.5%+SUM(I859,L859)*20%+P859*10%</f>
        <v>65.025000000000006</v>
      </c>
      <c r="R859" t="str">
        <f>IF(Main!Q859&gt;=91,"A+",IF(Main!Q859&gt;=80,"A",IF(Q859&gt;=70,"B",IF(Q859&gt;=60,"C",IF(Q859&gt;=40,"D",IF(Q859&lt;40,"E"))))))</f>
        <v>C</v>
      </c>
      <c r="S859" s="27">
        <f>INDEX(Detail!$A$1:$A$1001,MATCH(Main!C859,Detail!$G$1:$G$1001,0))</f>
        <v>37647</v>
      </c>
      <c r="T859" t="str">
        <f>INDEX(Detail!$F$1:$F$1001,MATCH(Main!C859,Detail!$G$1:$G$1001,0))</f>
        <v>Sibolga</v>
      </c>
      <c r="U859">
        <f>INDEX(Detail!$C$1:$C$1001,MATCH(Main!C859,Detail!$G$1:$G$1001,0))</f>
        <v>170</v>
      </c>
      <c r="V859">
        <f>INDEX(Detail!$D$1:$D$1001,MATCH(Main!C859,Detail!$G$1:$G$1001,0))</f>
        <v>81</v>
      </c>
      <c r="W859" t="str">
        <f>INDEX(Detail!$E$1:$E$1001,MATCH(Main!C859,Detail!$G$1:$G$1001,0))</f>
        <v xml:space="preserve">Jalan Veteran No. 9
</v>
      </c>
      <c r="X859" t="str">
        <f>INDEX(Detail!$B$1:$B$1001,MATCH(Main!C859,Detail!$G$1:$G$1001,0))</f>
        <v>O-</v>
      </c>
    </row>
    <row r="860" spans="1:24" x14ac:dyDescent="0.35">
      <c r="A860">
        <v>859</v>
      </c>
      <c r="B860" t="str">
        <f>IF(A860&lt;=250,"1-250",IF(A860&lt;=500,"251-500",IF(A860&lt;=750,"501-750","751-1000")))</f>
        <v>751-1000</v>
      </c>
      <c r="C860" t="str">
        <f>CONCATENATE(IF(D860="Matematika","A",IF(D860="Fisika","B",IF(D860="Kimia","C",IF(D860="Biologi","D",IF(D860="Statistika","E","F"))))),IF(A860&gt;=1000,"",IF(A860&gt;=100,"0",IF(A860&gt;=10,"00",IF(A860&lt;10,"000")))),A860)</f>
        <v>C0859</v>
      </c>
      <c r="D860" t="s">
        <v>1012</v>
      </c>
      <c r="E860" t="str">
        <f>VLOOKUP(C860,Detail!$G$1:$H$1001,2,0)</f>
        <v>Soleh Uyainah</v>
      </c>
      <c r="F860" t="str">
        <f>IF(D860="Aktuaria","Bu Dwi",IF(D860="Matematika","Pak Krisna",IF(D860="Fisika","Pak Budi",IF(D860="Statistika","Bu Ratna",IF(D860="Biologi","Bu Made","Pak Andi")))))</f>
        <v>Pak Andi</v>
      </c>
      <c r="G860">
        <v>57</v>
      </c>
      <c r="H860">
        <v>72</v>
      </c>
      <c r="I860">
        <v>71</v>
      </c>
      <c r="J860">
        <v>67</v>
      </c>
      <c r="K860">
        <v>78</v>
      </c>
      <c r="L860">
        <v>63</v>
      </c>
      <c r="M860">
        <v>94</v>
      </c>
      <c r="N860" s="27">
        <f>IFERROR(VLOOKUP(Main!C860,Absen!$A$1:$B$501,2,0),"No")</f>
        <v>44908</v>
      </c>
      <c r="O860" s="27" t="str">
        <f>IF(N860="No","Hadir","Tidak Hadir")</f>
        <v>Tidak Hadir</v>
      </c>
      <c r="P860">
        <f>IF(N860="No",M860,M860-10)</f>
        <v>84</v>
      </c>
      <c r="Q860">
        <f>SUM(G860:H860,J860:K860)*12.5%+SUM(I860,L860)*20%+P860*10%</f>
        <v>69.45</v>
      </c>
      <c r="R860" t="str">
        <f>IF(Main!Q860&gt;=91,"A+",IF(Main!Q860&gt;=80,"A",IF(Q860&gt;=70,"B",IF(Q860&gt;=60,"C",IF(Q860&gt;=40,"D",IF(Q860&lt;40,"E"))))))</f>
        <v>C</v>
      </c>
      <c r="S860" s="27">
        <f>INDEX(Detail!$A$1:$A$1001,MATCH(Main!C860,Detail!$G$1:$G$1001,0))</f>
        <v>37222</v>
      </c>
      <c r="T860" t="str">
        <f>INDEX(Detail!$F$1:$F$1001,MATCH(Main!C860,Detail!$G$1:$G$1001,0))</f>
        <v>Tomohon</v>
      </c>
      <c r="U860">
        <f>INDEX(Detail!$C$1:$C$1001,MATCH(Main!C860,Detail!$G$1:$G$1001,0))</f>
        <v>160</v>
      </c>
      <c r="V860">
        <f>INDEX(Detail!$D$1:$D$1001,MATCH(Main!C860,Detail!$G$1:$G$1001,0))</f>
        <v>58</v>
      </c>
      <c r="W860" t="str">
        <f>INDEX(Detail!$E$1:$E$1001,MATCH(Main!C860,Detail!$G$1:$G$1001,0))</f>
        <v>Jalan KH Amin Jasuta No. 68</v>
      </c>
      <c r="X860" t="str">
        <f>INDEX(Detail!$B$1:$B$1001,MATCH(Main!C860,Detail!$G$1:$G$1001,0))</f>
        <v>O+</v>
      </c>
    </row>
    <row r="861" spans="1:24" x14ac:dyDescent="0.35">
      <c r="A861">
        <v>860</v>
      </c>
      <c r="B861" t="str">
        <f>IF(A861&lt;=250,"1-250",IF(A861&lt;=500,"251-500",IF(A861&lt;=750,"501-750","751-1000")))</f>
        <v>751-1000</v>
      </c>
      <c r="C861" t="str">
        <f>CONCATENATE(IF(D861="Matematika","A",IF(D861="Fisika","B",IF(D861="Kimia","C",IF(D861="Biologi","D",IF(D861="Statistika","E","F"))))),IF(A861&gt;=1000,"",IF(A861&gt;=100,"0",IF(A861&gt;=10,"00",IF(A861&lt;10,"000")))),A861)</f>
        <v>C0860</v>
      </c>
      <c r="D861" t="s">
        <v>1012</v>
      </c>
      <c r="E861" t="str">
        <f>VLOOKUP(C861,Detail!$G$1:$H$1001,2,0)</f>
        <v>Aswani Maryati</v>
      </c>
      <c r="F861" t="str">
        <f>IF(D861="Aktuaria","Bu Dwi",IF(D861="Matematika","Pak Krisna",IF(D861="Fisika","Pak Budi",IF(D861="Statistika","Bu Ratna",IF(D861="Biologi","Bu Made","Pak Andi")))))</f>
        <v>Pak Andi</v>
      </c>
      <c r="G861">
        <v>63</v>
      </c>
      <c r="H861">
        <v>48</v>
      </c>
      <c r="I861">
        <v>46</v>
      </c>
      <c r="J861">
        <v>68</v>
      </c>
      <c r="K861">
        <v>90</v>
      </c>
      <c r="L861">
        <v>72</v>
      </c>
      <c r="M861">
        <v>87</v>
      </c>
      <c r="N861" s="27" t="str">
        <f>IFERROR(VLOOKUP(Main!C861,Absen!$A$1:$B$501,2,0),"No")</f>
        <v>No</v>
      </c>
      <c r="O861" s="27" t="str">
        <f>IF(N861="No","Hadir","Tidak Hadir")</f>
        <v>Hadir</v>
      </c>
      <c r="P861">
        <f>IF(N861="No",M861,M861-10)</f>
        <v>87</v>
      </c>
      <c r="Q861">
        <f>SUM(G861:H861,J861:K861)*12.5%+SUM(I861,L861)*20%+P861*10%</f>
        <v>65.924999999999997</v>
      </c>
      <c r="R861" t="str">
        <f>IF(Main!Q861&gt;=91,"A+",IF(Main!Q861&gt;=80,"A",IF(Q861&gt;=70,"B",IF(Q861&gt;=60,"C",IF(Q861&gt;=40,"D",IF(Q861&lt;40,"E"))))))</f>
        <v>C</v>
      </c>
      <c r="S861" s="27">
        <f>INDEX(Detail!$A$1:$A$1001,MATCH(Main!C861,Detail!$G$1:$G$1001,0))</f>
        <v>37836</v>
      </c>
      <c r="T861" t="str">
        <f>INDEX(Detail!$F$1:$F$1001,MATCH(Main!C861,Detail!$G$1:$G$1001,0))</f>
        <v>Meulaboh</v>
      </c>
      <c r="U861">
        <f>INDEX(Detail!$C$1:$C$1001,MATCH(Main!C861,Detail!$G$1:$G$1001,0))</f>
        <v>154</v>
      </c>
      <c r="V861">
        <f>INDEX(Detail!$D$1:$D$1001,MATCH(Main!C861,Detail!$G$1:$G$1001,0))</f>
        <v>85</v>
      </c>
      <c r="W861" t="str">
        <f>INDEX(Detail!$E$1:$E$1001,MATCH(Main!C861,Detail!$G$1:$G$1001,0))</f>
        <v xml:space="preserve">Gg. Raya Setiabudhi No. 7
</v>
      </c>
      <c r="X861" t="str">
        <f>INDEX(Detail!$B$1:$B$1001,MATCH(Main!C861,Detail!$G$1:$G$1001,0))</f>
        <v>O+</v>
      </c>
    </row>
    <row r="862" spans="1:24" x14ac:dyDescent="0.35">
      <c r="A862">
        <v>861</v>
      </c>
      <c r="B862" t="str">
        <f>IF(A862&lt;=250,"1-250",IF(A862&lt;=500,"251-500",IF(A862&lt;=750,"501-750","751-1000")))</f>
        <v>751-1000</v>
      </c>
      <c r="C862" t="str">
        <f>CONCATENATE(IF(D862="Matematika","A",IF(D862="Fisika","B",IF(D862="Kimia","C",IF(D862="Biologi","D",IF(D862="Statistika","E","F"))))),IF(A862&gt;=1000,"",IF(A862&gt;=100,"0",IF(A862&gt;=10,"00",IF(A862&lt;10,"000")))),A862)</f>
        <v>A0861</v>
      </c>
      <c r="D862" t="s">
        <v>1015</v>
      </c>
      <c r="E862" t="str">
        <f>VLOOKUP(C862,Detail!$G$1:$H$1001,2,0)</f>
        <v>Elvina Usamah</v>
      </c>
      <c r="F862" t="str">
        <f>IF(D862="Aktuaria","Bu Dwi",IF(D862="Matematika","Pak Krisna",IF(D862="Fisika","Pak Budi",IF(D862="Statistika","Bu Ratna",IF(D862="Biologi","Bu Made","Pak Andi")))))</f>
        <v>Pak Krisna</v>
      </c>
      <c r="G862">
        <v>91</v>
      </c>
      <c r="H862">
        <v>40</v>
      </c>
      <c r="I862">
        <v>37</v>
      </c>
      <c r="J862">
        <v>60</v>
      </c>
      <c r="K862">
        <v>60</v>
      </c>
      <c r="L862">
        <v>56</v>
      </c>
      <c r="M862">
        <v>63</v>
      </c>
      <c r="N862" s="27" t="str">
        <f>IFERROR(VLOOKUP(Main!C862,Absen!$A$1:$B$501,2,0),"No")</f>
        <v>No</v>
      </c>
      <c r="O862" s="27" t="str">
        <f>IF(N862="No","Hadir","Tidak Hadir")</f>
        <v>Hadir</v>
      </c>
      <c r="P862">
        <f>IF(N862="No",M862,M862-10)</f>
        <v>63</v>
      </c>
      <c r="Q862">
        <f>SUM(G862:H862,J862:K862)*12.5%+SUM(I862,L862)*20%+P862*10%</f>
        <v>56.275000000000006</v>
      </c>
      <c r="R862" t="str">
        <f>IF(Main!Q862&gt;=91,"A+",IF(Main!Q862&gt;=80,"A",IF(Q862&gt;=70,"B",IF(Q862&gt;=60,"C",IF(Q862&gt;=40,"D",IF(Q862&lt;40,"E"))))))</f>
        <v>D</v>
      </c>
      <c r="S862" s="27">
        <f>INDEX(Detail!$A$1:$A$1001,MATCH(Main!C862,Detail!$G$1:$G$1001,0))</f>
        <v>37630</v>
      </c>
      <c r="T862" t="str">
        <f>INDEX(Detail!$F$1:$F$1001,MATCH(Main!C862,Detail!$G$1:$G$1001,0))</f>
        <v>Binjai</v>
      </c>
      <c r="U862">
        <f>INDEX(Detail!$C$1:$C$1001,MATCH(Main!C862,Detail!$G$1:$G$1001,0))</f>
        <v>152</v>
      </c>
      <c r="V862">
        <f>INDEX(Detail!$D$1:$D$1001,MATCH(Main!C862,Detail!$G$1:$G$1001,0))</f>
        <v>63</v>
      </c>
      <c r="W862" t="str">
        <f>INDEX(Detail!$E$1:$E$1001,MATCH(Main!C862,Detail!$G$1:$G$1001,0))</f>
        <v>Gg. Rajawali Barat No. 45</v>
      </c>
      <c r="X862" t="str">
        <f>INDEX(Detail!$B$1:$B$1001,MATCH(Main!C862,Detail!$G$1:$G$1001,0))</f>
        <v>AB-</v>
      </c>
    </row>
    <row r="863" spans="1:24" x14ac:dyDescent="0.35">
      <c r="A863">
        <v>862</v>
      </c>
      <c r="B863" t="str">
        <f>IF(A863&lt;=250,"1-250",IF(A863&lt;=500,"251-500",IF(A863&lt;=750,"501-750","751-1000")))</f>
        <v>751-1000</v>
      </c>
      <c r="C863" t="str">
        <f>CONCATENATE(IF(D863="Matematika","A",IF(D863="Fisika","B",IF(D863="Kimia","C",IF(D863="Biologi","D",IF(D863="Statistika","E","F"))))),IF(A863&gt;=1000,"",IF(A863&gt;=100,"0",IF(A863&gt;=10,"00",IF(A863&lt;10,"000")))),A863)</f>
        <v>A0862</v>
      </c>
      <c r="D863" t="s">
        <v>1015</v>
      </c>
      <c r="E863" t="str">
        <f>VLOOKUP(C863,Detail!$G$1:$H$1001,2,0)</f>
        <v>Arta Ardianto</v>
      </c>
      <c r="F863" t="str">
        <f>IF(D863="Aktuaria","Bu Dwi",IF(D863="Matematika","Pak Krisna",IF(D863="Fisika","Pak Budi",IF(D863="Statistika","Bu Ratna",IF(D863="Biologi","Bu Made","Pak Andi")))))</f>
        <v>Pak Krisna</v>
      </c>
      <c r="G863">
        <v>87</v>
      </c>
      <c r="H863">
        <v>74</v>
      </c>
      <c r="I863">
        <v>72</v>
      </c>
      <c r="J863">
        <v>54</v>
      </c>
      <c r="K863">
        <v>82</v>
      </c>
      <c r="L863">
        <v>84</v>
      </c>
      <c r="M863">
        <v>85</v>
      </c>
      <c r="N863" s="27" t="str">
        <f>IFERROR(VLOOKUP(Main!C863,Absen!$A$1:$B$501,2,0),"No")</f>
        <v>No</v>
      </c>
      <c r="O863" s="27" t="str">
        <f>IF(N863="No","Hadir","Tidak Hadir")</f>
        <v>Hadir</v>
      </c>
      <c r="P863">
        <f>IF(N863="No",M863,M863-10)</f>
        <v>85</v>
      </c>
      <c r="Q863">
        <f>SUM(G863:H863,J863:K863)*12.5%+SUM(I863,L863)*20%+P863*10%</f>
        <v>76.825000000000003</v>
      </c>
      <c r="R863" t="str">
        <f>IF(Main!Q863&gt;=91,"A+",IF(Main!Q863&gt;=80,"A",IF(Q863&gt;=70,"B",IF(Q863&gt;=60,"C",IF(Q863&gt;=40,"D",IF(Q863&lt;40,"E"))))))</f>
        <v>B</v>
      </c>
      <c r="S863" s="27">
        <f>INDEX(Detail!$A$1:$A$1001,MATCH(Main!C863,Detail!$G$1:$G$1001,0))</f>
        <v>37896</v>
      </c>
      <c r="T863" t="str">
        <f>INDEX(Detail!$F$1:$F$1001,MATCH(Main!C863,Detail!$G$1:$G$1001,0))</f>
        <v>Gorontalo</v>
      </c>
      <c r="U863">
        <f>INDEX(Detail!$C$1:$C$1001,MATCH(Main!C863,Detail!$G$1:$G$1001,0))</f>
        <v>150</v>
      </c>
      <c r="V863">
        <f>INDEX(Detail!$D$1:$D$1001,MATCH(Main!C863,Detail!$G$1:$G$1001,0))</f>
        <v>63</v>
      </c>
      <c r="W863" t="str">
        <f>INDEX(Detail!$E$1:$E$1001,MATCH(Main!C863,Detail!$G$1:$G$1001,0))</f>
        <v>Jalan Suniaraja No. 30</v>
      </c>
      <c r="X863" t="str">
        <f>INDEX(Detail!$B$1:$B$1001,MATCH(Main!C863,Detail!$G$1:$G$1001,0))</f>
        <v>O-</v>
      </c>
    </row>
    <row r="864" spans="1:24" x14ac:dyDescent="0.35">
      <c r="A864">
        <v>863</v>
      </c>
      <c r="B864" t="str">
        <f>IF(A864&lt;=250,"1-250",IF(A864&lt;=500,"251-500",IF(A864&lt;=750,"501-750","751-1000")))</f>
        <v>751-1000</v>
      </c>
      <c r="C864" t="str">
        <f>CONCATENATE(IF(D864="Matematika","A",IF(D864="Fisika","B",IF(D864="Kimia","C",IF(D864="Biologi","D",IF(D864="Statistika","E","F"))))),IF(A864&gt;=1000,"",IF(A864&gt;=100,"0",IF(A864&gt;=10,"00",IF(A864&lt;10,"000")))),A864)</f>
        <v>C0863</v>
      </c>
      <c r="D864" t="s">
        <v>1012</v>
      </c>
      <c r="E864" t="str">
        <f>VLOOKUP(C864,Detail!$G$1:$H$1001,2,0)</f>
        <v>Gina Irawan</v>
      </c>
      <c r="F864" t="str">
        <f>IF(D864="Aktuaria","Bu Dwi",IF(D864="Matematika","Pak Krisna",IF(D864="Fisika","Pak Budi",IF(D864="Statistika","Bu Ratna",IF(D864="Biologi","Bu Made","Pak Andi")))))</f>
        <v>Pak Andi</v>
      </c>
      <c r="G864">
        <v>65</v>
      </c>
      <c r="H864">
        <v>59</v>
      </c>
      <c r="I864">
        <v>79</v>
      </c>
      <c r="J864">
        <v>67</v>
      </c>
      <c r="K864">
        <v>58</v>
      </c>
      <c r="L864">
        <v>61</v>
      </c>
      <c r="M864">
        <v>71</v>
      </c>
      <c r="N864" s="27" t="str">
        <f>IFERROR(VLOOKUP(Main!C864,Absen!$A$1:$B$501,2,0),"No")</f>
        <v>No</v>
      </c>
      <c r="O864" s="27" t="str">
        <f>IF(N864="No","Hadir","Tidak Hadir")</f>
        <v>Hadir</v>
      </c>
      <c r="P864">
        <f>IF(N864="No",M864,M864-10)</f>
        <v>71</v>
      </c>
      <c r="Q864">
        <f>SUM(G864:H864,J864:K864)*12.5%+SUM(I864,L864)*20%+P864*10%</f>
        <v>66.224999999999994</v>
      </c>
      <c r="R864" t="str">
        <f>IF(Main!Q864&gt;=91,"A+",IF(Main!Q864&gt;=80,"A",IF(Q864&gt;=70,"B",IF(Q864&gt;=60,"C",IF(Q864&gt;=40,"D",IF(Q864&lt;40,"E"))))))</f>
        <v>C</v>
      </c>
      <c r="S864" s="27">
        <f>INDEX(Detail!$A$1:$A$1001,MATCH(Main!C864,Detail!$G$1:$G$1001,0))</f>
        <v>37628</v>
      </c>
      <c r="T864" t="str">
        <f>INDEX(Detail!$F$1:$F$1001,MATCH(Main!C864,Detail!$G$1:$G$1001,0))</f>
        <v>Pontianak</v>
      </c>
      <c r="U864">
        <f>INDEX(Detail!$C$1:$C$1001,MATCH(Main!C864,Detail!$G$1:$G$1001,0))</f>
        <v>161</v>
      </c>
      <c r="V864">
        <f>INDEX(Detail!$D$1:$D$1001,MATCH(Main!C864,Detail!$G$1:$G$1001,0))</f>
        <v>86</v>
      </c>
      <c r="W864" t="str">
        <f>INDEX(Detail!$E$1:$E$1001,MATCH(Main!C864,Detail!$G$1:$G$1001,0))</f>
        <v>Jalan Rajawali Timur No. 33</v>
      </c>
      <c r="X864" t="str">
        <f>INDEX(Detail!$B$1:$B$1001,MATCH(Main!C864,Detail!$G$1:$G$1001,0))</f>
        <v>B-</v>
      </c>
    </row>
    <row r="865" spans="1:24" x14ac:dyDescent="0.35">
      <c r="A865">
        <v>864</v>
      </c>
      <c r="B865" t="str">
        <f>IF(A865&lt;=250,"1-250",IF(A865&lt;=500,"251-500",IF(A865&lt;=750,"501-750","751-1000")))</f>
        <v>751-1000</v>
      </c>
      <c r="C865" t="str">
        <f>CONCATENATE(IF(D865="Matematika","A",IF(D865="Fisika","B",IF(D865="Kimia","C",IF(D865="Biologi","D",IF(D865="Statistika","E","F"))))),IF(A865&gt;=1000,"",IF(A865&gt;=100,"0",IF(A865&gt;=10,"00",IF(A865&lt;10,"000")))),A865)</f>
        <v>B0864</v>
      </c>
      <c r="D865" t="s">
        <v>1014</v>
      </c>
      <c r="E865" t="str">
        <f>VLOOKUP(C865,Detail!$G$1:$H$1001,2,0)</f>
        <v>Vanesa Agustina</v>
      </c>
      <c r="F865" t="str">
        <f>IF(D865="Aktuaria","Bu Dwi",IF(D865="Matematika","Pak Krisna",IF(D865="Fisika","Pak Budi",IF(D865="Statistika","Bu Ratna",IF(D865="Biologi","Bu Made","Pak Andi")))))</f>
        <v>Pak Budi</v>
      </c>
      <c r="G865">
        <v>93</v>
      </c>
      <c r="H865">
        <v>47</v>
      </c>
      <c r="I865">
        <v>59</v>
      </c>
      <c r="J865">
        <v>55</v>
      </c>
      <c r="K865">
        <v>56</v>
      </c>
      <c r="L865">
        <v>65</v>
      </c>
      <c r="M865">
        <v>78</v>
      </c>
      <c r="N865" s="27">
        <f>IFERROR(VLOOKUP(Main!C865,Absen!$A$1:$B$501,2,0),"No")</f>
        <v>44844</v>
      </c>
      <c r="O865" s="27" t="str">
        <f>IF(N865="No","Hadir","Tidak Hadir")</f>
        <v>Tidak Hadir</v>
      </c>
      <c r="P865">
        <f>IF(N865="No",M865,M865-10)</f>
        <v>68</v>
      </c>
      <c r="Q865">
        <f>SUM(G865:H865,J865:K865)*12.5%+SUM(I865,L865)*20%+P865*10%</f>
        <v>62.974999999999994</v>
      </c>
      <c r="R865" t="str">
        <f>IF(Main!Q865&gt;=91,"A+",IF(Main!Q865&gt;=80,"A",IF(Q865&gt;=70,"B",IF(Q865&gt;=60,"C",IF(Q865&gt;=40,"D",IF(Q865&lt;40,"E"))))))</f>
        <v>C</v>
      </c>
      <c r="S865" s="27">
        <f>INDEX(Detail!$A$1:$A$1001,MATCH(Main!C865,Detail!$G$1:$G$1001,0))</f>
        <v>37478</v>
      </c>
      <c r="T865" t="str">
        <f>INDEX(Detail!$F$1:$F$1001,MATCH(Main!C865,Detail!$G$1:$G$1001,0))</f>
        <v>Cimahi</v>
      </c>
      <c r="U865">
        <f>INDEX(Detail!$C$1:$C$1001,MATCH(Main!C865,Detail!$G$1:$G$1001,0))</f>
        <v>178</v>
      </c>
      <c r="V865">
        <f>INDEX(Detail!$D$1:$D$1001,MATCH(Main!C865,Detail!$G$1:$G$1001,0))</f>
        <v>51</v>
      </c>
      <c r="W865" t="str">
        <f>INDEX(Detail!$E$1:$E$1001,MATCH(Main!C865,Detail!$G$1:$G$1001,0))</f>
        <v xml:space="preserve">Gang Moch. Ramdan No. 0
</v>
      </c>
      <c r="X865" t="str">
        <f>INDEX(Detail!$B$1:$B$1001,MATCH(Main!C865,Detail!$G$1:$G$1001,0))</f>
        <v>O+</v>
      </c>
    </row>
    <row r="866" spans="1:24" x14ac:dyDescent="0.35">
      <c r="A866">
        <v>865</v>
      </c>
      <c r="B866" t="str">
        <f>IF(A866&lt;=250,"1-250",IF(A866&lt;=500,"251-500",IF(A866&lt;=750,"501-750","751-1000")))</f>
        <v>751-1000</v>
      </c>
      <c r="C866" t="str">
        <f>CONCATENATE(IF(D866="Matematika","A",IF(D866="Fisika","B",IF(D866="Kimia","C",IF(D866="Biologi","D",IF(D866="Statistika","E","F"))))),IF(A866&gt;=1000,"",IF(A866&gt;=100,"0",IF(A866&gt;=10,"00",IF(A866&lt;10,"000")))),A866)</f>
        <v>C0865</v>
      </c>
      <c r="D866" t="s">
        <v>1012</v>
      </c>
      <c r="E866" t="str">
        <f>VLOOKUP(C866,Detail!$G$1:$H$1001,2,0)</f>
        <v>Yunita Siregar</v>
      </c>
      <c r="F866" t="str">
        <f>IF(D866="Aktuaria","Bu Dwi",IF(D866="Matematika","Pak Krisna",IF(D866="Fisika","Pak Budi",IF(D866="Statistika","Bu Ratna",IF(D866="Biologi","Bu Made","Pak Andi")))))</f>
        <v>Pak Andi</v>
      </c>
      <c r="G866">
        <v>80</v>
      </c>
      <c r="H866">
        <v>73</v>
      </c>
      <c r="I866">
        <v>82</v>
      </c>
      <c r="J866">
        <v>62</v>
      </c>
      <c r="K866">
        <v>93</v>
      </c>
      <c r="L866">
        <v>94</v>
      </c>
      <c r="M866">
        <v>72</v>
      </c>
      <c r="N866" s="27">
        <f>IFERROR(VLOOKUP(Main!C866,Absen!$A$1:$B$501,2,0),"No")</f>
        <v>44848</v>
      </c>
      <c r="O866" s="27" t="str">
        <f>IF(N866="No","Hadir","Tidak Hadir")</f>
        <v>Tidak Hadir</v>
      </c>
      <c r="P866">
        <f>IF(N866="No",M866,M866-10)</f>
        <v>62</v>
      </c>
      <c r="Q866">
        <f>SUM(G866:H866,J866:K866)*12.5%+SUM(I866,L866)*20%+P866*10%</f>
        <v>79.900000000000006</v>
      </c>
      <c r="R866" t="str">
        <f>IF(Main!Q866&gt;=91,"A+",IF(Main!Q866&gt;=80,"A",IF(Q866&gt;=70,"B",IF(Q866&gt;=60,"C",IF(Q866&gt;=40,"D",IF(Q866&lt;40,"E"))))))</f>
        <v>B</v>
      </c>
      <c r="S866" s="27">
        <f>INDEX(Detail!$A$1:$A$1001,MATCH(Main!C866,Detail!$G$1:$G$1001,0))</f>
        <v>37597</v>
      </c>
      <c r="T866" t="str">
        <f>INDEX(Detail!$F$1:$F$1001,MATCH(Main!C866,Detail!$G$1:$G$1001,0))</f>
        <v>Sibolga</v>
      </c>
      <c r="U866">
        <f>INDEX(Detail!$C$1:$C$1001,MATCH(Main!C866,Detail!$G$1:$G$1001,0))</f>
        <v>151</v>
      </c>
      <c r="V866">
        <f>INDEX(Detail!$D$1:$D$1001,MATCH(Main!C866,Detail!$G$1:$G$1001,0))</f>
        <v>65</v>
      </c>
      <c r="W866" t="str">
        <f>INDEX(Detail!$E$1:$E$1001,MATCH(Main!C866,Detail!$G$1:$G$1001,0))</f>
        <v>Jl. Kapten Muslihat No. 27</v>
      </c>
      <c r="X866" t="str">
        <f>INDEX(Detail!$B$1:$B$1001,MATCH(Main!C866,Detail!$G$1:$G$1001,0))</f>
        <v>B+</v>
      </c>
    </row>
    <row r="867" spans="1:24" x14ac:dyDescent="0.35">
      <c r="A867">
        <v>866</v>
      </c>
      <c r="B867" t="str">
        <f>IF(A867&lt;=250,"1-250",IF(A867&lt;=500,"251-500",IF(A867&lt;=750,"501-750","751-1000")))</f>
        <v>751-1000</v>
      </c>
      <c r="C867" t="str">
        <f>CONCATENATE(IF(D867="Matematika","A",IF(D867="Fisika","B",IF(D867="Kimia","C",IF(D867="Biologi","D",IF(D867="Statistika","E","F"))))),IF(A867&gt;=1000,"",IF(A867&gt;=100,"0",IF(A867&gt;=10,"00",IF(A867&lt;10,"000")))),A867)</f>
        <v>F0866</v>
      </c>
      <c r="D867" t="s">
        <v>1011</v>
      </c>
      <c r="E867" t="str">
        <f>VLOOKUP(C867,Detail!$G$1:$H$1001,2,0)</f>
        <v>Hesti Saptono</v>
      </c>
      <c r="F867" t="str">
        <f>IF(D867="Aktuaria","Bu Dwi",IF(D867="Matematika","Pak Krisna",IF(D867="Fisika","Pak Budi",IF(D867="Statistika","Bu Ratna",IF(D867="Biologi","Bu Made","Pak Andi")))))</f>
        <v>Bu Dwi</v>
      </c>
      <c r="G867">
        <v>70</v>
      </c>
      <c r="H867">
        <v>58</v>
      </c>
      <c r="I867">
        <v>48</v>
      </c>
      <c r="J867">
        <v>58</v>
      </c>
      <c r="K867">
        <v>79</v>
      </c>
      <c r="L867">
        <v>55</v>
      </c>
      <c r="M867">
        <v>88</v>
      </c>
      <c r="N867" s="27">
        <f>IFERROR(VLOOKUP(Main!C867,Absen!$A$1:$B$501,2,0),"No")</f>
        <v>44754</v>
      </c>
      <c r="O867" s="27" t="str">
        <f>IF(N867="No","Hadir","Tidak Hadir")</f>
        <v>Tidak Hadir</v>
      </c>
      <c r="P867">
        <f>IF(N867="No",M867,M867-10)</f>
        <v>78</v>
      </c>
      <c r="Q867">
        <f>SUM(G867:H867,J867:K867)*12.5%+SUM(I867,L867)*20%+P867*10%</f>
        <v>61.525000000000006</v>
      </c>
      <c r="R867" t="str">
        <f>IF(Main!Q867&gt;=91,"A+",IF(Main!Q867&gt;=80,"A",IF(Q867&gt;=70,"B",IF(Q867&gt;=60,"C",IF(Q867&gt;=40,"D",IF(Q867&lt;40,"E"))))))</f>
        <v>C</v>
      </c>
      <c r="S867" s="27">
        <f>INDEX(Detail!$A$1:$A$1001,MATCH(Main!C867,Detail!$G$1:$G$1001,0))</f>
        <v>38461</v>
      </c>
      <c r="T867" t="str">
        <f>INDEX(Detail!$F$1:$F$1001,MATCH(Main!C867,Detail!$G$1:$G$1001,0))</f>
        <v>Gorontalo</v>
      </c>
      <c r="U867">
        <f>INDEX(Detail!$C$1:$C$1001,MATCH(Main!C867,Detail!$G$1:$G$1001,0))</f>
        <v>168</v>
      </c>
      <c r="V867">
        <f>INDEX(Detail!$D$1:$D$1001,MATCH(Main!C867,Detail!$G$1:$G$1001,0))</f>
        <v>74</v>
      </c>
      <c r="W867" t="str">
        <f>INDEX(Detail!$E$1:$E$1001,MATCH(Main!C867,Detail!$G$1:$G$1001,0))</f>
        <v>Jalan Ahmad Dahlan No. 26</v>
      </c>
      <c r="X867" t="str">
        <f>INDEX(Detail!$B$1:$B$1001,MATCH(Main!C867,Detail!$G$1:$G$1001,0))</f>
        <v>AB-</v>
      </c>
    </row>
    <row r="868" spans="1:24" x14ac:dyDescent="0.35">
      <c r="A868">
        <v>867</v>
      </c>
      <c r="B868" t="str">
        <f>IF(A868&lt;=250,"1-250",IF(A868&lt;=500,"251-500",IF(A868&lt;=750,"501-750","751-1000")))</f>
        <v>751-1000</v>
      </c>
      <c r="C868" t="str">
        <f>CONCATENATE(IF(D868="Matematika","A",IF(D868="Fisika","B",IF(D868="Kimia","C",IF(D868="Biologi","D",IF(D868="Statistika","E","F"))))),IF(A868&gt;=1000,"",IF(A868&gt;=100,"0",IF(A868&gt;=10,"00",IF(A868&lt;10,"000")))),A868)</f>
        <v>F0867</v>
      </c>
      <c r="D868" t="s">
        <v>1011</v>
      </c>
      <c r="E868" t="str">
        <f>VLOOKUP(C868,Detail!$G$1:$H$1001,2,0)</f>
        <v>Aditya Pangestu</v>
      </c>
      <c r="F868" t="str">
        <f>IF(D868="Aktuaria","Bu Dwi",IF(D868="Matematika","Pak Krisna",IF(D868="Fisika","Pak Budi",IF(D868="Statistika","Bu Ratna",IF(D868="Biologi","Bu Made","Pak Andi")))))</f>
        <v>Bu Dwi</v>
      </c>
      <c r="G868">
        <v>69</v>
      </c>
      <c r="H868">
        <v>67</v>
      </c>
      <c r="I868">
        <v>51</v>
      </c>
      <c r="J868">
        <v>71</v>
      </c>
      <c r="K868">
        <v>64</v>
      </c>
      <c r="L868">
        <v>53</v>
      </c>
      <c r="M868">
        <v>86</v>
      </c>
      <c r="N868" s="27" t="str">
        <f>IFERROR(VLOOKUP(Main!C868,Absen!$A$1:$B$501,2,0),"No")</f>
        <v>No</v>
      </c>
      <c r="O868" s="27" t="str">
        <f>IF(N868="No","Hadir","Tidak Hadir")</f>
        <v>Hadir</v>
      </c>
      <c r="P868">
        <f>IF(N868="No",M868,M868-10)</f>
        <v>86</v>
      </c>
      <c r="Q868">
        <f>SUM(G868:H868,J868:K868)*12.5%+SUM(I868,L868)*20%+P868*10%</f>
        <v>63.274999999999999</v>
      </c>
      <c r="R868" t="str">
        <f>IF(Main!Q868&gt;=91,"A+",IF(Main!Q868&gt;=80,"A",IF(Q868&gt;=70,"B",IF(Q868&gt;=60,"C",IF(Q868&gt;=40,"D",IF(Q868&lt;40,"E"))))))</f>
        <v>C</v>
      </c>
      <c r="S868" s="27">
        <f>INDEX(Detail!$A$1:$A$1001,MATCH(Main!C868,Detail!$G$1:$G$1001,0))</f>
        <v>37596</v>
      </c>
      <c r="T868" t="str">
        <f>INDEX(Detail!$F$1:$F$1001,MATCH(Main!C868,Detail!$G$1:$G$1001,0))</f>
        <v>Salatiga</v>
      </c>
      <c r="U868">
        <f>INDEX(Detail!$C$1:$C$1001,MATCH(Main!C868,Detail!$G$1:$G$1001,0))</f>
        <v>176</v>
      </c>
      <c r="V868">
        <f>INDEX(Detail!$D$1:$D$1001,MATCH(Main!C868,Detail!$G$1:$G$1001,0))</f>
        <v>90</v>
      </c>
      <c r="W868" t="str">
        <f>INDEX(Detail!$E$1:$E$1001,MATCH(Main!C868,Detail!$G$1:$G$1001,0))</f>
        <v>Jl. Sadang Serang No. 14</v>
      </c>
      <c r="X868" t="str">
        <f>INDEX(Detail!$B$1:$B$1001,MATCH(Main!C868,Detail!$G$1:$G$1001,0))</f>
        <v>A-</v>
      </c>
    </row>
    <row r="869" spans="1:24" x14ac:dyDescent="0.35">
      <c r="A869">
        <v>868</v>
      </c>
      <c r="B869" t="str">
        <f>IF(A869&lt;=250,"1-250",IF(A869&lt;=500,"251-500",IF(A869&lt;=750,"501-750","751-1000")))</f>
        <v>751-1000</v>
      </c>
      <c r="C869" t="str">
        <f>CONCATENATE(IF(D869="Matematika","A",IF(D869="Fisika","B",IF(D869="Kimia","C",IF(D869="Biologi","D",IF(D869="Statistika","E","F"))))),IF(A869&gt;=1000,"",IF(A869&gt;=100,"0",IF(A869&gt;=10,"00",IF(A869&lt;10,"000")))),A869)</f>
        <v>A0868</v>
      </c>
      <c r="D869" t="s">
        <v>1015</v>
      </c>
      <c r="E869" t="str">
        <f>VLOOKUP(C869,Detail!$G$1:$H$1001,2,0)</f>
        <v>Tantri Nasyiah</v>
      </c>
      <c r="F869" t="str">
        <f>IF(D869="Aktuaria","Bu Dwi",IF(D869="Matematika","Pak Krisna",IF(D869="Fisika","Pak Budi",IF(D869="Statistika","Bu Ratna",IF(D869="Biologi","Bu Made","Pak Andi")))))</f>
        <v>Pak Krisna</v>
      </c>
      <c r="G869">
        <v>69</v>
      </c>
      <c r="H869">
        <v>61</v>
      </c>
      <c r="I869">
        <v>60</v>
      </c>
      <c r="J869">
        <v>67</v>
      </c>
      <c r="K869">
        <v>65</v>
      </c>
      <c r="L869">
        <v>66</v>
      </c>
      <c r="M869">
        <v>98</v>
      </c>
      <c r="N869" s="27">
        <f>IFERROR(VLOOKUP(Main!C869,Absen!$A$1:$B$501,2,0),"No")</f>
        <v>44867</v>
      </c>
      <c r="O869" s="27" t="str">
        <f>IF(N869="No","Hadir","Tidak Hadir")</f>
        <v>Tidak Hadir</v>
      </c>
      <c r="P869">
        <f>IF(N869="No",M869,M869-10)</f>
        <v>88</v>
      </c>
      <c r="Q869">
        <f>SUM(G869:H869,J869:K869)*12.5%+SUM(I869,L869)*20%+P869*10%</f>
        <v>66.75</v>
      </c>
      <c r="R869" t="str">
        <f>IF(Main!Q869&gt;=91,"A+",IF(Main!Q869&gt;=80,"A",IF(Q869&gt;=70,"B",IF(Q869&gt;=60,"C",IF(Q869&gt;=40,"D",IF(Q869&lt;40,"E"))))))</f>
        <v>C</v>
      </c>
      <c r="S869" s="27">
        <f>INDEX(Detail!$A$1:$A$1001,MATCH(Main!C869,Detail!$G$1:$G$1001,0))</f>
        <v>38462</v>
      </c>
      <c r="T869" t="str">
        <f>INDEX(Detail!$F$1:$F$1001,MATCH(Main!C869,Detail!$G$1:$G$1001,0))</f>
        <v>Kupang</v>
      </c>
      <c r="U869">
        <f>INDEX(Detail!$C$1:$C$1001,MATCH(Main!C869,Detail!$G$1:$G$1001,0))</f>
        <v>159</v>
      </c>
      <c r="V869">
        <f>INDEX(Detail!$D$1:$D$1001,MATCH(Main!C869,Detail!$G$1:$G$1001,0))</f>
        <v>63</v>
      </c>
      <c r="W869" t="str">
        <f>INDEX(Detail!$E$1:$E$1001,MATCH(Main!C869,Detail!$G$1:$G$1001,0))</f>
        <v>Gang Jayawijaya No. 00</v>
      </c>
      <c r="X869" t="str">
        <f>INDEX(Detail!$B$1:$B$1001,MATCH(Main!C869,Detail!$G$1:$G$1001,0))</f>
        <v>O-</v>
      </c>
    </row>
    <row r="870" spans="1:24" x14ac:dyDescent="0.35">
      <c r="A870">
        <v>869</v>
      </c>
      <c r="B870" t="str">
        <f>IF(A870&lt;=250,"1-250",IF(A870&lt;=500,"251-500",IF(A870&lt;=750,"501-750","751-1000")))</f>
        <v>751-1000</v>
      </c>
      <c r="C870" t="str">
        <f>CONCATENATE(IF(D870="Matematika","A",IF(D870="Fisika","B",IF(D870="Kimia","C",IF(D870="Biologi","D",IF(D870="Statistika","E","F"))))),IF(A870&gt;=1000,"",IF(A870&gt;=100,"0",IF(A870&gt;=10,"00",IF(A870&lt;10,"000")))),A870)</f>
        <v>D0869</v>
      </c>
      <c r="D870" t="s">
        <v>1013</v>
      </c>
      <c r="E870" t="str">
        <f>VLOOKUP(C870,Detail!$G$1:$H$1001,2,0)</f>
        <v>Dacin Sinaga</v>
      </c>
      <c r="F870" t="str">
        <f>IF(D870="Aktuaria","Bu Dwi",IF(D870="Matematika","Pak Krisna",IF(D870="Fisika","Pak Budi",IF(D870="Statistika","Bu Ratna",IF(D870="Biologi","Bu Made","Pak Andi")))))</f>
        <v>Bu Made</v>
      </c>
      <c r="G870">
        <v>69</v>
      </c>
      <c r="H870">
        <v>47</v>
      </c>
      <c r="I870">
        <v>39</v>
      </c>
      <c r="J870">
        <v>55</v>
      </c>
      <c r="K870">
        <v>92</v>
      </c>
      <c r="L870">
        <v>49</v>
      </c>
      <c r="M870">
        <v>71</v>
      </c>
      <c r="N870" s="27" t="str">
        <f>IFERROR(VLOOKUP(Main!C870,Absen!$A$1:$B$501,2,0),"No")</f>
        <v>No</v>
      </c>
      <c r="O870" s="27" t="str">
        <f>IF(N870="No","Hadir","Tidak Hadir")</f>
        <v>Hadir</v>
      </c>
      <c r="P870">
        <f>IF(N870="No",M870,M870-10)</f>
        <v>71</v>
      </c>
      <c r="Q870">
        <f>SUM(G870:H870,J870:K870)*12.5%+SUM(I870,L870)*20%+P870*10%</f>
        <v>57.575000000000003</v>
      </c>
      <c r="R870" t="str">
        <f>IF(Main!Q870&gt;=91,"A+",IF(Main!Q870&gt;=80,"A",IF(Q870&gt;=70,"B",IF(Q870&gt;=60,"C",IF(Q870&gt;=40,"D",IF(Q870&lt;40,"E"))))))</f>
        <v>D</v>
      </c>
      <c r="S870" s="27">
        <f>INDEX(Detail!$A$1:$A$1001,MATCH(Main!C870,Detail!$G$1:$G$1001,0))</f>
        <v>37393</v>
      </c>
      <c r="T870" t="str">
        <f>INDEX(Detail!$F$1:$F$1001,MATCH(Main!C870,Detail!$G$1:$G$1001,0))</f>
        <v>Cimahi</v>
      </c>
      <c r="U870">
        <f>INDEX(Detail!$C$1:$C$1001,MATCH(Main!C870,Detail!$G$1:$G$1001,0))</f>
        <v>160</v>
      </c>
      <c r="V870">
        <f>INDEX(Detail!$D$1:$D$1001,MATCH(Main!C870,Detail!$G$1:$G$1001,0))</f>
        <v>47</v>
      </c>
      <c r="W870" t="str">
        <f>INDEX(Detail!$E$1:$E$1001,MATCH(Main!C870,Detail!$G$1:$G$1001,0))</f>
        <v xml:space="preserve">Gg. Rumah Sakit No. 4
</v>
      </c>
      <c r="X870" t="str">
        <f>INDEX(Detail!$B$1:$B$1001,MATCH(Main!C870,Detail!$G$1:$G$1001,0))</f>
        <v>O+</v>
      </c>
    </row>
    <row r="871" spans="1:24" x14ac:dyDescent="0.35">
      <c r="A871">
        <v>870</v>
      </c>
      <c r="B871" t="str">
        <f>IF(A871&lt;=250,"1-250",IF(A871&lt;=500,"251-500",IF(A871&lt;=750,"501-750","751-1000")))</f>
        <v>751-1000</v>
      </c>
      <c r="C871" t="str">
        <f>CONCATENATE(IF(D871="Matematika","A",IF(D871="Fisika","B",IF(D871="Kimia","C",IF(D871="Biologi","D",IF(D871="Statistika","E","F"))))),IF(A871&gt;=1000,"",IF(A871&gt;=100,"0",IF(A871&gt;=10,"00",IF(A871&lt;10,"000")))),A871)</f>
        <v>D0870</v>
      </c>
      <c r="D871" t="s">
        <v>1013</v>
      </c>
      <c r="E871" t="str">
        <f>VLOOKUP(C871,Detail!$G$1:$H$1001,2,0)</f>
        <v>Okto Lestari</v>
      </c>
      <c r="F871" t="str">
        <f>IF(D871="Aktuaria","Bu Dwi",IF(D871="Matematika","Pak Krisna",IF(D871="Fisika","Pak Budi",IF(D871="Statistika","Bu Ratna",IF(D871="Biologi","Bu Made","Pak Andi")))))</f>
        <v>Bu Made</v>
      </c>
      <c r="G871">
        <v>88</v>
      </c>
      <c r="H871">
        <v>65</v>
      </c>
      <c r="I871">
        <v>56</v>
      </c>
      <c r="J871">
        <v>57</v>
      </c>
      <c r="K871">
        <v>74</v>
      </c>
      <c r="L871">
        <v>56</v>
      </c>
      <c r="M871">
        <v>63</v>
      </c>
      <c r="N871" s="27" t="str">
        <f>IFERROR(VLOOKUP(Main!C871,Absen!$A$1:$B$501,2,0),"No")</f>
        <v>No</v>
      </c>
      <c r="O871" s="27" t="str">
        <f>IF(N871="No","Hadir","Tidak Hadir")</f>
        <v>Hadir</v>
      </c>
      <c r="P871">
        <f>IF(N871="No",M871,M871-10)</f>
        <v>63</v>
      </c>
      <c r="Q871">
        <f>SUM(G871:H871,J871:K871)*12.5%+SUM(I871,L871)*20%+P871*10%</f>
        <v>64.2</v>
      </c>
      <c r="R871" t="str">
        <f>IF(Main!Q871&gt;=91,"A+",IF(Main!Q871&gt;=80,"A",IF(Q871&gt;=70,"B",IF(Q871&gt;=60,"C",IF(Q871&gt;=40,"D",IF(Q871&lt;40,"E"))))))</f>
        <v>C</v>
      </c>
      <c r="S871" s="27">
        <f>INDEX(Detail!$A$1:$A$1001,MATCH(Main!C871,Detail!$G$1:$G$1001,0))</f>
        <v>37567</v>
      </c>
      <c r="T871" t="str">
        <f>INDEX(Detail!$F$1:$F$1001,MATCH(Main!C871,Detail!$G$1:$G$1001,0))</f>
        <v>Dumai</v>
      </c>
      <c r="U871">
        <f>INDEX(Detail!$C$1:$C$1001,MATCH(Main!C871,Detail!$G$1:$G$1001,0))</f>
        <v>177</v>
      </c>
      <c r="V871">
        <f>INDEX(Detail!$D$1:$D$1001,MATCH(Main!C871,Detail!$G$1:$G$1001,0))</f>
        <v>68</v>
      </c>
      <c r="W871" t="str">
        <f>INDEX(Detail!$E$1:$E$1001,MATCH(Main!C871,Detail!$G$1:$G$1001,0))</f>
        <v>Gg. Raya Ujungberung No. 99</v>
      </c>
      <c r="X871" t="str">
        <f>INDEX(Detail!$B$1:$B$1001,MATCH(Main!C871,Detail!$G$1:$G$1001,0))</f>
        <v>B+</v>
      </c>
    </row>
    <row r="872" spans="1:24" x14ac:dyDescent="0.35">
      <c r="A872">
        <v>871</v>
      </c>
      <c r="B872" t="str">
        <f>IF(A872&lt;=250,"1-250",IF(A872&lt;=500,"251-500",IF(A872&lt;=750,"501-750","751-1000")))</f>
        <v>751-1000</v>
      </c>
      <c r="C872" t="str">
        <f>CONCATENATE(IF(D872="Matematika","A",IF(D872="Fisika","B",IF(D872="Kimia","C",IF(D872="Biologi","D",IF(D872="Statistika","E","F"))))),IF(A872&gt;=1000,"",IF(A872&gt;=100,"0",IF(A872&gt;=10,"00",IF(A872&lt;10,"000")))),A872)</f>
        <v>A0871</v>
      </c>
      <c r="D872" t="s">
        <v>1015</v>
      </c>
      <c r="E872" t="str">
        <f>VLOOKUP(C872,Detail!$G$1:$H$1001,2,0)</f>
        <v>Kuncara Kurniawan</v>
      </c>
      <c r="F872" t="str">
        <f>IF(D872="Aktuaria","Bu Dwi",IF(D872="Matematika","Pak Krisna",IF(D872="Fisika","Pak Budi",IF(D872="Statistika","Bu Ratna",IF(D872="Biologi","Bu Made","Pak Andi")))))</f>
        <v>Pak Krisna</v>
      </c>
      <c r="G872">
        <v>55</v>
      </c>
      <c r="H872">
        <v>59</v>
      </c>
      <c r="I872">
        <v>95</v>
      </c>
      <c r="J872">
        <v>64</v>
      </c>
      <c r="K872">
        <v>69</v>
      </c>
      <c r="L872">
        <v>98</v>
      </c>
      <c r="M872">
        <v>81</v>
      </c>
      <c r="N872" s="27">
        <f>IFERROR(VLOOKUP(Main!C872,Absen!$A$1:$B$501,2,0),"No")</f>
        <v>44834</v>
      </c>
      <c r="O872" s="27" t="str">
        <f>IF(N872="No","Hadir","Tidak Hadir")</f>
        <v>Tidak Hadir</v>
      </c>
      <c r="P872">
        <f>IF(N872="No",M872,M872-10)</f>
        <v>71</v>
      </c>
      <c r="Q872">
        <f>SUM(G872:H872,J872:K872)*12.5%+SUM(I872,L872)*20%+P872*10%</f>
        <v>76.574999999999989</v>
      </c>
      <c r="R872" t="str">
        <f>IF(Main!Q872&gt;=91,"A+",IF(Main!Q872&gt;=80,"A",IF(Q872&gt;=70,"B",IF(Q872&gt;=60,"C",IF(Q872&gt;=40,"D",IF(Q872&lt;40,"E"))))))</f>
        <v>B</v>
      </c>
      <c r="S872" s="27">
        <f>INDEX(Detail!$A$1:$A$1001,MATCH(Main!C872,Detail!$G$1:$G$1001,0))</f>
        <v>37650</v>
      </c>
      <c r="T872" t="str">
        <f>INDEX(Detail!$F$1:$F$1001,MATCH(Main!C872,Detail!$G$1:$G$1001,0))</f>
        <v>Ambon</v>
      </c>
      <c r="U872">
        <f>INDEX(Detail!$C$1:$C$1001,MATCH(Main!C872,Detail!$G$1:$G$1001,0))</f>
        <v>170</v>
      </c>
      <c r="V872">
        <f>INDEX(Detail!$D$1:$D$1001,MATCH(Main!C872,Detail!$G$1:$G$1001,0))</f>
        <v>73</v>
      </c>
      <c r="W872" t="str">
        <f>INDEX(Detail!$E$1:$E$1001,MATCH(Main!C872,Detail!$G$1:$G$1001,0))</f>
        <v>Jalan Sukajadi No. 65</v>
      </c>
      <c r="X872" t="str">
        <f>INDEX(Detail!$B$1:$B$1001,MATCH(Main!C872,Detail!$G$1:$G$1001,0))</f>
        <v>AB-</v>
      </c>
    </row>
    <row r="873" spans="1:24" x14ac:dyDescent="0.35">
      <c r="A873">
        <v>872</v>
      </c>
      <c r="B873" t="str">
        <f>IF(A873&lt;=250,"1-250",IF(A873&lt;=500,"251-500",IF(A873&lt;=750,"501-750","751-1000")))</f>
        <v>751-1000</v>
      </c>
      <c r="C873" t="str">
        <f>CONCATENATE(IF(D873="Matematika","A",IF(D873="Fisika","B",IF(D873="Kimia","C",IF(D873="Biologi","D",IF(D873="Statistika","E","F"))))),IF(A873&gt;=1000,"",IF(A873&gt;=100,"0",IF(A873&gt;=10,"00",IF(A873&lt;10,"000")))),A873)</f>
        <v>D0872</v>
      </c>
      <c r="D873" t="s">
        <v>1013</v>
      </c>
      <c r="E873" t="str">
        <f>VLOOKUP(C873,Detail!$G$1:$H$1001,2,0)</f>
        <v>Tri Sihombing</v>
      </c>
      <c r="F873" t="str">
        <f>IF(D873="Aktuaria","Bu Dwi",IF(D873="Matematika","Pak Krisna",IF(D873="Fisika","Pak Budi",IF(D873="Statistika","Bu Ratna",IF(D873="Biologi","Bu Made","Pak Andi")))))</f>
        <v>Bu Made</v>
      </c>
      <c r="G873">
        <v>66</v>
      </c>
      <c r="H873">
        <v>41</v>
      </c>
      <c r="I873">
        <v>94</v>
      </c>
      <c r="J873">
        <v>70</v>
      </c>
      <c r="K873">
        <v>84</v>
      </c>
      <c r="L873">
        <v>83</v>
      </c>
      <c r="M873">
        <v>96</v>
      </c>
      <c r="N873" s="27">
        <f>IFERROR(VLOOKUP(Main!C873,Absen!$A$1:$B$501,2,0),"No")</f>
        <v>44914</v>
      </c>
      <c r="O873" s="27" t="str">
        <f>IF(N873="No","Hadir","Tidak Hadir")</f>
        <v>Tidak Hadir</v>
      </c>
      <c r="P873">
        <f>IF(N873="No",M873,M873-10)</f>
        <v>86</v>
      </c>
      <c r="Q873">
        <f>SUM(G873:H873,J873:K873)*12.5%+SUM(I873,L873)*20%+P873*10%</f>
        <v>76.625</v>
      </c>
      <c r="R873" t="str">
        <f>IF(Main!Q873&gt;=91,"A+",IF(Main!Q873&gt;=80,"A",IF(Q873&gt;=70,"B",IF(Q873&gt;=60,"C",IF(Q873&gt;=40,"D",IF(Q873&lt;40,"E"))))))</f>
        <v>B</v>
      </c>
      <c r="S873" s="27">
        <f>INDEX(Detail!$A$1:$A$1001,MATCH(Main!C873,Detail!$G$1:$G$1001,0))</f>
        <v>37572</v>
      </c>
      <c r="T873" t="str">
        <f>INDEX(Detail!$F$1:$F$1001,MATCH(Main!C873,Detail!$G$1:$G$1001,0))</f>
        <v>Dumai</v>
      </c>
      <c r="U873">
        <f>INDEX(Detail!$C$1:$C$1001,MATCH(Main!C873,Detail!$G$1:$G$1001,0))</f>
        <v>175</v>
      </c>
      <c r="V873">
        <f>INDEX(Detail!$D$1:$D$1001,MATCH(Main!C873,Detail!$G$1:$G$1001,0))</f>
        <v>77</v>
      </c>
      <c r="W873" t="str">
        <f>INDEX(Detail!$E$1:$E$1001,MATCH(Main!C873,Detail!$G$1:$G$1001,0))</f>
        <v>Jl. Moch. Toha No. 55</v>
      </c>
      <c r="X873" t="str">
        <f>INDEX(Detail!$B$1:$B$1001,MATCH(Main!C873,Detail!$G$1:$G$1001,0))</f>
        <v>AB+</v>
      </c>
    </row>
    <row r="874" spans="1:24" x14ac:dyDescent="0.35">
      <c r="A874">
        <v>873</v>
      </c>
      <c r="B874" t="str">
        <f>IF(A874&lt;=250,"1-250",IF(A874&lt;=500,"251-500",IF(A874&lt;=750,"501-750","751-1000")))</f>
        <v>751-1000</v>
      </c>
      <c r="C874" t="str">
        <f>CONCATENATE(IF(D874="Matematika","A",IF(D874="Fisika","B",IF(D874="Kimia","C",IF(D874="Biologi","D",IF(D874="Statistika","E","F"))))),IF(A874&gt;=1000,"",IF(A874&gt;=100,"0",IF(A874&gt;=10,"00",IF(A874&lt;10,"000")))),A874)</f>
        <v>C0873</v>
      </c>
      <c r="D874" t="s">
        <v>1012</v>
      </c>
      <c r="E874" t="str">
        <f>VLOOKUP(C874,Detail!$G$1:$H$1001,2,0)</f>
        <v>Balapati Tamba</v>
      </c>
      <c r="F874" t="str">
        <f>IF(D874="Aktuaria","Bu Dwi",IF(D874="Matematika","Pak Krisna",IF(D874="Fisika","Pak Budi",IF(D874="Statistika","Bu Ratna",IF(D874="Biologi","Bu Made","Pak Andi")))))</f>
        <v>Pak Andi</v>
      </c>
      <c r="G874">
        <v>74</v>
      </c>
      <c r="H874">
        <v>45</v>
      </c>
      <c r="I874">
        <v>32</v>
      </c>
      <c r="J874">
        <v>68</v>
      </c>
      <c r="K874">
        <v>94</v>
      </c>
      <c r="L874">
        <v>46</v>
      </c>
      <c r="M874">
        <v>82</v>
      </c>
      <c r="N874" s="27">
        <f>IFERROR(VLOOKUP(Main!C874,Absen!$A$1:$B$501,2,0),"No")</f>
        <v>44755</v>
      </c>
      <c r="O874" s="27" t="str">
        <f>IF(N874="No","Hadir","Tidak Hadir")</f>
        <v>Tidak Hadir</v>
      </c>
      <c r="P874">
        <f>IF(N874="No",M874,M874-10)</f>
        <v>72</v>
      </c>
      <c r="Q874">
        <f>SUM(G874:H874,J874:K874)*12.5%+SUM(I874,L874)*20%+P874*10%</f>
        <v>57.925000000000004</v>
      </c>
      <c r="R874" t="str">
        <f>IF(Main!Q874&gt;=91,"A+",IF(Main!Q874&gt;=80,"A",IF(Q874&gt;=70,"B",IF(Q874&gt;=60,"C",IF(Q874&gt;=40,"D",IF(Q874&lt;40,"E"))))))</f>
        <v>D</v>
      </c>
      <c r="S874" s="27">
        <f>INDEX(Detail!$A$1:$A$1001,MATCH(Main!C874,Detail!$G$1:$G$1001,0))</f>
        <v>38039</v>
      </c>
      <c r="T874" t="str">
        <f>INDEX(Detail!$F$1:$F$1001,MATCH(Main!C874,Detail!$G$1:$G$1001,0))</f>
        <v>Bau-Bau</v>
      </c>
      <c r="U874">
        <f>INDEX(Detail!$C$1:$C$1001,MATCH(Main!C874,Detail!$G$1:$G$1001,0))</f>
        <v>152</v>
      </c>
      <c r="V874">
        <f>INDEX(Detail!$D$1:$D$1001,MATCH(Main!C874,Detail!$G$1:$G$1001,0))</f>
        <v>93</v>
      </c>
      <c r="W874" t="str">
        <f>INDEX(Detail!$E$1:$E$1001,MATCH(Main!C874,Detail!$G$1:$G$1001,0))</f>
        <v>Jl. Jamika No. 09</v>
      </c>
      <c r="X874" t="str">
        <f>INDEX(Detail!$B$1:$B$1001,MATCH(Main!C874,Detail!$G$1:$G$1001,0))</f>
        <v>B-</v>
      </c>
    </row>
    <row r="875" spans="1:24" x14ac:dyDescent="0.35">
      <c r="A875">
        <v>874</v>
      </c>
      <c r="B875" t="str">
        <f>IF(A875&lt;=250,"1-250",IF(A875&lt;=500,"251-500",IF(A875&lt;=750,"501-750","751-1000")))</f>
        <v>751-1000</v>
      </c>
      <c r="C875" t="str">
        <f>CONCATENATE(IF(D875="Matematika","A",IF(D875="Fisika","B",IF(D875="Kimia","C",IF(D875="Biologi","D",IF(D875="Statistika","E","F"))))),IF(A875&gt;=1000,"",IF(A875&gt;=100,"0",IF(A875&gt;=10,"00",IF(A875&lt;10,"000")))),A875)</f>
        <v>E0874</v>
      </c>
      <c r="D875" t="s">
        <v>1010</v>
      </c>
      <c r="E875" t="str">
        <f>VLOOKUP(C875,Detail!$G$1:$H$1001,2,0)</f>
        <v>Danu Mulyani</v>
      </c>
      <c r="F875" t="str">
        <f>IF(D875="Aktuaria","Bu Dwi",IF(D875="Matematika","Pak Krisna",IF(D875="Fisika","Pak Budi",IF(D875="Statistika","Bu Ratna",IF(D875="Biologi","Bu Made","Pak Andi")))))</f>
        <v>Bu Ratna</v>
      </c>
      <c r="G875">
        <v>55</v>
      </c>
      <c r="H875">
        <v>48</v>
      </c>
      <c r="I875">
        <v>48</v>
      </c>
      <c r="J875">
        <v>72</v>
      </c>
      <c r="K875">
        <v>54</v>
      </c>
      <c r="L875">
        <v>82</v>
      </c>
      <c r="M875">
        <v>97</v>
      </c>
      <c r="N875" s="27" t="str">
        <f>IFERROR(VLOOKUP(Main!C875,Absen!$A$1:$B$501,2,0),"No")</f>
        <v>No</v>
      </c>
      <c r="O875" s="27" t="str">
        <f>IF(N875="No","Hadir","Tidak Hadir")</f>
        <v>Hadir</v>
      </c>
      <c r="P875">
        <f>IF(N875="No",M875,M875-10)</f>
        <v>97</v>
      </c>
      <c r="Q875">
        <f>SUM(G875:H875,J875:K875)*12.5%+SUM(I875,L875)*20%+P875*10%</f>
        <v>64.325000000000003</v>
      </c>
      <c r="R875" t="str">
        <f>IF(Main!Q875&gt;=91,"A+",IF(Main!Q875&gt;=80,"A",IF(Q875&gt;=70,"B",IF(Q875&gt;=60,"C",IF(Q875&gt;=40,"D",IF(Q875&lt;40,"E"))))))</f>
        <v>C</v>
      </c>
      <c r="S875" s="27">
        <f>INDEX(Detail!$A$1:$A$1001,MATCH(Main!C875,Detail!$G$1:$G$1001,0))</f>
        <v>37674</v>
      </c>
      <c r="T875" t="str">
        <f>INDEX(Detail!$F$1:$F$1001,MATCH(Main!C875,Detail!$G$1:$G$1001,0))</f>
        <v>Pariaman</v>
      </c>
      <c r="U875">
        <f>INDEX(Detail!$C$1:$C$1001,MATCH(Main!C875,Detail!$G$1:$G$1001,0))</f>
        <v>160</v>
      </c>
      <c r="V875">
        <f>INDEX(Detail!$D$1:$D$1001,MATCH(Main!C875,Detail!$G$1:$G$1001,0))</f>
        <v>57</v>
      </c>
      <c r="W875" t="str">
        <f>INDEX(Detail!$E$1:$E$1001,MATCH(Main!C875,Detail!$G$1:$G$1001,0))</f>
        <v>Jalan Ronggowarsito No. 39</v>
      </c>
      <c r="X875" t="str">
        <f>INDEX(Detail!$B$1:$B$1001,MATCH(Main!C875,Detail!$G$1:$G$1001,0))</f>
        <v>B+</v>
      </c>
    </row>
    <row r="876" spans="1:24" x14ac:dyDescent="0.35">
      <c r="A876">
        <v>875</v>
      </c>
      <c r="B876" t="str">
        <f>IF(A876&lt;=250,"1-250",IF(A876&lt;=500,"251-500",IF(A876&lt;=750,"501-750","751-1000")))</f>
        <v>751-1000</v>
      </c>
      <c r="C876" t="str">
        <f>CONCATENATE(IF(D876="Matematika","A",IF(D876="Fisika","B",IF(D876="Kimia","C",IF(D876="Biologi","D",IF(D876="Statistika","E","F"))))),IF(A876&gt;=1000,"",IF(A876&gt;=100,"0",IF(A876&gt;=10,"00",IF(A876&lt;10,"000")))),A876)</f>
        <v>D0875</v>
      </c>
      <c r="D876" t="s">
        <v>1013</v>
      </c>
      <c r="E876" t="str">
        <f>VLOOKUP(C876,Detail!$G$1:$H$1001,2,0)</f>
        <v>Pangeran Samosir</v>
      </c>
      <c r="F876" t="str">
        <f>IF(D876="Aktuaria","Bu Dwi",IF(D876="Matematika","Pak Krisna",IF(D876="Fisika","Pak Budi",IF(D876="Statistika","Bu Ratna",IF(D876="Biologi","Bu Made","Pak Andi")))))</f>
        <v>Bu Made</v>
      </c>
      <c r="G876">
        <v>67</v>
      </c>
      <c r="H876">
        <v>41</v>
      </c>
      <c r="I876">
        <v>43</v>
      </c>
      <c r="J876">
        <v>57</v>
      </c>
      <c r="K876">
        <v>95</v>
      </c>
      <c r="L876">
        <v>69</v>
      </c>
      <c r="M876">
        <v>67</v>
      </c>
      <c r="N876" s="27" t="str">
        <f>IFERROR(VLOOKUP(Main!C876,Absen!$A$1:$B$501,2,0),"No")</f>
        <v>No</v>
      </c>
      <c r="O876" s="27" t="str">
        <f>IF(N876="No","Hadir","Tidak Hadir")</f>
        <v>Hadir</v>
      </c>
      <c r="P876">
        <f>IF(N876="No",M876,M876-10)</f>
        <v>67</v>
      </c>
      <c r="Q876">
        <f>SUM(G876:H876,J876:K876)*12.5%+SUM(I876,L876)*20%+P876*10%</f>
        <v>61.600000000000009</v>
      </c>
      <c r="R876" t="str">
        <f>IF(Main!Q876&gt;=91,"A+",IF(Main!Q876&gt;=80,"A",IF(Q876&gt;=70,"B",IF(Q876&gt;=60,"C",IF(Q876&gt;=40,"D",IF(Q876&lt;40,"E"))))))</f>
        <v>C</v>
      </c>
      <c r="S876" s="27">
        <f>INDEX(Detail!$A$1:$A$1001,MATCH(Main!C876,Detail!$G$1:$G$1001,0))</f>
        <v>37517</v>
      </c>
      <c r="T876" t="str">
        <f>INDEX(Detail!$F$1:$F$1001,MATCH(Main!C876,Detail!$G$1:$G$1001,0))</f>
        <v>Payakumbuh</v>
      </c>
      <c r="U876">
        <f>INDEX(Detail!$C$1:$C$1001,MATCH(Main!C876,Detail!$G$1:$G$1001,0))</f>
        <v>158</v>
      </c>
      <c r="V876">
        <f>INDEX(Detail!$D$1:$D$1001,MATCH(Main!C876,Detail!$G$1:$G$1001,0))</f>
        <v>62</v>
      </c>
      <c r="W876" t="str">
        <f>INDEX(Detail!$E$1:$E$1001,MATCH(Main!C876,Detail!$G$1:$G$1001,0))</f>
        <v>Jalan Wonoayu No. 31</v>
      </c>
      <c r="X876" t="str">
        <f>INDEX(Detail!$B$1:$B$1001,MATCH(Main!C876,Detail!$G$1:$G$1001,0))</f>
        <v>O+</v>
      </c>
    </row>
    <row r="877" spans="1:24" x14ac:dyDescent="0.35">
      <c r="A877">
        <v>876</v>
      </c>
      <c r="B877" t="str">
        <f>IF(A877&lt;=250,"1-250",IF(A877&lt;=500,"251-500",IF(A877&lt;=750,"501-750","751-1000")))</f>
        <v>751-1000</v>
      </c>
      <c r="C877" t="str">
        <f>CONCATENATE(IF(D877="Matematika","A",IF(D877="Fisika","B",IF(D877="Kimia","C",IF(D877="Biologi","D",IF(D877="Statistika","E","F"))))),IF(A877&gt;=1000,"",IF(A877&gt;=100,"0",IF(A877&gt;=10,"00",IF(A877&lt;10,"000")))),A877)</f>
        <v>A0876</v>
      </c>
      <c r="D877" t="s">
        <v>1015</v>
      </c>
      <c r="E877" t="str">
        <f>VLOOKUP(C877,Detail!$G$1:$H$1001,2,0)</f>
        <v>Citra Sitorus</v>
      </c>
      <c r="F877" t="str">
        <f>IF(D877="Aktuaria","Bu Dwi",IF(D877="Matematika","Pak Krisna",IF(D877="Fisika","Pak Budi",IF(D877="Statistika","Bu Ratna",IF(D877="Biologi","Bu Made","Pak Andi")))))</f>
        <v>Pak Krisna</v>
      </c>
      <c r="G877">
        <v>51</v>
      </c>
      <c r="H877">
        <v>65</v>
      </c>
      <c r="I877">
        <v>42</v>
      </c>
      <c r="J877">
        <v>55</v>
      </c>
      <c r="K877">
        <v>66</v>
      </c>
      <c r="L877">
        <v>52</v>
      </c>
      <c r="M877">
        <v>75</v>
      </c>
      <c r="N877" s="27">
        <f>IFERROR(VLOOKUP(Main!C877,Absen!$A$1:$B$501,2,0),"No")</f>
        <v>44835</v>
      </c>
      <c r="O877" s="27" t="str">
        <f>IF(N877="No","Hadir","Tidak Hadir")</f>
        <v>Tidak Hadir</v>
      </c>
      <c r="P877">
        <f>IF(N877="No",M877,M877-10)</f>
        <v>65</v>
      </c>
      <c r="Q877">
        <f>SUM(G877:H877,J877:K877)*12.5%+SUM(I877,L877)*20%+P877*10%</f>
        <v>54.924999999999997</v>
      </c>
      <c r="R877" t="str">
        <f>IF(Main!Q877&gt;=91,"A+",IF(Main!Q877&gt;=80,"A",IF(Q877&gt;=70,"B",IF(Q877&gt;=60,"C",IF(Q877&gt;=40,"D",IF(Q877&lt;40,"E"))))))</f>
        <v>D</v>
      </c>
      <c r="S877" s="27">
        <f>INDEX(Detail!$A$1:$A$1001,MATCH(Main!C877,Detail!$G$1:$G$1001,0))</f>
        <v>38426</v>
      </c>
      <c r="T877" t="str">
        <f>INDEX(Detail!$F$1:$F$1001,MATCH(Main!C877,Detail!$G$1:$G$1001,0))</f>
        <v>Pontianak</v>
      </c>
      <c r="U877">
        <f>INDEX(Detail!$C$1:$C$1001,MATCH(Main!C877,Detail!$G$1:$G$1001,0))</f>
        <v>154</v>
      </c>
      <c r="V877">
        <f>INDEX(Detail!$D$1:$D$1001,MATCH(Main!C877,Detail!$G$1:$G$1001,0))</f>
        <v>66</v>
      </c>
      <c r="W877" t="str">
        <f>INDEX(Detail!$E$1:$E$1001,MATCH(Main!C877,Detail!$G$1:$G$1001,0))</f>
        <v xml:space="preserve">Gang Rawamangun No. 3
</v>
      </c>
      <c r="X877" t="str">
        <f>INDEX(Detail!$B$1:$B$1001,MATCH(Main!C877,Detail!$G$1:$G$1001,0))</f>
        <v>A-</v>
      </c>
    </row>
    <row r="878" spans="1:24" x14ac:dyDescent="0.35">
      <c r="A878">
        <v>877</v>
      </c>
      <c r="B878" t="str">
        <f>IF(A878&lt;=250,"1-250",IF(A878&lt;=500,"251-500",IF(A878&lt;=750,"501-750","751-1000")))</f>
        <v>751-1000</v>
      </c>
      <c r="C878" t="str">
        <f>CONCATENATE(IF(D878="Matematika","A",IF(D878="Fisika","B",IF(D878="Kimia","C",IF(D878="Biologi","D",IF(D878="Statistika","E","F"))))),IF(A878&gt;=1000,"",IF(A878&gt;=100,"0",IF(A878&gt;=10,"00",IF(A878&lt;10,"000")))),A878)</f>
        <v>C0877</v>
      </c>
      <c r="D878" t="s">
        <v>1012</v>
      </c>
      <c r="E878" t="str">
        <f>VLOOKUP(C878,Detail!$G$1:$H$1001,2,0)</f>
        <v>Jail Usada</v>
      </c>
      <c r="F878" t="str">
        <f>IF(D878="Aktuaria","Bu Dwi",IF(D878="Matematika","Pak Krisna",IF(D878="Fisika","Pak Budi",IF(D878="Statistika","Bu Ratna",IF(D878="Biologi","Bu Made","Pak Andi")))))</f>
        <v>Pak Andi</v>
      </c>
      <c r="G878">
        <v>78</v>
      </c>
      <c r="H878">
        <v>65</v>
      </c>
      <c r="I878">
        <v>48</v>
      </c>
      <c r="J878">
        <v>68</v>
      </c>
      <c r="K878">
        <v>83</v>
      </c>
      <c r="L878">
        <v>64</v>
      </c>
      <c r="M878">
        <v>100</v>
      </c>
      <c r="N878" s="27">
        <f>IFERROR(VLOOKUP(Main!C878,Absen!$A$1:$B$501,2,0),"No")</f>
        <v>44913</v>
      </c>
      <c r="O878" s="27" t="str">
        <f>IF(N878="No","Hadir","Tidak Hadir")</f>
        <v>Tidak Hadir</v>
      </c>
      <c r="P878">
        <f>IF(N878="No",M878,M878-10)</f>
        <v>90</v>
      </c>
      <c r="Q878">
        <f>SUM(G878:H878,J878:K878)*12.5%+SUM(I878,L878)*20%+P878*10%</f>
        <v>68.150000000000006</v>
      </c>
      <c r="R878" t="str">
        <f>IF(Main!Q878&gt;=91,"A+",IF(Main!Q878&gt;=80,"A",IF(Q878&gt;=70,"B",IF(Q878&gt;=60,"C",IF(Q878&gt;=40,"D",IF(Q878&lt;40,"E"))))))</f>
        <v>C</v>
      </c>
      <c r="S878" s="27">
        <f>INDEX(Detail!$A$1:$A$1001,MATCH(Main!C878,Detail!$G$1:$G$1001,0))</f>
        <v>38436</v>
      </c>
      <c r="T878" t="str">
        <f>INDEX(Detail!$F$1:$F$1001,MATCH(Main!C878,Detail!$G$1:$G$1001,0))</f>
        <v>Kota Administrasi Jakarta Utara</v>
      </c>
      <c r="U878">
        <f>INDEX(Detail!$C$1:$C$1001,MATCH(Main!C878,Detail!$G$1:$G$1001,0))</f>
        <v>154</v>
      </c>
      <c r="V878">
        <f>INDEX(Detail!$D$1:$D$1001,MATCH(Main!C878,Detail!$G$1:$G$1001,0))</f>
        <v>83</v>
      </c>
      <c r="W878" t="str">
        <f>INDEX(Detail!$E$1:$E$1001,MATCH(Main!C878,Detail!$G$1:$G$1001,0))</f>
        <v>Gang Ahmad Dahlan No. 96</v>
      </c>
      <c r="X878" t="str">
        <f>INDEX(Detail!$B$1:$B$1001,MATCH(Main!C878,Detail!$G$1:$G$1001,0))</f>
        <v>A+</v>
      </c>
    </row>
    <row r="879" spans="1:24" x14ac:dyDescent="0.35">
      <c r="A879">
        <v>878</v>
      </c>
      <c r="B879" t="str">
        <f>IF(A879&lt;=250,"1-250",IF(A879&lt;=500,"251-500",IF(A879&lt;=750,"501-750","751-1000")))</f>
        <v>751-1000</v>
      </c>
      <c r="C879" t="str">
        <f>CONCATENATE(IF(D879="Matematika","A",IF(D879="Fisika","B",IF(D879="Kimia","C",IF(D879="Biologi","D",IF(D879="Statistika","E","F"))))),IF(A879&gt;=1000,"",IF(A879&gt;=100,"0",IF(A879&gt;=10,"00",IF(A879&lt;10,"000")))),A879)</f>
        <v>F0878</v>
      </c>
      <c r="D879" t="s">
        <v>1011</v>
      </c>
      <c r="E879" t="str">
        <f>VLOOKUP(C879,Detail!$G$1:$H$1001,2,0)</f>
        <v>Salimah Wijaya</v>
      </c>
      <c r="F879" t="str">
        <f>IF(D879="Aktuaria","Bu Dwi",IF(D879="Matematika","Pak Krisna",IF(D879="Fisika","Pak Budi",IF(D879="Statistika","Bu Ratna",IF(D879="Biologi","Bu Made","Pak Andi")))))</f>
        <v>Bu Dwi</v>
      </c>
      <c r="G879">
        <v>55</v>
      </c>
      <c r="H879">
        <v>43</v>
      </c>
      <c r="I879">
        <v>60</v>
      </c>
      <c r="J879">
        <v>72</v>
      </c>
      <c r="K879">
        <v>67</v>
      </c>
      <c r="L879">
        <v>41</v>
      </c>
      <c r="M879">
        <v>75</v>
      </c>
      <c r="N879" s="27">
        <f>IFERROR(VLOOKUP(Main!C879,Absen!$A$1:$B$501,2,0),"No")</f>
        <v>44791</v>
      </c>
      <c r="O879" s="27" t="str">
        <f>IF(N879="No","Hadir","Tidak Hadir")</f>
        <v>Tidak Hadir</v>
      </c>
      <c r="P879">
        <f>IF(N879="No",M879,M879-10)</f>
        <v>65</v>
      </c>
      <c r="Q879">
        <f>SUM(G879:H879,J879:K879)*12.5%+SUM(I879,L879)*20%+P879*10%</f>
        <v>56.325000000000003</v>
      </c>
      <c r="R879" t="str">
        <f>IF(Main!Q879&gt;=91,"A+",IF(Main!Q879&gt;=80,"A",IF(Q879&gt;=70,"B",IF(Q879&gt;=60,"C",IF(Q879&gt;=40,"D",IF(Q879&lt;40,"E"))))))</f>
        <v>D</v>
      </c>
      <c r="S879" s="27">
        <f>INDEX(Detail!$A$1:$A$1001,MATCH(Main!C879,Detail!$G$1:$G$1001,0))</f>
        <v>38299</v>
      </c>
      <c r="T879" t="str">
        <f>INDEX(Detail!$F$1:$F$1001,MATCH(Main!C879,Detail!$G$1:$G$1001,0))</f>
        <v>Denpasar</v>
      </c>
      <c r="U879">
        <f>INDEX(Detail!$C$1:$C$1001,MATCH(Main!C879,Detail!$G$1:$G$1001,0))</f>
        <v>172</v>
      </c>
      <c r="V879">
        <f>INDEX(Detail!$D$1:$D$1001,MATCH(Main!C879,Detail!$G$1:$G$1001,0))</f>
        <v>51</v>
      </c>
      <c r="W879" t="str">
        <f>INDEX(Detail!$E$1:$E$1001,MATCH(Main!C879,Detail!$G$1:$G$1001,0))</f>
        <v>Gang Moch. Toha No. 06</v>
      </c>
      <c r="X879" t="str">
        <f>INDEX(Detail!$B$1:$B$1001,MATCH(Main!C879,Detail!$G$1:$G$1001,0))</f>
        <v>A+</v>
      </c>
    </row>
    <row r="880" spans="1:24" x14ac:dyDescent="0.35">
      <c r="A880">
        <v>879</v>
      </c>
      <c r="B880" t="str">
        <f>IF(A880&lt;=250,"1-250",IF(A880&lt;=500,"251-500",IF(A880&lt;=750,"501-750","751-1000")))</f>
        <v>751-1000</v>
      </c>
      <c r="C880" t="str">
        <f>CONCATENATE(IF(D880="Matematika","A",IF(D880="Fisika","B",IF(D880="Kimia","C",IF(D880="Biologi","D",IF(D880="Statistika","E","F"))))),IF(A880&gt;=1000,"",IF(A880&gt;=100,"0",IF(A880&gt;=10,"00",IF(A880&lt;10,"000")))),A880)</f>
        <v>A0879</v>
      </c>
      <c r="D880" t="s">
        <v>1015</v>
      </c>
      <c r="E880" t="str">
        <f>VLOOKUP(C880,Detail!$G$1:$H$1001,2,0)</f>
        <v>Irsad Kusmawati</v>
      </c>
      <c r="F880" t="str">
        <f>IF(D880="Aktuaria","Bu Dwi",IF(D880="Matematika","Pak Krisna",IF(D880="Fisika","Pak Budi",IF(D880="Statistika","Bu Ratna",IF(D880="Biologi","Bu Made","Pak Andi")))))</f>
        <v>Pak Krisna</v>
      </c>
      <c r="G880">
        <v>70</v>
      </c>
      <c r="H880">
        <v>58</v>
      </c>
      <c r="I880">
        <v>84</v>
      </c>
      <c r="J880">
        <v>50</v>
      </c>
      <c r="K880">
        <v>87</v>
      </c>
      <c r="L880">
        <v>65</v>
      </c>
      <c r="M880">
        <v>74</v>
      </c>
      <c r="N880" s="27" t="str">
        <f>IFERROR(VLOOKUP(Main!C880,Absen!$A$1:$B$501,2,0),"No")</f>
        <v>No</v>
      </c>
      <c r="O880" s="27" t="str">
        <f>IF(N880="No","Hadir","Tidak Hadir")</f>
        <v>Hadir</v>
      </c>
      <c r="P880">
        <f>IF(N880="No",M880,M880-10)</f>
        <v>74</v>
      </c>
      <c r="Q880">
        <f>SUM(G880:H880,J880:K880)*12.5%+SUM(I880,L880)*20%+P880*10%</f>
        <v>70.325000000000003</v>
      </c>
      <c r="R880" t="str">
        <f>IF(Main!Q880&gt;=91,"A+",IF(Main!Q880&gt;=80,"A",IF(Q880&gt;=70,"B",IF(Q880&gt;=60,"C",IF(Q880&gt;=40,"D",IF(Q880&lt;40,"E"))))))</f>
        <v>B</v>
      </c>
      <c r="S880" s="27">
        <f>INDEX(Detail!$A$1:$A$1001,MATCH(Main!C880,Detail!$G$1:$G$1001,0))</f>
        <v>37995</v>
      </c>
      <c r="T880" t="str">
        <f>INDEX(Detail!$F$1:$F$1001,MATCH(Main!C880,Detail!$G$1:$G$1001,0))</f>
        <v>Tegal</v>
      </c>
      <c r="U880">
        <f>INDEX(Detail!$C$1:$C$1001,MATCH(Main!C880,Detail!$G$1:$G$1001,0))</f>
        <v>158</v>
      </c>
      <c r="V880">
        <f>INDEX(Detail!$D$1:$D$1001,MATCH(Main!C880,Detail!$G$1:$G$1001,0))</f>
        <v>68</v>
      </c>
      <c r="W880" t="str">
        <f>INDEX(Detail!$E$1:$E$1001,MATCH(Main!C880,Detail!$G$1:$G$1001,0))</f>
        <v xml:space="preserve">Gang Jend. A. Yani No. 5
</v>
      </c>
      <c r="X880" t="str">
        <f>INDEX(Detail!$B$1:$B$1001,MATCH(Main!C880,Detail!$G$1:$G$1001,0))</f>
        <v>AB-</v>
      </c>
    </row>
    <row r="881" spans="1:24" x14ac:dyDescent="0.35">
      <c r="A881">
        <v>880</v>
      </c>
      <c r="B881" t="str">
        <f>IF(A881&lt;=250,"1-250",IF(A881&lt;=500,"251-500",IF(A881&lt;=750,"501-750","751-1000")))</f>
        <v>751-1000</v>
      </c>
      <c r="C881" t="str">
        <f>CONCATENATE(IF(D881="Matematika","A",IF(D881="Fisika","B",IF(D881="Kimia","C",IF(D881="Biologi","D",IF(D881="Statistika","E","F"))))),IF(A881&gt;=1000,"",IF(A881&gt;=100,"0",IF(A881&gt;=10,"00",IF(A881&lt;10,"000")))),A881)</f>
        <v>A0880</v>
      </c>
      <c r="D881" t="s">
        <v>1015</v>
      </c>
      <c r="E881" t="str">
        <f>VLOOKUP(C881,Detail!$G$1:$H$1001,2,0)</f>
        <v>Marsito Nasyiah</v>
      </c>
      <c r="F881" t="str">
        <f>IF(D881="Aktuaria","Bu Dwi",IF(D881="Matematika","Pak Krisna",IF(D881="Fisika","Pak Budi",IF(D881="Statistika","Bu Ratna",IF(D881="Biologi","Bu Made","Pak Andi")))))</f>
        <v>Pak Krisna</v>
      </c>
      <c r="G881">
        <v>73</v>
      </c>
      <c r="H881">
        <v>69</v>
      </c>
      <c r="I881">
        <v>58</v>
      </c>
      <c r="J881">
        <v>71</v>
      </c>
      <c r="K881">
        <v>85</v>
      </c>
      <c r="L881">
        <v>58</v>
      </c>
      <c r="M881">
        <v>86</v>
      </c>
      <c r="N881" s="27">
        <f>IFERROR(VLOOKUP(Main!C881,Absen!$A$1:$B$501,2,0),"No")</f>
        <v>44858</v>
      </c>
      <c r="O881" s="27" t="str">
        <f>IF(N881="No","Hadir","Tidak Hadir")</f>
        <v>Tidak Hadir</v>
      </c>
      <c r="P881">
        <f>IF(N881="No",M881,M881-10)</f>
        <v>76</v>
      </c>
      <c r="Q881">
        <f>SUM(G881:H881,J881:K881)*12.5%+SUM(I881,L881)*20%+P881*10%</f>
        <v>68.05</v>
      </c>
      <c r="R881" t="str">
        <f>IF(Main!Q881&gt;=91,"A+",IF(Main!Q881&gt;=80,"A",IF(Q881&gt;=70,"B",IF(Q881&gt;=60,"C",IF(Q881&gt;=40,"D",IF(Q881&lt;40,"E"))))))</f>
        <v>C</v>
      </c>
      <c r="S881" s="27">
        <f>INDEX(Detail!$A$1:$A$1001,MATCH(Main!C881,Detail!$G$1:$G$1001,0))</f>
        <v>38105</v>
      </c>
      <c r="T881" t="str">
        <f>INDEX(Detail!$F$1:$F$1001,MATCH(Main!C881,Detail!$G$1:$G$1001,0))</f>
        <v>Tidore Kepulauan</v>
      </c>
      <c r="U881">
        <f>INDEX(Detail!$C$1:$C$1001,MATCH(Main!C881,Detail!$G$1:$G$1001,0))</f>
        <v>171</v>
      </c>
      <c r="V881">
        <f>INDEX(Detail!$D$1:$D$1001,MATCH(Main!C881,Detail!$G$1:$G$1001,0))</f>
        <v>80</v>
      </c>
      <c r="W881" t="str">
        <f>INDEX(Detail!$E$1:$E$1001,MATCH(Main!C881,Detail!$G$1:$G$1001,0))</f>
        <v xml:space="preserve">Jl. Yos Sudarso No. 5
</v>
      </c>
      <c r="X881" t="str">
        <f>INDEX(Detail!$B$1:$B$1001,MATCH(Main!C881,Detail!$G$1:$G$1001,0))</f>
        <v>AB+</v>
      </c>
    </row>
    <row r="882" spans="1:24" x14ac:dyDescent="0.35">
      <c r="A882">
        <v>881</v>
      </c>
      <c r="B882" t="str">
        <f>IF(A882&lt;=250,"1-250",IF(A882&lt;=500,"251-500",IF(A882&lt;=750,"501-750","751-1000")))</f>
        <v>751-1000</v>
      </c>
      <c r="C882" t="str">
        <f>CONCATENATE(IF(D882="Matematika","A",IF(D882="Fisika","B",IF(D882="Kimia","C",IF(D882="Biologi","D",IF(D882="Statistika","E","F"))))),IF(A882&gt;=1000,"",IF(A882&gt;=100,"0",IF(A882&gt;=10,"00",IF(A882&lt;10,"000")))),A882)</f>
        <v>B0881</v>
      </c>
      <c r="D882" t="s">
        <v>1014</v>
      </c>
      <c r="E882" t="str">
        <f>VLOOKUP(C882,Detail!$G$1:$H$1001,2,0)</f>
        <v>Raihan Nasyiah</v>
      </c>
      <c r="F882" t="str">
        <f>IF(D882="Aktuaria","Bu Dwi",IF(D882="Matematika","Pak Krisna",IF(D882="Fisika","Pak Budi",IF(D882="Statistika","Bu Ratna",IF(D882="Biologi","Bu Made","Pak Andi")))))</f>
        <v>Pak Budi</v>
      </c>
      <c r="G882">
        <v>69</v>
      </c>
      <c r="H882">
        <v>50</v>
      </c>
      <c r="I882">
        <v>45</v>
      </c>
      <c r="J882">
        <v>60</v>
      </c>
      <c r="K882">
        <v>73</v>
      </c>
      <c r="L882">
        <v>99</v>
      </c>
      <c r="M882">
        <v>85</v>
      </c>
      <c r="N882" s="27" t="str">
        <f>IFERROR(VLOOKUP(Main!C882,Absen!$A$1:$B$501,2,0),"No")</f>
        <v>No</v>
      </c>
      <c r="O882" s="27" t="str">
        <f>IF(N882="No","Hadir","Tidak Hadir")</f>
        <v>Hadir</v>
      </c>
      <c r="P882">
        <f>IF(N882="No",M882,M882-10)</f>
        <v>85</v>
      </c>
      <c r="Q882">
        <f>SUM(G882:H882,J882:K882)*12.5%+SUM(I882,L882)*20%+P882*10%</f>
        <v>68.8</v>
      </c>
      <c r="R882" t="str">
        <f>IF(Main!Q882&gt;=91,"A+",IF(Main!Q882&gt;=80,"A",IF(Q882&gt;=70,"B",IF(Q882&gt;=60,"C",IF(Q882&gt;=40,"D",IF(Q882&lt;40,"E"))))))</f>
        <v>C</v>
      </c>
      <c r="S882" s="27">
        <f>INDEX(Detail!$A$1:$A$1001,MATCH(Main!C882,Detail!$G$1:$G$1001,0))</f>
        <v>37676</v>
      </c>
      <c r="T882" t="str">
        <f>INDEX(Detail!$F$1:$F$1001,MATCH(Main!C882,Detail!$G$1:$G$1001,0))</f>
        <v>Bau-Bau</v>
      </c>
      <c r="U882">
        <f>INDEX(Detail!$C$1:$C$1001,MATCH(Main!C882,Detail!$G$1:$G$1001,0))</f>
        <v>161</v>
      </c>
      <c r="V882">
        <f>INDEX(Detail!$D$1:$D$1001,MATCH(Main!C882,Detail!$G$1:$G$1001,0))</f>
        <v>51</v>
      </c>
      <c r="W882" t="str">
        <f>INDEX(Detail!$E$1:$E$1001,MATCH(Main!C882,Detail!$G$1:$G$1001,0))</f>
        <v xml:space="preserve">Jl. Laswi No. 8
</v>
      </c>
      <c r="X882" t="str">
        <f>INDEX(Detail!$B$1:$B$1001,MATCH(Main!C882,Detail!$G$1:$G$1001,0))</f>
        <v>A+</v>
      </c>
    </row>
    <row r="883" spans="1:24" x14ac:dyDescent="0.35">
      <c r="A883">
        <v>882</v>
      </c>
      <c r="B883" t="str">
        <f>IF(A883&lt;=250,"1-250",IF(A883&lt;=500,"251-500",IF(A883&lt;=750,"501-750","751-1000")))</f>
        <v>751-1000</v>
      </c>
      <c r="C883" t="str">
        <f>CONCATENATE(IF(D883="Matematika","A",IF(D883="Fisika","B",IF(D883="Kimia","C",IF(D883="Biologi","D",IF(D883="Statistika","E","F"))))),IF(A883&gt;=1000,"",IF(A883&gt;=100,"0",IF(A883&gt;=10,"00",IF(A883&lt;10,"000")))),A883)</f>
        <v>C0882</v>
      </c>
      <c r="D883" t="s">
        <v>1012</v>
      </c>
      <c r="E883" t="str">
        <f>VLOOKUP(C883,Detail!$G$1:$H$1001,2,0)</f>
        <v>Cawuk Sihotang</v>
      </c>
      <c r="F883" t="str">
        <f>IF(D883="Aktuaria","Bu Dwi",IF(D883="Matematika","Pak Krisna",IF(D883="Fisika","Pak Budi",IF(D883="Statistika","Bu Ratna",IF(D883="Biologi","Bu Made","Pak Andi")))))</f>
        <v>Pak Andi</v>
      </c>
      <c r="G883">
        <v>85</v>
      </c>
      <c r="H883">
        <v>59</v>
      </c>
      <c r="I883">
        <v>68</v>
      </c>
      <c r="J883">
        <v>72</v>
      </c>
      <c r="K883">
        <v>81</v>
      </c>
      <c r="L883">
        <v>87</v>
      </c>
      <c r="M883">
        <v>62</v>
      </c>
      <c r="N883" s="27">
        <f>IFERROR(VLOOKUP(Main!C883,Absen!$A$1:$B$501,2,0),"No")</f>
        <v>44845</v>
      </c>
      <c r="O883" s="27" t="str">
        <f>IF(N883="No","Hadir","Tidak Hadir")</f>
        <v>Tidak Hadir</v>
      </c>
      <c r="P883">
        <f>IF(N883="No",M883,M883-10)</f>
        <v>52</v>
      </c>
      <c r="Q883">
        <f>SUM(G883:H883,J883:K883)*12.5%+SUM(I883,L883)*20%+P883*10%</f>
        <v>73.325000000000003</v>
      </c>
      <c r="R883" t="str">
        <f>IF(Main!Q883&gt;=91,"A+",IF(Main!Q883&gt;=80,"A",IF(Q883&gt;=70,"B",IF(Q883&gt;=60,"C",IF(Q883&gt;=40,"D",IF(Q883&lt;40,"E"))))))</f>
        <v>B</v>
      </c>
      <c r="S883" s="27">
        <f>INDEX(Detail!$A$1:$A$1001,MATCH(Main!C883,Detail!$G$1:$G$1001,0))</f>
        <v>38445</v>
      </c>
      <c r="T883" t="str">
        <f>INDEX(Detail!$F$1:$F$1001,MATCH(Main!C883,Detail!$G$1:$G$1001,0))</f>
        <v>Padangpanjang</v>
      </c>
      <c r="U883">
        <f>INDEX(Detail!$C$1:$C$1001,MATCH(Main!C883,Detail!$G$1:$G$1001,0))</f>
        <v>174</v>
      </c>
      <c r="V883">
        <f>INDEX(Detail!$D$1:$D$1001,MATCH(Main!C883,Detail!$G$1:$G$1001,0))</f>
        <v>69</v>
      </c>
      <c r="W883" t="str">
        <f>INDEX(Detail!$E$1:$E$1001,MATCH(Main!C883,Detail!$G$1:$G$1001,0))</f>
        <v xml:space="preserve">Gang Moch. Ramdan No. 3
</v>
      </c>
      <c r="X883" t="str">
        <f>INDEX(Detail!$B$1:$B$1001,MATCH(Main!C883,Detail!$G$1:$G$1001,0))</f>
        <v>AB+</v>
      </c>
    </row>
    <row r="884" spans="1:24" x14ac:dyDescent="0.35">
      <c r="A884">
        <v>883</v>
      </c>
      <c r="B884" t="str">
        <f>IF(A884&lt;=250,"1-250",IF(A884&lt;=500,"251-500",IF(A884&lt;=750,"501-750","751-1000")))</f>
        <v>751-1000</v>
      </c>
      <c r="C884" t="str">
        <f>CONCATENATE(IF(D884="Matematika","A",IF(D884="Fisika","B",IF(D884="Kimia","C",IF(D884="Biologi","D",IF(D884="Statistika","E","F"))))),IF(A884&gt;=1000,"",IF(A884&gt;=100,"0",IF(A884&gt;=10,"00",IF(A884&lt;10,"000")))),A884)</f>
        <v>C0883</v>
      </c>
      <c r="D884" t="s">
        <v>1012</v>
      </c>
      <c r="E884" t="str">
        <f>VLOOKUP(C884,Detail!$G$1:$H$1001,2,0)</f>
        <v>Lanjar Utami</v>
      </c>
      <c r="F884" t="str">
        <f>IF(D884="Aktuaria","Bu Dwi",IF(D884="Matematika","Pak Krisna",IF(D884="Fisika","Pak Budi",IF(D884="Statistika","Bu Ratna",IF(D884="Biologi","Bu Made","Pak Andi")))))</f>
        <v>Pak Andi</v>
      </c>
      <c r="G884">
        <v>53</v>
      </c>
      <c r="H884">
        <v>73</v>
      </c>
      <c r="I884">
        <v>70</v>
      </c>
      <c r="J884">
        <v>67</v>
      </c>
      <c r="K884">
        <v>52</v>
      </c>
      <c r="L884">
        <v>87</v>
      </c>
      <c r="M884">
        <v>84</v>
      </c>
      <c r="N884" s="27" t="str">
        <f>IFERROR(VLOOKUP(Main!C884,Absen!$A$1:$B$501,2,0),"No")</f>
        <v>No</v>
      </c>
      <c r="O884" s="27" t="str">
        <f>IF(N884="No","Hadir","Tidak Hadir")</f>
        <v>Hadir</v>
      </c>
      <c r="P884">
        <f>IF(N884="No",M884,M884-10)</f>
        <v>84</v>
      </c>
      <c r="Q884">
        <f>SUM(G884:H884,J884:K884)*12.5%+SUM(I884,L884)*20%+P884*10%</f>
        <v>70.425000000000011</v>
      </c>
      <c r="R884" t="str">
        <f>IF(Main!Q884&gt;=91,"A+",IF(Main!Q884&gt;=80,"A",IF(Q884&gt;=70,"B",IF(Q884&gt;=60,"C",IF(Q884&gt;=40,"D",IF(Q884&lt;40,"E"))))))</f>
        <v>B</v>
      </c>
      <c r="S884" s="27">
        <f>INDEX(Detail!$A$1:$A$1001,MATCH(Main!C884,Detail!$G$1:$G$1001,0))</f>
        <v>37967</v>
      </c>
      <c r="T884" t="str">
        <f>INDEX(Detail!$F$1:$F$1001,MATCH(Main!C884,Detail!$G$1:$G$1001,0))</f>
        <v>Lhokseumawe</v>
      </c>
      <c r="U884">
        <f>INDEX(Detail!$C$1:$C$1001,MATCH(Main!C884,Detail!$G$1:$G$1001,0))</f>
        <v>159</v>
      </c>
      <c r="V884">
        <f>INDEX(Detail!$D$1:$D$1001,MATCH(Main!C884,Detail!$G$1:$G$1001,0))</f>
        <v>62</v>
      </c>
      <c r="W884" t="str">
        <f>INDEX(Detail!$E$1:$E$1001,MATCH(Main!C884,Detail!$G$1:$G$1001,0))</f>
        <v xml:space="preserve">Jl. Erlangga No. 5
</v>
      </c>
      <c r="X884" t="str">
        <f>INDEX(Detail!$B$1:$B$1001,MATCH(Main!C884,Detail!$G$1:$G$1001,0))</f>
        <v>A-</v>
      </c>
    </row>
    <row r="885" spans="1:24" x14ac:dyDescent="0.35">
      <c r="A885">
        <v>884</v>
      </c>
      <c r="B885" t="str">
        <f>IF(A885&lt;=250,"1-250",IF(A885&lt;=500,"251-500",IF(A885&lt;=750,"501-750","751-1000")))</f>
        <v>751-1000</v>
      </c>
      <c r="C885" t="str">
        <f>CONCATENATE(IF(D885="Matematika","A",IF(D885="Fisika","B",IF(D885="Kimia","C",IF(D885="Biologi","D",IF(D885="Statistika","E","F"))))),IF(A885&gt;=1000,"",IF(A885&gt;=100,"0",IF(A885&gt;=10,"00",IF(A885&lt;10,"000")))),A885)</f>
        <v>D0884</v>
      </c>
      <c r="D885" t="s">
        <v>1013</v>
      </c>
      <c r="E885" t="str">
        <f>VLOOKUP(C885,Detail!$G$1:$H$1001,2,0)</f>
        <v>Jail Budiman</v>
      </c>
      <c r="F885" t="str">
        <f>IF(D885="Aktuaria","Bu Dwi",IF(D885="Matematika","Pak Krisna",IF(D885="Fisika","Pak Budi",IF(D885="Statistika","Bu Ratna",IF(D885="Biologi","Bu Made","Pak Andi")))))</f>
        <v>Bu Made</v>
      </c>
      <c r="G885">
        <v>77</v>
      </c>
      <c r="H885">
        <v>75</v>
      </c>
      <c r="I885">
        <v>85</v>
      </c>
      <c r="J885">
        <v>55</v>
      </c>
      <c r="K885">
        <v>88</v>
      </c>
      <c r="L885">
        <v>66</v>
      </c>
      <c r="M885">
        <v>92</v>
      </c>
      <c r="N885" s="27" t="str">
        <f>IFERROR(VLOOKUP(Main!C885,Absen!$A$1:$B$501,2,0),"No")</f>
        <v>No</v>
      </c>
      <c r="O885" s="27" t="str">
        <f>IF(N885="No","Hadir","Tidak Hadir")</f>
        <v>Hadir</v>
      </c>
      <c r="P885">
        <f>IF(N885="No",M885,M885-10)</f>
        <v>92</v>
      </c>
      <c r="Q885">
        <f>SUM(G885:H885,J885:K885)*12.5%+SUM(I885,L885)*20%+P885*10%</f>
        <v>76.275000000000006</v>
      </c>
      <c r="R885" t="str">
        <f>IF(Main!Q885&gt;=91,"A+",IF(Main!Q885&gt;=80,"A",IF(Q885&gt;=70,"B",IF(Q885&gt;=60,"C",IF(Q885&gt;=40,"D",IF(Q885&lt;40,"E"))))))</f>
        <v>B</v>
      </c>
      <c r="S885" s="27">
        <f>INDEX(Detail!$A$1:$A$1001,MATCH(Main!C885,Detail!$G$1:$G$1001,0))</f>
        <v>38153</v>
      </c>
      <c r="T885" t="str">
        <f>INDEX(Detail!$F$1:$F$1001,MATCH(Main!C885,Detail!$G$1:$G$1001,0))</f>
        <v>Tomohon</v>
      </c>
      <c r="U885">
        <f>INDEX(Detail!$C$1:$C$1001,MATCH(Main!C885,Detail!$G$1:$G$1001,0))</f>
        <v>158</v>
      </c>
      <c r="V885">
        <f>INDEX(Detail!$D$1:$D$1001,MATCH(Main!C885,Detail!$G$1:$G$1001,0))</f>
        <v>46</v>
      </c>
      <c r="W885" t="str">
        <f>INDEX(Detail!$E$1:$E$1001,MATCH(Main!C885,Detail!$G$1:$G$1001,0))</f>
        <v>Gang Rajawali Barat No. 01</v>
      </c>
      <c r="X885" t="str">
        <f>INDEX(Detail!$B$1:$B$1001,MATCH(Main!C885,Detail!$G$1:$G$1001,0))</f>
        <v>B-</v>
      </c>
    </row>
    <row r="886" spans="1:24" x14ac:dyDescent="0.35">
      <c r="A886">
        <v>885</v>
      </c>
      <c r="B886" t="str">
        <f>IF(A886&lt;=250,"1-250",IF(A886&lt;=500,"251-500",IF(A886&lt;=750,"501-750","751-1000")))</f>
        <v>751-1000</v>
      </c>
      <c r="C886" t="str">
        <f>CONCATENATE(IF(D886="Matematika","A",IF(D886="Fisika","B",IF(D886="Kimia","C",IF(D886="Biologi","D",IF(D886="Statistika","E","F"))))),IF(A886&gt;=1000,"",IF(A886&gt;=100,"0",IF(A886&gt;=10,"00",IF(A886&lt;10,"000")))),A886)</f>
        <v>B0885</v>
      </c>
      <c r="D886" t="s">
        <v>1014</v>
      </c>
      <c r="E886" t="str">
        <f>VLOOKUP(C886,Detail!$G$1:$H$1001,2,0)</f>
        <v>Karsa Padmasari</v>
      </c>
      <c r="F886" t="str">
        <f>IF(D886="Aktuaria","Bu Dwi",IF(D886="Matematika","Pak Krisna",IF(D886="Fisika","Pak Budi",IF(D886="Statistika","Bu Ratna",IF(D886="Biologi","Bu Made","Pak Andi")))))</f>
        <v>Pak Budi</v>
      </c>
      <c r="G886">
        <v>72</v>
      </c>
      <c r="H886">
        <v>69</v>
      </c>
      <c r="I886">
        <v>94</v>
      </c>
      <c r="J886">
        <v>68</v>
      </c>
      <c r="K886">
        <v>76</v>
      </c>
      <c r="L886">
        <v>77</v>
      </c>
      <c r="M886">
        <v>87</v>
      </c>
      <c r="N886" s="27" t="str">
        <f>IFERROR(VLOOKUP(Main!C886,Absen!$A$1:$B$501,2,0),"No")</f>
        <v>No</v>
      </c>
      <c r="O886" s="27" t="str">
        <f>IF(N886="No","Hadir","Tidak Hadir")</f>
        <v>Hadir</v>
      </c>
      <c r="P886">
        <f>IF(N886="No",M886,M886-10)</f>
        <v>87</v>
      </c>
      <c r="Q886">
        <f>SUM(G886:H886,J886:K886)*12.5%+SUM(I886,L886)*20%+P886*10%</f>
        <v>78.525000000000006</v>
      </c>
      <c r="R886" t="str">
        <f>IF(Main!Q886&gt;=91,"A+",IF(Main!Q886&gt;=80,"A",IF(Q886&gt;=70,"B",IF(Q886&gt;=60,"C",IF(Q886&gt;=40,"D",IF(Q886&lt;40,"E"))))))</f>
        <v>B</v>
      </c>
      <c r="S886" s="27">
        <f>INDEX(Detail!$A$1:$A$1001,MATCH(Main!C886,Detail!$G$1:$G$1001,0))</f>
        <v>37566</v>
      </c>
      <c r="T886" t="str">
        <f>INDEX(Detail!$F$1:$F$1001,MATCH(Main!C886,Detail!$G$1:$G$1001,0))</f>
        <v>Mataram</v>
      </c>
      <c r="U886">
        <f>INDEX(Detail!$C$1:$C$1001,MATCH(Main!C886,Detail!$G$1:$G$1001,0))</f>
        <v>170</v>
      </c>
      <c r="V886">
        <f>INDEX(Detail!$D$1:$D$1001,MATCH(Main!C886,Detail!$G$1:$G$1001,0))</f>
        <v>52</v>
      </c>
      <c r="W886" t="str">
        <f>INDEX(Detail!$E$1:$E$1001,MATCH(Main!C886,Detail!$G$1:$G$1001,0))</f>
        <v xml:space="preserve">Gg. Cikutra Barat No. 2
</v>
      </c>
      <c r="X886" t="str">
        <f>INDEX(Detail!$B$1:$B$1001,MATCH(Main!C886,Detail!$G$1:$G$1001,0))</f>
        <v>O-</v>
      </c>
    </row>
    <row r="887" spans="1:24" x14ac:dyDescent="0.35">
      <c r="A887">
        <v>886</v>
      </c>
      <c r="B887" t="str">
        <f>IF(A887&lt;=250,"1-250",IF(A887&lt;=500,"251-500",IF(A887&lt;=750,"501-750","751-1000")))</f>
        <v>751-1000</v>
      </c>
      <c r="C887" t="str">
        <f>CONCATENATE(IF(D887="Matematika","A",IF(D887="Fisika","B",IF(D887="Kimia","C",IF(D887="Biologi","D",IF(D887="Statistika","E","F"))))),IF(A887&gt;=1000,"",IF(A887&gt;=100,"0",IF(A887&gt;=10,"00",IF(A887&lt;10,"000")))),A887)</f>
        <v>B0886</v>
      </c>
      <c r="D887" t="s">
        <v>1014</v>
      </c>
      <c r="E887" t="str">
        <f>VLOOKUP(C887,Detail!$G$1:$H$1001,2,0)</f>
        <v>Muhammad Wijaya</v>
      </c>
      <c r="F887" t="str">
        <f>IF(D887="Aktuaria","Bu Dwi",IF(D887="Matematika","Pak Krisna",IF(D887="Fisika","Pak Budi",IF(D887="Statistika","Bu Ratna",IF(D887="Biologi","Bu Made","Pak Andi")))))</f>
        <v>Pak Budi</v>
      </c>
      <c r="G887">
        <v>64</v>
      </c>
      <c r="H887">
        <v>63</v>
      </c>
      <c r="I887">
        <v>35</v>
      </c>
      <c r="J887">
        <v>63</v>
      </c>
      <c r="K887">
        <v>54</v>
      </c>
      <c r="L887">
        <v>77</v>
      </c>
      <c r="M887">
        <v>82</v>
      </c>
      <c r="N887" s="27" t="str">
        <f>IFERROR(VLOOKUP(Main!C887,Absen!$A$1:$B$501,2,0),"No")</f>
        <v>No</v>
      </c>
      <c r="O887" s="27" t="str">
        <f>IF(N887="No","Hadir","Tidak Hadir")</f>
        <v>Hadir</v>
      </c>
      <c r="P887">
        <f>IF(N887="No",M887,M887-10)</f>
        <v>82</v>
      </c>
      <c r="Q887">
        <f>SUM(G887:H887,J887:K887)*12.5%+SUM(I887,L887)*20%+P887*10%</f>
        <v>61.100000000000009</v>
      </c>
      <c r="R887" t="str">
        <f>IF(Main!Q887&gt;=91,"A+",IF(Main!Q887&gt;=80,"A",IF(Q887&gt;=70,"B",IF(Q887&gt;=60,"C",IF(Q887&gt;=40,"D",IF(Q887&lt;40,"E"))))))</f>
        <v>C</v>
      </c>
      <c r="S887" s="27">
        <f>INDEX(Detail!$A$1:$A$1001,MATCH(Main!C887,Detail!$G$1:$G$1001,0))</f>
        <v>37583</v>
      </c>
      <c r="T887" t="str">
        <f>INDEX(Detail!$F$1:$F$1001,MATCH(Main!C887,Detail!$G$1:$G$1001,0))</f>
        <v>Bogor</v>
      </c>
      <c r="U887">
        <f>INDEX(Detail!$C$1:$C$1001,MATCH(Main!C887,Detail!$G$1:$G$1001,0))</f>
        <v>168</v>
      </c>
      <c r="V887">
        <f>INDEX(Detail!$D$1:$D$1001,MATCH(Main!C887,Detail!$G$1:$G$1001,0))</f>
        <v>87</v>
      </c>
      <c r="W887" t="str">
        <f>INDEX(Detail!$E$1:$E$1001,MATCH(Main!C887,Detail!$G$1:$G$1001,0))</f>
        <v xml:space="preserve">Gang Laswi No. 2
</v>
      </c>
      <c r="X887" t="str">
        <f>INDEX(Detail!$B$1:$B$1001,MATCH(Main!C887,Detail!$G$1:$G$1001,0))</f>
        <v>B+</v>
      </c>
    </row>
    <row r="888" spans="1:24" x14ac:dyDescent="0.35">
      <c r="A888">
        <v>887</v>
      </c>
      <c r="B888" t="str">
        <f>IF(A888&lt;=250,"1-250",IF(A888&lt;=500,"251-500",IF(A888&lt;=750,"501-750","751-1000")))</f>
        <v>751-1000</v>
      </c>
      <c r="C888" t="str">
        <f>CONCATENATE(IF(D888="Matematika","A",IF(D888="Fisika","B",IF(D888="Kimia","C",IF(D888="Biologi","D",IF(D888="Statistika","E","F"))))),IF(A888&gt;=1000,"",IF(A888&gt;=100,"0",IF(A888&gt;=10,"00",IF(A888&lt;10,"000")))),A888)</f>
        <v>B0887</v>
      </c>
      <c r="D888" t="s">
        <v>1014</v>
      </c>
      <c r="E888" t="str">
        <f>VLOOKUP(C888,Detail!$G$1:$H$1001,2,0)</f>
        <v>Cemplunk Rajata</v>
      </c>
      <c r="F888" t="str">
        <f>IF(D888="Aktuaria","Bu Dwi",IF(D888="Matematika","Pak Krisna",IF(D888="Fisika","Pak Budi",IF(D888="Statistika","Bu Ratna",IF(D888="Biologi","Bu Made","Pak Andi")))))</f>
        <v>Pak Budi</v>
      </c>
      <c r="G888">
        <v>69</v>
      </c>
      <c r="H888">
        <v>68</v>
      </c>
      <c r="I888">
        <v>77</v>
      </c>
      <c r="J888">
        <v>74</v>
      </c>
      <c r="K888">
        <v>90</v>
      </c>
      <c r="L888">
        <v>41</v>
      </c>
      <c r="M888">
        <v>87</v>
      </c>
      <c r="N888" s="27">
        <f>IFERROR(VLOOKUP(Main!C888,Absen!$A$1:$B$501,2,0),"No")</f>
        <v>44754</v>
      </c>
      <c r="O888" s="27" t="str">
        <f>IF(N888="No","Hadir","Tidak Hadir")</f>
        <v>Tidak Hadir</v>
      </c>
      <c r="P888">
        <f>IF(N888="No",M888,M888-10)</f>
        <v>77</v>
      </c>
      <c r="Q888">
        <f>SUM(G888:H888,J888:K888)*12.5%+SUM(I888,L888)*20%+P888*10%</f>
        <v>68.924999999999997</v>
      </c>
      <c r="R888" t="str">
        <f>IF(Main!Q888&gt;=91,"A+",IF(Main!Q888&gt;=80,"A",IF(Q888&gt;=70,"B",IF(Q888&gt;=60,"C",IF(Q888&gt;=40,"D",IF(Q888&lt;40,"E"))))))</f>
        <v>C</v>
      </c>
      <c r="S888" s="27">
        <f>INDEX(Detail!$A$1:$A$1001,MATCH(Main!C888,Detail!$G$1:$G$1001,0))</f>
        <v>37355</v>
      </c>
      <c r="T888" t="str">
        <f>INDEX(Detail!$F$1:$F$1001,MATCH(Main!C888,Detail!$G$1:$G$1001,0))</f>
        <v>Tidore Kepulauan</v>
      </c>
      <c r="U888">
        <f>INDEX(Detail!$C$1:$C$1001,MATCH(Main!C888,Detail!$G$1:$G$1001,0))</f>
        <v>178</v>
      </c>
      <c r="V888">
        <f>INDEX(Detail!$D$1:$D$1001,MATCH(Main!C888,Detail!$G$1:$G$1001,0))</f>
        <v>69</v>
      </c>
      <c r="W888" t="str">
        <f>INDEX(Detail!$E$1:$E$1001,MATCH(Main!C888,Detail!$G$1:$G$1001,0))</f>
        <v>Jalan Ronggowarsito No. 42</v>
      </c>
      <c r="X888" t="str">
        <f>INDEX(Detail!$B$1:$B$1001,MATCH(Main!C888,Detail!$G$1:$G$1001,0))</f>
        <v>O-</v>
      </c>
    </row>
    <row r="889" spans="1:24" x14ac:dyDescent="0.35">
      <c r="A889">
        <v>888</v>
      </c>
      <c r="B889" t="str">
        <f>IF(A889&lt;=250,"1-250",IF(A889&lt;=500,"251-500",IF(A889&lt;=750,"501-750","751-1000")))</f>
        <v>751-1000</v>
      </c>
      <c r="C889" t="str">
        <f>CONCATENATE(IF(D889="Matematika","A",IF(D889="Fisika","B",IF(D889="Kimia","C",IF(D889="Biologi","D",IF(D889="Statistika","E","F"))))),IF(A889&gt;=1000,"",IF(A889&gt;=100,"0",IF(A889&gt;=10,"00",IF(A889&lt;10,"000")))),A889)</f>
        <v>F0888</v>
      </c>
      <c r="D889" t="s">
        <v>1011</v>
      </c>
      <c r="E889" t="str">
        <f>VLOOKUP(C889,Detail!$G$1:$H$1001,2,0)</f>
        <v>Hartaka Utami</v>
      </c>
      <c r="F889" t="str">
        <f>IF(D889="Aktuaria","Bu Dwi",IF(D889="Matematika","Pak Krisna",IF(D889="Fisika","Pak Budi",IF(D889="Statistika","Bu Ratna",IF(D889="Biologi","Bu Made","Pak Andi")))))</f>
        <v>Bu Dwi</v>
      </c>
      <c r="G889">
        <v>83</v>
      </c>
      <c r="H889">
        <v>74</v>
      </c>
      <c r="I889">
        <v>39</v>
      </c>
      <c r="J889">
        <v>75</v>
      </c>
      <c r="K889">
        <v>92</v>
      </c>
      <c r="L889">
        <v>44</v>
      </c>
      <c r="M889">
        <v>78</v>
      </c>
      <c r="N889" s="27" t="str">
        <f>IFERROR(VLOOKUP(Main!C889,Absen!$A$1:$B$501,2,0),"No")</f>
        <v>No</v>
      </c>
      <c r="O889" s="27" t="str">
        <f>IF(N889="No","Hadir","Tidak Hadir")</f>
        <v>Hadir</v>
      </c>
      <c r="P889">
        <f>IF(N889="No",M889,M889-10)</f>
        <v>78</v>
      </c>
      <c r="Q889">
        <f>SUM(G889:H889,J889:K889)*12.5%+SUM(I889,L889)*20%+P889*10%</f>
        <v>64.900000000000006</v>
      </c>
      <c r="R889" t="str">
        <f>IF(Main!Q889&gt;=91,"A+",IF(Main!Q889&gt;=80,"A",IF(Q889&gt;=70,"B",IF(Q889&gt;=60,"C",IF(Q889&gt;=40,"D",IF(Q889&lt;40,"E"))))))</f>
        <v>C</v>
      </c>
      <c r="S889" s="27">
        <f>INDEX(Detail!$A$1:$A$1001,MATCH(Main!C889,Detail!$G$1:$G$1001,0))</f>
        <v>37530</v>
      </c>
      <c r="T889" t="str">
        <f>INDEX(Detail!$F$1:$F$1001,MATCH(Main!C889,Detail!$G$1:$G$1001,0))</f>
        <v>Bontang</v>
      </c>
      <c r="U889">
        <f>INDEX(Detail!$C$1:$C$1001,MATCH(Main!C889,Detail!$G$1:$G$1001,0))</f>
        <v>174</v>
      </c>
      <c r="V889">
        <f>INDEX(Detail!$D$1:$D$1001,MATCH(Main!C889,Detail!$G$1:$G$1001,0))</f>
        <v>59</v>
      </c>
      <c r="W889" t="str">
        <f>INDEX(Detail!$E$1:$E$1001,MATCH(Main!C889,Detail!$G$1:$G$1001,0))</f>
        <v>Jalan Monginsidi No. 10</v>
      </c>
      <c r="X889" t="str">
        <f>INDEX(Detail!$B$1:$B$1001,MATCH(Main!C889,Detail!$G$1:$G$1001,0))</f>
        <v>B+</v>
      </c>
    </row>
    <row r="890" spans="1:24" x14ac:dyDescent="0.35">
      <c r="A890">
        <v>889</v>
      </c>
      <c r="B890" t="str">
        <f>IF(A890&lt;=250,"1-250",IF(A890&lt;=500,"251-500",IF(A890&lt;=750,"501-750","751-1000")))</f>
        <v>751-1000</v>
      </c>
      <c r="C890" t="str">
        <f>CONCATENATE(IF(D890="Matematika","A",IF(D890="Fisika","B",IF(D890="Kimia","C",IF(D890="Biologi","D",IF(D890="Statistika","E","F"))))),IF(A890&gt;=1000,"",IF(A890&gt;=100,"0",IF(A890&gt;=10,"00",IF(A890&lt;10,"000")))),A890)</f>
        <v>F0889</v>
      </c>
      <c r="D890" t="s">
        <v>1011</v>
      </c>
      <c r="E890" t="str">
        <f>VLOOKUP(C890,Detail!$G$1:$H$1001,2,0)</f>
        <v>Radit Kuswandari</v>
      </c>
      <c r="F890" t="str">
        <f>IF(D890="Aktuaria","Bu Dwi",IF(D890="Matematika","Pak Krisna",IF(D890="Fisika","Pak Budi",IF(D890="Statistika","Bu Ratna",IF(D890="Biologi","Bu Made","Pak Andi")))))</f>
        <v>Bu Dwi</v>
      </c>
      <c r="G890">
        <v>94</v>
      </c>
      <c r="H890">
        <v>54</v>
      </c>
      <c r="I890">
        <v>45</v>
      </c>
      <c r="J890">
        <v>67</v>
      </c>
      <c r="K890">
        <v>62</v>
      </c>
      <c r="L890">
        <v>72</v>
      </c>
      <c r="M890">
        <v>70</v>
      </c>
      <c r="N890" s="27" t="str">
        <f>IFERROR(VLOOKUP(Main!C890,Absen!$A$1:$B$501,2,0),"No")</f>
        <v>No</v>
      </c>
      <c r="O890" s="27" t="str">
        <f>IF(N890="No","Hadir","Tidak Hadir")</f>
        <v>Hadir</v>
      </c>
      <c r="P890">
        <f>IF(N890="No",M890,M890-10)</f>
        <v>70</v>
      </c>
      <c r="Q890">
        <f>SUM(G890:H890,J890:K890)*12.5%+SUM(I890,L890)*20%+P890*10%</f>
        <v>65.025000000000006</v>
      </c>
      <c r="R890" t="str">
        <f>IF(Main!Q890&gt;=91,"A+",IF(Main!Q890&gt;=80,"A",IF(Q890&gt;=70,"B",IF(Q890&gt;=60,"C",IF(Q890&gt;=40,"D",IF(Q890&lt;40,"E"))))))</f>
        <v>C</v>
      </c>
      <c r="S890" s="27">
        <f>INDEX(Detail!$A$1:$A$1001,MATCH(Main!C890,Detail!$G$1:$G$1001,0))</f>
        <v>37273</v>
      </c>
      <c r="T890" t="str">
        <f>INDEX(Detail!$F$1:$F$1001,MATCH(Main!C890,Detail!$G$1:$G$1001,0))</f>
        <v>Ambon</v>
      </c>
      <c r="U890">
        <f>INDEX(Detail!$C$1:$C$1001,MATCH(Main!C890,Detail!$G$1:$G$1001,0))</f>
        <v>159</v>
      </c>
      <c r="V890">
        <f>INDEX(Detail!$D$1:$D$1001,MATCH(Main!C890,Detail!$G$1:$G$1001,0))</f>
        <v>53</v>
      </c>
      <c r="W890" t="str">
        <f>INDEX(Detail!$E$1:$E$1001,MATCH(Main!C890,Detail!$G$1:$G$1001,0))</f>
        <v xml:space="preserve">Gg. Stasiun Wonokromo No. 8
</v>
      </c>
      <c r="X890" t="str">
        <f>INDEX(Detail!$B$1:$B$1001,MATCH(Main!C890,Detail!$G$1:$G$1001,0))</f>
        <v>AB-</v>
      </c>
    </row>
    <row r="891" spans="1:24" x14ac:dyDescent="0.35">
      <c r="A891">
        <v>890</v>
      </c>
      <c r="B891" t="str">
        <f>IF(A891&lt;=250,"1-250",IF(A891&lt;=500,"251-500",IF(A891&lt;=750,"501-750","751-1000")))</f>
        <v>751-1000</v>
      </c>
      <c r="C891" t="str">
        <f>CONCATENATE(IF(D891="Matematika","A",IF(D891="Fisika","B",IF(D891="Kimia","C",IF(D891="Biologi","D",IF(D891="Statistika","E","F"))))),IF(A891&gt;=1000,"",IF(A891&gt;=100,"0",IF(A891&gt;=10,"00",IF(A891&lt;10,"000")))),A891)</f>
        <v>F0890</v>
      </c>
      <c r="D891" t="s">
        <v>1011</v>
      </c>
      <c r="E891" t="str">
        <f>VLOOKUP(C891,Detail!$G$1:$H$1001,2,0)</f>
        <v>Asmadi Prabowo</v>
      </c>
      <c r="F891" t="str">
        <f>IF(D891="Aktuaria","Bu Dwi",IF(D891="Matematika","Pak Krisna",IF(D891="Fisika","Pak Budi",IF(D891="Statistika","Bu Ratna",IF(D891="Biologi","Bu Made","Pak Andi")))))</f>
        <v>Bu Dwi</v>
      </c>
      <c r="G891">
        <v>64</v>
      </c>
      <c r="H891">
        <v>66</v>
      </c>
      <c r="I891">
        <v>87</v>
      </c>
      <c r="J891">
        <v>65</v>
      </c>
      <c r="K891">
        <v>94</v>
      </c>
      <c r="L891">
        <v>78</v>
      </c>
      <c r="M891">
        <v>77</v>
      </c>
      <c r="N891" s="27" t="str">
        <f>IFERROR(VLOOKUP(Main!C891,Absen!$A$1:$B$501,2,0),"No")</f>
        <v>No</v>
      </c>
      <c r="O891" s="27" t="str">
        <f>IF(N891="No","Hadir","Tidak Hadir")</f>
        <v>Hadir</v>
      </c>
      <c r="P891">
        <f>IF(N891="No",M891,M891-10)</f>
        <v>77</v>
      </c>
      <c r="Q891">
        <f>SUM(G891:H891,J891:K891)*12.5%+SUM(I891,L891)*20%+P891*10%</f>
        <v>76.825000000000003</v>
      </c>
      <c r="R891" t="str">
        <f>IF(Main!Q891&gt;=91,"A+",IF(Main!Q891&gt;=80,"A",IF(Q891&gt;=70,"B",IF(Q891&gt;=60,"C",IF(Q891&gt;=40,"D",IF(Q891&lt;40,"E"))))))</f>
        <v>B</v>
      </c>
      <c r="S891" s="27">
        <f>INDEX(Detail!$A$1:$A$1001,MATCH(Main!C891,Detail!$G$1:$G$1001,0))</f>
        <v>37222</v>
      </c>
      <c r="T891" t="str">
        <f>INDEX(Detail!$F$1:$F$1001,MATCH(Main!C891,Detail!$G$1:$G$1001,0))</f>
        <v>Lubuklinggau</v>
      </c>
      <c r="U891">
        <f>INDEX(Detail!$C$1:$C$1001,MATCH(Main!C891,Detail!$G$1:$G$1001,0))</f>
        <v>178</v>
      </c>
      <c r="V891">
        <f>INDEX(Detail!$D$1:$D$1001,MATCH(Main!C891,Detail!$G$1:$G$1001,0))</f>
        <v>91</v>
      </c>
      <c r="W891" t="str">
        <f>INDEX(Detail!$E$1:$E$1001,MATCH(Main!C891,Detail!$G$1:$G$1001,0))</f>
        <v>Gang Raya Setiabudhi No. 60</v>
      </c>
      <c r="X891" t="str">
        <f>INDEX(Detail!$B$1:$B$1001,MATCH(Main!C891,Detail!$G$1:$G$1001,0))</f>
        <v>B+</v>
      </c>
    </row>
    <row r="892" spans="1:24" x14ac:dyDescent="0.35">
      <c r="A892">
        <v>891</v>
      </c>
      <c r="B892" t="str">
        <f>IF(A892&lt;=250,"1-250",IF(A892&lt;=500,"251-500",IF(A892&lt;=750,"501-750","751-1000")))</f>
        <v>751-1000</v>
      </c>
      <c r="C892" t="str">
        <f>CONCATENATE(IF(D892="Matematika","A",IF(D892="Fisika","B",IF(D892="Kimia","C",IF(D892="Biologi","D",IF(D892="Statistika","E","F"))))),IF(A892&gt;=1000,"",IF(A892&gt;=100,"0",IF(A892&gt;=10,"00",IF(A892&lt;10,"000")))),A892)</f>
        <v>B0891</v>
      </c>
      <c r="D892" t="s">
        <v>1014</v>
      </c>
      <c r="E892" t="str">
        <f>VLOOKUP(C892,Detail!$G$1:$H$1001,2,0)</f>
        <v>Artawan Zulaika</v>
      </c>
      <c r="F892" t="str">
        <f>IF(D892="Aktuaria","Bu Dwi",IF(D892="Matematika","Pak Krisna",IF(D892="Fisika","Pak Budi",IF(D892="Statistika","Bu Ratna",IF(D892="Biologi","Bu Made","Pak Andi")))))</f>
        <v>Pak Budi</v>
      </c>
      <c r="G892">
        <v>63</v>
      </c>
      <c r="H892">
        <v>43</v>
      </c>
      <c r="I892">
        <v>86</v>
      </c>
      <c r="J892">
        <v>58</v>
      </c>
      <c r="K892">
        <v>86</v>
      </c>
      <c r="L892">
        <v>76</v>
      </c>
      <c r="M892">
        <v>69</v>
      </c>
      <c r="N892" s="27" t="str">
        <f>IFERROR(VLOOKUP(Main!C892,Absen!$A$1:$B$501,2,0),"No")</f>
        <v>No</v>
      </c>
      <c r="O892" s="27" t="str">
        <f>IF(N892="No","Hadir","Tidak Hadir")</f>
        <v>Hadir</v>
      </c>
      <c r="P892">
        <f>IF(N892="No",M892,M892-10)</f>
        <v>69</v>
      </c>
      <c r="Q892">
        <f>SUM(G892:H892,J892:K892)*12.5%+SUM(I892,L892)*20%+P892*10%</f>
        <v>70.55</v>
      </c>
      <c r="R892" t="str">
        <f>IF(Main!Q892&gt;=91,"A+",IF(Main!Q892&gt;=80,"A",IF(Q892&gt;=70,"B",IF(Q892&gt;=60,"C",IF(Q892&gt;=40,"D",IF(Q892&lt;40,"E"))))))</f>
        <v>B</v>
      </c>
      <c r="S892" s="27">
        <f>INDEX(Detail!$A$1:$A$1001,MATCH(Main!C892,Detail!$G$1:$G$1001,0))</f>
        <v>38431</v>
      </c>
      <c r="T892" t="str">
        <f>INDEX(Detail!$F$1:$F$1001,MATCH(Main!C892,Detail!$G$1:$G$1001,0))</f>
        <v>Gorontalo</v>
      </c>
      <c r="U892">
        <f>INDEX(Detail!$C$1:$C$1001,MATCH(Main!C892,Detail!$G$1:$G$1001,0))</f>
        <v>159</v>
      </c>
      <c r="V892">
        <f>INDEX(Detail!$D$1:$D$1001,MATCH(Main!C892,Detail!$G$1:$G$1001,0))</f>
        <v>86</v>
      </c>
      <c r="W892" t="str">
        <f>INDEX(Detail!$E$1:$E$1001,MATCH(Main!C892,Detail!$G$1:$G$1001,0))</f>
        <v xml:space="preserve">Gang W.R. Supratman No. 6
</v>
      </c>
      <c r="X892" t="str">
        <f>INDEX(Detail!$B$1:$B$1001,MATCH(Main!C892,Detail!$G$1:$G$1001,0))</f>
        <v>O+</v>
      </c>
    </row>
    <row r="893" spans="1:24" x14ac:dyDescent="0.35">
      <c r="A893">
        <v>754</v>
      </c>
      <c r="B893" t="str">
        <f>IF(A893&lt;=250,"1-250",IF(A893&lt;=500,"251-500",IF(A893&lt;=750,"501-750","751-1000")))</f>
        <v>751-1000</v>
      </c>
      <c r="C893" t="str">
        <f>CONCATENATE(IF(D893="Matematika","A",IF(D893="Fisika","B",IF(D893="Kimia","C",IF(D893="Biologi","D",IF(D893="Statistika","E","F"))))),IF(A893&gt;=1000,"",IF(A893&gt;=100,"0",IF(A893&gt;=10,"00",IF(A893&lt;10,"000")))),A893)</f>
        <v>E0754</v>
      </c>
      <c r="D893" t="s">
        <v>1010</v>
      </c>
      <c r="E893" t="str">
        <f>VLOOKUP(C893,Detail!$G$1:$H$1001,2,0)</f>
        <v>Mursinin Dabukke</v>
      </c>
      <c r="F893" t="str">
        <f>IF(D893="Aktuaria","Bu Dwi",IF(D893="Matematika","Pak Krisna",IF(D893="Fisika","Pak Budi",IF(D893="Statistika","Bu Ratna",IF(D893="Biologi","Bu Made","Pak Andi")))))</f>
        <v>Bu Ratna</v>
      </c>
      <c r="G893">
        <v>86</v>
      </c>
      <c r="H893">
        <v>59</v>
      </c>
      <c r="I893">
        <v>90</v>
      </c>
      <c r="J893">
        <v>64</v>
      </c>
      <c r="K893">
        <v>82</v>
      </c>
      <c r="L893">
        <v>88</v>
      </c>
      <c r="M893">
        <v>97</v>
      </c>
      <c r="N893" s="27" t="str">
        <f>IFERROR(VLOOKUP(Main!C755,Absen!$A$1:$B$501,2,0),"No")</f>
        <v>No</v>
      </c>
      <c r="O893" s="27" t="str">
        <f>IF(N893="No","Hadir","Tidak Hadir")</f>
        <v>Hadir</v>
      </c>
      <c r="P893">
        <f>IF(N893="No",M893,M893-10)</f>
        <v>97</v>
      </c>
      <c r="Q893">
        <f>SUM(G893:H893,J893:K893)*12.5%+SUM(I893,L893)*20%+P893*10%</f>
        <v>81.674999999999997</v>
      </c>
      <c r="R893" t="str">
        <f>IF(Main!Q755&gt;=91,"A+",IF(Main!Q755&gt;=80,"A",IF(Q893&gt;=70,"B",IF(Q893&gt;=60,"C",IF(Q893&gt;=40,"D",IF(Q893&lt;40,"E"))))))</f>
        <v>A</v>
      </c>
      <c r="S893" s="27">
        <f>INDEX(Detail!$A$1:$A$1001,MATCH(Main!C893,Detail!$G$1:$G$1001,0))</f>
        <v>38092</v>
      </c>
      <c r="T893" t="str">
        <f>INDEX(Detail!$F$1:$F$1001,MATCH(Main!C893,Detail!$G$1:$G$1001,0))</f>
        <v>Parepare</v>
      </c>
      <c r="U893">
        <f>INDEX(Detail!$C$1:$C$1001,MATCH(Main!C893,Detail!$G$1:$G$1001,0))</f>
        <v>160</v>
      </c>
      <c r="V893">
        <f>INDEX(Detail!$D$1:$D$1001,MATCH(Main!C893,Detail!$G$1:$G$1001,0))</f>
        <v>59</v>
      </c>
      <c r="W893" t="str">
        <f>INDEX(Detail!$E$1:$E$1001,MATCH(Main!C893,Detail!$G$1:$G$1001,0))</f>
        <v xml:space="preserve">Gang Bangka Raya No. 7
</v>
      </c>
      <c r="X893" t="str">
        <f>INDEX(Detail!$B$1:$B$1001,MATCH(Main!C893,Detail!$G$1:$G$1001,0))</f>
        <v>B+</v>
      </c>
    </row>
    <row r="894" spans="1:24" x14ac:dyDescent="0.35">
      <c r="A894">
        <v>893</v>
      </c>
      <c r="B894" t="str">
        <f>IF(A894&lt;=250,"1-250",IF(A894&lt;=500,"251-500",IF(A894&lt;=750,"501-750","751-1000")))</f>
        <v>751-1000</v>
      </c>
      <c r="C894" t="str">
        <f>CONCATENATE(IF(D894="Matematika","A",IF(D894="Fisika","B",IF(D894="Kimia","C",IF(D894="Biologi","D",IF(D894="Statistika","E","F"))))),IF(A894&gt;=1000,"",IF(A894&gt;=100,"0",IF(A894&gt;=10,"00",IF(A894&lt;10,"000")))),A894)</f>
        <v>B0893</v>
      </c>
      <c r="D894" t="s">
        <v>1014</v>
      </c>
      <c r="E894" t="str">
        <f>VLOOKUP(C894,Detail!$G$1:$H$1001,2,0)</f>
        <v>Sari Wulandari</v>
      </c>
      <c r="F894" t="str">
        <f>IF(D894="Aktuaria","Bu Dwi",IF(D894="Matematika","Pak Krisna",IF(D894="Fisika","Pak Budi",IF(D894="Statistika","Bu Ratna",IF(D894="Biologi","Bu Made","Pak Andi")))))</f>
        <v>Pak Budi</v>
      </c>
      <c r="G894">
        <v>77</v>
      </c>
      <c r="H894">
        <v>44</v>
      </c>
      <c r="I894">
        <v>46</v>
      </c>
      <c r="J894">
        <v>75</v>
      </c>
      <c r="K894">
        <v>52</v>
      </c>
      <c r="L894">
        <v>59</v>
      </c>
      <c r="M894">
        <v>82</v>
      </c>
      <c r="N894" s="27">
        <f>IFERROR(VLOOKUP(Main!C894,Absen!$A$1:$B$501,2,0),"No")</f>
        <v>44837</v>
      </c>
      <c r="O894" s="27" t="str">
        <f>IF(N894="No","Hadir","Tidak Hadir")</f>
        <v>Tidak Hadir</v>
      </c>
      <c r="P894">
        <f>IF(N894="No",M894,M894-10)</f>
        <v>72</v>
      </c>
      <c r="Q894">
        <f>SUM(G894:H894,J894:K894)*12.5%+SUM(I894,L894)*20%+P894*10%</f>
        <v>59.2</v>
      </c>
      <c r="R894" t="str">
        <f>IF(Main!Q894&gt;=91,"A+",IF(Main!Q894&gt;=80,"A",IF(Q894&gt;=70,"B",IF(Q894&gt;=60,"C",IF(Q894&gt;=40,"D",IF(Q894&lt;40,"E"))))))</f>
        <v>D</v>
      </c>
      <c r="S894" s="27">
        <f>INDEX(Detail!$A$1:$A$1001,MATCH(Main!C894,Detail!$G$1:$G$1001,0))</f>
        <v>37429</v>
      </c>
      <c r="T894" t="str">
        <f>INDEX(Detail!$F$1:$F$1001,MATCH(Main!C894,Detail!$G$1:$G$1001,0))</f>
        <v>Medan</v>
      </c>
      <c r="U894">
        <f>INDEX(Detail!$C$1:$C$1001,MATCH(Main!C894,Detail!$G$1:$G$1001,0))</f>
        <v>153</v>
      </c>
      <c r="V894">
        <f>INDEX(Detail!$D$1:$D$1001,MATCH(Main!C894,Detail!$G$1:$G$1001,0))</f>
        <v>89</v>
      </c>
      <c r="W894" t="str">
        <f>INDEX(Detail!$E$1:$E$1001,MATCH(Main!C894,Detail!$G$1:$G$1001,0))</f>
        <v xml:space="preserve">Gg. Monginsidi No. 5
</v>
      </c>
      <c r="X894" t="str">
        <f>INDEX(Detail!$B$1:$B$1001,MATCH(Main!C894,Detail!$G$1:$G$1001,0))</f>
        <v>B-</v>
      </c>
    </row>
    <row r="895" spans="1:24" x14ac:dyDescent="0.35">
      <c r="A895">
        <v>894</v>
      </c>
      <c r="B895" t="str">
        <f>IF(A895&lt;=250,"1-250",IF(A895&lt;=500,"251-500",IF(A895&lt;=750,"501-750","751-1000")))</f>
        <v>751-1000</v>
      </c>
      <c r="C895" t="str">
        <f>CONCATENATE(IF(D895="Matematika","A",IF(D895="Fisika","B",IF(D895="Kimia","C",IF(D895="Biologi","D",IF(D895="Statistika","E","F"))))),IF(A895&gt;=1000,"",IF(A895&gt;=100,"0",IF(A895&gt;=10,"00",IF(A895&lt;10,"000")))),A895)</f>
        <v>E0894</v>
      </c>
      <c r="D895" t="s">
        <v>1010</v>
      </c>
      <c r="E895" t="str">
        <f>VLOOKUP(C895,Detail!$G$1:$H$1001,2,0)</f>
        <v>Harimurti Iswahyudi</v>
      </c>
      <c r="F895" t="str">
        <f>IF(D895="Aktuaria","Bu Dwi",IF(D895="Matematika","Pak Krisna",IF(D895="Fisika","Pak Budi",IF(D895="Statistika","Bu Ratna",IF(D895="Biologi","Bu Made","Pak Andi")))))</f>
        <v>Bu Ratna</v>
      </c>
      <c r="G895">
        <v>67</v>
      </c>
      <c r="H895">
        <v>65</v>
      </c>
      <c r="I895">
        <v>65</v>
      </c>
      <c r="J895">
        <v>60</v>
      </c>
      <c r="K895">
        <v>63</v>
      </c>
      <c r="L895">
        <v>99</v>
      </c>
      <c r="M895">
        <v>96</v>
      </c>
      <c r="N895" s="27" t="str">
        <f>IFERROR(VLOOKUP(Main!C895,Absen!$A$1:$B$501,2,0),"No")</f>
        <v>No</v>
      </c>
      <c r="O895" s="27" t="str">
        <f>IF(N895="No","Hadir","Tidak Hadir")</f>
        <v>Hadir</v>
      </c>
      <c r="P895">
        <f>IF(N895="No",M895,M895-10)</f>
        <v>96</v>
      </c>
      <c r="Q895">
        <f>SUM(G895:H895,J895:K895)*12.5%+SUM(I895,L895)*20%+P895*10%</f>
        <v>74.275000000000006</v>
      </c>
      <c r="R895" t="str">
        <f>IF(Main!Q895&gt;=91,"A+",IF(Main!Q895&gt;=80,"A",IF(Q895&gt;=70,"B",IF(Q895&gt;=60,"C",IF(Q895&gt;=40,"D",IF(Q895&lt;40,"E"))))))</f>
        <v>B</v>
      </c>
      <c r="S895" s="27">
        <f>INDEX(Detail!$A$1:$A$1001,MATCH(Main!C895,Detail!$G$1:$G$1001,0))</f>
        <v>37754</v>
      </c>
      <c r="T895" t="str">
        <f>INDEX(Detail!$F$1:$F$1001,MATCH(Main!C895,Detail!$G$1:$G$1001,0))</f>
        <v>Magelang</v>
      </c>
      <c r="U895">
        <f>INDEX(Detail!$C$1:$C$1001,MATCH(Main!C895,Detail!$G$1:$G$1001,0))</f>
        <v>163</v>
      </c>
      <c r="V895">
        <f>INDEX(Detail!$D$1:$D$1001,MATCH(Main!C895,Detail!$G$1:$G$1001,0))</f>
        <v>76</v>
      </c>
      <c r="W895" t="str">
        <f>INDEX(Detail!$E$1:$E$1001,MATCH(Main!C895,Detail!$G$1:$G$1001,0))</f>
        <v xml:space="preserve">Gg. Kebonjati No. 4
</v>
      </c>
      <c r="X895" t="str">
        <f>INDEX(Detail!$B$1:$B$1001,MATCH(Main!C895,Detail!$G$1:$G$1001,0))</f>
        <v>A-</v>
      </c>
    </row>
    <row r="896" spans="1:24" x14ac:dyDescent="0.35">
      <c r="A896">
        <v>895</v>
      </c>
      <c r="B896" t="str">
        <f>IF(A896&lt;=250,"1-250",IF(A896&lt;=500,"251-500",IF(A896&lt;=750,"501-750","751-1000")))</f>
        <v>751-1000</v>
      </c>
      <c r="C896" t="str">
        <f>CONCATENATE(IF(D896="Matematika","A",IF(D896="Fisika","B",IF(D896="Kimia","C",IF(D896="Biologi","D",IF(D896="Statistika","E","F"))))),IF(A896&gt;=1000,"",IF(A896&gt;=100,"0",IF(A896&gt;=10,"00",IF(A896&lt;10,"000")))),A896)</f>
        <v>F0895</v>
      </c>
      <c r="D896" t="s">
        <v>1011</v>
      </c>
      <c r="E896" t="str">
        <f>VLOOKUP(C896,Detail!$G$1:$H$1001,2,0)</f>
        <v>Ian Prasetya</v>
      </c>
      <c r="F896" t="str">
        <f>IF(D896="Aktuaria","Bu Dwi",IF(D896="Matematika","Pak Krisna",IF(D896="Fisika","Pak Budi",IF(D896="Statistika","Bu Ratna",IF(D896="Biologi","Bu Made","Pak Andi")))))</f>
        <v>Bu Dwi</v>
      </c>
      <c r="G896">
        <v>54</v>
      </c>
      <c r="H896">
        <v>58</v>
      </c>
      <c r="I896">
        <v>76</v>
      </c>
      <c r="J896">
        <v>59</v>
      </c>
      <c r="K896">
        <v>51</v>
      </c>
      <c r="L896">
        <v>66</v>
      </c>
      <c r="M896">
        <v>73</v>
      </c>
      <c r="N896" s="27">
        <f>IFERROR(VLOOKUP(Main!C896,Absen!$A$1:$B$501,2,0),"No")</f>
        <v>44842</v>
      </c>
      <c r="O896" s="27" t="str">
        <f>IF(N896="No","Hadir","Tidak Hadir")</f>
        <v>Tidak Hadir</v>
      </c>
      <c r="P896">
        <f>IF(N896="No",M896,M896-10)</f>
        <v>63</v>
      </c>
      <c r="Q896">
        <f>SUM(G896:H896,J896:K896)*12.5%+SUM(I896,L896)*20%+P896*10%</f>
        <v>62.45</v>
      </c>
      <c r="R896" t="str">
        <f>IF(Main!Q896&gt;=91,"A+",IF(Main!Q896&gt;=80,"A",IF(Q896&gt;=70,"B",IF(Q896&gt;=60,"C",IF(Q896&gt;=40,"D",IF(Q896&lt;40,"E"))))))</f>
        <v>C</v>
      </c>
      <c r="S896" s="27">
        <f>INDEX(Detail!$A$1:$A$1001,MATCH(Main!C896,Detail!$G$1:$G$1001,0))</f>
        <v>38419</v>
      </c>
      <c r="T896" t="str">
        <f>INDEX(Detail!$F$1:$F$1001,MATCH(Main!C896,Detail!$G$1:$G$1001,0))</f>
        <v>Cimahi</v>
      </c>
      <c r="U896">
        <f>INDEX(Detail!$C$1:$C$1001,MATCH(Main!C896,Detail!$G$1:$G$1001,0))</f>
        <v>158</v>
      </c>
      <c r="V896">
        <f>INDEX(Detail!$D$1:$D$1001,MATCH(Main!C896,Detail!$G$1:$G$1001,0))</f>
        <v>56</v>
      </c>
      <c r="W896" t="str">
        <f>INDEX(Detail!$E$1:$E$1001,MATCH(Main!C896,Detail!$G$1:$G$1001,0))</f>
        <v>Gg. Kiaracondong No. 32</v>
      </c>
      <c r="X896" t="str">
        <f>INDEX(Detail!$B$1:$B$1001,MATCH(Main!C896,Detail!$G$1:$G$1001,0))</f>
        <v>A-</v>
      </c>
    </row>
    <row r="897" spans="1:24" x14ac:dyDescent="0.35">
      <c r="A897">
        <v>896</v>
      </c>
      <c r="B897" t="str">
        <f>IF(A897&lt;=250,"1-250",IF(A897&lt;=500,"251-500",IF(A897&lt;=750,"501-750","751-1000")))</f>
        <v>751-1000</v>
      </c>
      <c r="C897" t="str">
        <f>CONCATENATE(IF(D897="Matematika","A",IF(D897="Fisika","B",IF(D897="Kimia","C",IF(D897="Biologi","D",IF(D897="Statistika","E","F"))))),IF(A897&gt;=1000,"",IF(A897&gt;=100,"0",IF(A897&gt;=10,"00",IF(A897&lt;10,"000")))),A897)</f>
        <v>C0896</v>
      </c>
      <c r="D897" t="s">
        <v>1012</v>
      </c>
      <c r="E897" t="str">
        <f>VLOOKUP(C897,Detail!$G$1:$H$1001,2,0)</f>
        <v>Hana Hutagalung</v>
      </c>
      <c r="F897" t="str">
        <f>IF(D897="Aktuaria","Bu Dwi",IF(D897="Matematika","Pak Krisna",IF(D897="Fisika","Pak Budi",IF(D897="Statistika","Bu Ratna",IF(D897="Biologi","Bu Made","Pak Andi")))))</f>
        <v>Pak Andi</v>
      </c>
      <c r="G897">
        <v>70</v>
      </c>
      <c r="H897">
        <v>59</v>
      </c>
      <c r="I897">
        <v>48</v>
      </c>
      <c r="J897">
        <v>63</v>
      </c>
      <c r="K897">
        <v>84</v>
      </c>
      <c r="L897">
        <v>55</v>
      </c>
      <c r="M897">
        <v>61</v>
      </c>
      <c r="N897" s="27" t="str">
        <f>IFERROR(VLOOKUP(Main!C897,Absen!$A$1:$B$501,2,0),"No")</f>
        <v>No</v>
      </c>
      <c r="O897" s="27" t="str">
        <f>IF(N897="No","Hadir","Tidak Hadir")</f>
        <v>Hadir</v>
      </c>
      <c r="P897">
        <f>IF(N897="No",M897,M897-10)</f>
        <v>61</v>
      </c>
      <c r="Q897">
        <f>SUM(G897:H897,J897:K897)*12.5%+SUM(I897,L897)*20%+P897*10%</f>
        <v>61.2</v>
      </c>
      <c r="R897" t="str">
        <f>IF(Main!Q897&gt;=91,"A+",IF(Main!Q897&gt;=80,"A",IF(Q897&gt;=70,"B",IF(Q897&gt;=60,"C",IF(Q897&gt;=40,"D",IF(Q897&lt;40,"E"))))))</f>
        <v>C</v>
      </c>
      <c r="S897" s="27">
        <f>INDEX(Detail!$A$1:$A$1001,MATCH(Main!C897,Detail!$G$1:$G$1001,0))</f>
        <v>37712</v>
      </c>
      <c r="T897" t="str">
        <f>INDEX(Detail!$F$1:$F$1001,MATCH(Main!C897,Detail!$G$1:$G$1001,0))</f>
        <v>Denpasar</v>
      </c>
      <c r="U897">
        <f>INDEX(Detail!$C$1:$C$1001,MATCH(Main!C897,Detail!$G$1:$G$1001,0))</f>
        <v>168</v>
      </c>
      <c r="V897">
        <f>INDEX(Detail!$D$1:$D$1001,MATCH(Main!C897,Detail!$G$1:$G$1001,0))</f>
        <v>82</v>
      </c>
      <c r="W897" t="str">
        <f>INDEX(Detail!$E$1:$E$1001,MATCH(Main!C897,Detail!$G$1:$G$1001,0))</f>
        <v xml:space="preserve">Gg. Stasiun Wonokromo No. 6
</v>
      </c>
      <c r="X897" t="str">
        <f>INDEX(Detail!$B$1:$B$1001,MATCH(Main!C897,Detail!$G$1:$G$1001,0))</f>
        <v>B-</v>
      </c>
    </row>
    <row r="898" spans="1:24" x14ac:dyDescent="0.35">
      <c r="A898">
        <v>897</v>
      </c>
      <c r="B898" t="str">
        <f>IF(A898&lt;=250,"1-250",IF(A898&lt;=500,"251-500",IF(A898&lt;=750,"501-750","751-1000")))</f>
        <v>751-1000</v>
      </c>
      <c r="C898" t="str">
        <f>CONCATENATE(IF(D898="Matematika","A",IF(D898="Fisika","B",IF(D898="Kimia","C",IF(D898="Biologi","D",IF(D898="Statistika","E","F"))))),IF(A898&gt;=1000,"",IF(A898&gt;=100,"0",IF(A898&gt;=10,"00",IF(A898&lt;10,"000")))),A898)</f>
        <v>D0897</v>
      </c>
      <c r="D898" t="s">
        <v>1013</v>
      </c>
      <c r="E898" t="str">
        <f>VLOOKUP(C898,Detail!$G$1:$H$1001,2,0)</f>
        <v>Nadia Puspasari</v>
      </c>
      <c r="F898" t="str">
        <f>IF(D898="Aktuaria","Bu Dwi",IF(D898="Matematika","Pak Krisna",IF(D898="Fisika","Pak Budi",IF(D898="Statistika","Bu Ratna",IF(D898="Biologi","Bu Made","Pak Andi")))))</f>
        <v>Bu Made</v>
      </c>
      <c r="G898">
        <v>84</v>
      </c>
      <c r="H898">
        <v>55</v>
      </c>
      <c r="I898">
        <v>32</v>
      </c>
      <c r="J898">
        <v>64</v>
      </c>
      <c r="K898">
        <v>68</v>
      </c>
      <c r="L898">
        <v>53</v>
      </c>
      <c r="M898">
        <v>62</v>
      </c>
      <c r="N898" s="27">
        <f>IFERROR(VLOOKUP(Main!C898,Absen!$A$1:$B$501,2,0),"No")</f>
        <v>44853</v>
      </c>
      <c r="O898" s="27" t="str">
        <f>IF(N898="No","Hadir","Tidak Hadir")</f>
        <v>Tidak Hadir</v>
      </c>
      <c r="P898">
        <f>IF(N898="No",M898,M898-10)</f>
        <v>52</v>
      </c>
      <c r="Q898">
        <f>SUM(G898:H898,J898:K898)*12.5%+SUM(I898,L898)*20%+P898*10%</f>
        <v>56.075000000000003</v>
      </c>
      <c r="R898" t="str">
        <f>IF(Main!Q898&gt;=91,"A+",IF(Main!Q898&gt;=80,"A",IF(Q898&gt;=70,"B",IF(Q898&gt;=60,"C",IF(Q898&gt;=40,"D",IF(Q898&lt;40,"E"))))))</f>
        <v>D</v>
      </c>
      <c r="S898" s="27">
        <f>INDEX(Detail!$A$1:$A$1001,MATCH(Main!C898,Detail!$G$1:$G$1001,0))</f>
        <v>37435</v>
      </c>
      <c r="T898" t="str">
        <f>INDEX(Detail!$F$1:$F$1001,MATCH(Main!C898,Detail!$G$1:$G$1001,0))</f>
        <v>Sorong</v>
      </c>
      <c r="U898">
        <f>INDEX(Detail!$C$1:$C$1001,MATCH(Main!C898,Detail!$G$1:$G$1001,0))</f>
        <v>166</v>
      </c>
      <c r="V898">
        <f>INDEX(Detail!$D$1:$D$1001,MATCH(Main!C898,Detail!$G$1:$G$1001,0))</f>
        <v>73</v>
      </c>
      <c r="W898" t="str">
        <f>INDEX(Detail!$E$1:$E$1001,MATCH(Main!C898,Detail!$G$1:$G$1001,0))</f>
        <v>Gang Gardujati No. 55</v>
      </c>
      <c r="X898" t="str">
        <f>INDEX(Detail!$B$1:$B$1001,MATCH(Main!C898,Detail!$G$1:$G$1001,0))</f>
        <v>O-</v>
      </c>
    </row>
    <row r="899" spans="1:24" x14ac:dyDescent="0.35">
      <c r="A899">
        <v>898</v>
      </c>
      <c r="B899" t="str">
        <f>IF(A899&lt;=250,"1-250",IF(A899&lt;=500,"251-500",IF(A899&lt;=750,"501-750","751-1000")))</f>
        <v>751-1000</v>
      </c>
      <c r="C899" t="str">
        <f>CONCATENATE(IF(D899="Matematika","A",IF(D899="Fisika","B",IF(D899="Kimia","C",IF(D899="Biologi","D",IF(D899="Statistika","E","F"))))),IF(A899&gt;=1000,"",IF(A899&gt;=100,"0",IF(A899&gt;=10,"00",IF(A899&lt;10,"000")))),A899)</f>
        <v>D0898</v>
      </c>
      <c r="D899" t="s">
        <v>1013</v>
      </c>
      <c r="E899" t="str">
        <f>VLOOKUP(C899,Detail!$G$1:$H$1001,2,0)</f>
        <v>Jamil Handayani</v>
      </c>
      <c r="F899" t="str">
        <f>IF(D899="Aktuaria","Bu Dwi",IF(D899="Matematika","Pak Krisna",IF(D899="Fisika","Pak Budi",IF(D899="Statistika","Bu Ratna",IF(D899="Biologi","Bu Made","Pak Andi")))))</f>
        <v>Bu Made</v>
      </c>
      <c r="G899">
        <v>83</v>
      </c>
      <c r="H899">
        <v>60</v>
      </c>
      <c r="I899">
        <v>57</v>
      </c>
      <c r="J899">
        <v>65</v>
      </c>
      <c r="K899">
        <v>67</v>
      </c>
      <c r="L899">
        <v>75</v>
      </c>
      <c r="M899">
        <v>67</v>
      </c>
      <c r="N899" s="27" t="str">
        <f>IFERROR(VLOOKUP(Main!C899,Absen!$A$1:$B$501,2,0),"No")</f>
        <v>No</v>
      </c>
      <c r="O899" s="27" t="str">
        <f>IF(N899="No","Hadir","Tidak Hadir")</f>
        <v>Hadir</v>
      </c>
      <c r="P899">
        <f>IF(N899="No",M899,M899-10)</f>
        <v>67</v>
      </c>
      <c r="Q899">
        <f>SUM(G899:H899,J899:K899)*12.5%+SUM(I899,L899)*20%+P899*10%</f>
        <v>67.475000000000009</v>
      </c>
      <c r="R899" t="str">
        <f>IF(Main!Q899&gt;=91,"A+",IF(Main!Q899&gt;=80,"A",IF(Q899&gt;=70,"B",IF(Q899&gt;=60,"C",IF(Q899&gt;=40,"D",IF(Q899&lt;40,"E"))))))</f>
        <v>C</v>
      </c>
      <c r="S899" s="27">
        <f>INDEX(Detail!$A$1:$A$1001,MATCH(Main!C899,Detail!$G$1:$G$1001,0))</f>
        <v>37873</v>
      </c>
      <c r="T899" t="str">
        <f>INDEX(Detail!$F$1:$F$1001,MATCH(Main!C899,Detail!$G$1:$G$1001,0))</f>
        <v>Blitar</v>
      </c>
      <c r="U899">
        <f>INDEX(Detail!$C$1:$C$1001,MATCH(Main!C899,Detail!$G$1:$G$1001,0))</f>
        <v>151</v>
      </c>
      <c r="V899">
        <f>INDEX(Detail!$D$1:$D$1001,MATCH(Main!C899,Detail!$G$1:$G$1001,0))</f>
        <v>48</v>
      </c>
      <c r="W899" t="str">
        <f>INDEX(Detail!$E$1:$E$1001,MATCH(Main!C899,Detail!$G$1:$G$1001,0))</f>
        <v>Jl. Gedebage Selatan No. 60</v>
      </c>
      <c r="X899" t="str">
        <f>INDEX(Detail!$B$1:$B$1001,MATCH(Main!C899,Detail!$G$1:$G$1001,0))</f>
        <v>O-</v>
      </c>
    </row>
    <row r="900" spans="1:24" x14ac:dyDescent="0.35">
      <c r="A900">
        <v>899</v>
      </c>
      <c r="B900" t="str">
        <f>IF(A900&lt;=250,"1-250",IF(A900&lt;=500,"251-500",IF(A900&lt;=750,"501-750","751-1000")))</f>
        <v>751-1000</v>
      </c>
      <c r="C900" t="str">
        <f>CONCATENATE(IF(D900="Matematika","A",IF(D900="Fisika","B",IF(D900="Kimia","C",IF(D900="Biologi","D",IF(D900="Statistika","E","F"))))),IF(A900&gt;=1000,"",IF(A900&gt;=100,"0",IF(A900&gt;=10,"00",IF(A900&lt;10,"000")))),A900)</f>
        <v>C0899</v>
      </c>
      <c r="D900" t="s">
        <v>1012</v>
      </c>
      <c r="E900" t="str">
        <f>VLOOKUP(C900,Detail!$G$1:$H$1001,2,0)</f>
        <v>Pranawa Melani</v>
      </c>
      <c r="F900" t="str">
        <f>IF(D900="Aktuaria","Bu Dwi",IF(D900="Matematika","Pak Krisna",IF(D900="Fisika","Pak Budi",IF(D900="Statistika","Bu Ratna",IF(D900="Biologi","Bu Made","Pak Andi")))))</f>
        <v>Pak Andi</v>
      </c>
      <c r="G900">
        <v>77</v>
      </c>
      <c r="H900">
        <v>59</v>
      </c>
      <c r="I900">
        <v>31</v>
      </c>
      <c r="J900">
        <v>72</v>
      </c>
      <c r="K900">
        <v>85</v>
      </c>
      <c r="L900">
        <v>92</v>
      </c>
      <c r="M900">
        <v>91</v>
      </c>
      <c r="N900" s="27" t="str">
        <f>IFERROR(VLOOKUP(Main!C900,Absen!$A$1:$B$501,2,0),"No")</f>
        <v>No</v>
      </c>
      <c r="O900" s="27" t="str">
        <f>IF(N900="No","Hadir","Tidak Hadir")</f>
        <v>Hadir</v>
      </c>
      <c r="P900">
        <f>IF(N900="No",M900,M900-10)</f>
        <v>91</v>
      </c>
      <c r="Q900">
        <f>SUM(G900:H900,J900:K900)*12.5%+SUM(I900,L900)*20%+P900*10%</f>
        <v>70.325000000000003</v>
      </c>
      <c r="R900" t="str">
        <f>IF(Main!Q900&gt;=91,"A+",IF(Main!Q900&gt;=80,"A",IF(Q900&gt;=70,"B",IF(Q900&gt;=60,"C",IF(Q900&gt;=40,"D",IF(Q900&lt;40,"E"))))))</f>
        <v>B</v>
      </c>
      <c r="S900" s="27">
        <f>INDEX(Detail!$A$1:$A$1001,MATCH(Main!C900,Detail!$G$1:$G$1001,0))</f>
        <v>37897</v>
      </c>
      <c r="T900" t="str">
        <f>INDEX(Detail!$F$1:$F$1001,MATCH(Main!C900,Detail!$G$1:$G$1001,0))</f>
        <v>Bogor</v>
      </c>
      <c r="U900">
        <f>INDEX(Detail!$C$1:$C$1001,MATCH(Main!C900,Detail!$G$1:$G$1001,0))</f>
        <v>180</v>
      </c>
      <c r="V900">
        <f>INDEX(Detail!$D$1:$D$1001,MATCH(Main!C900,Detail!$G$1:$G$1001,0))</f>
        <v>85</v>
      </c>
      <c r="W900" t="str">
        <f>INDEX(Detail!$E$1:$E$1001,MATCH(Main!C900,Detail!$G$1:$G$1001,0))</f>
        <v xml:space="preserve">Jalan Pasirkoja No. 0
</v>
      </c>
      <c r="X900" t="str">
        <f>INDEX(Detail!$B$1:$B$1001,MATCH(Main!C900,Detail!$G$1:$G$1001,0))</f>
        <v>A+</v>
      </c>
    </row>
    <row r="901" spans="1:24" x14ac:dyDescent="0.35">
      <c r="A901">
        <v>900</v>
      </c>
      <c r="B901" t="str">
        <f>IF(A901&lt;=250,"1-250",IF(A901&lt;=500,"251-500",IF(A901&lt;=750,"501-750","751-1000")))</f>
        <v>751-1000</v>
      </c>
      <c r="C901" t="str">
        <f>CONCATENATE(IF(D901="Matematika","A",IF(D901="Fisika","B",IF(D901="Kimia","C",IF(D901="Biologi","D",IF(D901="Statistika","E","F"))))),IF(A901&gt;=1000,"",IF(A901&gt;=100,"0",IF(A901&gt;=10,"00",IF(A901&lt;10,"000")))),A901)</f>
        <v>C0900</v>
      </c>
      <c r="D901" t="s">
        <v>1012</v>
      </c>
      <c r="E901" t="str">
        <f>VLOOKUP(C901,Detail!$G$1:$H$1001,2,0)</f>
        <v>Kasim Natsir</v>
      </c>
      <c r="F901" t="str">
        <f>IF(D901="Aktuaria","Bu Dwi",IF(D901="Matematika","Pak Krisna",IF(D901="Fisika","Pak Budi",IF(D901="Statistika","Bu Ratna",IF(D901="Biologi","Bu Made","Pak Andi")))))</f>
        <v>Pak Andi</v>
      </c>
      <c r="G901">
        <v>83</v>
      </c>
      <c r="H901">
        <v>46</v>
      </c>
      <c r="I901">
        <v>59</v>
      </c>
      <c r="J901">
        <v>57</v>
      </c>
      <c r="K901">
        <v>56</v>
      </c>
      <c r="L901">
        <v>95</v>
      </c>
      <c r="M901">
        <v>95</v>
      </c>
      <c r="N901" s="27" t="str">
        <f>IFERROR(VLOOKUP(Main!C901,Absen!$A$1:$B$501,2,0),"No")</f>
        <v>No</v>
      </c>
      <c r="O901" s="27" t="str">
        <f>IF(N901="No","Hadir","Tidak Hadir")</f>
        <v>Hadir</v>
      </c>
      <c r="P901">
        <f>IF(N901="No",M901,M901-10)</f>
        <v>95</v>
      </c>
      <c r="Q901">
        <f>SUM(G901:H901,J901:K901)*12.5%+SUM(I901,L901)*20%+P901*10%</f>
        <v>70.55</v>
      </c>
      <c r="R901" t="str">
        <f>IF(Main!Q901&gt;=91,"A+",IF(Main!Q901&gt;=80,"A",IF(Q901&gt;=70,"B",IF(Q901&gt;=60,"C",IF(Q901&gt;=40,"D",IF(Q901&lt;40,"E"))))))</f>
        <v>B</v>
      </c>
      <c r="S901" s="27">
        <f>INDEX(Detail!$A$1:$A$1001,MATCH(Main!C901,Detail!$G$1:$G$1001,0))</f>
        <v>37022</v>
      </c>
      <c r="T901" t="str">
        <f>INDEX(Detail!$F$1:$F$1001,MATCH(Main!C901,Detail!$G$1:$G$1001,0))</f>
        <v>Pagaralam</v>
      </c>
      <c r="U901">
        <f>INDEX(Detail!$C$1:$C$1001,MATCH(Main!C901,Detail!$G$1:$G$1001,0))</f>
        <v>161</v>
      </c>
      <c r="V901">
        <f>INDEX(Detail!$D$1:$D$1001,MATCH(Main!C901,Detail!$G$1:$G$1001,0))</f>
        <v>58</v>
      </c>
      <c r="W901" t="str">
        <f>INDEX(Detail!$E$1:$E$1001,MATCH(Main!C901,Detail!$G$1:$G$1001,0))</f>
        <v xml:space="preserve">Jl. Abdul Muis No. 4
</v>
      </c>
      <c r="X901" t="str">
        <f>INDEX(Detail!$B$1:$B$1001,MATCH(Main!C901,Detail!$G$1:$G$1001,0))</f>
        <v>O-</v>
      </c>
    </row>
    <row r="902" spans="1:24" x14ac:dyDescent="0.35">
      <c r="A902">
        <v>901</v>
      </c>
      <c r="B902" t="str">
        <f>IF(A902&lt;=250,"1-250",IF(A902&lt;=500,"251-500",IF(A902&lt;=750,"501-750","751-1000")))</f>
        <v>751-1000</v>
      </c>
      <c r="C902" t="str">
        <f>CONCATENATE(IF(D902="Matematika","A",IF(D902="Fisika","B",IF(D902="Kimia","C",IF(D902="Biologi","D",IF(D902="Statistika","E","F"))))),IF(A902&gt;=1000,"",IF(A902&gt;=100,"0",IF(A902&gt;=10,"00",IF(A902&lt;10,"000")))),A902)</f>
        <v>F0901</v>
      </c>
      <c r="D902" t="s">
        <v>1011</v>
      </c>
      <c r="E902" t="str">
        <f>VLOOKUP(C902,Detail!$G$1:$H$1001,2,0)</f>
        <v>Adika Prastuti</v>
      </c>
      <c r="F902" t="str">
        <f>IF(D902="Aktuaria","Bu Dwi",IF(D902="Matematika","Pak Krisna",IF(D902="Fisika","Pak Budi",IF(D902="Statistika","Bu Ratna",IF(D902="Biologi","Bu Made","Pak Andi")))))</f>
        <v>Bu Dwi</v>
      </c>
      <c r="G902">
        <v>91</v>
      </c>
      <c r="H902">
        <v>68</v>
      </c>
      <c r="I902">
        <v>53</v>
      </c>
      <c r="J902">
        <v>65</v>
      </c>
      <c r="K902">
        <v>80</v>
      </c>
      <c r="L902">
        <v>76</v>
      </c>
      <c r="M902">
        <v>93</v>
      </c>
      <c r="N902" s="27" t="str">
        <f>IFERROR(VLOOKUP(Main!C902,Absen!$A$1:$B$501,2,0),"No")</f>
        <v>No</v>
      </c>
      <c r="O902" s="27" t="str">
        <f>IF(N902="No","Hadir","Tidak Hadir")</f>
        <v>Hadir</v>
      </c>
      <c r="P902">
        <f>IF(N902="No",M902,M902-10)</f>
        <v>93</v>
      </c>
      <c r="Q902">
        <f>SUM(G902:H902,J902:K902)*12.5%+SUM(I902,L902)*20%+P902*10%</f>
        <v>73.099999999999994</v>
      </c>
      <c r="R902" t="str">
        <f>IF(Main!Q902&gt;=91,"A+",IF(Main!Q902&gt;=80,"A",IF(Q902&gt;=70,"B",IF(Q902&gt;=60,"C",IF(Q902&gt;=40,"D",IF(Q902&lt;40,"E"))))))</f>
        <v>B</v>
      </c>
      <c r="S902" s="27">
        <f>INDEX(Detail!$A$1:$A$1001,MATCH(Main!C902,Detail!$G$1:$G$1001,0))</f>
        <v>37684</v>
      </c>
      <c r="T902" t="str">
        <f>INDEX(Detail!$F$1:$F$1001,MATCH(Main!C902,Detail!$G$1:$G$1001,0))</f>
        <v>Padang</v>
      </c>
      <c r="U902">
        <f>INDEX(Detail!$C$1:$C$1001,MATCH(Main!C902,Detail!$G$1:$G$1001,0))</f>
        <v>150</v>
      </c>
      <c r="V902">
        <f>INDEX(Detail!$D$1:$D$1001,MATCH(Main!C902,Detail!$G$1:$G$1001,0))</f>
        <v>47</v>
      </c>
      <c r="W902" t="str">
        <f>INDEX(Detail!$E$1:$E$1001,MATCH(Main!C902,Detail!$G$1:$G$1001,0))</f>
        <v>Gang Rajawali Timur No. 36</v>
      </c>
      <c r="X902" t="str">
        <f>INDEX(Detail!$B$1:$B$1001,MATCH(Main!C902,Detail!$G$1:$G$1001,0))</f>
        <v>A-</v>
      </c>
    </row>
    <row r="903" spans="1:24" x14ac:dyDescent="0.35">
      <c r="A903">
        <v>902</v>
      </c>
      <c r="B903" t="str">
        <f>IF(A903&lt;=250,"1-250",IF(A903&lt;=500,"251-500",IF(A903&lt;=750,"501-750","751-1000")))</f>
        <v>751-1000</v>
      </c>
      <c r="C903" t="str">
        <f>CONCATENATE(IF(D903="Matematika","A",IF(D903="Fisika","B",IF(D903="Kimia","C",IF(D903="Biologi","D",IF(D903="Statistika","E","F"))))),IF(A903&gt;=1000,"",IF(A903&gt;=100,"0",IF(A903&gt;=10,"00",IF(A903&lt;10,"000")))),A903)</f>
        <v>D0902</v>
      </c>
      <c r="D903" t="s">
        <v>1013</v>
      </c>
      <c r="E903" t="str">
        <f>VLOOKUP(C903,Detail!$G$1:$H$1001,2,0)</f>
        <v>Tirtayasa Nuraini</v>
      </c>
      <c r="F903" t="str">
        <f>IF(D903="Aktuaria","Bu Dwi",IF(D903="Matematika","Pak Krisna",IF(D903="Fisika","Pak Budi",IF(D903="Statistika","Bu Ratna",IF(D903="Biologi","Bu Made","Pak Andi")))))</f>
        <v>Bu Made</v>
      </c>
      <c r="G903">
        <v>58</v>
      </c>
      <c r="H903">
        <v>68</v>
      </c>
      <c r="I903">
        <v>86</v>
      </c>
      <c r="J903">
        <v>67</v>
      </c>
      <c r="K903">
        <v>54</v>
      </c>
      <c r="L903">
        <v>47</v>
      </c>
      <c r="M903">
        <v>97</v>
      </c>
      <c r="N903" s="27" t="str">
        <f>IFERROR(VLOOKUP(Main!C903,Absen!$A$1:$B$501,2,0),"No")</f>
        <v>No</v>
      </c>
      <c r="O903" s="27" t="str">
        <f>IF(N903="No","Hadir","Tidak Hadir")</f>
        <v>Hadir</v>
      </c>
      <c r="P903">
        <f>IF(N903="No",M903,M903-10)</f>
        <v>97</v>
      </c>
      <c r="Q903">
        <f>SUM(G903:H903,J903:K903)*12.5%+SUM(I903,L903)*20%+P903*10%</f>
        <v>67.174999999999997</v>
      </c>
      <c r="R903" t="str">
        <f>IF(Main!Q903&gt;=91,"A+",IF(Main!Q903&gt;=80,"A",IF(Q903&gt;=70,"B",IF(Q903&gt;=60,"C",IF(Q903&gt;=40,"D",IF(Q903&lt;40,"E"))))))</f>
        <v>C</v>
      </c>
      <c r="S903" s="27">
        <f>INDEX(Detail!$A$1:$A$1001,MATCH(Main!C903,Detail!$G$1:$G$1001,0))</f>
        <v>37482</v>
      </c>
      <c r="T903" t="str">
        <f>INDEX(Detail!$F$1:$F$1001,MATCH(Main!C903,Detail!$G$1:$G$1001,0))</f>
        <v>Kendari</v>
      </c>
      <c r="U903">
        <f>INDEX(Detail!$C$1:$C$1001,MATCH(Main!C903,Detail!$G$1:$G$1001,0))</f>
        <v>157</v>
      </c>
      <c r="V903">
        <f>INDEX(Detail!$D$1:$D$1001,MATCH(Main!C903,Detail!$G$1:$G$1001,0))</f>
        <v>70</v>
      </c>
      <c r="W903" t="str">
        <f>INDEX(Detail!$E$1:$E$1001,MATCH(Main!C903,Detail!$G$1:$G$1001,0))</f>
        <v>Gang Otto Iskandardinata No. 68</v>
      </c>
      <c r="X903" t="str">
        <f>INDEX(Detail!$B$1:$B$1001,MATCH(Main!C903,Detail!$G$1:$G$1001,0))</f>
        <v>A-</v>
      </c>
    </row>
    <row r="904" spans="1:24" x14ac:dyDescent="0.35">
      <c r="A904">
        <v>903</v>
      </c>
      <c r="B904" t="str">
        <f>IF(A904&lt;=250,"1-250",IF(A904&lt;=500,"251-500",IF(A904&lt;=750,"501-750","751-1000")))</f>
        <v>751-1000</v>
      </c>
      <c r="C904" t="str">
        <f>CONCATENATE(IF(D904="Matematika","A",IF(D904="Fisika","B",IF(D904="Kimia","C",IF(D904="Biologi","D",IF(D904="Statistika","E","F"))))),IF(A904&gt;=1000,"",IF(A904&gt;=100,"0",IF(A904&gt;=10,"00",IF(A904&lt;10,"000")))),A904)</f>
        <v>D0903</v>
      </c>
      <c r="D904" t="s">
        <v>1013</v>
      </c>
      <c r="E904" t="str">
        <f>VLOOKUP(C904,Detail!$G$1:$H$1001,2,0)</f>
        <v>Hendra Halimah</v>
      </c>
      <c r="F904" t="str">
        <f>IF(D904="Aktuaria","Bu Dwi",IF(D904="Matematika","Pak Krisna",IF(D904="Fisika","Pak Budi",IF(D904="Statistika","Bu Ratna",IF(D904="Biologi","Bu Made","Pak Andi")))))</f>
        <v>Bu Made</v>
      </c>
      <c r="G904">
        <v>76</v>
      </c>
      <c r="H904">
        <v>71</v>
      </c>
      <c r="I904">
        <v>52</v>
      </c>
      <c r="J904">
        <v>64</v>
      </c>
      <c r="K904">
        <v>84</v>
      </c>
      <c r="L904">
        <v>65</v>
      </c>
      <c r="M904">
        <v>81</v>
      </c>
      <c r="N904" s="27" t="str">
        <f>IFERROR(VLOOKUP(Main!C904,Absen!$A$1:$B$501,2,0),"No")</f>
        <v>No</v>
      </c>
      <c r="O904" s="27" t="str">
        <f>IF(N904="No","Hadir","Tidak Hadir")</f>
        <v>Hadir</v>
      </c>
      <c r="P904">
        <f>IF(N904="No",M904,M904-10)</f>
        <v>81</v>
      </c>
      <c r="Q904">
        <f>SUM(G904:H904,J904:K904)*12.5%+SUM(I904,L904)*20%+P904*10%</f>
        <v>68.375</v>
      </c>
      <c r="R904" t="str">
        <f>IF(Main!Q904&gt;=91,"A+",IF(Main!Q904&gt;=80,"A",IF(Q904&gt;=70,"B",IF(Q904&gt;=60,"C",IF(Q904&gt;=40,"D",IF(Q904&lt;40,"E"))))))</f>
        <v>C</v>
      </c>
      <c r="S904" s="27">
        <f>INDEX(Detail!$A$1:$A$1001,MATCH(Main!C904,Detail!$G$1:$G$1001,0))</f>
        <v>37708</v>
      </c>
      <c r="T904" t="str">
        <f>INDEX(Detail!$F$1:$F$1001,MATCH(Main!C904,Detail!$G$1:$G$1001,0))</f>
        <v>Subulussalam</v>
      </c>
      <c r="U904">
        <f>INDEX(Detail!$C$1:$C$1001,MATCH(Main!C904,Detail!$G$1:$G$1001,0))</f>
        <v>162</v>
      </c>
      <c r="V904">
        <f>INDEX(Detail!$D$1:$D$1001,MATCH(Main!C904,Detail!$G$1:$G$1001,0))</f>
        <v>63</v>
      </c>
      <c r="W904" t="str">
        <f>INDEX(Detail!$E$1:$E$1001,MATCH(Main!C904,Detail!$G$1:$G$1001,0))</f>
        <v>Gg. Pacuan Kuda No. 56</v>
      </c>
      <c r="X904" t="str">
        <f>INDEX(Detail!$B$1:$B$1001,MATCH(Main!C904,Detail!$G$1:$G$1001,0))</f>
        <v>A+</v>
      </c>
    </row>
    <row r="905" spans="1:24" x14ac:dyDescent="0.35">
      <c r="A905">
        <v>904</v>
      </c>
      <c r="B905" t="str">
        <f>IF(A905&lt;=250,"1-250",IF(A905&lt;=500,"251-500",IF(A905&lt;=750,"501-750","751-1000")))</f>
        <v>751-1000</v>
      </c>
      <c r="C905" t="str">
        <f>CONCATENATE(IF(D905="Matematika","A",IF(D905="Fisika","B",IF(D905="Kimia","C",IF(D905="Biologi","D",IF(D905="Statistika","E","F"))))),IF(A905&gt;=1000,"",IF(A905&gt;=100,"0",IF(A905&gt;=10,"00",IF(A905&lt;10,"000")))),A905)</f>
        <v>A0904</v>
      </c>
      <c r="D905" t="s">
        <v>1015</v>
      </c>
      <c r="E905" t="str">
        <f>VLOOKUP(C905,Detail!$G$1:$H$1001,2,0)</f>
        <v>Mujur Wibisono</v>
      </c>
      <c r="F905" t="str">
        <f>IF(D905="Aktuaria","Bu Dwi",IF(D905="Matematika","Pak Krisna",IF(D905="Fisika","Pak Budi",IF(D905="Statistika","Bu Ratna",IF(D905="Biologi","Bu Made","Pak Andi")))))</f>
        <v>Pak Krisna</v>
      </c>
      <c r="G905">
        <v>65</v>
      </c>
      <c r="H905">
        <v>51</v>
      </c>
      <c r="I905">
        <v>38</v>
      </c>
      <c r="J905">
        <v>72</v>
      </c>
      <c r="K905">
        <v>90</v>
      </c>
      <c r="L905">
        <v>91</v>
      </c>
      <c r="M905">
        <v>95</v>
      </c>
      <c r="N905" s="27" t="str">
        <f>IFERROR(VLOOKUP(Main!C905,Absen!$A$1:$B$501,2,0),"No")</f>
        <v>No</v>
      </c>
      <c r="O905" s="27" t="str">
        <f>IF(N905="No","Hadir","Tidak Hadir")</f>
        <v>Hadir</v>
      </c>
      <c r="P905">
        <f>IF(N905="No",M905,M905-10)</f>
        <v>95</v>
      </c>
      <c r="Q905">
        <f>SUM(G905:H905,J905:K905)*12.5%+SUM(I905,L905)*20%+P905*10%</f>
        <v>70.05</v>
      </c>
      <c r="R905" t="str">
        <f>IF(Main!Q905&gt;=91,"A+",IF(Main!Q905&gt;=80,"A",IF(Q905&gt;=70,"B",IF(Q905&gt;=60,"C",IF(Q905&gt;=40,"D",IF(Q905&lt;40,"E"))))))</f>
        <v>B</v>
      </c>
      <c r="S905" s="27">
        <f>INDEX(Detail!$A$1:$A$1001,MATCH(Main!C905,Detail!$G$1:$G$1001,0))</f>
        <v>37387</v>
      </c>
      <c r="T905" t="str">
        <f>INDEX(Detail!$F$1:$F$1001,MATCH(Main!C905,Detail!$G$1:$G$1001,0))</f>
        <v>Bengkulu</v>
      </c>
      <c r="U905">
        <f>INDEX(Detail!$C$1:$C$1001,MATCH(Main!C905,Detail!$G$1:$G$1001,0))</f>
        <v>166</v>
      </c>
      <c r="V905">
        <f>INDEX(Detail!$D$1:$D$1001,MATCH(Main!C905,Detail!$G$1:$G$1001,0))</f>
        <v>74</v>
      </c>
      <c r="W905" t="str">
        <f>INDEX(Detail!$E$1:$E$1001,MATCH(Main!C905,Detail!$G$1:$G$1001,0))</f>
        <v xml:space="preserve">Jalan H.J Maemunah No. 0
</v>
      </c>
      <c r="X905" t="str">
        <f>INDEX(Detail!$B$1:$B$1001,MATCH(Main!C905,Detail!$G$1:$G$1001,0))</f>
        <v>A-</v>
      </c>
    </row>
    <row r="906" spans="1:24" x14ac:dyDescent="0.35">
      <c r="A906">
        <v>905</v>
      </c>
      <c r="B906" t="str">
        <f>IF(A906&lt;=250,"1-250",IF(A906&lt;=500,"251-500",IF(A906&lt;=750,"501-750","751-1000")))</f>
        <v>751-1000</v>
      </c>
      <c r="C906" t="str">
        <f>CONCATENATE(IF(D906="Matematika","A",IF(D906="Fisika","B",IF(D906="Kimia","C",IF(D906="Biologi","D",IF(D906="Statistika","E","F"))))),IF(A906&gt;=1000,"",IF(A906&gt;=100,"0",IF(A906&gt;=10,"00",IF(A906&lt;10,"000")))),A906)</f>
        <v>A0905</v>
      </c>
      <c r="D906" t="s">
        <v>1015</v>
      </c>
      <c r="E906" t="str">
        <f>VLOOKUP(C906,Detail!$G$1:$H$1001,2,0)</f>
        <v>Bambang Yuniar</v>
      </c>
      <c r="F906" t="str">
        <f>IF(D906="Aktuaria","Bu Dwi",IF(D906="Matematika","Pak Krisna",IF(D906="Fisika","Pak Budi",IF(D906="Statistika","Bu Ratna",IF(D906="Biologi","Bu Made","Pak Andi")))))</f>
        <v>Pak Krisna</v>
      </c>
      <c r="G906">
        <v>60</v>
      </c>
      <c r="H906">
        <v>41</v>
      </c>
      <c r="I906">
        <v>74</v>
      </c>
      <c r="J906">
        <v>68</v>
      </c>
      <c r="K906">
        <v>85</v>
      </c>
      <c r="L906">
        <v>88</v>
      </c>
      <c r="M906">
        <v>81</v>
      </c>
      <c r="N906" s="27" t="str">
        <f>IFERROR(VLOOKUP(Main!C906,Absen!$A$1:$B$501,2,0),"No")</f>
        <v>No</v>
      </c>
      <c r="O906" s="27" t="str">
        <f>IF(N906="No","Hadir","Tidak Hadir")</f>
        <v>Hadir</v>
      </c>
      <c r="P906">
        <f>IF(N906="No",M906,M906-10)</f>
        <v>81</v>
      </c>
      <c r="Q906">
        <f>SUM(G906:H906,J906:K906)*12.5%+SUM(I906,L906)*20%+P906*10%</f>
        <v>72.25</v>
      </c>
      <c r="R906" t="str">
        <f>IF(Main!Q906&gt;=91,"A+",IF(Main!Q906&gt;=80,"A",IF(Q906&gt;=70,"B",IF(Q906&gt;=60,"C",IF(Q906&gt;=40,"D",IF(Q906&lt;40,"E"))))))</f>
        <v>B</v>
      </c>
      <c r="S906" s="27">
        <f>INDEX(Detail!$A$1:$A$1001,MATCH(Main!C906,Detail!$G$1:$G$1001,0))</f>
        <v>37464</v>
      </c>
      <c r="T906" t="str">
        <f>INDEX(Detail!$F$1:$F$1001,MATCH(Main!C906,Detail!$G$1:$G$1001,0))</f>
        <v>Banjar</v>
      </c>
      <c r="U906">
        <f>INDEX(Detail!$C$1:$C$1001,MATCH(Main!C906,Detail!$G$1:$G$1001,0))</f>
        <v>173</v>
      </c>
      <c r="V906">
        <f>INDEX(Detail!$D$1:$D$1001,MATCH(Main!C906,Detail!$G$1:$G$1001,0))</f>
        <v>77</v>
      </c>
      <c r="W906" t="str">
        <f>INDEX(Detail!$E$1:$E$1001,MATCH(Main!C906,Detail!$G$1:$G$1001,0))</f>
        <v>Gg. Tubagus Ismail No. 99</v>
      </c>
      <c r="X906" t="str">
        <f>INDEX(Detail!$B$1:$B$1001,MATCH(Main!C906,Detail!$G$1:$G$1001,0))</f>
        <v>AB+</v>
      </c>
    </row>
    <row r="907" spans="1:24" x14ac:dyDescent="0.35">
      <c r="A907">
        <v>906</v>
      </c>
      <c r="B907" t="str">
        <f>IF(A907&lt;=250,"1-250",IF(A907&lt;=500,"251-500",IF(A907&lt;=750,"501-750","751-1000")))</f>
        <v>751-1000</v>
      </c>
      <c r="C907" t="str">
        <f>CONCATENATE(IF(D907="Matematika","A",IF(D907="Fisika","B",IF(D907="Kimia","C",IF(D907="Biologi","D",IF(D907="Statistika","E","F"))))),IF(A907&gt;=1000,"",IF(A907&gt;=100,"0",IF(A907&gt;=10,"00",IF(A907&lt;10,"000")))),A907)</f>
        <v>D0906</v>
      </c>
      <c r="D907" t="s">
        <v>1013</v>
      </c>
      <c r="E907" t="str">
        <f>VLOOKUP(C907,Detail!$G$1:$H$1001,2,0)</f>
        <v>Jessica Zulaika</v>
      </c>
      <c r="F907" t="str">
        <f>IF(D907="Aktuaria","Bu Dwi",IF(D907="Matematika","Pak Krisna",IF(D907="Fisika","Pak Budi",IF(D907="Statistika","Bu Ratna",IF(D907="Biologi","Bu Made","Pak Andi")))))</f>
        <v>Bu Made</v>
      </c>
      <c r="G907">
        <v>63</v>
      </c>
      <c r="H907">
        <v>46</v>
      </c>
      <c r="I907">
        <v>69</v>
      </c>
      <c r="J907">
        <v>56</v>
      </c>
      <c r="K907">
        <v>51</v>
      </c>
      <c r="L907">
        <v>98</v>
      </c>
      <c r="M907">
        <v>89</v>
      </c>
      <c r="N907" s="27" t="str">
        <f>IFERROR(VLOOKUP(Main!C907,Absen!$A$1:$B$501,2,0),"No")</f>
        <v>No</v>
      </c>
      <c r="O907" s="27" t="str">
        <f>IF(N907="No","Hadir","Tidak Hadir")</f>
        <v>Hadir</v>
      </c>
      <c r="P907">
        <f>IF(N907="No",M907,M907-10)</f>
        <v>89</v>
      </c>
      <c r="Q907">
        <f>SUM(G907:H907,J907:K907)*12.5%+SUM(I907,L907)*20%+P907*10%</f>
        <v>69.3</v>
      </c>
      <c r="R907" t="str">
        <f>IF(Main!Q907&gt;=91,"A+",IF(Main!Q907&gt;=80,"A",IF(Q907&gt;=70,"B",IF(Q907&gt;=60,"C",IF(Q907&gt;=40,"D",IF(Q907&lt;40,"E"))))))</f>
        <v>C</v>
      </c>
      <c r="S907" s="27">
        <f>INDEX(Detail!$A$1:$A$1001,MATCH(Main!C907,Detail!$G$1:$G$1001,0))</f>
        <v>37408</v>
      </c>
      <c r="T907" t="str">
        <f>INDEX(Detail!$F$1:$F$1001,MATCH(Main!C907,Detail!$G$1:$G$1001,0))</f>
        <v>Lubuklinggau</v>
      </c>
      <c r="U907">
        <f>INDEX(Detail!$C$1:$C$1001,MATCH(Main!C907,Detail!$G$1:$G$1001,0))</f>
        <v>156</v>
      </c>
      <c r="V907">
        <f>INDEX(Detail!$D$1:$D$1001,MATCH(Main!C907,Detail!$G$1:$G$1001,0))</f>
        <v>77</v>
      </c>
      <c r="W907" t="str">
        <f>INDEX(Detail!$E$1:$E$1001,MATCH(Main!C907,Detail!$G$1:$G$1001,0))</f>
        <v xml:space="preserve">Gang Cihampelas No. 8
</v>
      </c>
      <c r="X907" t="str">
        <f>INDEX(Detail!$B$1:$B$1001,MATCH(Main!C907,Detail!$G$1:$G$1001,0))</f>
        <v>A-</v>
      </c>
    </row>
    <row r="908" spans="1:24" x14ac:dyDescent="0.35">
      <c r="A908">
        <v>907</v>
      </c>
      <c r="B908" t="str">
        <f>IF(A908&lt;=250,"1-250",IF(A908&lt;=500,"251-500",IF(A908&lt;=750,"501-750","751-1000")))</f>
        <v>751-1000</v>
      </c>
      <c r="C908" t="str">
        <f>CONCATENATE(IF(D908="Matematika","A",IF(D908="Fisika","B",IF(D908="Kimia","C",IF(D908="Biologi","D",IF(D908="Statistika","E","F"))))),IF(A908&gt;=1000,"",IF(A908&gt;=100,"0",IF(A908&gt;=10,"00",IF(A908&lt;10,"000")))),A908)</f>
        <v>C0907</v>
      </c>
      <c r="D908" t="s">
        <v>1012</v>
      </c>
      <c r="E908" t="str">
        <f>VLOOKUP(C908,Detail!$G$1:$H$1001,2,0)</f>
        <v>Carla Padmasari</v>
      </c>
      <c r="F908" t="str">
        <f>IF(D908="Aktuaria","Bu Dwi",IF(D908="Matematika","Pak Krisna",IF(D908="Fisika","Pak Budi",IF(D908="Statistika","Bu Ratna",IF(D908="Biologi","Bu Made","Pak Andi")))))</f>
        <v>Pak Andi</v>
      </c>
      <c r="G908">
        <v>56</v>
      </c>
      <c r="H908">
        <v>63</v>
      </c>
      <c r="I908">
        <v>84</v>
      </c>
      <c r="J908">
        <v>52</v>
      </c>
      <c r="K908">
        <v>58</v>
      </c>
      <c r="L908">
        <v>80</v>
      </c>
      <c r="M908">
        <v>70</v>
      </c>
      <c r="N908" s="27" t="str">
        <f>IFERROR(VLOOKUP(Main!C908,Absen!$A$1:$B$501,2,0),"No")</f>
        <v>No</v>
      </c>
      <c r="O908" s="27" t="str">
        <f>IF(N908="No","Hadir","Tidak Hadir")</f>
        <v>Hadir</v>
      </c>
      <c r="P908">
        <f>IF(N908="No",M908,M908-10)</f>
        <v>70</v>
      </c>
      <c r="Q908">
        <f>SUM(G908:H908,J908:K908)*12.5%+SUM(I908,L908)*20%+P908*10%</f>
        <v>68.425000000000011</v>
      </c>
      <c r="R908" t="str">
        <f>IF(Main!Q908&gt;=91,"A+",IF(Main!Q908&gt;=80,"A",IF(Q908&gt;=70,"B",IF(Q908&gt;=60,"C",IF(Q908&gt;=40,"D",IF(Q908&lt;40,"E"))))))</f>
        <v>C</v>
      </c>
      <c r="S908" s="27">
        <f>INDEX(Detail!$A$1:$A$1001,MATCH(Main!C908,Detail!$G$1:$G$1001,0))</f>
        <v>37077</v>
      </c>
      <c r="T908" t="str">
        <f>INDEX(Detail!$F$1:$F$1001,MATCH(Main!C908,Detail!$G$1:$G$1001,0))</f>
        <v>Bukittinggi</v>
      </c>
      <c r="U908">
        <f>INDEX(Detail!$C$1:$C$1001,MATCH(Main!C908,Detail!$G$1:$G$1001,0))</f>
        <v>159</v>
      </c>
      <c r="V908">
        <f>INDEX(Detail!$D$1:$D$1001,MATCH(Main!C908,Detail!$G$1:$G$1001,0))</f>
        <v>83</v>
      </c>
      <c r="W908" t="str">
        <f>INDEX(Detail!$E$1:$E$1001,MATCH(Main!C908,Detail!$G$1:$G$1001,0))</f>
        <v>Jl. Ahmad Yani No. 72</v>
      </c>
      <c r="X908" t="str">
        <f>INDEX(Detail!$B$1:$B$1001,MATCH(Main!C908,Detail!$G$1:$G$1001,0))</f>
        <v>A-</v>
      </c>
    </row>
    <row r="909" spans="1:24" x14ac:dyDescent="0.35">
      <c r="A909">
        <v>908</v>
      </c>
      <c r="B909" t="str">
        <f>IF(A909&lt;=250,"1-250",IF(A909&lt;=500,"251-500",IF(A909&lt;=750,"501-750","751-1000")))</f>
        <v>751-1000</v>
      </c>
      <c r="C909" t="str">
        <f>CONCATENATE(IF(D909="Matematika","A",IF(D909="Fisika","B",IF(D909="Kimia","C",IF(D909="Biologi","D",IF(D909="Statistika","E","F"))))),IF(A909&gt;=1000,"",IF(A909&gt;=100,"0",IF(A909&gt;=10,"00",IF(A909&lt;10,"000")))),A909)</f>
        <v>C0908</v>
      </c>
      <c r="D909" t="s">
        <v>1012</v>
      </c>
      <c r="E909" t="str">
        <f>VLOOKUP(C909,Detail!$G$1:$H$1001,2,0)</f>
        <v>Indra Nasyiah</v>
      </c>
      <c r="F909" t="str">
        <f>IF(D909="Aktuaria","Bu Dwi",IF(D909="Matematika","Pak Krisna",IF(D909="Fisika","Pak Budi",IF(D909="Statistika","Bu Ratna",IF(D909="Biologi","Bu Made","Pak Andi")))))</f>
        <v>Pak Andi</v>
      </c>
      <c r="G909">
        <v>89</v>
      </c>
      <c r="H909">
        <v>59</v>
      </c>
      <c r="I909">
        <v>40</v>
      </c>
      <c r="J909">
        <v>57</v>
      </c>
      <c r="K909">
        <v>92</v>
      </c>
      <c r="L909">
        <v>46</v>
      </c>
      <c r="M909">
        <v>66</v>
      </c>
      <c r="N909" s="27">
        <f>IFERROR(VLOOKUP(Main!C909,Absen!$A$1:$B$501,2,0),"No")</f>
        <v>44753</v>
      </c>
      <c r="O909" s="27" t="str">
        <f>IF(N909="No","Hadir","Tidak Hadir")</f>
        <v>Tidak Hadir</v>
      </c>
      <c r="P909">
        <f>IF(N909="No",M909,M909-10)</f>
        <v>56</v>
      </c>
      <c r="Q909">
        <f>SUM(G909:H909,J909:K909)*12.5%+SUM(I909,L909)*20%+P909*10%</f>
        <v>59.925000000000004</v>
      </c>
      <c r="R909" t="str">
        <f>IF(Main!Q909&gt;=91,"A+",IF(Main!Q909&gt;=80,"A",IF(Q909&gt;=70,"B",IF(Q909&gt;=60,"C",IF(Q909&gt;=40,"D",IF(Q909&lt;40,"E"))))))</f>
        <v>D</v>
      </c>
      <c r="S909" s="27">
        <f>INDEX(Detail!$A$1:$A$1001,MATCH(Main!C909,Detail!$G$1:$G$1001,0))</f>
        <v>37503</v>
      </c>
      <c r="T909" t="str">
        <f>INDEX(Detail!$F$1:$F$1001,MATCH(Main!C909,Detail!$G$1:$G$1001,0))</f>
        <v>Bengkulu</v>
      </c>
      <c r="U909">
        <f>INDEX(Detail!$C$1:$C$1001,MATCH(Main!C909,Detail!$G$1:$G$1001,0))</f>
        <v>150</v>
      </c>
      <c r="V909">
        <f>INDEX(Detail!$D$1:$D$1001,MATCH(Main!C909,Detail!$G$1:$G$1001,0))</f>
        <v>81</v>
      </c>
      <c r="W909" t="str">
        <f>INDEX(Detail!$E$1:$E$1001,MATCH(Main!C909,Detail!$G$1:$G$1001,0))</f>
        <v>Gg. Pacuan Kuda No. 19</v>
      </c>
      <c r="X909" t="str">
        <f>INDEX(Detail!$B$1:$B$1001,MATCH(Main!C909,Detail!$G$1:$G$1001,0))</f>
        <v>A+</v>
      </c>
    </row>
    <row r="910" spans="1:24" x14ac:dyDescent="0.35">
      <c r="A910">
        <v>909</v>
      </c>
      <c r="B910" t="str">
        <f>IF(A910&lt;=250,"1-250",IF(A910&lt;=500,"251-500",IF(A910&lt;=750,"501-750","751-1000")))</f>
        <v>751-1000</v>
      </c>
      <c r="C910" t="str">
        <f>CONCATENATE(IF(D910="Matematika","A",IF(D910="Fisika","B",IF(D910="Kimia","C",IF(D910="Biologi","D",IF(D910="Statistika","E","F"))))),IF(A910&gt;=1000,"",IF(A910&gt;=100,"0",IF(A910&gt;=10,"00",IF(A910&lt;10,"000")))),A910)</f>
        <v>E0909</v>
      </c>
      <c r="D910" t="s">
        <v>1010</v>
      </c>
      <c r="E910" t="str">
        <f>VLOOKUP(C910,Detail!$G$1:$H$1001,2,0)</f>
        <v>Dariati Samosir</v>
      </c>
      <c r="F910" t="str">
        <f>IF(D910="Aktuaria","Bu Dwi",IF(D910="Matematika","Pak Krisna",IF(D910="Fisika","Pak Budi",IF(D910="Statistika","Bu Ratna",IF(D910="Biologi","Bu Made","Pak Andi")))))</f>
        <v>Bu Ratna</v>
      </c>
      <c r="G910">
        <v>52</v>
      </c>
      <c r="H910">
        <v>45</v>
      </c>
      <c r="I910">
        <v>36</v>
      </c>
      <c r="J910">
        <v>57</v>
      </c>
      <c r="K910">
        <v>82</v>
      </c>
      <c r="L910">
        <v>57</v>
      </c>
      <c r="M910">
        <v>69</v>
      </c>
      <c r="N910" s="27" t="str">
        <f>IFERROR(VLOOKUP(Main!C910,Absen!$A$1:$B$501,2,0),"No")</f>
        <v>No</v>
      </c>
      <c r="O910" s="27" t="str">
        <f>IF(N910="No","Hadir","Tidak Hadir")</f>
        <v>Hadir</v>
      </c>
      <c r="P910">
        <f>IF(N910="No",M910,M910-10)</f>
        <v>69</v>
      </c>
      <c r="Q910">
        <f>SUM(G910:H910,J910:K910)*12.5%+SUM(I910,L910)*20%+P910*10%</f>
        <v>55</v>
      </c>
      <c r="R910" t="str">
        <f>IF(Main!Q910&gt;=91,"A+",IF(Main!Q910&gt;=80,"A",IF(Q910&gt;=70,"B",IF(Q910&gt;=60,"C",IF(Q910&gt;=40,"D",IF(Q910&lt;40,"E"))))))</f>
        <v>D</v>
      </c>
      <c r="S910" s="27">
        <f>INDEX(Detail!$A$1:$A$1001,MATCH(Main!C910,Detail!$G$1:$G$1001,0))</f>
        <v>37425</v>
      </c>
      <c r="T910" t="str">
        <f>INDEX(Detail!$F$1:$F$1001,MATCH(Main!C910,Detail!$G$1:$G$1001,0))</f>
        <v>Semarang</v>
      </c>
      <c r="U910">
        <f>INDEX(Detail!$C$1:$C$1001,MATCH(Main!C910,Detail!$G$1:$G$1001,0))</f>
        <v>170</v>
      </c>
      <c r="V910">
        <f>INDEX(Detail!$D$1:$D$1001,MATCH(Main!C910,Detail!$G$1:$G$1001,0))</f>
        <v>65</v>
      </c>
      <c r="W910" t="str">
        <f>INDEX(Detail!$E$1:$E$1001,MATCH(Main!C910,Detail!$G$1:$G$1001,0))</f>
        <v xml:space="preserve">Gang Sukajadi No. 1
</v>
      </c>
      <c r="X910" t="str">
        <f>INDEX(Detail!$B$1:$B$1001,MATCH(Main!C910,Detail!$G$1:$G$1001,0))</f>
        <v>O-</v>
      </c>
    </row>
    <row r="911" spans="1:24" x14ac:dyDescent="0.35">
      <c r="A911">
        <v>910</v>
      </c>
      <c r="B911" t="str">
        <f>IF(A911&lt;=250,"1-250",IF(A911&lt;=500,"251-500",IF(A911&lt;=750,"501-750","751-1000")))</f>
        <v>751-1000</v>
      </c>
      <c r="C911" t="str">
        <f>CONCATENATE(IF(D911="Matematika","A",IF(D911="Fisika","B",IF(D911="Kimia","C",IF(D911="Biologi","D",IF(D911="Statistika","E","F"))))),IF(A911&gt;=1000,"",IF(A911&gt;=100,"0",IF(A911&gt;=10,"00",IF(A911&lt;10,"000")))),A911)</f>
        <v>B0910</v>
      </c>
      <c r="D911" t="s">
        <v>1014</v>
      </c>
      <c r="E911" t="str">
        <f>VLOOKUP(C911,Detail!$G$1:$H$1001,2,0)</f>
        <v>Parman Kurniawan</v>
      </c>
      <c r="F911" t="str">
        <f>IF(D911="Aktuaria","Bu Dwi",IF(D911="Matematika","Pak Krisna",IF(D911="Fisika","Pak Budi",IF(D911="Statistika","Bu Ratna",IF(D911="Biologi","Bu Made","Pak Andi")))))</f>
        <v>Pak Budi</v>
      </c>
      <c r="G911">
        <v>57</v>
      </c>
      <c r="H911">
        <v>60</v>
      </c>
      <c r="I911">
        <v>60</v>
      </c>
      <c r="J911">
        <v>55</v>
      </c>
      <c r="K911">
        <v>68</v>
      </c>
      <c r="L911">
        <v>97</v>
      </c>
      <c r="M911">
        <v>97</v>
      </c>
      <c r="N911" s="27" t="str">
        <f>IFERROR(VLOOKUP(Main!C911,Absen!$A$1:$B$501,2,0),"No")</f>
        <v>No</v>
      </c>
      <c r="O911" s="27" t="str">
        <f>IF(N911="No","Hadir","Tidak Hadir")</f>
        <v>Hadir</v>
      </c>
      <c r="P911">
        <f>IF(N911="No",M911,M911-10)</f>
        <v>97</v>
      </c>
      <c r="Q911">
        <f>SUM(G911:H911,J911:K911)*12.5%+SUM(I911,L911)*20%+P911*10%</f>
        <v>71.100000000000009</v>
      </c>
      <c r="R911" t="str">
        <f>IF(Main!Q911&gt;=91,"A+",IF(Main!Q911&gt;=80,"A",IF(Q911&gt;=70,"B",IF(Q911&gt;=60,"C",IF(Q911&gt;=40,"D",IF(Q911&lt;40,"E"))))))</f>
        <v>B</v>
      </c>
      <c r="S911" s="27">
        <f>INDEX(Detail!$A$1:$A$1001,MATCH(Main!C911,Detail!$G$1:$G$1001,0))</f>
        <v>37117</v>
      </c>
      <c r="T911" t="str">
        <f>INDEX(Detail!$F$1:$F$1001,MATCH(Main!C911,Detail!$G$1:$G$1001,0))</f>
        <v>Meulaboh</v>
      </c>
      <c r="U911">
        <f>INDEX(Detail!$C$1:$C$1001,MATCH(Main!C911,Detail!$G$1:$G$1001,0))</f>
        <v>163</v>
      </c>
      <c r="V911">
        <f>INDEX(Detail!$D$1:$D$1001,MATCH(Main!C911,Detail!$G$1:$G$1001,0))</f>
        <v>93</v>
      </c>
      <c r="W911" t="str">
        <f>INDEX(Detail!$E$1:$E$1001,MATCH(Main!C911,Detail!$G$1:$G$1001,0))</f>
        <v>Gg. Ciwastra No. 36</v>
      </c>
      <c r="X911" t="str">
        <f>INDEX(Detail!$B$1:$B$1001,MATCH(Main!C911,Detail!$G$1:$G$1001,0))</f>
        <v>AB+</v>
      </c>
    </row>
    <row r="912" spans="1:24" x14ac:dyDescent="0.35">
      <c r="A912">
        <v>911</v>
      </c>
      <c r="B912" t="str">
        <f>IF(A912&lt;=250,"1-250",IF(A912&lt;=500,"251-500",IF(A912&lt;=750,"501-750","751-1000")))</f>
        <v>751-1000</v>
      </c>
      <c r="C912" t="str">
        <f>CONCATENATE(IF(D912="Matematika","A",IF(D912="Fisika","B",IF(D912="Kimia","C",IF(D912="Biologi","D",IF(D912="Statistika","E","F"))))),IF(A912&gt;=1000,"",IF(A912&gt;=100,"0",IF(A912&gt;=10,"00",IF(A912&lt;10,"000")))),A912)</f>
        <v>D0911</v>
      </c>
      <c r="D912" t="s">
        <v>1013</v>
      </c>
      <c r="E912" t="str">
        <f>VLOOKUP(C912,Detail!$G$1:$H$1001,2,0)</f>
        <v>Dimaz Prasetyo</v>
      </c>
      <c r="F912" t="str">
        <f>IF(D912="Aktuaria","Bu Dwi",IF(D912="Matematika","Pak Krisna",IF(D912="Fisika","Pak Budi",IF(D912="Statistika","Bu Ratna",IF(D912="Biologi","Bu Made","Pak Andi")))))</f>
        <v>Bu Made</v>
      </c>
      <c r="G912">
        <v>95</v>
      </c>
      <c r="H912">
        <v>45</v>
      </c>
      <c r="I912">
        <v>50</v>
      </c>
      <c r="J912">
        <v>74</v>
      </c>
      <c r="K912">
        <v>86</v>
      </c>
      <c r="L912">
        <v>86</v>
      </c>
      <c r="M912">
        <v>76</v>
      </c>
      <c r="N912" s="27">
        <f>IFERROR(VLOOKUP(Main!C912,Absen!$A$1:$B$501,2,0),"No")</f>
        <v>44889</v>
      </c>
      <c r="O912" s="27" t="str">
        <f>IF(N912="No","Hadir","Tidak Hadir")</f>
        <v>Tidak Hadir</v>
      </c>
      <c r="P912">
        <f>IF(N912="No",M912,M912-10)</f>
        <v>66</v>
      </c>
      <c r="Q912">
        <f>SUM(G912:H912,J912:K912)*12.5%+SUM(I912,L912)*20%+P912*10%</f>
        <v>71.3</v>
      </c>
      <c r="R912" t="str">
        <f>IF(Main!Q912&gt;=91,"A+",IF(Main!Q912&gt;=80,"A",IF(Q912&gt;=70,"B",IF(Q912&gt;=60,"C",IF(Q912&gt;=40,"D",IF(Q912&lt;40,"E"))))))</f>
        <v>B</v>
      </c>
      <c r="S912" s="27">
        <f>INDEX(Detail!$A$1:$A$1001,MATCH(Main!C912,Detail!$G$1:$G$1001,0))</f>
        <v>37040</v>
      </c>
      <c r="T912" t="str">
        <f>INDEX(Detail!$F$1:$F$1001,MATCH(Main!C912,Detail!$G$1:$G$1001,0))</f>
        <v>Banjarmasin</v>
      </c>
      <c r="U912">
        <f>INDEX(Detail!$C$1:$C$1001,MATCH(Main!C912,Detail!$G$1:$G$1001,0))</f>
        <v>164</v>
      </c>
      <c r="V912">
        <f>INDEX(Detail!$D$1:$D$1001,MATCH(Main!C912,Detail!$G$1:$G$1001,0))</f>
        <v>74</v>
      </c>
      <c r="W912" t="str">
        <f>INDEX(Detail!$E$1:$E$1001,MATCH(Main!C912,Detail!$G$1:$G$1001,0))</f>
        <v xml:space="preserve">Gg. Pacuan Kuda No. 6
</v>
      </c>
      <c r="X912" t="str">
        <f>INDEX(Detail!$B$1:$B$1001,MATCH(Main!C912,Detail!$G$1:$G$1001,0))</f>
        <v>B-</v>
      </c>
    </row>
    <row r="913" spans="1:24" x14ac:dyDescent="0.35">
      <c r="A913">
        <v>912</v>
      </c>
      <c r="B913" t="str">
        <f>IF(A913&lt;=250,"1-250",IF(A913&lt;=500,"251-500",IF(A913&lt;=750,"501-750","751-1000")))</f>
        <v>751-1000</v>
      </c>
      <c r="C913" t="str">
        <f>CONCATENATE(IF(D913="Matematika","A",IF(D913="Fisika","B",IF(D913="Kimia","C",IF(D913="Biologi","D",IF(D913="Statistika","E","F"))))),IF(A913&gt;=1000,"",IF(A913&gt;=100,"0",IF(A913&gt;=10,"00",IF(A913&lt;10,"000")))),A913)</f>
        <v>F0912</v>
      </c>
      <c r="D913" t="s">
        <v>1011</v>
      </c>
      <c r="E913" t="str">
        <f>VLOOKUP(C913,Detail!$G$1:$H$1001,2,0)</f>
        <v>Kayla Rajata</v>
      </c>
      <c r="F913" t="str">
        <f>IF(D913="Aktuaria","Bu Dwi",IF(D913="Matematika","Pak Krisna",IF(D913="Fisika","Pak Budi",IF(D913="Statistika","Bu Ratna",IF(D913="Biologi","Bu Made","Pak Andi")))))</f>
        <v>Bu Dwi</v>
      </c>
      <c r="G913">
        <v>92</v>
      </c>
      <c r="H913">
        <v>75</v>
      </c>
      <c r="I913">
        <v>69</v>
      </c>
      <c r="J913">
        <v>53</v>
      </c>
      <c r="K913">
        <v>52</v>
      </c>
      <c r="L913">
        <v>54</v>
      </c>
      <c r="M913">
        <v>97</v>
      </c>
      <c r="N913" s="27">
        <f>IFERROR(VLOOKUP(Main!C913,Absen!$A$1:$B$501,2,0),"No")</f>
        <v>44816</v>
      </c>
      <c r="O913" s="27" t="str">
        <f>IF(N913="No","Hadir","Tidak Hadir")</f>
        <v>Tidak Hadir</v>
      </c>
      <c r="P913">
        <f>IF(N913="No",M913,M913-10)</f>
        <v>87</v>
      </c>
      <c r="Q913">
        <f>SUM(G913:H913,J913:K913)*12.5%+SUM(I913,L913)*20%+P913*10%</f>
        <v>67.3</v>
      </c>
      <c r="R913" t="str">
        <f>IF(Main!Q913&gt;=91,"A+",IF(Main!Q913&gt;=80,"A",IF(Q913&gt;=70,"B",IF(Q913&gt;=60,"C",IF(Q913&gt;=40,"D",IF(Q913&lt;40,"E"))))))</f>
        <v>C</v>
      </c>
      <c r="S913" s="27">
        <f>INDEX(Detail!$A$1:$A$1001,MATCH(Main!C913,Detail!$G$1:$G$1001,0))</f>
        <v>37671</v>
      </c>
      <c r="T913" t="str">
        <f>INDEX(Detail!$F$1:$F$1001,MATCH(Main!C913,Detail!$G$1:$G$1001,0))</f>
        <v>Batu</v>
      </c>
      <c r="U913">
        <f>INDEX(Detail!$C$1:$C$1001,MATCH(Main!C913,Detail!$G$1:$G$1001,0))</f>
        <v>178</v>
      </c>
      <c r="V913">
        <f>INDEX(Detail!$D$1:$D$1001,MATCH(Main!C913,Detail!$G$1:$G$1001,0))</f>
        <v>47</v>
      </c>
      <c r="W913" t="str">
        <f>INDEX(Detail!$E$1:$E$1001,MATCH(Main!C913,Detail!$G$1:$G$1001,0))</f>
        <v>Gang Dipenogoro No. 04</v>
      </c>
      <c r="X913" t="str">
        <f>INDEX(Detail!$B$1:$B$1001,MATCH(Main!C913,Detail!$G$1:$G$1001,0))</f>
        <v>A+</v>
      </c>
    </row>
    <row r="914" spans="1:24" x14ac:dyDescent="0.35">
      <c r="A914">
        <v>913</v>
      </c>
      <c r="B914" t="str">
        <f>IF(A914&lt;=250,"1-250",IF(A914&lt;=500,"251-500",IF(A914&lt;=750,"501-750","751-1000")))</f>
        <v>751-1000</v>
      </c>
      <c r="C914" t="str">
        <f>CONCATENATE(IF(D914="Matematika","A",IF(D914="Fisika","B",IF(D914="Kimia","C",IF(D914="Biologi","D",IF(D914="Statistika","E","F"))))),IF(A914&gt;=1000,"",IF(A914&gt;=100,"0",IF(A914&gt;=10,"00",IF(A914&lt;10,"000")))),A914)</f>
        <v>F0913</v>
      </c>
      <c r="D914" t="s">
        <v>1011</v>
      </c>
      <c r="E914" t="str">
        <f>VLOOKUP(C914,Detail!$G$1:$H$1001,2,0)</f>
        <v>Jatmiko Uwais</v>
      </c>
      <c r="F914" t="str">
        <f>IF(D914="Aktuaria","Bu Dwi",IF(D914="Matematika","Pak Krisna",IF(D914="Fisika","Pak Budi",IF(D914="Statistika","Bu Ratna",IF(D914="Biologi","Bu Made","Pak Andi")))))</f>
        <v>Bu Dwi</v>
      </c>
      <c r="G914">
        <v>57</v>
      </c>
      <c r="H914">
        <v>71</v>
      </c>
      <c r="I914">
        <v>77</v>
      </c>
      <c r="J914">
        <v>71</v>
      </c>
      <c r="K914">
        <v>59</v>
      </c>
      <c r="L914">
        <v>94</v>
      </c>
      <c r="M914">
        <v>77</v>
      </c>
      <c r="N914" s="27">
        <f>IFERROR(VLOOKUP(Main!C914,Absen!$A$1:$B$501,2,0),"No")</f>
        <v>44761</v>
      </c>
      <c r="O914" s="27" t="str">
        <f>IF(N914="No","Hadir","Tidak Hadir")</f>
        <v>Tidak Hadir</v>
      </c>
      <c r="P914">
        <f>IF(N914="No",M914,M914-10)</f>
        <v>67</v>
      </c>
      <c r="Q914">
        <f>SUM(G914:H914,J914:K914)*12.5%+SUM(I914,L914)*20%+P914*10%</f>
        <v>73.150000000000006</v>
      </c>
      <c r="R914" t="str">
        <f>IF(Main!Q914&gt;=91,"A+",IF(Main!Q914&gt;=80,"A",IF(Q914&gt;=70,"B",IF(Q914&gt;=60,"C",IF(Q914&gt;=40,"D",IF(Q914&lt;40,"E"))))))</f>
        <v>B</v>
      </c>
      <c r="S914" s="27">
        <f>INDEX(Detail!$A$1:$A$1001,MATCH(Main!C914,Detail!$G$1:$G$1001,0))</f>
        <v>38373</v>
      </c>
      <c r="T914" t="str">
        <f>INDEX(Detail!$F$1:$F$1001,MATCH(Main!C914,Detail!$G$1:$G$1001,0))</f>
        <v>Malang</v>
      </c>
      <c r="U914">
        <f>INDEX(Detail!$C$1:$C$1001,MATCH(Main!C914,Detail!$G$1:$G$1001,0))</f>
        <v>151</v>
      </c>
      <c r="V914">
        <f>INDEX(Detail!$D$1:$D$1001,MATCH(Main!C914,Detail!$G$1:$G$1001,0))</f>
        <v>78</v>
      </c>
      <c r="W914" t="str">
        <f>INDEX(Detail!$E$1:$E$1001,MATCH(Main!C914,Detail!$G$1:$G$1001,0))</f>
        <v>Gg. Kutai No. 84</v>
      </c>
      <c r="X914" t="str">
        <f>INDEX(Detail!$B$1:$B$1001,MATCH(Main!C914,Detail!$G$1:$G$1001,0))</f>
        <v>B-</v>
      </c>
    </row>
    <row r="915" spans="1:24" x14ac:dyDescent="0.35">
      <c r="A915">
        <v>914</v>
      </c>
      <c r="B915" t="str">
        <f>IF(A915&lt;=250,"1-250",IF(A915&lt;=500,"251-500",IF(A915&lt;=750,"501-750","751-1000")))</f>
        <v>751-1000</v>
      </c>
      <c r="C915" t="str">
        <f>CONCATENATE(IF(D915="Matematika","A",IF(D915="Fisika","B",IF(D915="Kimia","C",IF(D915="Biologi","D",IF(D915="Statistika","E","F"))))),IF(A915&gt;=1000,"",IF(A915&gt;=100,"0",IF(A915&gt;=10,"00",IF(A915&lt;10,"000")))),A915)</f>
        <v>F0914</v>
      </c>
      <c r="D915" t="s">
        <v>1011</v>
      </c>
      <c r="E915" t="str">
        <f>VLOOKUP(C915,Detail!$G$1:$H$1001,2,0)</f>
        <v>Eja Yulianti</v>
      </c>
      <c r="F915" t="str">
        <f>IF(D915="Aktuaria","Bu Dwi",IF(D915="Matematika","Pak Krisna",IF(D915="Fisika","Pak Budi",IF(D915="Statistika","Bu Ratna",IF(D915="Biologi","Bu Made","Pak Andi")))))</f>
        <v>Bu Dwi</v>
      </c>
      <c r="G915">
        <v>84</v>
      </c>
      <c r="H915">
        <v>46</v>
      </c>
      <c r="I915">
        <v>47</v>
      </c>
      <c r="J915">
        <v>60</v>
      </c>
      <c r="K915">
        <v>70</v>
      </c>
      <c r="L915">
        <v>59</v>
      </c>
      <c r="M915">
        <v>60</v>
      </c>
      <c r="N915" s="27">
        <f>IFERROR(VLOOKUP(Main!C915,Absen!$A$1:$B$501,2,0),"No")</f>
        <v>44788</v>
      </c>
      <c r="O915" s="27" t="str">
        <f>IF(N915="No","Hadir","Tidak Hadir")</f>
        <v>Tidak Hadir</v>
      </c>
      <c r="P915">
        <f>IF(N915="No",M915,M915-10)</f>
        <v>50</v>
      </c>
      <c r="Q915">
        <f>SUM(G915:H915,J915:K915)*12.5%+SUM(I915,L915)*20%+P915*10%</f>
        <v>58.7</v>
      </c>
      <c r="R915" t="str">
        <f>IF(Main!Q915&gt;=91,"A+",IF(Main!Q915&gt;=80,"A",IF(Q915&gt;=70,"B",IF(Q915&gt;=60,"C",IF(Q915&gt;=40,"D",IF(Q915&lt;40,"E"))))))</f>
        <v>D</v>
      </c>
      <c r="S915" s="27">
        <f>INDEX(Detail!$A$1:$A$1001,MATCH(Main!C915,Detail!$G$1:$G$1001,0))</f>
        <v>37125</v>
      </c>
      <c r="T915" t="str">
        <f>INDEX(Detail!$F$1:$F$1001,MATCH(Main!C915,Detail!$G$1:$G$1001,0))</f>
        <v>Tual</v>
      </c>
      <c r="U915">
        <f>INDEX(Detail!$C$1:$C$1001,MATCH(Main!C915,Detail!$G$1:$G$1001,0))</f>
        <v>164</v>
      </c>
      <c r="V915">
        <f>INDEX(Detail!$D$1:$D$1001,MATCH(Main!C915,Detail!$G$1:$G$1001,0))</f>
        <v>76</v>
      </c>
      <c r="W915" t="str">
        <f>INDEX(Detail!$E$1:$E$1001,MATCH(Main!C915,Detail!$G$1:$G$1001,0))</f>
        <v>Gg. K.H. Wahid Hasyim No. 78</v>
      </c>
      <c r="X915" t="str">
        <f>INDEX(Detail!$B$1:$B$1001,MATCH(Main!C915,Detail!$G$1:$G$1001,0))</f>
        <v>O-</v>
      </c>
    </row>
    <row r="916" spans="1:24" x14ac:dyDescent="0.35">
      <c r="A916">
        <v>915</v>
      </c>
      <c r="B916" t="str">
        <f>IF(A916&lt;=250,"1-250",IF(A916&lt;=500,"251-500",IF(A916&lt;=750,"501-750","751-1000")))</f>
        <v>751-1000</v>
      </c>
      <c r="C916" t="str">
        <f>CONCATENATE(IF(D916="Matematika","A",IF(D916="Fisika","B",IF(D916="Kimia","C",IF(D916="Biologi","D",IF(D916="Statistika","E","F"))))),IF(A916&gt;=1000,"",IF(A916&gt;=100,"0",IF(A916&gt;=10,"00",IF(A916&lt;10,"000")))),A916)</f>
        <v>A0915</v>
      </c>
      <c r="D916" t="s">
        <v>1015</v>
      </c>
      <c r="E916" t="str">
        <f>VLOOKUP(C916,Detail!$G$1:$H$1001,2,0)</f>
        <v>Limar Mangunsong</v>
      </c>
      <c r="F916" t="str">
        <f>IF(D916="Aktuaria","Bu Dwi",IF(D916="Matematika","Pak Krisna",IF(D916="Fisika","Pak Budi",IF(D916="Statistika","Bu Ratna",IF(D916="Biologi","Bu Made","Pak Andi")))))</f>
        <v>Pak Krisna</v>
      </c>
      <c r="G916">
        <v>92</v>
      </c>
      <c r="H916">
        <v>42</v>
      </c>
      <c r="I916">
        <v>63</v>
      </c>
      <c r="J916">
        <v>65</v>
      </c>
      <c r="K916">
        <v>81</v>
      </c>
      <c r="L916">
        <v>100</v>
      </c>
      <c r="M916">
        <v>80</v>
      </c>
      <c r="N916" s="27" t="str">
        <f>IFERROR(VLOOKUP(Main!C916,Absen!$A$1:$B$501,2,0),"No")</f>
        <v>No</v>
      </c>
      <c r="O916" s="27" t="str">
        <f>IF(N916="No","Hadir","Tidak Hadir")</f>
        <v>Hadir</v>
      </c>
      <c r="P916">
        <f>IF(N916="No",M916,M916-10)</f>
        <v>80</v>
      </c>
      <c r="Q916">
        <f>SUM(G916:H916,J916:K916)*12.5%+SUM(I916,L916)*20%+P916*10%</f>
        <v>75.599999999999994</v>
      </c>
      <c r="R916" t="str">
        <f>IF(Main!Q916&gt;=91,"A+",IF(Main!Q916&gt;=80,"A",IF(Q916&gt;=70,"B",IF(Q916&gt;=60,"C",IF(Q916&gt;=40,"D",IF(Q916&lt;40,"E"))))))</f>
        <v>B</v>
      </c>
      <c r="S916" s="27">
        <f>INDEX(Detail!$A$1:$A$1001,MATCH(Main!C916,Detail!$G$1:$G$1001,0))</f>
        <v>37120</v>
      </c>
      <c r="T916" t="str">
        <f>INDEX(Detail!$F$1:$F$1001,MATCH(Main!C916,Detail!$G$1:$G$1001,0))</f>
        <v>Salatiga</v>
      </c>
      <c r="U916">
        <f>INDEX(Detail!$C$1:$C$1001,MATCH(Main!C916,Detail!$G$1:$G$1001,0))</f>
        <v>153</v>
      </c>
      <c r="V916">
        <f>INDEX(Detail!$D$1:$D$1001,MATCH(Main!C916,Detail!$G$1:$G$1001,0))</f>
        <v>61</v>
      </c>
      <c r="W916" t="str">
        <f>INDEX(Detail!$E$1:$E$1001,MATCH(Main!C916,Detail!$G$1:$G$1001,0))</f>
        <v>Gang PHH. Mustofa No. 71</v>
      </c>
      <c r="X916" t="str">
        <f>INDEX(Detail!$B$1:$B$1001,MATCH(Main!C916,Detail!$G$1:$G$1001,0))</f>
        <v>AB-</v>
      </c>
    </row>
    <row r="917" spans="1:24" x14ac:dyDescent="0.35">
      <c r="A917">
        <v>916</v>
      </c>
      <c r="B917" t="str">
        <f>IF(A917&lt;=250,"1-250",IF(A917&lt;=500,"251-500",IF(A917&lt;=750,"501-750","751-1000")))</f>
        <v>751-1000</v>
      </c>
      <c r="C917" t="str">
        <f>CONCATENATE(IF(D917="Matematika","A",IF(D917="Fisika","B",IF(D917="Kimia","C",IF(D917="Biologi","D",IF(D917="Statistika","E","F"))))),IF(A917&gt;=1000,"",IF(A917&gt;=100,"0",IF(A917&gt;=10,"00",IF(A917&lt;10,"000")))),A917)</f>
        <v>A0916</v>
      </c>
      <c r="D917" t="s">
        <v>1015</v>
      </c>
      <c r="E917" t="str">
        <f>VLOOKUP(C917,Detail!$G$1:$H$1001,2,0)</f>
        <v>Zulaikha Kusumo</v>
      </c>
      <c r="F917" t="str">
        <f>IF(D917="Aktuaria","Bu Dwi",IF(D917="Matematika","Pak Krisna",IF(D917="Fisika","Pak Budi",IF(D917="Statistika","Bu Ratna",IF(D917="Biologi","Bu Made","Pak Andi")))))</f>
        <v>Pak Krisna</v>
      </c>
      <c r="G917">
        <v>81</v>
      </c>
      <c r="H917">
        <v>55</v>
      </c>
      <c r="I917">
        <v>57</v>
      </c>
      <c r="J917">
        <v>63</v>
      </c>
      <c r="K917">
        <v>85</v>
      </c>
      <c r="L917">
        <v>55</v>
      </c>
      <c r="M917">
        <v>66</v>
      </c>
      <c r="N917" s="27">
        <f>IFERROR(VLOOKUP(Main!C917,Absen!$A$1:$B$501,2,0),"No")</f>
        <v>44905</v>
      </c>
      <c r="O917" s="27" t="str">
        <f>IF(N917="No","Hadir","Tidak Hadir")</f>
        <v>Tidak Hadir</v>
      </c>
      <c r="P917">
        <f>IF(N917="No",M917,M917-10)</f>
        <v>56</v>
      </c>
      <c r="Q917">
        <f>SUM(G917:H917,J917:K917)*12.5%+SUM(I917,L917)*20%+P917*10%</f>
        <v>63.500000000000007</v>
      </c>
      <c r="R917" t="str">
        <f>IF(Main!Q917&gt;=91,"A+",IF(Main!Q917&gt;=80,"A",IF(Q917&gt;=70,"B",IF(Q917&gt;=60,"C",IF(Q917&gt;=40,"D",IF(Q917&lt;40,"E"))))))</f>
        <v>C</v>
      </c>
      <c r="S917" s="27">
        <f>INDEX(Detail!$A$1:$A$1001,MATCH(Main!C917,Detail!$G$1:$G$1001,0))</f>
        <v>38253</v>
      </c>
      <c r="T917" t="str">
        <f>INDEX(Detail!$F$1:$F$1001,MATCH(Main!C917,Detail!$G$1:$G$1001,0))</f>
        <v>Pontianak</v>
      </c>
      <c r="U917">
        <f>INDEX(Detail!$C$1:$C$1001,MATCH(Main!C917,Detail!$G$1:$G$1001,0))</f>
        <v>178</v>
      </c>
      <c r="V917">
        <f>INDEX(Detail!$D$1:$D$1001,MATCH(Main!C917,Detail!$G$1:$G$1001,0))</f>
        <v>51</v>
      </c>
      <c r="W917" t="str">
        <f>INDEX(Detail!$E$1:$E$1001,MATCH(Main!C917,Detail!$G$1:$G$1001,0))</f>
        <v>Jl. Jakarta No. 26</v>
      </c>
      <c r="X917" t="str">
        <f>INDEX(Detail!$B$1:$B$1001,MATCH(Main!C917,Detail!$G$1:$G$1001,0))</f>
        <v>A-</v>
      </c>
    </row>
    <row r="918" spans="1:24" x14ac:dyDescent="0.35">
      <c r="A918">
        <v>917</v>
      </c>
      <c r="B918" t="str">
        <f>IF(A918&lt;=250,"1-250",IF(A918&lt;=500,"251-500",IF(A918&lt;=750,"501-750","751-1000")))</f>
        <v>751-1000</v>
      </c>
      <c r="C918" t="str">
        <f>CONCATENATE(IF(D918="Matematika","A",IF(D918="Fisika","B",IF(D918="Kimia","C",IF(D918="Biologi","D",IF(D918="Statistika","E","F"))))),IF(A918&gt;=1000,"",IF(A918&gt;=100,"0",IF(A918&gt;=10,"00",IF(A918&lt;10,"000")))),A918)</f>
        <v>F0917</v>
      </c>
      <c r="D918" t="s">
        <v>1011</v>
      </c>
      <c r="E918" t="str">
        <f>VLOOKUP(C918,Detail!$G$1:$H$1001,2,0)</f>
        <v>Marsudi Haryanti</v>
      </c>
      <c r="F918" t="str">
        <f>IF(D918="Aktuaria","Bu Dwi",IF(D918="Matematika","Pak Krisna",IF(D918="Fisika","Pak Budi",IF(D918="Statistika","Bu Ratna",IF(D918="Biologi","Bu Made","Pak Andi")))))</f>
        <v>Bu Dwi</v>
      </c>
      <c r="G918">
        <v>82</v>
      </c>
      <c r="H918">
        <v>46</v>
      </c>
      <c r="I918">
        <v>94</v>
      </c>
      <c r="J918">
        <v>71</v>
      </c>
      <c r="K918">
        <v>76</v>
      </c>
      <c r="L918">
        <v>88</v>
      </c>
      <c r="M918">
        <v>62</v>
      </c>
      <c r="N918" s="27">
        <f>IFERROR(VLOOKUP(Main!C918,Absen!$A$1:$B$501,2,0),"No")</f>
        <v>44879</v>
      </c>
      <c r="O918" s="27" t="str">
        <f>IF(N918="No","Hadir","Tidak Hadir")</f>
        <v>Tidak Hadir</v>
      </c>
      <c r="P918">
        <f>IF(N918="No",M918,M918-10)</f>
        <v>52</v>
      </c>
      <c r="Q918">
        <f>SUM(G918:H918,J918:K918)*12.5%+SUM(I918,L918)*20%+P918*10%</f>
        <v>75.975000000000009</v>
      </c>
      <c r="R918" t="str">
        <f>IF(Main!Q918&gt;=91,"A+",IF(Main!Q918&gt;=80,"A",IF(Q918&gt;=70,"B",IF(Q918&gt;=60,"C",IF(Q918&gt;=40,"D",IF(Q918&lt;40,"E"))))))</f>
        <v>B</v>
      </c>
      <c r="S918" s="27">
        <f>INDEX(Detail!$A$1:$A$1001,MATCH(Main!C918,Detail!$G$1:$G$1001,0))</f>
        <v>37341</v>
      </c>
      <c r="T918" t="str">
        <f>INDEX(Detail!$F$1:$F$1001,MATCH(Main!C918,Detail!$G$1:$G$1001,0))</f>
        <v>Mojokerto</v>
      </c>
      <c r="U918">
        <f>INDEX(Detail!$C$1:$C$1001,MATCH(Main!C918,Detail!$G$1:$G$1001,0))</f>
        <v>159</v>
      </c>
      <c r="V918">
        <f>INDEX(Detail!$D$1:$D$1001,MATCH(Main!C918,Detail!$G$1:$G$1001,0))</f>
        <v>47</v>
      </c>
      <c r="W918" t="str">
        <f>INDEX(Detail!$E$1:$E$1001,MATCH(Main!C918,Detail!$G$1:$G$1001,0))</f>
        <v>Jalan Dipenogoro No. 30</v>
      </c>
      <c r="X918" t="str">
        <f>INDEX(Detail!$B$1:$B$1001,MATCH(Main!C918,Detail!$G$1:$G$1001,0))</f>
        <v>AB+</v>
      </c>
    </row>
    <row r="919" spans="1:24" x14ac:dyDescent="0.35">
      <c r="A919">
        <v>918</v>
      </c>
      <c r="B919" t="str">
        <f>IF(A919&lt;=250,"1-250",IF(A919&lt;=500,"251-500",IF(A919&lt;=750,"501-750","751-1000")))</f>
        <v>751-1000</v>
      </c>
      <c r="C919" t="str">
        <f>CONCATENATE(IF(D919="Matematika","A",IF(D919="Fisika","B",IF(D919="Kimia","C",IF(D919="Biologi","D",IF(D919="Statistika","E","F"))))),IF(A919&gt;=1000,"",IF(A919&gt;=100,"0",IF(A919&gt;=10,"00",IF(A919&lt;10,"000")))),A919)</f>
        <v>D0918</v>
      </c>
      <c r="D919" t="s">
        <v>1013</v>
      </c>
      <c r="E919" t="str">
        <f>VLOOKUP(C919,Detail!$G$1:$H$1001,2,0)</f>
        <v>Banawa Saputra</v>
      </c>
      <c r="F919" t="str">
        <f>IF(D919="Aktuaria","Bu Dwi",IF(D919="Matematika","Pak Krisna",IF(D919="Fisika","Pak Budi",IF(D919="Statistika","Bu Ratna",IF(D919="Biologi","Bu Made","Pak Andi")))))</f>
        <v>Bu Made</v>
      </c>
      <c r="G919">
        <v>52</v>
      </c>
      <c r="H919">
        <v>61</v>
      </c>
      <c r="I919">
        <v>71</v>
      </c>
      <c r="J919">
        <v>56</v>
      </c>
      <c r="K919">
        <v>94</v>
      </c>
      <c r="L919">
        <v>71</v>
      </c>
      <c r="M919">
        <v>78</v>
      </c>
      <c r="N919" s="27" t="str">
        <f>IFERROR(VLOOKUP(Main!C919,Absen!$A$1:$B$501,2,0),"No")</f>
        <v>No</v>
      </c>
      <c r="O919" s="27" t="str">
        <f>IF(N919="No","Hadir","Tidak Hadir")</f>
        <v>Hadir</v>
      </c>
      <c r="P919">
        <f>IF(N919="No",M919,M919-10)</f>
        <v>78</v>
      </c>
      <c r="Q919">
        <f>SUM(G919:H919,J919:K919)*12.5%+SUM(I919,L919)*20%+P919*10%</f>
        <v>69.075000000000003</v>
      </c>
      <c r="R919" t="str">
        <f>IF(Main!Q919&gt;=91,"A+",IF(Main!Q919&gt;=80,"A",IF(Q919&gt;=70,"B",IF(Q919&gt;=60,"C",IF(Q919&gt;=40,"D",IF(Q919&lt;40,"E"))))))</f>
        <v>C</v>
      </c>
      <c r="S919" s="27">
        <f>INDEX(Detail!$A$1:$A$1001,MATCH(Main!C919,Detail!$G$1:$G$1001,0))</f>
        <v>38339</v>
      </c>
      <c r="T919" t="str">
        <f>INDEX(Detail!$F$1:$F$1001,MATCH(Main!C919,Detail!$G$1:$G$1001,0))</f>
        <v>Lhokseumawe</v>
      </c>
      <c r="U919">
        <f>INDEX(Detail!$C$1:$C$1001,MATCH(Main!C919,Detail!$G$1:$G$1001,0))</f>
        <v>152</v>
      </c>
      <c r="V919">
        <f>INDEX(Detail!$D$1:$D$1001,MATCH(Main!C919,Detail!$G$1:$G$1001,0))</f>
        <v>66</v>
      </c>
      <c r="W919" t="str">
        <f>INDEX(Detail!$E$1:$E$1001,MATCH(Main!C919,Detail!$G$1:$G$1001,0))</f>
        <v>Jl. Dipatiukur No. 38</v>
      </c>
      <c r="X919" t="str">
        <f>INDEX(Detail!$B$1:$B$1001,MATCH(Main!C919,Detail!$G$1:$G$1001,0))</f>
        <v>B-</v>
      </c>
    </row>
    <row r="920" spans="1:24" x14ac:dyDescent="0.35">
      <c r="A920">
        <v>919</v>
      </c>
      <c r="B920" t="str">
        <f>IF(A920&lt;=250,"1-250",IF(A920&lt;=500,"251-500",IF(A920&lt;=750,"501-750","751-1000")))</f>
        <v>751-1000</v>
      </c>
      <c r="C920" t="str">
        <f>CONCATENATE(IF(D920="Matematika","A",IF(D920="Fisika","B",IF(D920="Kimia","C",IF(D920="Biologi","D",IF(D920="Statistika","E","F"))))),IF(A920&gt;=1000,"",IF(A920&gt;=100,"0",IF(A920&gt;=10,"00",IF(A920&lt;10,"000")))),A920)</f>
        <v>E0919</v>
      </c>
      <c r="D920" t="s">
        <v>1010</v>
      </c>
      <c r="E920" t="str">
        <f>VLOOKUP(C920,Detail!$G$1:$H$1001,2,0)</f>
        <v>Karman Hidayat</v>
      </c>
      <c r="F920" t="str">
        <f>IF(D920="Aktuaria","Bu Dwi",IF(D920="Matematika","Pak Krisna",IF(D920="Fisika","Pak Budi",IF(D920="Statistika","Bu Ratna",IF(D920="Biologi","Bu Made","Pak Andi")))))</f>
        <v>Bu Ratna</v>
      </c>
      <c r="G920">
        <v>75</v>
      </c>
      <c r="H920">
        <v>56</v>
      </c>
      <c r="I920">
        <v>56</v>
      </c>
      <c r="J920">
        <v>52</v>
      </c>
      <c r="K920">
        <v>76</v>
      </c>
      <c r="L920">
        <v>75</v>
      </c>
      <c r="M920">
        <v>72</v>
      </c>
      <c r="N920" s="27">
        <f>IFERROR(VLOOKUP(Main!C920,Absen!$A$1:$B$501,2,0),"No")</f>
        <v>44857</v>
      </c>
      <c r="O920" s="27" t="str">
        <f>IF(N920="No","Hadir","Tidak Hadir")</f>
        <v>Tidak Hadir</v>
      </c>
      <c r="P920">
        <f>IF(N920="No",M920,M920-10)</f>
        <v>62</v>
      </c>
      <c r="Q920">
        <f>SUM(G920:H920,J920:K920)*12.5%+SUM(I920,L920)*20%+P920*10%</f>
        <v>64.775000000000006</v>
      </c>
      <c r="R920" t="str">
        <f>IF(Main!Q920&gt;=91,"A+",IF(Main!Q920&gt;=80,"A",IF(Q920&gt;=70,"B",IF(Q920&gt;=60,"C",IF(Q920&gt;=40,"D",IF(Q920&lt;40,"E"))))))</f>
        <v>C</v>
      </c>
      <c r="S920" s="27">
        <f>INDEX(Detail!$A$1:$A$1001,MATCH(Main!C920,Detail!$G$1:$G$1001,0))</f>
        <v>37921</v>
      </c>
      <c r="T920" t="str">
        <f>INDEX(Detail!$F$1:$F$1001,MATCH(Main!C920,Detail!$G$1:$G$1001,0))</f>
        <v>Kota Administrasi Jakarta Pusat</v>
      </c>
      <c r="U920">
        <f>INDEX(Detail!$C$1:$C$1001,MATCH(Main!C920,Detail!$G$1:$G$1001,0))</f>
        <v>154</v>
      </c>
      <c r="V920">
        <f>INDEX(Detail!$D$1:$D$1001,MATCH(Main!C920,Detail!$G$1:$G$1001,0))</f>
        <v>73</v>
      </c>
      <c r="W920" t="str">
        <f>INDEX(Detail!$E$1:$E$1001,MATCH(Main!C920,Detail!$G$1:$G$1001,0))</f>
        <v>Jalan Rajawali Timur No. 19</v>
      </c>
      <c r="X920" t="str">
        <f>INDEX(Detail!$B$1:$B$1001,MATCH(Main!C920,Detail!$G$1:$G$1001,0))</f>
        <v>O+</v>
      </c>
    </row>
    <row r="921" spans="1:24" x14ac:dyDescent="0.35">
      <c r="A921">
        <v>920</v>
      </c>
      <c r="B921" t="str">
        <f>IF(A921&lt;=250,"1-250",IF(A921&lt;=500,"251-500",IF(A921&lt;=750,"501-750","751-1000")))</f>
        <v>751-1000</v>
      </c>
      <c r="C921" t="str">
        <f>CONCATENATE(IF(D921="Matematika","A",IF(D921="Fisika","B",IF(D921="Kimia","C",IF(D921="Biologi","D",IF(D921="Statistika","E","F"))))),IF(A921&gt;=1000,"",IF(A921&gt;=100,"0",IF(A921&gt;=10,"00",IF(A921&lt;10,"000")))),A921)</f>
        <v>B0920</v>
      </c>
      <c r="D921" t="s">
        <v>1014</v>
      </c>
      <c r="E921" t="str">
        <f>VLOOKUP(C921,Detail!$G$1:$H$1001,2,0)</f>
        <v>Jaswadi Dabukke</v>
      </c>
      <c r="F921" t="str">
        <f>IF(D921="Aktuaria","Bu Dwi",IF(D921="Matematika","Pak Krisna",IF(D921="Fisika","Pak Budi",IF(D921="Statistika","Bu Ratna",IF(D921="Biologi","Bu Made","Pak Andi")))))</f>
        <v>Pak Budi</v>
      </c>
      <c r="G921">
        <v>68</v>
      </c>
      <c r="H921">
        <v>56</v>
      </c>
      <c r="I921">
        <v>75</v>
      </c>
      <c r="J921">
        <v>59</v>
      </c>
      <c r="K921">
        <v>70</v>
      </c>
      <c r="L921">
        <v>63</v>
      </c>
      <c r="M921">
        <v>63</v>
      </c>
      <c r="N921" s="27" t="str">
        <f>IFERROR(VLOOKUP(Main!C921,Absen!$A$1:$B$501,2,0),"No")</f>
        <v>No</v>
      </c>
      <c r="O921" s="27" t="str">
        <f>IF(N921="No","Hadir","Tidak Hadir")</f>
        <v>Hadir</v>
      </c>
      <c r="P921">
        <f>IF(N921="No",M921,M921-10)</f>
        <v>63</v>
      </c>
      <c r="Q921">
        <f>SUM(G921:H921,J921:K921)*12.5%+SUM(I921,L921)*20%+P921*10%</f>
        <v>65.525000000000006</v>
      </c>
      <c r="R921" t="str">
        <f>IF(Main!Q921&gt;=91,"A+",IF(Main!Q921&gt;=80,"A",IF(Q921&gt;=70,"B",IF(Q921&gt;=60,"C",IF(Q921&gt;=40,"D",IF(Q921&lt;40,"E"))))))</f>
        <v>C</v>
      </c>
      <c r="S921" s="27">
        <f>INDEX(Detail!$A$1:$A$1001,MATCH(Main!C921,Detail!$G$1:$G$1001,0))</f>
        <v>38060</v>
      </c>
      <c r="T921" t="str">
        <f>INDEX(Detail!$F$1:$F$1001,MATCH(Main!C921,Detail!$G$1:$G$1001,0))</f>
        <v>Banda Aceh</v>
      </c>
      <c r="U921">
        <f>INDEX(Detail!$C$1:$C$1001,MATCH(Main!C921,Detail!$G$1:$G$1001,0))</f>
        <v>168</v>
      </c>
      <c r="V921">
        <f>INDEX(Detail!$D$1:$D$1001,MATCH(Main!C921,Detail!$G$1:$G$1001,0))</f>
        <v>49</v>
      </c>
      <c r="W921" t="str">
        <f>INDEX(Detail!$E$1:$E$1001,MATCH(Main!C921,Detail!$G$1:$G$1001,0))</f>
        <v xml:space="preserve">Jalan Cempaka No. 8
</v>
      </c>
      <c r="X921" t="str">
        <f>INDEX(Detail!$B$1:$B$1001,MATCH(Main!C921,Detail!$G$1:$G$1001,0))</f>
        <v>AB-</v>
      </c>
    </row>
    <row r="922" spans="1:24" x14ac:dyDescent="0.35">
      <c r="A922">
        <v>921</v>
      </c>
      <c r="B922" t="str">
        <f>IF(A922&lt;=250,"1-250",IF(A922&lt;=500,"251-500",IF(A922&lt;=750,"501-750","751-1000")))</f>
        <v>751-1000</v>
      </c>
      <c r="C922" t="str">
        <f>CONCATENATE(IF(D922="Matematika","A",IF(D922="Fisika","B",IF(D922="Kimia","C",IF(D922="Biologi","D",IF(D922="Statistika","E","F"))))),IF(A922&gt;=1000,"",IF(A922&gt;=100,"0",IF(A922&gt;=10,"00",IF(A922&lt;10,"000")))),A922)</f>
        <v>B0921</v>
      </c>
      <c r="D922" t="s">
        <v>1014</v>
      </c>
      <c r="E922" t="str">
        <f>VLOOKUP(C922,Detail!$G$1:$H$1001,2,0)</f>
        <v>Warta Astuti</v>
      </c>
      <c r="F922" t="str">
        <f>IF(D922="Aktuaria","Bu Dwi",IF(D922="Matematika","Pak Krisna",IF(D922="Fisika","Pak Budi",IF(D922="Statistika","Bu Ratna",IF(D922="Biologi","Bu Made","Pak Andi")))))</f>
        <v>Pak Budi</v>
      </c>
      <c r="G922">
        <v>58</v>
      </c>
      <c r="H922">
        <v>48</v>
      </c>
      <c r="I922">
        <v>49</v>
      </c>
      <c r="J922">
        <v>59</v>
      </c>
      <c r="K922">
        <v>76</v>
      </c>
      <c r="L922">
        <v>56</v>
      </c>
      <c r="M922">
        <v>67</v>
      </c>
      <c r="N922" s="27">
        <f>IFERROR(VLOOKUP(Main!C922,Absen!$A$1:$B$501,2,0),"No")</f>
        <v>44908</v>
      </c>
      <c r="O922" s="27" t="str">
        <f>IF(N922="No","Hadir","Tidak Hadir")</f>
        <v>Tidak Hadir</v>
      </c>
      <c r="P922">
        <f>IF(N922="No",M922,M922-10)</f>
        <v>57</v>
      </c>
      <c r="Q922">
        <f>SUM(G922:H922,J922:K922)*12.5%+SUM(I922,L922)*20%+P922*10%</f>
        <v>56.825000000000003</v>
      </c>
      <c r="R922" t="str">
        <f>IF(Main!Q922&gt;=91,"A+",IF(Main!Q922&gt;=80,"A",IF(Q922&gt;=70,"B",IF(Q922&gt;=60,"C",IF(Q922&gt;=40,"D",IF(Q922&lt;40,"E"))))))</f>
        <v>D</v>
      </c>
      <c r="S922" s="27">
        <f>INDEX(Detail!$A$1:$A$1001,MATCH(Main!C922,Detail!$G$1:$G$1001,0))</f>
        <v>37357</v>
      </c>
      <c r="T922" t="str">
        <f>INDEX(Detail!$F$1:$F$1001,MATCH(Main!C922,Detail!$G$1:$G$1001,0))</f>
        <v>Ambon</v>
      </c>
      <c r="U922">
        <f>INDEX(Detail!$C$1:$C$1001,MATCH(Main!C922,Detail!$G$1:$G$1001,0))</f>
        <v>157</v>
      </c>
      <c r="V922">
        <f>INDEX(Detail!$D$1:$D$1001,MATCH(Main!C922,Detail!$G$1:$G$1001,0))</f>
        <v>56</v>
      </c>
      <c r="W922" t="str">
        <f>INDEX(Detail!$E$1:$E$1001,MATCH(Main!C922,Detail!$G$1:$G$1001,0))</f>
        <v>Jl. Pacuan Kuda No. 72</v>
      </c>
      <c r="X922" t="str">
        <f>INDEX(Detail!$B$1:$B$1001,MATCH(Main!C922,Detail!$G$1:$G$1001,0))</f>
        <v>AB-</v>
      </c>
    </row>
    <row r="923" spans="1:24" x14ac:dyDescent="0.35">
      <c r="A923">
        <v>922</v>
      </c>
      <c r="B923" t="str">
        <f>IF(A923&lt;=250,"1-250",IF(A923&lt;=500,"251-500",IF(A923&lt;=750,"501-750","751-1000")))</f>
        <v>751-1000</v>
      </c>
      <c r="C923" t="str">
        <f>CONCATENATE(IF(D923="Matematika","A",IF(D923="Fisika","B",IF(D923="Kimia","C",IF(D923="Biologi","D",IF(D923="Statistika","E","F"))))),IF(A923&gt;=1000,"",IF(A923&gt;=100,"0",IF(A923&gt;=10,"00",IF(A923&lt;10,"000")))),A923)</f>
        <v>A0922</v>
      </c>
      <c r="D923" t="s">
        <v>1015</v>
      </c>
      <c r="E923" t="str">
        <f>VLOOKUP(C923,Detail!$G$1:$H$1001,2,0)</f>
        <v>Karsana Wijaya</v>
      </c>
      <c r="F923" t="str">
        <f>IF(D923="Aktuaria","Bu Dwi",IF(D923="Matematika","Pak Krisna",IF(D923="Fisika","Pak Budi",IF(D923="Statistika","Bu Ratna",IF(D923="Biologi","Bu Made","Pak Andi")))))</f>
        <v>Pak Krisna</v>
      </c>
      <c r="G923">
        <v>66</v>
      </c>
      <c r="H923">
        <v>64</v>
      </c>
      <c r="I923">
        <v>72</v>
      </c>
      <c r="J923">
        <v>71</v>
      </c>
      <c r="K923">
        <v>73</v>
      </c>
      <c r="L923">
        <v>68</v>
      </c>
      <c r="M923">
        <v>66</v>
      </c>
      <c r="N923" s="27">
        <f>IFERROR(VLOOKUP(Main!C923,Absen!$A$1:$B$501,2,0),"No")</f>
        <v>44752</v>
      </c>
      <c r="O923" s="27" t="str">
        <f>IF(N923="No","Hadir","Tidak Hadir")</f>
        <v>Tidak Hadir</v>
      </c>
      <c r="P923">
        <f>IF(N923="No",M923,M923-10)</f>
        <v>56</v>
      </c>
      <c r="Q923">
        <f>SUM(G923:H923,J923:K923)*12.5%+SUM(I923,L923)*20%+P923*10%</f>
        <v>67.849999999999994</v>
      </c>
      <c r="R923" t="str">
        <f>IF(Main!Q923&gt;=91,"A+",IF(Main!Q923&gt;=80,"A",IF(Q923&gt;=70,"B",IF(Q923&gt;=60,"C",IF(Q923&gt;=40,"D",IF(Q923&lt;40,"E"))))))</f>
        <v>C</v>
      </c>
      <c r="S923" s="27">
        <f>INDEX(Detail!$A$1:$A$1001,MATCH(Main!C923,Detail!$G$1:$G$1001,0))</f>
        <v>37497</v>
      </c>
      <c r="T923" t="str">
        <f>INDEX(Detail!$F$1:$F$1001,MATCH(Main!C923,Detail!$G$1:$G$1001,0))</f>
        <v>Palembang</v>
      </c>
      <c r="U923">
        <f>INDEX(Detail!$C$1:$C$1001,MATCH(Main!C923,Detail!$G$1:$G$1001,0))</f>
        <v>151</v>
      </c>
      <c r="V923">
        <f>INDEX(Detail!$D$1:$D$1001,MATCH(Main!C923,Detail!$G$1:$G$1001,0))</f>
        <v>87</v>
      </c>
      <c r="W923" t="str">
        <f>INDEX(Detail!$E$1:$E$1001,MATCH(Main!C923,Detail!$G$1:$G$1001,0))</f>
        <v xml:space="preserve">Jl. Pasir Koja No. 2
</v>
      </c>
      <c r="X923" t="str">
        <f>INDEX(Detail!$B$1:$B$1001,MATCH(Main!C923,Detail!$G$1:$G$1001,0))</f>
        <v>O+</v>
      </c>
    </row>
    <row r="924" spans="1:24" x14ac:dyDescent="0.35">
      <c r="A924">
        <v>923</v>
      </c>
      <c r="B924" t="str">
        <f>IF(A924&lt;=250,"1-250",IF(A924&lt;=500,"251-500",IF(A924&lt;=750,"501-750","751-1000")))</f>
        <v>751-1000</v>
      </c>
      <c r="C924" t="str">
        <f>CONCATENATE(IF(D924="Matematika","A",IF(D924="Fisika","B",IF(D924="Kimia","C",IF(D924="Biologi","D",IF(D924="Statistika","E","F"))))),IF(A924&gt;=1000,"",IF(A924&gt;=100,"0",IF(A924&gt;=10,"00",IF(A924&lt;10,"000")))),A924)</f>
        <v>D0923</v>
      </c>
      <c r="D924" t="s">
        <v>1013</v>
      </c>
      <c r="E924" t="str">
        <f>VLOOKUP(C924,Detail!$G$1:$H$1001,2,0)</f>
        <v>Kawaca Hutagalung</v>
      </c>
      <c r="F924" t="str">
        <f>IF(D924="Aktuaria","Bu Dwi",IF(D924="Matematika","Pak Krisna",IF(D924="Fisika","Pak Budi",IF(D924="Statistika","Bu Ratna",IF(D924="Biologi","Bu Made","Pak Andi")))))</f>
        <v>Bu Made</v>
      </c>
      <c r="G924">
        <v>82</v>
      </c>
      <c r="H924">
        <v>50</v>
      </c>
      <c r="I924">
        <v>57</v>
      </c>
      <c r="J924">
        <v>66</v>
      </c>
      <c r="K924">
        <v>52</v>
      </c>
      <c r="L924">
        <v>97</v>
      </c>
      <c r="M924">
        <v>92</v>
      </c>
      <c r="N924" s="27">
        <f>IFERROR(VLOOKUP(Main!C924,Absen!$A$1:$B$501,2,0),"No")</f>
        <v>44749</v>
      </c>
      <c r="O924" s="27" t="str">
        <f>IF(N924="No","Hadir","Tidak Hadir")</f>
        <v>Tidak Hadir</v>
      </c>
      <c r="P924">
        <f>IF(N924="No",M924,M924-10)</f>
        <v>82</v>
      </c>
      <c r="Q924">
        <f>SUM(G924:H924,J924:K924)*12.5%+SUM(I924,L924)*20%+P924*10%</f>
        <v>70.25</v>
      </c>
      <c r="R924" t="str">
        <f>IF(Main!Q924&gt;=91,"A+",IF(Main!Q924&gt;=80,"A",IF(Q924&gt;=70,"B",IF(Q924&gt;=60,"C",IF(Q924&gt;=40,"D",IF(Q924&lt;40,"E"))))))</f>
        <v>B</v>
      </c>
      <c r="S924" s="27">
        <f>INDEX(Detail!$A$1:$A$1001,MATCH(Main!C924,Detail!$G$1:$G$1001,0))</f>
        <v>37326</v>
      </c>
      <c r="T924" t="str">
        <f>INDEX(Detail!$F$1:$F$1001,MATCH(Main!C924,Detail!$G$1:$G$1001,0))</f>
        <v>Bogor</v>
      </c>
      <c r="U924">
        <f>INDEX(Detail!$C$1:$C$1001,MATCH(Main!C924,Detail!$G$1:$G$1001,0))</f>
        <v>162</v>
      </c>
      <c r="V924">
        <f>INDEX(Detail!$D$1:$D$1001,MATCH(Main!C924,Detail!$G$1:$G$1001,0))</f>
        <v>94</v>
      </c>
      <c r="W924" t="str">
        <f>INDEX(Detail!$E$1:$E$1001,MATCH(Main!C924,Detail!$G$1:$G$1001,0))</f>
        <v>Jl. Tubagus Ismail No. 10</v>
      </c>
      <c r="X924" t="str">
        <f>INDEX(Detail!$B$1:$B$1001,MATCH(Main!C924,Detail!$G$1:$G$1001,0))</f>
        <v>B+</v>
      </c>
    </row>
    <row r="925" spans="1:24" x14ac:dyDescent="0.35">
      <c r="A925">
        <v>924</v>
      </c>
      <c r="B925" t="str">
        <f>IF(A925&lt;=250,"1-250",IF(A925&lt;=500,"251-500",IF(A925&lt;=750,"501-750","751-1000")))</f>
        <v>751-1000</v>
      </c>
      <c r="C925" t="str">
        <f>CONCATENATE(IF(D925="Matematika","A",IF(D925="Fisika","B",IF(D925="Kimia","C",IF(D925="Biologi","D",IF(D925="Statistika","E","F"))))),IF(A925&gt;=1000,"",IF(A925&gt;=100,"0",IF(A925&gt;=10,"00",IF(A925&lt;10,"000")))),A925)</f>
        <v>B0924</v>
      </c>
      <c r="D925" t="s">
        <v>1014</v>
      </c>
      <c r="E925" t="str">
        <f>VLOOKUP(C925,Detail!$G$1:$H$1001,2,0)</f>
        <v>Cindy Januar</v>
      </c>
      <c r="F925" t="str">
        <f>IF(D925="Aktuaria","Bu Dwi",IF(D925="Matematika","Pak Krisna",IF(D925="Fisika","Pak Budi",IF(D925="Statistika","Bu Ratna",IF(D925="Biologi","Bu Made","Pak Andi")))))</f>
        <v>Pak Budi</v>
      </c>
      <c r="G925">
        <v>51</v>
      </c>
      <c r="H925">
        <v>45</v>
      </c>
      <c r="I925">
        <v>84</v>
      </c>
      <c r="J925">
        <v>71</v>
      </c>
      <c r="K925">
        <v>85</v>
      </c>
      <c r="L925">
        <v>62</v>
      </c>
      <c r="M925">
        <v>82</v>
      </c>
      <c r="N925" s="27" t="str">
        <f>IFERROR(VLOOKUP(Main!C925,Absen!$A$1:$B$501,2,0),"No")</f>
        <v>No</v>
      </c>
      <c r="O925" s="27" t="str">
        <f>IF(N925="No","Hadir","Tidak Hadir")</f>
        <v>Hadir</v>
      </c>
      <c r="P925">
        <f>IF(N925="No",M925,M925-10)</f>
        <v>82</v>
      </c>
      <c r="Q925">
        <f>SUM(G925:H925,J925:K925)*12.5%+SUM(I925,L925)*20%+P925*10%</f>
        <v>68.900000000000006</v>
      </c>
      <c r="R925" t="str">
        <f>IF(Main!Q925&gt;=91,"A+",IF(Main!Q925&gt;=80,"A",IF(Q925&gt;=70,"B",IF(Q925&gt;=60,"C",IF(Q925&gt;=40,"D",IF(Q925&lt;40,"E"))))))</f>
        <v>C</v>
      </c>
      <c r="S925" s="27">
        <f>INDEX(Detail!$A$1:$A$1001,MATCH(Main!C925,Detail!$G$1:$G$1001,0))</f>
        <v>38304</v>
      </c>
      <c r="T925" t="str">
        <f>INDEX(Detail!$F$1:$F$1001,MATCH(Main!C925,Detail!$G$1:$G$1001,0))</f>
        <v>Medan</v>
      </c>
      <c r="U925">
        <f>INDEX(Detail!$C$1:$C$1001,MATCH(Main!C925,Detail!$G$1:$G$1001,0))</f>
        <v>178</v>
      </c>
      <c r="V925">
        <f>INDEX(Detail!$D$1:$D$1001,MATCH(Main!C925,Detail!$G$1:$G$1001,0))</f>
        <v>59</v>
      </c>
      <c r="W925" t="str">
        <f>INDEX(Detail!$E$1:$E$1001,MATCH(Main!C925,Detail!$G$1:$G$1001,0))</f>
        <v xml:space="preserve">Gang Cempaka No. 2
</v>
      </c>
      <c r="X925" t="str">
        <f>INDEX(Detail!$B$1:$B$1001,MATCH(Main!C925,Detail!$G$1:$G$1001,0))</f>
        <v>O-</v>
      </c>
    </row>
    <row r="926" spans="1:24" x14ac:dyDescent="0.35">
      <c r="A926">
        <v>925</v>
      </c>
      <c r="B926" t="str">
        <f>IF(A926&lt;=250,"1-250",IF(A926&lt;=500,"251-500",IF(A926&lt;=750,"501-750","751-1000")))</f>
        <v>751-1000</v>
      </c>
      <c r="C926" t="str">
        <f>CONCATENATE(IF(D926="Matematika","A",IF(D926="Fisika","B",IF(D926="Kimia","C",IF(D926="Biologi","D",IF(D926="Statistika","E","F"))))),IF(A926&gt;=1000,"",IF(A926&gt;=100,"0",IF(A926&gt;=10,"00",IF(A926&lt;10,"000")))),A926)</f>
        <v>B0925</v>
      </c>
      <c r="D926" t="s">
        <v>1014</v>
      </c>
      <c r="E926" t="str">
        <f>VLOOKUP(C926,Detail!$G$1:$H$1001,2,0)</f>
        <v>Olivia Anggraini</v>
      </c>
      <c r="F926" t="str">
        <f>IF(D926="Aktuaria","Bu Dwi",IF(D926="Matematika","Pak Krisna",IF(D926="Fisika","Pak Budi",IF(D926="Statistika","Bu Ratna",IF(D926="Biologi","Bu Made","Pak Andi")))))</f>
        <v>Pak Budi</v>
      </c>
      <c r="G926">
        <v>62</v>
      </c>
      <c r="H926">
        <v>51</v>
      </c>
      <c r="I926">
        <v>57</v>
      </c>
      <c r="J926">
        <v>60</v>
      </c>
      <c r="K926">
        <v>67</v>
      </c>
      <c r="L926">
        <v>59</v>
      </c>
      <c r="M926">
        <v>82</v>
      </c>
      <c r="N926" s="27" t="str">
        <f>IFERROR(VLOOKUP(Main!C926,Absen!$A$1:$B$501,2,0),"No")</f>
        <v>No</v>
      </c>
      <c r="O926" s="27" t="str">
        <f>IF(N926="No","Hadir","Tidak Hadir")</f>
        <v>Hadir</v>
      </c>
      <c r="P926">
        <f>IF(N926="No",M926,M926-10)</f>
        <v>82</v>
      </c>
      <c r="Q926">
        <f>SUM(G926:H926,J926:K926)*12.5%+SUM(I926,L926)*20%+P926*10%</f>
        <v>61.400000000000006</v>
      </c>
      <c r="R926" t="str">
        <f>IF(Main!Q926&gt;=91,"A+",IF(Main!Q926&gt;=80,"A",IF(Q926&gt;=70,"B",IF(Q926&gt;=60,"C",IF(Q926&gt;=40,"D",IF(Q926&lt;40,"E"))))))</f>
        <v>C</v>
      </c>
      <c r="S926" s="27">
        <f>INDEX(Detail!$A$1:$A$1001,MATCH(Main!C926,Detail!$G$1:$G$1001,0))</f>
        <v>37331</v>
      </c>
      <c r="T926" t="str">
        <f>INDEX(Detail!$F$1:$F$1001,MATCH(Main!C926,Detail!$G$1:$G$1001,0))</f>
        <v>Sorong</v>
      </c>
      <c r="U926">
        <f>INDEX(Detail!$C$1:$C$1001,MATCH(Main!C926,Detail!$G$1:$G$1001,0))</f>
        <v>173</v>
      </c>
      <c r="V926">
        <f>INDEX(Detail!$D$1:$D$1001,MATCH(Main!C926,Detail!$G$1:$G$1001,0))</f>
        <v>57</v>
      </c>
      <c r="W926" t="str">
        <f>INDEX(Detail!$E$1:$E$1001,MATCH(Main!C926,Detail!$G$1:$G$1001,0))</f>
        <v>Gang Kendalsari No. 85</v>
      </c>
      <c r="X926" t="str">
        <f>INDEX(Detail!$B$1:$B$1001,MATCH(Main!C926,Detail!$G$1:$G$1001,0))</f>
        <v>A+</v>
      </c>
    </row>
    <row r="927" spans="1:24" x14ac:dyDescent="0.35">
      <c r="A927">
        <v>926</v>
      </c>
      <c r="B927" t="str">
        <f>IF(A927&lt;=250,"1-250",IF(A927&lt;=500,"251-500",IF(A927&lt;=750,"501-750","751-1000")))</f>
        <v>751-1000</v>
      </c>
      <c r="C927" t="str">
        <f>CONCATENATE(IF(D927="Matematika","A",IF(D927="Fisika","B",IF(D927="Kimia","C",IF(D927="Biologi","D",IF(D927="Statistika","E","F"))))),IF(A927&gt;=1000,"",IF(A927&gt;=100,"0",IF(A927&gt;=10,"00",IF(A927&lt;10,"000")))),A927)</f>
        <v>A0926</v>
      </c>
      <c r="D927" t="s">
        <v>1015</v>
      </c>
      <c r="E927" t="str">
        <f>VLOOKUP(C927,Detail!$G$1:$H$1001,2,0)</f>
        <v>Putri Thamrin</v>
      </c>
      <c r="F927" t="str">
        <f>IF(D927="Aktuaria","Bu Dwi",IF(D927="Matematika","Pak Krisna",IF(D927="Fisika","Pak Budi",IF(D927="Statistika","Bu Ratna",IF(D927="Biologi","Bu Made","Pak Andi")))))</f>
        <v>Pak Krisna</v>
      </c>
      <c r="G927">
        <v>83</v>
      </c>
      <c r="H927">
        <v>48</v>
      </c>
      <c r="I927">
        <v>43</v>
      </c>
      <c r="J927">
        <v>55</v>
      </c>
      <c r="K927">
        <v>63</v>
      </c>
      <c r="L927">
        <v>97</v>
      </c>
      <c r="M927">
        <v>87</v>
      </c>
      <c r="N927" s="27">
        <f>IFERROR(VLOOKUP(Main!C927,Absen!$A$1:$B$501,2,0),"No")</f>
        <v>44795</v>
      </c>
      <c r="O927" s="27" t="str">
        <f>IF(N927="No","Hadir","Tidak Hadir")</f>
        <v>Tidak Hadir</v>
      </c>
      <c r="P927">
        <f>IF(N927="No",M927,M927-10)</f>
        <v>77</v>
      </c>
      <c r="Q927">
        <f>SUM(G927:H927,J927:K927)*12.5%+SUM(I927,L927)*20%+P927*10%</f>
        <v>66.825000000000003</v>
      </c>
      <c r="R927" t="str">
        <f>IF(Main!Q927&gt;=91,"A+",IF(Main!Q927&gt;=80,"A",IF(Q927&gt;=70,"B",IF(Q927&gt;=60,"C",IF(Q927&gt;=40,"D",IF(Q927&lt;40,"E"))))))</f>
        <v>C</v>
      </c>
      <c r="S927" s="27">
        <f>INDEX(Detail!$A$1:$A$1001,MATCH(Main!C927,Detail!$G$1:$G$1001,0))</f>
        <v>37335</v>
      </c>
      <c r="T927" t="str">
        <f>INDEX(Detail!$F$1:$F$1001,MATCH(Main!C927,Detail!$G$1:$G$1001,0))</f>
        <v>Surabaya</v>
      </c>
      <c r="U927">
        <f>INDEX(Detail!$C$1:$C$1001,MATCH(Main!C927,Detail!$G$1:$G$1001,0))</f>
        <v>153</v>
      </c>
      <c r="V927">
        <f>INDEX(Detail!$D$1:$D$1001,MATCH(Main!C927,Detail!$G$1:$G$1001,0))</f>
        <v>70</v>
      </c>
      <c r="W927" t="str">
        <f>INDEX(Detail!$E$1:$E$1001,MATCH(Main!C927,Detail!$G$1:$G$1001,0))</f>
        <v>Gg. Rawamangun No. 80</v>
      </c>
      <c r="X927" t="str">
        <f>INDEX(Detail!$B$1:$B$1001,MATCH(Main!C927,Detail!$G$1:$G$1001,0))</f>
        <v>O+</v>
      </c>
    </row>
    <row r="928" spans="1:24" x14ac:dyDescent="0.35">
      <c r="A928">
        <v>927</v>
      </c>
      <c r="B928" t="str">
        <f>IF(A928&lt;=250,"1-250",IF(A928&lt;=500,"251-500",IF(A928&lt;=750,"501-750","751-1000")))</f>
        <v>751-1000</v>
      </c>
      <c r="C928" t="str">
        <f>CONCATENATE(IF(D928="Matematika","A",IF(D928="Fisika","B",IF(D928="Kimia","C",IF(D928="Biologi","D",IF(D928="Statistika","E","F"))))),IF(A928&gt;=1000,"",IF(A928&gt;=100,"0",IF(A928&gt;=10,"00",IF(A928&lt;10,"000")))),A928)</f>
        <v>C0927</v>
      </c>
      <c r="D928" t="s">
        <v>1012</v>
      </c>
      <c r="E928" t="str">
        <f>VLOOKUP(C928,Detail!$G$1:$H$1001,2,0)</f>
        <v>Narji Haryanto</v>
      </c>
      <c r="F928" t="str">
        <f>IF(D928="Aktuaria","Bu Dwi",IF(D928="Matematika","Pak Krisna",IF(D928="Fisika","Pak Budi",IF(D928="Statistika","Bu Ratna",IF(D928="Biologi","Bu Made","Pak Andi")))))</f>
        <v>Pak Andi</v>
      </c>
      <c r="G928">
        <v>68</v>
      </c>
      <c r="H928">
        <v>57</v>
      </c>
      <c r="I928">
        <v>65</v>
      </c>
      <c r="J928">
        <v>60</v>
      </c>
      <c r="K928">
        <v>72</v>
      </c>
      <c r="L928">
        <v>58</v>
      </c>
      <c r="M928">
        <v>98</v>
      </c>
      <c r="N928" s="27" t="str">
        <f>IFERROR(VLOOKUP(Main!C928,Absen!$A$1:$B$501,2,0),"No")</f>
        <v>No</v>
      </c>
      <c r="O928" s="27" t="str">
        <f>IF(N928="No","Hadir","Tidak Hadir")</f>
        <v>Hadir</v>
      </c>
      <c r="P928">
        <f>IF(N928="No",M928,M928-10)</f>
        <v>98</v>
      </c>
      <c r="Q928">
        <f>SUM(G928:H928,J928:K928)*12.5%+SUM(I928,L928)*20%+P928*10%</f>
        <v>66.525000000000006</v>
      </c>
      <c r="R928" t="str">
        <f>IF(Main!Q928&gt;=91,"A+",IF(Main!Q928&gt;=80,"A",IF(Q928&gt;=70,"B",IF(Q928&gt;=60,"C",IF(Q928&gt;=40,"D",IF(Q928&lt;40,"E"))))))</f>
        <v>C</v>
      </c>
      <c r="S928" s="27">
        <f>INDEX(Detail!$A$1:$A$1001,MATCH(Main!C928,Detail!$G$1:$G$1001,0))</f>
        <v>37053</v>
      </c>
      <c r="T928" t="str">
        <f>INDEX(Detail!$F$1:$F$1001,MATCH(Main!C928,Detail!$G$1:$G$1001,0))</f>
        <v>Kotamobagu</v>
      </c>
      <c r="U928">
        <f>INDEX(Detail!$C$1:$C$1001,MATCH(Main!C928,Detail!$G$1:$G$1001,0))</f>
        <v>152</v>
      </c>
      <c r="V928">
        <f>INDEX(Detail!$D$1:$D$1001,MATCH(Main!C928,Detail!$G$1:$G$1001,0))</f>
        <v>58</v>
      </c>
      <c r="W928" t="str">
        <f>INDEX(Detail!$E$1:$E$1001,MATCH(Main!C928,Detail!$G$1:$G$1001,0))</f>
        <v>Gang Jamika No. 17</v>
      </c>
      <c r="X928" t="str">
        <f>INDEX(Detail!$B$1:$B$1001,MATCH(Main!C928,Detail!$G$1:$G$1001,0))</f>
        <v>B+</v>
      </c>
    </row>
    <row r="929" spans="1:24" x14ac:dyDescent="0.35">
      <c r="A929">
        <v>928</v>
      </c>
      <c r="B929" t="str">
        <f>IF(A929&lt;=250,"1-250",IF(A929&lt;=500,"251-500",IF(A929&lt;=750,"501-750","751-1000")))</f>
        <v>751-1000</v>
      </c>
      <c r="C929" t="str">
        <f>CONCATENATE(IF(D929="Matematika","A",IF(D929="Fisika","B",IF(D929="Kimia","C",IF(D929="Biologi","D",IF(D929="Statistika","E","F"))))),IF(A929&gt;=1000,"",IF(A929&gt;=100,"0",IF(A929&gt;=10,"00",IF(A929&lt;10,"000")))),A929)</f>
        <v>D0928</v>
      </c>
      <c r="D929" t="s">
        <v>1013</v>
      </c>
      <c r="E929" t="str">
        <f>VLOOKUP(C929,Detail!$G$1:$H$1001,2,0)</f>
        <v>Tedi Aryani</v>
      </c>
      <c r="F929" t="str">
        <f>IF(D929="Aktuaria","Bu Dwi",IF(D929="Matematika","Pak Krisna",IF(D929="Fisika","Pak Budi",IF(D929="Statistika","Bu Ratna",IF(D929="Biologi","Bu Made","Pak Andi")))))</f>
        <v>Bu Made</v>
      </c>
      <c r="G929">
        <v>52</v>
      </c>
      <c r="H929">
        <v>61</v>
      </c>
      <c r="I929">
        <v>89</v>
      </c>
      <c r="J929">
        <v>58</v>
      </c>
      <c r="K929">
        <v>77</v>
      </c>
      <c r="L929">
        <v>53</v>
      </c>
      <c r="M929">
        <v>98</v>
      </c>
      <c r="N929" s="27" t="str">
        <f>IFERROR(VLOOKUP(Main!C929,Absen!$A$1:$B$501,2,0),"No")</f>
        <v>No</v>
      </c>
      <c r="O929" s="27" t="str">
        <f>IF(N929="No","Hadir","Tidak Hadir")</f>
        <v>Hadir</v>
      </c>
      <c r="P929">
        <f>IF(N929="No",M929,M929-10)</f>
        <v>98</v>
      </c>
      <c r="Q929">
        <f>SUM(G929:H929,J929:K929)*12.5%+SUM(I929,L929)*20%+P929*10%</f>
        <v>69.2</v>
      </c>
      <c r="R929" t="str">
        <f>IF(Main!Q929&gt;=91,"A+",IF(Main!Q929&gt;=80,"A",IF(Q929&gt;=70,"B",IF(Q929&gt;=60,"C",IF(Q929&gt;=40,"D",IF(Q929&lt;40,"E"))))))</f>
        <v>C</v>
      </c>
      <c r="S929" s="27">
        <f>INDEX(Detail!$A$1:$A$1001,MATCH(Main!C929,Detail!$G$1:$G$1001,0))</f>
        <v>38251</v>
      </c>
      <c r="T929" t="str">
        <f>INDEX(Detail!$F$1:$F$1001,MATCH(Main!C929,Detail!$G$1:$G$1001,0))</f>
        <v>Pangkalpinang</v>
      </c>
      <c r="U929">
        <f>INDEX(Detail!$C$1:$C$1001,MATCH(Main!C929,Detail!$G$1:$G$1001,0))</f>
        <v>169</v>
      </c>
      <c r="V929">
        <f>INDEX(Detail!$D$1:$D$1001,MATCH(Main!C929,Detail!$G$1:$G$1001,0))</f>
        <v>79</v>
      </c>
      <c r="W929" t="str">
        <f>INDEX(Detail!$E$1:$E$1001,MATCH(Main!C929,Detail!$G$1:$G$1001,0))</f>
        <v xml:space="preserve">Jl. Pelajar Pejuang No. 0
</v>
      </c>
      <c r="X929" t="str">
        <f>INDEX(Detail!$B$1:$B$1001,MATCH(Main!C929,Detail!$G$1:$G$1001,0))</f>
        <v>AB+</v>
      </c>
    </row>
    <row r="930" spans="1:24" x14ac:dyDescent="0.35">
      <c r="A930">
        <v>929</v>
      </c>
      <c r="B930" t="str">
        <f>IF(A930&lt;=250,"1-250",IF(A930&lt;=500,"251-500",IF(A930&lt;=750,"501-750","751-1000")))</f>
        <v>751-1000</v>
      </c>
      <c r="C930" t="str">
        <f>CONCATENATE(IF(D930="Matematika","A",IF(D930="Fisika","B",IF(D930="Kimia","C",IF(D930="Biologi","D",IF(D930="Statistika","E","F"))))),IF(A930&gt;=1000,"",IF(A930&gt;=100,"0",IF(A930&gt;=10,"00",IF(A930&lt;10,"000")))),A930)</f>
        <v>C0929</v>
      </c>
      <c r="D930" t="s">
        <v>1012</v>
      </c>
      <c r="E930" t="str">
        <f>VLOOKUP(C930,Detail!$G$1:$H$1001,2,0)</f>
        <v>Prayoga Nurdiyanti</v>
      </c>
      <c r="F930" t="str">
        <f>IF(D930="Aktuaria","Bu Dwi",IF(D930="Matematika","Pak Krisna",IF(D930="Fisika","Pak Budi",IF(D930="Statistika","Bu Ratna",IF(D930="Biologi","Bu Made","Pak Andi")))))</f>
        <v>Pak Andi</v>
      </c>
      <c r="G930">
        <v>56</v>
      </c>
      <c r="H930">
        <v>61</v>
      </c>
      <c r="I930">
        <v>94</v>
      </c>
      <c r="J930">
        <v>50</v>
      </c>
      <c r="K930">
        <v>83</v>
      </c>
      <c r="L930">
        <v>43</v>
      </c>
      <c r="M930">
        <v>91</v>
      </c>
      <c r="N930" s="27" t="str">
        <f>IFERROR(VLOOKUP(Main!C930,Absen!$A$1:$B$501,2,0),"No")</f>
        <v>No</v>
      </c>
      <c r="O930" s="27" t="str">
        <f>IF(N930="No","Hadir","Tidak Hadir")</f>
        <v>Hadir</v>
      </c>
      <c r="P930">
        <f>IF(N930="No",M930,M930-10)</f>
        <v>91</v>
      </c>
      <c r="Q930">
        <f>SUM(G930:H930,J930:K930)*12.5%+SUM(I930,L930)*20%+P930*10%</f>
        <v>67.75</v>
      </c>
      <c r="R930" t="str">
        <f>IF(Main!Q930&gt;=91,"A+",IF(Main!Q930&gt;=80,"A",IF(Q930&gt;=70,"B",IF(Q930&gt;=60,"C",IF(Q930&gt;=40,"D",IF(Q930&lt;40,"E"))))))</f>
        <v>C</v>
      </c>
      <c r="S930" s="27">
        <f>INDEX(Detail!$A$1:$A$1001,MATCH(Main!C930,Detail!$G$1:$G$1001,0))</f>
        <v>38221</v>
      </c>
      <c r="T930" t="str">
        <f>INDEX(Detail!$F$1:$F$1001,MATCH(Main!C930,Detail!$G$1:$G$1001,0))</f>
        <v>Palu</v>
      </c>
      <c r="U930">
        <f>INDEX(Detail!$C$1:$C$1001,MATCH(Main!C930,Detail!$G$1:$G$1001,0))</f>
        <v>160</v>
      </c>
      <c r="V930">
        <f>INDEX(Detail!$D$1:$D$1001,MATCH(Main!C930,Detail!$G$1:$G$1001,0))</f>
        <v>72</v>
      </c>
      <c r="W930" t="str">
        <f>INDEX(Detail!$E$1:$E$1001,MATCH(Main!C930,Detail!$G$1:$G$1001,0))</f>
        <v xml:space="preserve">Jalan Otto Iskandardinata No. 9
</v>
      </c>
      <c r="X930" t="str">
        <f>INDEX(Detail!$B$1:$B$1001,MATCH(Main!C930,Detail!$G$1:$G$1001,0))</f>
        <v>B+</v>
      </c>
    </row>
    <row r="931" spans="1:24" x14ac:dyDescent="0.35">
      <c r="A931">
        <v>930</v>
      </c>
      <c r="B931" t="str">
        <f>IF(A931&lt;=250,"1-250",IF(A931&lt;=500,"251-500",IF(A931&lt;=750,"501-750","751-1000")))</f>
        <v>751-1000</v>
      </c>
      <c r="C931" t="str">
        <f>CONCATENATE(IF(D931="Matematika","A",IF(D931="Fisika","B",IF(D931="Kimia","C",IF(D931="Biologi","D",IF(D931="Statistika","E","F"))))),IF(A931&gt;=1000,"",IF(A931&gt;=100,"0",IF(A931&gt;=10,"00",IF(A931&lt;10,"000")))),A931)</f>
        <v>F0930</v>
      </c>
      <c r="D931" t="s">
        <v>1011</v>
      </c>
      <c r="E931" t="str">
        <f>VLOOKUP(C931,Detail!$G$1:$H$1001,2,0)</f>
        <v>Irfan Usamah</v>
      </c>
      <c r="F931" t="str">
        <f>IF(D931="Aktuaria","Bu Dwi",IF(D931="Matematika","Pak Krisna",IF(D931="Fisika","Pak Budi",IF(D931="Statistika","Bu Ratna",IF(D931="Biologi","Bu Made","Pak Andi")))))</f>
        <v>Bu Dwi</v>
      </c>
      <c r="G931">
        <v>66</v>
      </c>
      <c r="H931">
        <v>74</v>
      </c>
      <c r="I931">
        <v>81</v>
      </c>
      <c r="J931">
        <v>71</v>
      </c>
      <c r="K931">
        <v>67</v>
      </c>
      <c r="L931">
        <v>50</v>
      </c>
      <c r="M931">
        <v>83</v>
      </c>
      <c r="N931" s="27" t="str">
        <f>IFERROR(VLOOKUP(Main!C931,Absen!$A$1:$B$501,2,0),"No")</f>
        <v>No</v>
      </c>
      <c r="O931" s="27" t="str">
        <f>IF(N931="No","Hadir","Tidak Hadir")</f>
        <v>Hadir</v>
      </c>
      <c r="P931">
        <f>IF(N931="No",M931,M931-10)</f>
        <v>83</v>
      </c>
      <c r="Q931">
        <f>SUM(G931:H931,J931:K931)*12.5%+SUM(I931,L931)*20%+P931*10%</f>
        <v>69.25</v>
      </c>
      <c r="R931" t="str">
        <f>IF(Main!Q931&gt;=91,"A+",IF(Main!Q931&gt;=80,"A",IF(Q931&gt;=70,"B",IF(Q931&gt;=60,"C",IF(Q931&gt;=40,"D",IF(Q931&lt;40,"E"))))))</f>
        <v>C</v>
      </c>
      <c r="S931" s="27">
        <f>INDEX(Detail!$A$1:$A$1001,MATCH(Main!C931,Detail!$G$1:$G$1001,0))</f>
        <v>37517</v>
      </c>
      <c r="T931" t="str">
        <f>INDEX(Detail!$F$1:$F$1001,MATCH(Main!C931,Detail!$G$1:$G$1001,0))</f>
        <v>Solok</v>
      </c>
      <c r="U931">
        <f>INDEX(Detail!$C$1:$C$1001,MATCH(Main!C931,Detail!$G$1:$G$1001,0))</f>
        <v>172</v>
      </c>
      <c r="V931">
        <f>INDEX(Detail!$D$1:$D$1001,MATCH(Main!C931,Detail!$G$1:$G$1001,0))</f>
        <v>55</v>
      </c>
      <c r="W931" t="str">
        <f>INDEX(Detail!$E$1:$E$1001,MATCH(Main!C931,Detail!$G$1:$G$1001,0))</f>
        <v xml:space="preserve">Gg. Rajawali Barat No. 5
</v>
      </c>
      <c r="X931" t="str">
        <f>INDEX(Detail!$B$1:$B$1001,MATCH(Main!C931,Detail!$G$1:$G$1001,0))</f>
        <v>O+</v>
      </c>
    </row>
    <row r="932" spans="1:24" x14ac:dyDescent="0.35">
      <c r="A932">
        <v>931</v>
      </c>
      <c r="B932" t="str">
        <f>IF(A932&lt;=250,"1-250",IF(A932&lt;=500,"251-500",IF(A932&lt;=750,"501-750","751-1000")))</f>
        <v>751-1000</v>
      </c>
      <c r="C932" t="str">
        <f>CONCATENATE(IF(D932="Matematika","A",IF(D932="Fisika","B",IF(D932="Kimia","C",IF(D932="Biologi","D",IF(D932="Statistika","E","F"))))),IF(A932&gt;=1000,"",IF(A932&gt;=100,"0",IF(A932&gt;=10,"00",IF(A932&lt;10,"000")))),A932)</f>
        <v>A0931</v>
      </c>
      <c r="D932" t="s">
        <v>1015</v>
      </c>
      <c r="E932" t="str">
        <f>VLOOKUP(C932,Detail!$G$1:$H$1001,2,0)</f>
        <v>Mustofa Narpati</v>
      </c>
      <c r="F932" t="str">
        <f>IF(D932="Aktuaria","Bu Dwi",IF(D932="Matematika","Pak Krisna",IF(D932="Fisika","Pak Budi",IF(D932="Statistika","Bu Ratna",IF(D932="Biologi","Bu Made","Pak Andi")))))</f>
        <v>Pak Krisna</v>
      </c>
      <c r="G932">
        <v>60</v>
      </c>
      <c r="H932">
        <v>41</v>
      </c>
      <c r="I932">
        <v>72</v>
      </c>
      <c r="J932">
        <v>58</v>
      </c>
      <c r="K932">
        <v>92</v>
      </c>
      <c r="L932">
        <v>58</v>
      </c>
      <c r="M932">
        <v>100</v>
      </c>
      <c r="N932" s="27">
        <f>IFERROR(VLOOKUP(Main!C932,Absen!$A$1:$B$501,2,0),"No")</f>
        <v>44752</v>
      </c>
      <c r="O932" s="27" t="str">
        <f>IF(N932="No","Hadir","Tidak Hadir")</f>
        <v>Tidak Hadir</v>
      </c>
      <c r="P932">
        <f>IF(N932="No",M932,M932-10)</f>
        <v>90</v>
      </c>
      <c r="Q932">
        <f>SUM(G932:H932,J932:K932)*12.5%+SUM(I932,L932)*20%+P932*10%</f>
        <v>66.375</v>
      </c>
      <c r="R932" t="str">
        <f>IF(Main!Q932&gt;=91,"A+",IF(Main!Q932&gt;=80,"A",IF(Q932&gt;=70,"B",IF(Q932&gt;=60,"C",IF(Q932&gt;=40,"D",IF(Q932&lt;40,"E"))))))</f>
        <v>C</v>
      </c>
      <c r="S932" s="27">
        <f>INDEX(Detail!$A$1:$A$1001,MATCH(Main!C932,Detail!$G$1:$G$1001,0))</f>
        <v>37900</v>
      </c>
      <c r="T932" t="str">
        <f>INDEX(Detail!$F$1:$F$1001,MATCH(Main!C932,Detail!$G$1:$G$1001,0))</f>
        <v>Mojokerto</v>
      </c>
      <c r="U932">
        <f>INDEX(Detail!$C$1:$C$1001,MATCH(Main!C932,Detail!$G$1:$G$1001,0))</f>
        <v>162</v>
      </c>
      <c r="V932">
        <f>INDEX(Detail!$D$1:$D$1001,MATCH(Main!C932,Detail!$G$1:$G$1001,0))</f>
        <v>57</v>
      </c>
      <c r="W932" t="str">
        <f>INDEX(Detail!$E$1:$E$1001,MATCH(Main!C932,Detail!$G$1:$G$1001,0))</f>
        <v>Jl. Joyoboyo No. 20</v>
      </c>
      <c r="X932" t="str">
        <f>INDEX(Detail!$B$1:$B$1001,MATCH(Main!C932,Detail!$G$1:$G$1001,0))</f>
        <v>O-</v>
      </c>
    </row>
    <row r="933" spans="1:24" x14ac:dyDescent="0.35">
      <c r="A933">
        <v>932</v>
      </c>
      <c r="B933" t="str">
        <f>IF(A933&lt;=250,"1-250",IF(A933&lt;=500,"251-500",IF(A933&lt;=750,"501-750","751-1000")))</f>
        <v>751-1000</v>
      </c>
      <c r="C933" t="str">
        <f>CONCATENATE(IF(D933="Matematika","A",IF(D933="Fisika","B",IF(D933="Kimia","C",IF(D933="Biologi","D",IF(D933="Statistika","E","F"))))),IF(A933&gt;=1000,"",IF(A933&gt;=100,"0",IF(A933&gt;=10,"00",IF(A933&lt;10,"000")))),A933)</f>
        <v>C0932</v>
      </c>
      <c r="D933" t="s">
        <v>1012</v>
      </c>
      <c r="E933" t="str">
        <f>VLOOKUP(C933,Detail!$G$1:$H$1001,2,0)</f>
        <v>Purwadi Palastri</v>
      </c>
      <c r="F933" t="str">
        <f>IF(D933="Aktuaria","Bu Dwi",IF(D933="Matematika","Pak Krisna",IF(D933="Fisika","Pak Budi",IF(D933="Statistika","Bu Ratna",IF(D933="Biologi","Bu Made","Pak Andi")))))</f>
        <v>Pak Andi</v>
      </c>
      <c r="G933">
        <v>61</v>
      </c>
      <c r="H933">
        <v>74</v>
      </c>
      <c r="I933">
        <v>63</v>
      </c>
      <c r="J933">
        <v>53</v>
      </c>
      <c r="K933">
        <v>89</v>
      </c>
      <c r="L933">
        <v>98</v>
      </c>
      <c r="M933">
        <v>62</v>
      </c>
      <c r="N933" s="27">
        <f>IFERROR(VLOOKUP(Main!C933,Absen!$A$1:$B$501,2,0),"No")</f>
        <v>44790</v>
      </c>
      <c r="O933" s="27" t="str">
        <f>IF(N933="No","Hadir","Tidak Hadir")</f>
        <v>Tidak Hadir</v>
      </c>
      <c r="P933">
        <f>IF(N933="No",M933,M933-10)</f>
        <v>52</v>
      </c>
      <c r="Q933">
        <f>SUM(G933:H933,J933:K933)*12.5%+SUM(I933,L933)*20%+P933*10%</f>
        <v>72.025000000000006</v>
      </c>
      <c r="R933" t="str">
        <f>IF(Main!Q933&gt;=91,"A+",IF(Main!Q933&gt;=80,"A",IF(Q933&gt;=70,"B",IF(Q933&gt;=60,"C",IF(Q933&gt;=40,"D",IF(Q933&lt;40,"E"))))))</f>
        <v>B</v>
      </c>
      <c r="S933" s="27">
        <f>INDEX(Detail!$A$1:$A$1001,MATCH(Main!C933,Detail!$G$1:$G$1001,0))</f>
        <v>37422</v>
      </c>
      <c r="T933" t="str">
        <f>INDEX(Detail!$F$1:$F$1001,MATCH(Main!C933,Detail!$G$1:$G$1001,0))</f>
        <v>Mataram</v>
      </c>
      <c r="U933">
        <f>INDEX(Detail!$C$1:$C$1001,MATCH(Main!C933,Detail!$G$1:$G$1001,0))</f>
        <v>150</v>
      </c>
      <c r="V933">
        <f>INDEX(Detail!$D$1:$D$1001,MATCH(Main!C933,Detail!$G$1:$G$1001,0))</f>
        <v>68</v>
      </c>
      <c r="W933" t="str">
        <f>INDEX(Detail!$E$1:$E$1001,MATCH(Main!C933,Detail!$G$1:$G$1001,0))</f>
        <v>Gg. Siliwangi No. 53</v>
      </c>
      <c r="X933" t="str">
        <f>INDEX(Detail!$B$1:$B$1001,MATCH(Main!C933,Detail!$G$1:$G$1001,0))</f>
        <v>O-</v>
      </c>
    </row>
    <row r="934" spans="1:24" x14ac:dyDescent="0.35">
      <c r="A934">
        <v>933</v>
      </c>
      <c r="B934" t="str">
        <f>IF(A934&lt;=250,"1-250",IF(A934&lt;=500,"251-500",IF(A934&lt;=750,"501-750","751-1000")))</f>
        <v>751-1000</v>
      </c>
      <c r="C934" t="str">
        <f>CONCATENATE(IF(D934="Matematika","A",IF(D934="Fisika","B",IF(D934="Kimia","C",IF(D934="Biologi","D",IF(D934="Statistika","E","F"))))),IF(A934&gt;=1000,"",IF(A934&gt;=100,"0",IF(A934&gt;=10,"00",IF(A934&lt;10,"000")))),A934)</f>
        <v>E0933</v>
      </c>
      <c r="D934" t="s">
        <v>1010</v>
      </c>
      <c r="E934" t="str">
        <f>VLOOKUP(C934,Detail!$G$1:$H$1001,2,0)</f>
        <v>Prima Saefullah</v>
      </c>
      <c r="F934" t="str">
        <f>IF(D934="Aktuaria","Bu Dwi",IF(D934="Matematika","Pak Krisna",IF(D934="Fisika","Pak Budi",IF(D934="Statistika","Bu Ratna",IF(D934="Biologi","Bu Made","Pak Andi")))))</f>
        <v>Bu Ratna</v>
      </c>
      <c r="G934">
        <v>59</v>
      </c>
      <c r="H934">
        <v>69</v>
      </c>
      <c r="I934">
        <v>47</v>
      </c>
      <c r="J934">
        <v>58</v>
      </c>
      <c r="K934">
        <v>85</v>
      </c>
      <c r="L934">
        <v>46</v>
      </c>
      <c r="M934">
        <v>77</v>
      </c>
      <c r="N934" s="27" t="str">
        <f>IFERROR(VLOOKUP(Main!C934,Absen!$A$1:$B$501,2,0),"No")</f>
        <v>No</v>
      </c>
      <c r="O934" s="27" t="str">
        <f>IF(N934="No","Hadir","Tidak Hadir")</f>
        <v>Hadir</v>
      </c>
      <c r="P934">
        <f>IF(N934="No",M934,M934-10)</f>
        <v>77</v>
      </c>
      <c r="Q934">
        <f>SUM(G934:H934,J934:K934)*12.5%+SUM(I934,L934)*20%+P934*10%</f>
        <v>60.175000000000004</v>
      </c>
      <c r="R934" t="str">
        <f>IF(Main!Q934&gt;=91,"A+",IF(Main!Q934&gt;=80,"A",IF(Q934&gt;=70,"B",IF(Q934&gt;=60,"C",IF(Q934&gt;=40,"D",IF(Q934&lt;40,"E"))))))</f>
        <v>C</v>
      </c>
      <c r="S934" s="27">
        <f>INDEX(Detail!$A$1:$A$1001,MATCH(Main!C934,Detail!$G$1:$G$1001,0))</f>
        <v>37672</v>
      </c>
      <c r="T934" t="str">
        <f>INDEX(Detail!$F$1:$F$1001,MATCH(Main!C934,Detail!$G$1:$G$1001,0))</f>
        <v>Pagaralam</v>
      </c>
      <c r="U934">
        <f>INDEX(Detail!$C$1:$C$1001,MATCH(Main!C934,Detail!$G$1:$G$1001,0))</f>
        <v>176</v>
      </c>
      <c r="V934">
        <f>INDEX(Detail!$D$1:$D$1001,MATCH(Main!C934,Detail!$G$1:$G$1001,0))</f>
        <v>72</v>
      </c>
      <c r="W934" t="str">
        <f>INDEX(Detail!$E$1:$E$1001,MATCH(Main!C934,Detail!$G$1:$G$1001,0))</f>
        <v>Jalan Cihampelas No. 50</v>
      </c>
      <c r="X934" t="str">
        <f>INDEX(Detail!$B$1:$B$1001,MATCH(Main!C934,Detail!$G$1:$G$1001,0))</f>
        <v>AB+</v>
      </c>
    </row>
    <row r="935" spans="1:24" x14ac:dyDescent="0.35">
      <c r="A935">
        <v>934</v>
      </c>
      <c r="B935" t="str">
        <f>IF(A935&lt;=250,"1-250",IF(A935&lt;=500,"251-500",IF(A935&lt;=750,"501-750","751-1000")))</f>
        <v>751-1000</v>
      </c>
      <c r="C935" t="str">
        <f>CONCATENATE(IF(D935="Matematika","A",IF(D935="Fisika","B",IF(D935="Kimia","C",IF(D935="Biologi","D",IF(D935="Statistika","E","F"))))),IF(A935&gt;=1000,"",IF(A935&gt;=100,"0",IF(A935&gt;=10,"00",IF(A935&lt;10,"000")))),A935)</f>
        <v>D0934</v>
      </c>
      <c r="D935" t="s">
        <v>1013</v>
      </c>
      <c r="E935" t="str">
        <f>VLOOKUP(C935,Detail!$G$1:$H$1001,2,0)</f>
        <v>Darman Permata</v>
      </c>
      <c r="F935" t="str">
        <f>IF(D935="Aktuaria","Bu Dwi",IF(D935="Matematika","Pak Krisna",IF(D935="Fisika","Pak Budi",IF(D935="Statistika","Bu Ratna",IF(D935="Biologi","Bu Made","Pak Andi")))))</f>
        <v>Bu Made</v>
      </c>
      <c r="G935">
        <v>90</v>
      </c>
      <c r="H935">
        <v>67</v>
      </c>
      <c r="I935">
        <v>69</v>
      </c>
      <c r="J935">
        <v>66</v>
      </c>
      <c r="K935">
        <v>69</v>
      </c>
      <c r="L935">
        <v>57</v>
      </c>
      <c r="M935">
        <v>83</v>
      </c>
      <c r="N935" s="27">
        <f>IFERROR(VLOOKUP(Main!C935,Absen!$A$1:$B$501,2,0),"No")</f>
        <v>44772</v>
      </c>
      <c r="O935" s="27" t="str">
        <f>IF(N935="No","Hadir","Tidak Hadir")</f>
        <v>Tidak Hadir</v>
      </c>
      <c r="P935">
        <f>IF(N935="No",M935,M935-10)</f>
        <v>73</v>
      </c>
      <c r="Q935">
        <f>SUM(G935:H935,J935:K935)*12.5%+SUM(I935,L935)*20%+P935*10%</f>
        <v>69</v>
      </c>
      <c r="R935" t="str">
        <f>IF(Main!Q935&gt;=91,"A+",IF(Main!Q935&gt;=80,"A",IF(Q935&gt;=70,"B",IF(Q935&gt;=60,"C",IF(Q935&gt;=40,"D",IF(Q935&lt;40,"E"))))))</f>
        <v>C</v>
      </c>
      <c r="S935" s="27">
        <f>INDEX(Detail!$A$1:$A$1001,MATCH(Main!C935,Detail!$G$1:$G$1001,0))</f>
        <v>38449</v>
      </c>
      <c r="T935" t="str">
        <f>INDEX(Detail!$F$1:$F$1001,MATCH(Main!C935,Detail!$G$1:$G$1001,0))</f>
        <v>Jambi</v>
      </c>
      <c r="U935">
        <f>INDEX(Detail!$C$1:$C$1001,MATCH(Main!C935,Detail!$G$1:$G$1001,0))</f>
        <v>171</v>
      </c>
      <c r="V935">
        <f>INDEX(Detail!$D$1:$D$1001,MATCH(Main!C935,Detail!$G$1:$G$1001,0))</f>
        <v>94</v>
      </c>
      <c r="W935" t="str">
        <f>INDEX(Detail!$E$1:$E$1001,MATCH(Main!C935,Detail!$G$1:$G$1001,0))</f>
        <v xml:space="preserve">Gg. Stasiun Wonokromo No. 1
</v>
      </c>
      <c r="X935" t="str">
        <f>INDEX(Detail!$B$1:$B$1001,MATCH(Main!C935,Detail!$G$1:$G$1001,0))</f>
        <v>B-</v>
      </c>
    </row>
    <row r="936" spans="1:24" x14ac:dyDescent="0.35">
      <c r="A936">
        <v>935</v>
      </c>
      <c r="B936" t="str">
        <f>IF(A936&lt;=250,"1-250",IF(A936&lt;=500,"251-500",IF(A936&lt;=750,"501-750","751-1000")))</f>
        <v>751-1000</v>
      </c>
      <c r="C936" t="str">
        <f>CONCATENATE(IF(D936="Matematika","A",IF(D936="Fisika","B",IF(D936="Kimia","C",IF(D936="Biologi","D",IF(D936="Statistika","E","F"))))),IF(A936&gt;=1000,"",IF(A936&gt;=100,"0",IF(A936&gt;=10,"00",IF(A936&lt;10,"000")))),A936)</f>
        <v>B0935</v>
      </c>
      <c r="D936" t="s">
        <v>1014</v>
      </c>
      <c r="E936" t="str">
        <f>VLOOKUP(C936,Detail!$G$1:$H$1001,2,0)</f>
        <v>Humaira Marpaung</v>
      </c>
      <c r="F936" t="str">
        <f>IF(D936="Aktuaria","Bu Dwi",IF(D936="Matematika","Pak Krisna",IF(D936="Fisika","Pak Budi",IF(D936="Statistika","Bu Ratna",IF(D936="Biologi","Bu Made","Pak Andi")))))</f>
        <v>Pak Budi</v>
      </c>
      <c r="G936">
        <v>61</v>
      </c>
      <c r="H936">
        <v>64</v>
      </c>
      <c r="I936">
        <v>77</v>
      </c>
      <c r="J936">
        <v>61</v>
      </c>
      <c r="K936">
        <v>83</v>
      </c>
      <c r="L936">
        <v>83</v>
      </c>
      <c r="M936">
        <v>61</v>
      </c>
      <c r="N936" s="27">
        <f>IFERROR(VLOOKUP(Main!C936,Absen!$A$1:$B$501,2,0),"No")</f>
        <v>44883</v>
      </c>
      <c r="O936" s="27" t="str">
        <f>IF(N936="No","Hadir","Tidak Hadir")</f>
        <v>Tidak Hadir</v>
      </c>
      <c r="P936">
        <f>IF(N936="No",M936,M936-10)</f>
        <v>51</v>
      </c>
      <c r="Q936">
        <f>SUM(G936:H936,J936:K936)*12.5%+SUM(I936,L936)*20%+P936*10%</f>
        <v>70.724999999999994</v>
      </c>
      <c r="R936" t="str">
        <f>IF(Main!Q936&gt;=91,"A+",IF(Main!Q936&gt;=80,"A",IF(Q936&gt;=70,"B",IF(Q936&gt;=60,"C",IF(Q936&gt;=40,"D",IF(Q936&lt;40,"E"))))))</f>
        <v>B</v>
      </c>
      <c r="S936" s="27">
        <f>INDEX(Detail!$A$1:$A$1001,MATCH(Main!C936,Detail!$G$1:$G$1001,0))</f>
        <v>37581</v>
      </c>
      <c r="T936" t="str">
        <f>INDEX(Detail!$F$1:$F$1001,MATCH(Main!C936,Detail!$G$1:$G$1001,0))</f>
        <v>Probolinggo</v>
      </c>
      <c r="U936">
        <f>INDEX(Detail!$C$1:$C$1001,MATCH(Main!C936,Detail!$G$1:$G$1001,0))</f>
        <v>157</v>
      </c>
      <c r="V936">
        <f>INDEX(Detail!$D$1:$D$1001,MATCH(Main!C936,Detail!$G$1:$G$1001,0))</f>
        <v>90</v>
      </c>
      <c r="W936" t="str">
        <f>INDEX(Detail!$E$1:$E$1001,MATCH(Main!C936,Detail!$G$1:$G$1001,0))</f>
        <v xml:space="preserve">Gang K.H. Wahid Hasyim No. 1
</v>
      </c>
      <c r="X936" t="str">
        <f>INDEX(Detail!$B$1:$B$1001,MATCH(Main!C936,Detail!$G$1:$G$1001,0))</f>
        <v>A+</v>
      </c>
    </row>
    <row r="937" spans="1:24" x14ac:dyDescent="0.35">
      <c r="A937">
        <v>936</v>
      </c>
      <c r="B937" t="str">
        <f>IF(A937&lt;=250,"1-250",IF(A937&lt;=500,"251-500",IF(A937&lt;=750,"501-750","751-1000")))</f>
        <v>751-1000</v>
      </c>
      <c r="C937" t="str">
        <f>CONCATENATE(IF(D937="Matematika","A",IF(D937="Fisika","B",IF(D937="Kimia","C",IF(D937="Biologi","D",IF(D937="Statistika","E","F"))))),IF(A937&gt;=1000,"",IF(A937&gt;=100,"0",IF(A937&gt;=10,"00",IF(A937&lt;10,"000")))),A937)</f>
        <v>F0936</v>
      </c>
      <c r="D937" t="s">
        <v>1011</v>
      </c>
      <c r="E937" t="str">
        <f>VLOOKUP(C937,Detail!$G$1:$H$1001,2,0)</f>
        <v>Vicky Widiastuti</v>
      </c>
      <c r="F937" t="str">
        <f>IF(D937="Aktuaria","Bu Dwi",IF(D937="Matematika","Pak Krisna",IF(D937="Fisika","Pak Budi",IF(D937="Statistika","Bu Ratna",IF(D937="Biologi","Bu Made","Pak Andi")))))</f>
        <v>Bu Dwi</v>
      </c>
      <c r="G937">
        <v>85</v>
      </c>
      <c r="H937">
        <v>62</v>
      </c>
      <c r="I937">
        <v>92</v>
      </c>
      <c r="J937">
        <v>72</v>
      </c>
      <c r="K937">
        <v>88</v>
      </c>
      <c r="L937">
        <v>86</v>
      </c>
      <c r="M937">
        <v>64</v>
      </c>
      <c r="N937" s="27">
        <f>IFERROR(VLOOKUP(Main!C937,Absen!$A$1:$B$501,2,0),"No")</f>
        <v>44814</v>
      </c>
      <c r="O937" s="27" t="str">
        <f>IF(N937="No","Hadir","Tidak Hadir")</f>
        <v>Tidak Hadir</v>
      </c>
      <c r="P937">
        <f>IF(N937="No",M937,M937-10)</f>
        <v>54</v>
      </c>
      <c r="Q937">
        <f>SUM(G937:H937,J937:K937)*12.5%+SUM(I937,L937)*20%+P937*10%</f>
        <v>79.375</v>
      </c>
      <c r="R937" t="str">
        <f>IF(Main!Q937&gt;=91,"A+",IF(Main!Q937&gt;=80,"A",IF(Q937&gt;=70,"B",IF(Q937&gt;=60,"C",IF(Q937&gt;=40,"D",IF(Q937&lt;40,"E"))))))</f>
        <v>B</v>
      </c>
      <c r="S937" s="27">
        <f>INDEX(Detail!$A$1:$A$1001,MATCH(Main!C937,Detail!$G$1:$G$1001,0))</f>
        <v>37455</v>
      </c>
      <c r="T937" t="str">
        <f>INDEX(Detail!$F$1:$F$1001,MATCH(Main!C937,Detail!$G$1:$G$1001,0))</f>
        <v>Ambon</v>
      </c>
      <c r="U937">
        <f>INDEX(Detail!$C$1:$C$1001,MATCH(Main!C937,Detail!$G$1:$G$1001,0))</f>
        <v>172</v>
      </c>
      <c r="V937">
        <f>INDEX(Detail!$D$1:$D$1001,MATCH(Main!C937,Detail!$G$1:$G$1001,0))</f>
        <v>77</v>
      </c>
      <c r="W937" t="str">
        <f>INDEX(Detail!$E$1:$E$1001,MATCH(Main!C937,Detail!$G$1:$G$1001,0))</f>
        <v xml:space="preserve">Gang Joyoboyo No. 8
</v>
      </c>
      <c r="X937" t="str">
        <f>INDEX(Detail!$B$1:$B$1001,MATCH(Main!C937,Detail!$G$1:$G$1001,0))</f>
        <v>B+</v>
      </c>
    </row>
    <row r="938" spans="1:24" x14ac:dyDescent="0.35">
      <c r="A938">
        <v>937</v>
      </c>
      <c r="B938" t="str">
        <f>IF(A938&lt;=250,"1-250",IF(A938&lt;=500,"251-500",IF(A938&lt;=750,"501-750","751-1000")))</f>
        <v>751-1000</v>
      </c>
      <c r="C938" t="str">
        <f>CONCATENATE(IF(D938="Matematika","A",IF(D938="Fisika","B",IF(D938="Kimia","C",IF(D938="Biologi","D",IF(D938="Statistika","E","F"))))),IF(A938&gt;=1000,"",IF(A938&gt;=100,"0",IF(A938&gt;=10,"00",IF(A938&lt;10,"000")))),A938)</f>
        <v>F0937</v>
      </c>
      <c r="D938" t="s">
        <v>1011</v>
      </c>
      <c r="E938" t="str">
        <f>VLOOKUP(C938,Detail!$G$1:$H$1001,2,0)</f>
        <v>Hasan Laksmiwati</v>
      </c>
      <c r="F938" t="str">
        <f>IF(D938="Aktuaria","Bu Dwi",IF(D938="Matematika","Pak Krisna",IF(D938="Fisika","Pak Budi",IF(D938="Statistika","Bu Ratna",IF(D938="Biologi","Bu Made","Pak Andi")))))</f>
        <v>Bu Dwi</v>
      </c>
      <c r="G938">
        <v>70</v>
      </c>
      <c r="H938">
        <v>46</v>
      </c>
      <c r="I938">
        <v>87</v>
      </c>
      <c r="J938">
        <v>72</v>
      </c>
      <c r="K938">
        <v>93</v>
      </c>
      <c r="L938">
        <v>61</v>
      </c>
      <c r="M938">
        <v>74</v>
      </c>
      <c r="N938" s="27" t="str">
        <f>IFERROR(VLOOKUP(Main!C938,Absen!$A$1:$B$501,2,0),"No")</f>
        <v>No</v>
      </c>
      <c r="O938" s="27" t="str">
        <f>IF(N938="No","Hadir","Tidak Hadir")</f>
        <v>Hadir</v>
      </c>
      <c r="P938">
        <f>IF(N938="No",M938,M938-10)</f>
        <v>74</v>
      </c>
      <c r="Q938">
        <f>SUM(G938:H938,J938:K938)*12.5%+SUM(I938,L938)*20%+P938*10%</f>
        <v>72.125</v>
      </c>
      <c r="R938" t="str">
        <f>IF(Main!Q938&gt;=91,"A+",IF(Main!Q938&gt;=80,"A",IF(Q938&gt;=70,"B",IF(Q938&gt;=60,"C",IF(Q938&gt;=40,"D",IF(Q938&lt;40,"E"))))))</f>
        <v>B</v>
      </c>
      <c r="S938" s="27">
        <f>INDEX(Detail!$A$1:$A$1001,MATCH(Main!C938,Detail!$G$1:$G$1001,0))</f>
        <v>38325</v>
      </c>
      <c r="T938" t="str">
        <f>INDEX(Detail!$F$1:$F$1001,MATCH(Main!C938,Detail!$G$1:$G$1001,0))</f>
        <v>Pasuruan</v>
      </c>
      <c r="U938">
        <f>INDEX(Detail!$C$1:$C$1001,MATCH(Main!C938,Detail!$G$1:$G$1001,0))</f>
        <v>169</v>
      </c>
      <c r="V938">
        <f>INDEX(Detail!$D$1:$D$1001,MATCH(Main!C938,Detail!$G$1:$G$1001,0))</f>
        <v>53</v>
      </c>
      <c r="W938" t="str">
        <f>INDEX(Detail!$E$1:$E$1001,MATCH(Main!C938,Detail!$G$1:$G$1001,0))</f>
        <v>Jl. Tubagus Ismail No. 55</v>
      </c>
      <c r="X938" t="str">
        <f>INDEX(Detail!$B$1:$B$1001,MATCH(Main!C938,Detail!$G$1:$G$1001,0))</f>
        <v>B-</v>
      </c>
    </row>
    <row r="939" spans="1:24" x14ac:dyDescent="0.35">
      <c r="A939">
        <v>938</v>
      </c>
      <c r="B939" t="str">
        <f>IF(A939&lt;=250,"1-250",IF(A939&lt;=500,"251-500",IF(A939&lt;=750,"501-750","751-1000")))</f>
        <v>751-1000</v>
      </c>
      <c r="C939" t="str">
        <f>CONCATENATE(IF(D939="Matematika","A",IF(D939="Fisika","B",IF(D939="Kimia","C",IF(D939="Biologi","D",IF(D939="Statistika","E","F"))))),IF(A939&gt;=1000,"",IF(A939&gt;=100,"0",IF(A939&gt;=10,"00",IF(A939&lt;10,"000")))),A939)</f>
        <v>A0938</v>
      </c>
      <c r="D939" t="s">
        <v>1015</v>
      </c>
      <c r="E939" t="str">
        <f>VLOOKUP(C939,Detail!$G$1:$H$1001,2,0)</f>
        <v>Melinda Megantara</v>
      </c>
      <c r="F939" t="str">
        <f>IF(D939="Aktuaria","Bu Dwi",IF(D939="Matematika","Pak Krisna",IF(D939="Fisika","Pak Budi",IF(D939="Statistika","Bu Ratna",IF(D939="Biologi","Bu Made","Pak Andi")))))</f>
        <v>Pak Krisna</v>
      </c>
      <c r="G939">
        <v>82</v>
      </c>
      <c r="H939">
        <v>52</v>
      </c>
      <c r="I939">
        <v>62</v>
      </c>
      <c r="J939">
        <v>59</v>
      </c>
      <c r="K939">
        <v>90</v>
      </c>
      <c r="L939">
        <v>97</v>
      </c>
      <c r="M939">
        <v>98</v>
      </c>
      <c r="N939" s="27" t="str">
        <f>IFERROR(VLOOKUP(Main!C939,Absen!$A$1:$B$501,2,0),"No")</f>
        <v>No</v>
      </c>
      <c r="O939" s="27" t="str">
        <f>IF(N939="No","Hadir","Tidak Hadir")</f>
        <v>Hadir</v>
      </c>
      <c r="P939">
        <f>IF(N939="No",M939,M939-10)</f>
        <v>98</v>
      </c>
      <c r="Q939">
        <f>SUM(G939:H939,J939:K939)*12.5%+SUM(I939,L939)*20%+P939*10%</f>
        <v>76.974999999999994</v>
      </c>
      <c r="R939" t="str">
        <f>IF(Main!Q939&gt;=91,"A+",IF(Main!Q939&gt;=80,"A",IF(Q939&gt;=70,"B",IF(Q939&gt;=60,"C",IF(Q939&gt;=40,"D",IF(Q939&lt;40,"E"))))))</f>
        <v>B</v>
      </c>
      <c r="S939" s="27">
        <f>INDEX(Detail!$A$1:$A$1001,MATCH(Main!C939,Detail!$G$1:$G$1001,0))</f>
        <v>38262</v>
      </c>
      <c r="T939" t="str">
        <f>INDEX(Detail!$F$1:$F$1001,MATCH(Main!C939,Detail!$G$1:$G$1001,0))</f>
        <v>Balikpapan</v>
      </c>
      <c r="U939">
        <f>INDEX(Detail!$C$1:$C$1001,MATCH(Main!C939,Detail!$G$1:$G$1001,0))</f>
        <v>160</v>
      </c>
      <c r="V939">
        <f>INDEX(Detail!$D$1:$D$1001,MATCH(Main!C939,Detail!$G$1:$G$1001,0))</f>
        <v>50</v>
      </c>
      <c r="W939" t="str">
        <f>INDEX(Detail!$E$1:$E$1001,MATCH(Main!C939,Detail!$G$1:$G$1001,0))</f>
        <v>Jalan Astana Anyar No. 45</v>
      </c>
      <c r="X939" t="str">
        <f>INDEX(Detail!$B$1:$B$1001,MATCH(Main!C939,Detail!$G$1:$G$1001,0))</f>
        <v>AB-</v>
      </c>
    </row>
    <row r="940" spans="1:24" x14ac:dyDescent="0.35">
      <c r="A940">
        <v>939</v>
      </c>
      <c r="B940" t="str">
        <f>IF(A940&lt;=250,"1-250",IF(A940&lt;=500,"251-500",IF(A940&lt;=750,"501-750","751-1000")))</f>
        <v>751-1000</v>
      </c>
      <c r="C940" t="str">
        <f>CONCATENATE(IF(D940="Matematika","A",IF(D940="Fisika","B",IF(D940="Kimia","C",IF(D940="Biologi","D",IF(D940="Statistika","E","F"))))),IF(A940&gt;=1000,"",IF(A940&gt;=100,"0",IF(A940&gt;=10,"00",IF(A940&lt;10,"000")))),A940)</f>
        <v>B0939</v>
      </c>
      <c r="D940" t="s">
        <v>1014</v>
      </c>
      <c r="E940" t="str">
        <f>VLOOKUP(C940,Detail!$G$1:$H$1001,2,0)</f>
        <v>Saka Hidayat</v>
      </c>
      <c r="F940" t="str">
        <f>IF(D940="Aktuaria","Bu Dwi",IF(D940="Matematika","Pak Krisna",IF(D940="Fisika","Pak Budi",IF(D940="Statistika","Bu Ratna",IF(D940="Biologi","Bu Made","Pak Andi")))))</f>
        <v>Pak Budi</v>
      </c>
      <c r="G940">
        <v>74</v>
      </c>
      <c r="H940">
        <v>60</v>
      </c>
      <c r="I940">
        <v>87</v>
      </c>
      <c r="J940">
        <v>74</v>
      </c>
      <c r="K940">
        <v>87</v>
      </c>
      <c r="L940">
        <v>42</v>
      </c>
      <c r="M940">
        <v>99</v>
      </c>
      <c r="N940" s="27" t="str">
        <f>IFERROR(VLOOKUP(Main!C940,Absen!$A$1:$B$501,2,0),"No")</f>
        <v>No</v>
      </c>
      <c r="O940" s="27" t="str">
        <f>IF(N940="No","Hadir","Tidak Hadir")</f>
        <v>Hadir</v>
      </c>
      <c r="P940">
        <f>IF(N940="No",M940,M940-10)</f>
        <v>99</v>
      </c>
      <c r="Q940">
        <f>SUM(G940:H940,J940:K940)*12.5%+SUM(I940,L940)*20%+P940*10%</f>
        <v>72.575000000000003</v>
      </c>
      <c r="R940" t="str">
        <f>IF(Main!Q940&gt;=91,"A+",IF(Main!Q940&gt;=80,"A",IF(Q940&gt;=70,"B",IF(Q940&gt;=60,"C",IF(Q940&gt;=40,"D",IF(Q940&lt;40,"E"))))))</f>
        <v>B</v>
      </c>
      <c r="S940" s="27">
        <f>INDEX(Detail!$A$1:$A$1001,MATCH(Main!C940,Detail!$G$1:$G$1001,0))</f>
        <v>38437</v>
      </c>
      <c r="T940" t="str">
        <f>INDEX(Detail!$F$1:$F$1001,MATCH(Main!C940,Detail!$G$1:$G$1001,0))</f>
        <v>Pekalongan</v>
      </c>
      <c r="U940">
        <f>INDEX(Detail!$C$1:$C$1001,MATCH(Main!C940,Detail!$G$1:$G$1001,0))</f>
        <v>175</v>
      </c>
      <c r="V940">
        <f>INDEX(Detail!$D$1:$D$1001,MATCH(Main!C940,Detail!$G$1:$G$1001,0))</f>
        <v>49</v>
      </c>
      <c r="W940" t="str">
        <f>INDEX(Detail!$E$1:$E$1001,MATCH(Main!C940,Detail!$G$1:$G$1001,0))</f>
        <v>Jl. Indragiri No. 66</v>
      </c>
      <c r="X940" t="str">
        <f>INDEX(Detail!$B$1:$B$1001,MATCH(Main!C940,Detail!$G$1:$G$1001,0))</f>
        <v>B+</v>
      </c>
    </row>
    <row r="941" spans="1:24" x14ac:dyDescent="0.35">
      <c r="A941">
        <v>940</v>
      </c>
      <c r="B941" t="str">
        <f>IF(A941&lt;=250,"1-250",IF(A941&lt;=500,"251-500",IF(A941&lt;=750,"501-750","751-1000")))</f>
        <v>751-1000</v>
      </c>
      <c r="C941" t="str">
        <f>CONCATENATE(IF(D941="Matematika","A",IF(D941="Fisika","B",IF(D941="Kimia","C",IF(D941="Biologi","D",IF(D941="Statistika","E","F"))))),IF(A941&gt;=1000,"",IF(A941&gt;=100,"0",IF(A941&gt;=10,"00",IF(A941&lt;10,"000")))),A941)</f>
        <v>A0940</v>
      </c>
      <c r="D941" t="s">
        <v>1015</v>
      </c>
      <c r="E941" t="str">
        <f>VLOOKUP(C941,Detail!$G$1:$H$1001,2,0)</f>
        <v>Sarah Nuraini</v>
      </c>
      <c r="F941" t="str">
        <f>IF(D941="Aktuaria","Bu Dwi",IF(D941="Matematika","Pak Krisna",IF(D941="Fisika","Pak Budi",IF(D941="Statistika","Bu Ratna",IF(D941="Biologi","Bu Made","Pak Andi")))))</f>
        <v>Pak Krisna</v>
      </c>
      <c r="G941">
        <v>87</v>
      </c>
      <c r="H941">
        <v>46</v>
      </c>
      <c r="I941">
        <v>57</v>
      </c>
      <c r="J941">
        <v>73</v>
      </c>
      <c r="K941">
        <v>64</v>
      </c>
      <c r="L941">
        <v>90</v>
      </c>
      <c r="M941">
        <v>96</v>
      </c>
      <c r="N941" s="27" t="str">
        <f>IFERROR(VLOOKUP(Main!C941,Absen!$A$1:$B$501,2,0),"No")</f>
        <v>No</v>
      </c>
      <c r="O941" s="27" t="str">
        <f>IF(N941="No","Hadir","Tidak Hadir")</f>
        <v>Hadir</v>
      </c>
      <c r="P941">
        <f>IF(N941="No",M941,M941-10)</f>
        <v>96</v>
      </c>
      <c r="Q941">
        <f>SUM(G941:H941,J941:K941)*12.5%+SUM(I941,L941)*20%+P941*10%</f>
        <v>72.75</v>
      </c>
      <c r="R941" t="str">
        <f>IF(Main!Q941&gt;=91,"A+",IF(Main!Q941&gt;=80,"A",IF(Q941&gt;=70,"B",IF(Q941&gt;=60,"C",IF(Q941&gt;=40,"D",IF(Q941&lt;40,"E"))))))</f>
        <v>B</v>
      </c>
      <c r="S941" s="27">
        <f>INDEX(Detail!$A$1:$A$1001,MATCH(Main!C941,Detail!$G$1:$G$1001,0))</f>
        <v>37073</v>
      </c>
      <c r="T941" t="str">
        <f>INDEX(Detail!$F$1:$F$1001,MATCH(Main!C941,Detail!$G$1:$G$1001,0))</f>
        <v>Kupang</v>
      </c>
      <c r="U941">
        <f>INDEX(Detail!$C$1:$C$1001,MATCH(Main!C941,Detail!$G$1:$G$1001,0))</f>
        <v>167</v>
      </c>
      <c r="V941">
        <f>INDEX(Detail!$D$1:$D$1001,MATCH(Main!C941,Detail!$G$1:$G$1001,0))</f>
        <v>66</v>
      </c>
      <c r="W941" t="str">
        <f>INDEX(Detail!$E$1:$E$1001,MATCH(Main!C941,Detail!$G$1:$G$1001,0))</f>
        <v xml:space="preserve">Jalan Yos Sudarso No. 8
</v>
      </c>
      <c r="X941" t="str">
        <f>INDEX(Detail!$B$1:$B$1001,MATCH(Main!C941,Detail!$G$1:$G$1001,0))</f>
        <v>AB-</v>
      </c>
    </row>
    <row r="942" spans="1:24" x14ac:dyDescent="0.35">
      <c r="A942">
        <v>941</v>
      </c>
      <c r="B942" t="str">
        <f>IF(A942&lt;=250,"1-250",IF(A942&lt;=500,"251-500",IF(A942&lt;=750,"501-750","751-1000")))</f>
        <v>751-1000</v>
      </c>
      <c r="C942" t="str">
        <f>CONCATENATE(IF(D942="Matematika","A",IF(D942="Fisika","B",IF(D942="Kimia","C",IF(D942="Biologi","D",IF(D942="Statistika","E","F"))))),IF(A942&gt;=1000,"",IF(A942&gt;=100,"0",IF(A942&gt;=10,"00",IF(A942&lt;10,"000")))),A942)</f>
        <v>C0941</v>
      </c>
      <c r="D942" t="s">
        <v>1012</v>
      </c>
      <c r="E942" t="str">
        <f>VLOOKUP(C942,Detail!$G$1:$H$1001,2,0)</f>
        <v>Kala Hassanah</v>
      </c>
      <c r="F942" t="str">
        <f>IF(D942="Aktuaria","Bu Dwi",IF(D942="Matematika","Pak Krisna",IF(D942="Fisika","Pak Budi",IF(D942="Statistika","Bu Ratna",IF(D942="Biologi","Bu Made","Pak Andi")))))</f>
        <v>Pak Andi</v>
      </c>
      <c r="G942">
        <v>54</v>
      </c>
      <c r="H942">
        <v>64</v>
      </c>
      <c r="I942">
        <v>67</v>
      </c>
      <c r="J942">
        <v>66</v>
      </c>
      <c r="K942">
        <v>90</v>
      </c>
      <c r="L942">
        <v>88</v>
      </c>
      <c r="M942">
        <v>98</v>
      </c>
      <c r="N942" s="27" t="str">
        <f>IFERROR(VLOOKUP(Main!C942,Absen!$A$1:$B$501,2,0),"No")</f>
        <v>No</v>
      </c>
      <c r="O942" s="27" t="str">
        <f>IF(N942="No","Hadir","Tidak Hadir")</f>
        <v>Hadir</v>
      </c>
      <c r="P942">
        <f>IF(N942="No",M942,M942-10)</f>
        <v>98</v>
      </c>
      <c r="Q942">
        <f>SUM(G942:H942,J942:K942)*12.5%+SUM(I942,L942)*20%+P942*10%</f>
        <v>75.05</v>
      </c>
      <c r="R942" t="str">
        <f>IF(Main!Q942&gt;=91,"A+",IF(Main!Q942&gt;=80,"A",IF(Q942&gt;=70,"B",IF(Q942&gt;=60,"C",IF(Q942&gt;=40,"D",IF(Q942&lt;40,"E"))))))</f>
        <v>B</v>
      </c>
      <c r="S942" s="27">
        <f>INDEX(Detail!$A$1:$A$1001,MATCH(Main!C942,Detail!$G$1:$G$1001,0))</f>
        <v>38279</v>
      </c>
      <c r="T942" t="str">
        <f>INDEX(Detail!$F$1:$F$1001,MATCH(Main!C942,Detail!$G$1:$G$1001,0))</f>
        <v>Tangerang Selatan</v>
      </c>
      <c r="U942">
        <f>INDEX(Detail!$C$1:$C$1001,MATCH(Main!C942,Detail!$G$1:$G$1001,0))</f>
        <v>178</v>
      </c>
      <c r="V942">
        <f>INDEX(Detail!$D$1:$D$1001,MATCH(Main!C942,Detail!$G$1:$G$1001,0))</f>
        <v>64</v>
      </c>
      <c r="W942" t="str">
        <f>INDEX(Detail!$E$1:$E$1001,MATCH(Main!C942,Detail!$G$1:$G$1001,0))</f>
        <v xml:space="preserve">Gg. Rawamangun No. 9
</v>
      </c>
      <c r="X942" t="str">
        <f>INDEX(Detail!$B$1:$B$1001,MATCH(Main!C942,Detail!$G$1:$G$1001,0))</f>
        <v>AB-</v>
      </c>
    </row>
    <row r="943" spans="1:24" x14ac:dyDescent="0.35">
      <c r="A943">
        <v>942</v>
      </c>
      <c r="B943" t="str">
        <f>IF(A943&lt;=250,"1-250",IF(A943&lt;=500,"251-500",IF(A943&lt;=750,"501-750","751-1000")))</f>
        <v>751-1000</v>
      </c>
      <c r="C943" t="str">
        <f>CONCATENATE(IF(D943="Matematika","A",IF(D943="Fisika","B",IF(D943="Kimia","C",IF(D943="Biologi","D",IF(D943="Statistika","E","F"))))),IF(A943&gt;=1000,"",IF(A943&gt;=100,"0",IF(A943&gt;=10,"00",IF(A943&lt;10,"000")))),A943)</f>
        <v>D0942</v>
      </c>
      <c r="D943" t="s">
        <v>1013</v>
      </c>
      <c r="E943" t="str">
        <f>VLOOKUP(C943,Detail!$G$1:$H$1001,2,0)</f>
        <v>Prakosa Halim</v>
      </c>
      <c r="F943" t="str">
        <f>IF(D943="Aktuaria","Bu Dwi",IF(D943="Matematika","Pak Krisna",IF(D943="Fisika","Pak Budi",IF(D943="Statistika","Bu Ratna",IF(D943="Biologi","Bu Made","Pak Andi")))))</f>
        <v>Bu Made</v>
      </c>
      <c r="G943">
        <v>94</v>
      </c>
      <c r="H943">
        <v>56</v>
      </c>
      <c r="I943">
        <v>43</v>
      </c>
      <c r="J943">
        <v>59</v>
      </c>
      <c r="K943">
        <v>86</v>
      </c>
      <c r="L943">
        <v>84</v>
      </c>
      <c r="M943">
        <v>84</v>
      </c>
      <c r="N943" s="27">
        <f>IFERROR(VLOOKUP(Main!C943,Absen!$A$1:$B$501,2,0),"No")</f>
        <v>44763</v>
      </c>
      <c r="O943" s="27" t="str">
        <f>IF(N943="No","Hadir","Tidak Hadir")</f>
        <v>Tidak Hadir</v>
      </c>
      <c r="P943">
        <f>IF(N943="No",M943,M943-10)</f>
        <v>74</v>
      </c>
      <c r="Q943">
        <f>SUM(G943:H943,J943:K943)*12.5%+SUM(I943,L943)*20%+P943*10%</f>
        <v>69.675000000000011</v>
      </c>
      <c r="R943" t="str">
        <f>IF(Main!Q943&gt;=91,"A+",IF(Main!Q943&gt;=80,"A",IF(Q943&gt;=70,"B",IF(Q943&gt;=60,"C",IF(Q943&gt;=40,"D",IF(Q943&lt;40,"E"))))))</f>
        <v>C</v>
      </c>
      <c r="S943" s="27">
        <f>INDEX(Detail!$A$1:$A$1001,MATCH(Main!C943,Detail!$G$1:$G$1001,0))</f>
        <v>38050</v>
      </c>
      <c r="T943" t="str">
        <f>INDEX(Detail!$F$1:$F$1001,MATCH(Main!C943,Detail!$G$1:$G$1001,0))</f>
        <v>Kota Administrasi Jakarta Timur</v>
      </c>
      <c r="U943">
        <f>INDEX(Detail!$C$1:$C$1001,MATCH(Main!C943,Detail!$G$1:$G$1001,0))</f>
        <v>165</v>
      </c>
      <c r="V943">
        <f>INDEX(Detail!$D$1:$D$1001,MATCH(Main!C943,Detail!$G$1:$G$1001,0))</f>
        <v>56</v>
      </c>
      <c r="W943" t="str">
        <f>INDEX(Detail!$E$1:$E$1001,MATCH(Main!C943,Detail!$G$1:$G$1001,0))</f>
        <v>Jalan Kendalsari No. 30</v>
      </c>
      <c r="X943" t="str">
        <f>INDEX(Detail!$B$1:$B$1001,MATCH(Main!C943,Detail!$G$1:$G$1001,0))</f>
        <v>B-</v>
      </c>
    </row>
    <row r="944" spans="1:24" x14ac:dyDescent="0.35">
      <c r="A944">
        <v>943</v>
      </c>
      <c r="B944" t="str">
        <f>IF(A944&lt;=250,"1-250",IF(A944&lt;=500,"251-500",IF(A944&lt;=750,"501-750","751-1000")))</f>
        <v>751-1000</v>
      </c>
      <c r="C944" t="str">
        <f>CONCATENATE(IF(D944="Matematika","A",IF(D944="Fisika","B",IF(D944="Kimia","C",IF(D944="Biologi","D",IF(D944="Statistika","E","F"))))),IF(A944&gt;=1000,"",IF(A944&gt;=100,"0",IF(A944&gt;=10,"00",IF(A944&lt;10,"000")))),A944)</f>
        <v>B0943</v>
      </c>
      <c r="D944" t="s">
        <v>1014</v>
      </c>
      <c r="E944" t="str">
        <f>VLOOKUP(C944,Detail!$G$1:$H$1001,2,0)</f>
        <v>Gawati Purwanti</v>
      </c>
      <c r="F944" t="str">
        <f>IF(D944="Aktuaria","Bu Dwi",IF(D944="Matematika","Pak Krisna",IF(D944="Fisika","Pak Budi",IF(D944="Statistika","Bu Ratna",IF(D944="Biologi","Bu Made","Pak Andi")))))</f>
        <v>Pak Budi</v>
      </c>
      <c r="G944">
        <v>56</v>
      </c>
      <c r="H944">
        <v>63</v>
      </c>
      <c r="I944">
        <v>45</v>
      </c>
      <c r="J944">
        <v>74</v>
      </c>
      <c r="K944">
        <v>55</v>
      </c>
      <c r="L944">
        <v>54</v>
      </c>
      <c r="M944">
        <v>83</v>
      </c>
      <c r="N944" s="27">
        <f>IFERROR(VLOOKUP(Main!C944,Absen!$A$1:$B$501,2,0),"No")</f>
        <v>44828</v>
      </c>
      <c r="O944" s="27" t="str">
        <f>IF(N944="No","Hadir","Tidak Hadir")</f>
        <v>Tidak Hadir</v>
      </c>
      <c r="P944">
        <f>IF(N944="No",M944,M944-10)</f>
        <v>73</v>
      </c>
      <c r="Q944">
        <f>SUM(G944:H944,J944:K944)*12.5%+SUM(I944,L944)*20%+P944*10%</f>
        <v>58.099999999999994</v>
      </c>
      <c r="R944" t="str">
        <f>IF(Main!Q944&gt;=91,"A+",IF(Main!Q944&gt;=80,"A",IF(Q944&gt;=70,"B",IF(Q944&gt;=60,"C",IF(Q944&gt;=40,"D",IF(Q944&lt;40,"E"))))))</f>
        <v>D</v>
      </c>
      <c r="S944" s="27">
        <f>INDEX(Detail!$A$1:$A$1001,MATCH(Main!C944,Detail!$G$1:$G$1001,0))</f>
        <v>38347</v>
      </c>
      <c r="T944" t="str">
        <f>INDEX(Detail!$F$1:$F$1001,MATCH(Main!C944,Detail!$G$1:$G$1001,0))</f>
        <v>Tegal</v>
      </c>
      <c r="U944">
        <f>INDEX(Detail!$C$1:$C$1001,MATCH(Main!C944,Detail!$G$1:$G$1001,0))</f>
        <v>161</v>
      </c>
      <c r="V944">
        <f>INDEX(Detail!$D$1:$D$1001,MATCH(Main!C944,Detail!$G$1:$G$1001,0))</f>
        <v>51</v>
      </c>
      <c r="W944" t="str">
        <f>INDEX(Detail!$E$1:$E$1001,MATCH(Main!C944,Detail!$G$1:$G$1001,0))</f>
        <v>Gg. Monginsidi No. 39</v>
      </c>
      <c r="X944" t="str">
        <f>INDEX(Detail!$B$1:$B$1001,MATCH(Main!C944,Detail!$G$1:$G$1001,0))</f>
        <v>AB+</v>
      </c>
    </row>
    <row r="945" spans="1:24" x14ac:dyDescent="0.35">
      <c r="A945">
        <v>944</v>
      </c>
      <c r="B945" t="str">
        <f>IF(A945&lt;=250,"1-250",IF(A945&lt;=500,"251-500",IF(A945&lt;=750,"501-750","751-1000")))</f>
        <v>751-1000</v>
      </c>
      <c r="C945" t="str">
        <f>CONCATENATE(IF(D945="Matematika","A",IF(D945="Fisika","B",IF(D945="Kimia","C",IF(D945="Biologi","D",IF(D945="Statistika","E","F"))))),IF(A945&gt;=1000,"",IF(A945&gt;=100,"0",IF(A945&gt;=10,"00",IF(A945&lt;10,"000")))),A945)</f>
        <v>E0944</v>
      </c>
      <c r="D945" t="s">
        <v>1010</v>
      </c>
      <c r="E945" t="str">
        <f>VLOOKUP(C945,Detail!$G$1:$H$1001,2,0)</f>
        <v>Ikhsan Maheswara</v>
      </c>
      <c r="F945" t="str">
        <f>IF(D945="Aktuaria","Bu Dwi",IF(D945="Matematika","Pak Krisna",IF(D945="Fisika","Pak Budi",IF(D945="Statistika","Bu Ratna",IF(D945="Biologi","Bu Made","Pak Andi")))))</f>
        <v>Bu Ratna</v>
      </c>
      <c r="G945">
        <v>81</v>
      </c>
      <c r="H945">
        <v>62</v>
      </c>
      <c r="I945">
        <v>65</v>
      </c>
      <c r="J945">
        <v>73</v>
      </c>
      <c r="K945">
        <v>55</v>
      </c>
      <c r="L945">
        <v>45</v>
      </c>
      <c r="M945">
        <v>74</v>
      </c>
      <c r="N945" s="27">
        <f>IFERROR(VLOOKUP(Main!C945,Absen!$A$1:$B$501,2,0),"No")</f>
        <v>44823</v>
      </c>
      <c r="O945" s="27" t="str">
        <f>IF(N945="No","Hadir","Tidak Hadir")</f>
        <v>Tidak Hadir</v>
      </c>
      <c r="P945">
        <f>IF(N945="No",M945,M945-10)</f>
        <v>64</v>
      </c>
      <c r="Q945">
        <f>SUM(G945:H945,J945:K945)*12.5%+SUM(I945,L945)*20%+P945*10%</f>
        <v>62.274999999999999</v>
      </c>
      <c r="R945" t="str">
        <f>IF(Main!Q945&gt;=91,"A+",IF(Main!Q945&gt;=80,"A",IF(Q945&gt;=70,"B",IF(Q945&gt;=60,"C",IF(Q945&gt;=40,"D",IF(Q945&lt;40,"E"))))))</f>
        <v>C</v>
      </c>
      <c r="S945" s="27">
        <f>INDEX(Detail!$A$1:$A$1001,MATCH(Main!C945,Detail!$G$1:$G$1001,0))</f>
        <v>37972</v>
      </c>
      <c r="T945" t="str">
        <f>INDEX(Detail!$F$1:$F$1001,MATCH(Main!C945,Detail!$G$1:$G$1001,0))</f>
        <v>Jambi</v>
      </c>
      <c r="U945">
        <f>INDEX(Detail!$C$1:$C$1001,MATCH(Main!C945,Detail!$G$1:$G$1001,0))</f>
        <v>175</v>
      </c>
      <c r="V945">
        <f>INDEX(Detail!$D$1:$D$1001,MATCH(Main!C945,Detail!$G$1:$G$1001,0))</f>
        <v>48</v>
      </c>
      <c r="W945" t="str">
        <f>INDEX(Detail!$E$1:$E$1001,MATCH(Main!C945,Detail!$G$1:$G$1001,0))</f>
        <v xml:space="preserve">Jalan H.J Maemunah No. 5
</v>
      </c>
      <c r="X945" t="str">
        <f>INDEX(Detail!$B$1:$B$1001,MATCH(Main!C945,Detail!$G$1:$G$1001,0))</f>
        <v>A-</v>
      </c>
    </row>
    <row r="946" spans="1:24" x14ac:dyDescent="0.35">
      <c r="A946">
        <v>945</v>
      </c>
      <c r="B946" t="str">
        <f>IF(A946&lt;=250,"1-250",IF(A946&lt;=500,"251-500",IF(A946&lt;=750,"501-750","751-1000")))</f>
        <v>751-1000</v>
      </c>
      <c r="C946" t="str">
        <f>CONCATENATE(IF(D946="Matematika","A",IF(D946="Fisika","B",IF(D946="Kimia","C",IF(D946="Biologi","D",IF(D946="Statistika","E","F"))))),IF(A946&gt;=1000,"",IF(A946&gt;=100,"0",IF(A946&gt;=10,"00",IF(A946&lt;10,"000")))),A946)</f>
        <v>B0945</v>
      </c>
      <c r="D946" t="s">
        <v>1014</v>
      </c>
      <c r="E946" t="str">
        <f>VLOOKUP(C946,Detail!$G$1:$H$1001,2,0)</f>
        <v>Jaeman Sinaga</v>
      </c>
      <c r="F946" t="str">
        <f>IF(D946="Aktuaria","Bu Dwi",IF(D946="Matematika","Pak Krisna",IF(D946="Fisika","Pak Budi",IF(D946="Statistika","Bu Ratna",IF(D946="Biologi","Bu Made","Pak Andi")))))</f>
        <v>Pak Budi</v>
      </c>
      <c r="G946">
        <v>90</v>
      </c>
      <c r="H946">
        <v>45</v>
      </c>
      <c r="I946">
        <v>67</v>
      </c>
      <c r="J946">
        <v>70</v>
      </c>
      <c r="K946">
        <v>81</v>
      </c>
      <c r="L946">
        <v>74</v>
      </c>
      <c r="M946">
        <v>90</v>
      </c>
      <c r="N946" s="27" t="str">
        <f>IFERROR(VLOOKUP(Main!C946,Absen!$A$1:$B$501,2,0),"No")</f>
        <v>No</v>
      </c>
      <c r="O946" s="27" t="str">
        <f>IF(N946="No","Hadir","Tidak Hadir")</f>
        <v>Hadir</v>
      </c>
      <c r="P946">
        <f>IF(N946="No",M946,M946-10)</f>
        <v>90</v>
      </c>
      <c r="Q946">
        <f>SUM(G946:H946,J946:K946)*12.5%+SUM(I946,L946)*20%+P946*10%</f>
        <v>72.95</v>
      </c>
      <c r="R946" t="str">
        <f>IF(Main!Q946&gt;=91,"A+",IF(Main!Q946&gt;=80,"A",IF(Q946&gt;=70,"B",IF(Q946&gt;=60,"C",IF(Q946&gt;=40,"D",IF(Q946&lt;40,"E"))))))</f>
        <v>B</v>
      </c>
      <c r="S946" s="27">
        <f>INDEX(Detail!$A$1:$A$1001,MATCH(Main!C946,Detail!$G$1:$G$1001,0))</f>
        <v>38185</v>
      </c>
      <c r="T946" t="str">
        <f>INDEX(Detail!$F$1:$F$1001,MATCH(Main!C946,Detail!$G$1:$G$1001,0))</f>
        <v>Kota Administrasi Jakarta Utara</v>
      </c>
      <c r="U946">
        <f>INDEX(Detail!$C$1:$C$1001,MATCH(Main!C946,Detail!$G$1:$G$1001,0))</f>
        <v>171</v>
      </c>
      <c r="V946">
        <f>INDEX(Detail!$D$1:$D$1001,MATCH(Main!C946,Detail!$G$1:$G$1001,0))</f>
        <v>58</v>
      </c>
      <c r="W946" t="str">
        <f>INDEX(Detail!$E$1:$E$1001,MATCH(Main!C946,Detail!$G$1:$G$1001,0))</f>
        <v>Jl. Medokan Ayu No. 73</v>
      </c>
      <c r="X946" t="str">
        <f>INDEX(Detail!$B$1:$B$1001,MATCH(Main!C946,Detail!$G$1:$G$1001,0))</f>
        <v>AB-</v>
      </c>
    </row>
    <row r="947" spans="1:24" x14ac:dyDescent="0.35">
      <c r="A947">
        <v>946</v>
      </c>
      <c r="B947" t="str">
        <f>IF(A947&lt;=250,"1-250",IF(A947&lt;=500,"251-500",IF(A947&lt;=750,"501-750","751-1000")))</f>
        <v>751-1000</v>
      </c>
      <c r="C947" t="str">
        <f>CONCATENATE(IF(D947="Matematika","A",IF(D947="Fisika","B",IF(D947="Kimia","C",IF(D947="Biologi","D",IF(D947="Statistika","E","F"))))),IF(A947&gt;=1000,"",IF(A947&gt;=100,"0",IF(A947&gt;=10,"00",IF(A947&lt;10,"000")))),A947)</f>
        <v>F0946</v>
      </c>
      <c r="D947" t="s">
        <v>1011</v>
      </c>
      <c r="E947" t="str">
        <f>VLOOKUP(C947,Detail!$G$1:$H$1001,2,0)</f>
        <v>Gandewa Sihombing</v>
      </c>
      <c r="F947" t="str">
        <f>IF(D947="Aktuaria","Bu Dwi",IF(D947="Matematika","Pak Krisna",IF(D947="Fisika","Pak Budi",IF(D947="Statistika","Bu Ratna",IF(D947="Biologi","Bu Made","Pak Andi")))))</f>
        <v>Bu Dwi</v>
      </c>
      <c r="G947">
        <v>56</v>
      </c>
      <c r="H947">
        <v>47</v>
      </c>
      <c r="I947">
        <v>88</v>
      </c>
      <c r="J947">
        <v>70</v>
      </c>
      <c r="K947">
        <v>84</v>
      </c>
      <c r="L947">
        <v>75</v>
      </c>
      <c r="M947">
        <v>95</v>
      </c>
      <c r="N947" s="27" t="str">
        <f>IFERROR(VLOOKUP(Main!C947,Absen!$A$1:$B$501,2,0),"No")</f>
        <v>No</v>
      </c>
      <c r="O947" s="27" t="str">
        <f>IF(N947="No","Hadir","Tidak Hadir")</f>
        <v>Hadir</v>
      </c>
      <c r="P947">
        <f>IF(N947="No",M947,M947-10)</f>
        <v>95</v>
      </c>
      <c r="Q947">
        <f>SUM(G947:H947,J947:K947)*12.5%+SUM(I947,L947)*20%+P947*10%</f>
        <v>74.224999999999994</v>
      </c>
      <c r="R947" t="str">
        <f>IF(Main!Q947&gt;=91,"A+",IF(Main!Q947&gt;=80,"A",IF(Q947&gt;=70,"B",IF(Q947&gt;=60,"C",IF(Q947&gt;=40,"D",IF(Q947&lt;40,"E"))))))</f>
        <v>B</v>
      </c>
      <c r="S947" s="27">
        <f>INDEX(Detail!$A$1:$A$1001,MATCH(Main!C947,Detail!$G$1:$G$1001,0))</f>
        <v>37800</v>
      </c>
      <c r="T947" t="str">
        <f>INDEX(Detail!$F$1:$F$1001,MATCH(Main!C947,Detail!$G$1:$G$1001,0))</f>
        <v>Batam</v>
      </c>
      <c r="U947">
        <f>INDEX(Detail!$C$1:$C$1001,MATCH(Main!C947,Detail!$G$1:$G$1001,0))</f>
        <v>175</v>
      </c>
      <c r="V947">
        <f>INDEX(Detail!$D$1:$D$1001,MATCH(Main!C947,Detail!$G$1:$G$1001,0))</f>
        <v>70</v>
      </c>
      <c r="W947" t="str">
        <f>INDEX(Detail!$E$1:$E$1001,MATCH(Main!C947,Detail!$G$1:$G$1001,0))</f>
        <v xml:space="preserve">Gg. Ahmad Yani No. 8
</v>
      </c>
      <c r="X947" t="str">
        <f>INDEX(Detail!$B$1:$B$1001,MATCH(Main!C947,Detail!$G$1:$G$1001,0))</f>
        <v>B+</v>
      </c>
    </row>
    <row r="948" spans="1:24" x14ac:dyDescent="0.35">
      <c r="A948">
        <v>947</v>
      </c>
      <c r="B948" t="str">
        <f>IF(A948&lt;=250,"1-250",IF(A948&lt;=500,"251-500",IF(A948&lt;=750,"501-750","751-1000")))</f>
        <v>751-1000</v>
      </c>
      <c r="C948" t="str">
        <f>CONCATENATE(IF(D948="Matematika","A",IF(D948="Fisika","B",IF(D948="Kimia","C",IF(D948="Biologi","D",IF(D948="Statistika","E","F"))))),IF(A948&gt;=1000,"",IF(A948&gt;=100,"0",IF(A948&gt;=10,"00",IF(A948&lt;10,"000")))),A948)</f>
        <v>E0947</v>
      </c>
      <c r="D948" t="s">
        <v>1010</v>
      </c>
      <c r="E948" t="str">
        <f>VLOOKUP(C948,Detail!$G$1:$H$1001,2,0)</f>
        <v>Labuh Purnawati</v>
      </c>
      <c r="F948" t="str">
        <f>IF(D948="Aktuaria","Bu Dwi",IF(D948="Matematika","Pak Krisna",IF(D948="Fisika","Pak Budi",IF(D948="Statistika","Bu Ratna",IF(D948="Biologi","Bu Made","Pak Andi")))))</f>
        <v>Bu Ratna</v>
      </c>
      <c r="G948">
        <v>93</v>
      </c>
      <c r="H948">
        <v>53</v>
      </c>
      <c r="I948">
        <v>39</v>
      </c>
      <c r="J948">
        <v>57</v>
      </c>
      <c r="K948">
        <v>70</v>
      </c>
      <c r="L948">
        <v>88</v>
      </c>
      <c r="M948">
        <v>69</v>
      </c>
      <c r="N948" s="27" t="str">
        <f>IFERROR(VLOOKUP(Main!C948,Absen!$A$1:$B$501,2,0),"No")</f>
        <v>No</v>
      </c>
      <c r="O948" s="27" t="str">
        <f>IF(N948="No","Hadir","Tidak Hadir")</f>
        <v>Hadir</v>
      </c>
      <c r="P948">
        <f>IF(N948="No",M948,M948-10)</f>
        <v>69</v>
      </c>
      <c r="Q948">
        <f>SUM(G948:H948,J948:K948)*12.5%+SUM(I948,L948)*20%+P948*10%</f>
        <v>66.425000000000011</v>
      </c>
      <c r="R948" t="str">
        <f>IF(Main!Q948&gt;=91,"A+",IF(Main!Q948&gt;=80,"A",IF(Q948&gt;=70,"B",IF(Q948&gt;=60,"C",IF(Q948&gt;=40,"D",IF(Q948&lt;40,"E"))))))</f>
        <v>C</v>
      </c>
      <c r="S948" s="27">
        <f>INDEX(Detail!$A$1:$A$1001,MATCH(Main!C948,Detail!$G$1:$G$1001,0))</f>
        <v>37650</v>
      </c>
      <c r="T948" t="str">
        <f>INDEX(Detail!$F$1:$F$1001,MATCH(Main!C948,Detail!$G$1:$G$1001,0))</f>
        <v>Bitung</v>
      </c>
      <c r="U948">
        <f>INDEX(Detail!$C$1:$C$1001,MATCH(Main!C948,Detail!$G$1:$G$1001,0))</f>
        <v>171</v>
      </c>
      <c r="V948">
        <f>INDEX(Detail!$D$1:$D$1001,MATCH(Main!C948,Detail!$G$1:$G$1001,0))</f>
        <v>87</v>
      </c>
      <c r="W948" t="str">
        <f>INDEX(Detail!$E$1:$E$1001,MATCH(Main!C948,Detail!$G$1:$G$1001,0))</f>
        <v>Gg. Yos Sudarso No. 38</v>
      </c>
      <c r="X948" t="str">
        <f>INDEX(Detail!$B$1:$B$1001,MATCH(Main!C948,Detail!$G$1:$G$1001,0))</f>
        <v>B+</v>
      </c>
    </row>
    <row r="949" spans="1:24" x14ac:dyDescent="0.35">
      <c r="A949">
        <v>948</v>
      </c>
      <c r="B949" t="str">
        <f>IF(A949&lt;=250,"1-250",IF(A949&lt;=500,"251-500",IF(A949&lt;=750,"501-750","751-1000")))</f>
        <v>751-1000</v>
      </c>
      <c r="C949" t="str">
        <f>CONCATENATE(IF(D949="Matematika","A",IF(D949="Fisika","B",IF(D949="Kimia","C",IF(D949="Biologi","D",IF(D949="Statistika","E","F"))))),IF(A949&gt;=1000,"",IF(A949&gt;=100,"0",IF(A949&gt;=10,"00",IF(A949&lt;10,"000")))),A949)</f>
        <v>D0948</v>
      </c>
      <c r="D949" t="s">
        <v>1013</v>
      </c>
      <c r="E949" t="str">
        <f>VLOOKUP(C949,Detail!$G$1:$H$1001,2,0)</f>
        <v>Tina Saputra</v>
      </c>
      <c r="F949" t="str">
        <f>IF(D949="Aktuaria","Bu Dwi",IF(D949="Matematika","Pak Krisna",IF(D949="Fisika","Pak Budi",IF(D949="Statistika","Bu Ratna",IF(D949="Biologi","Bu Made","Pak Andi")))))</f>
        <v>Bu Made</v>
      </c>
      <c r="G949">
        <v>83</v>
      </c>
      <c r="H949">
        <v>63</v>
      </c>
      <c r="I949">
        <v>53</v>
      </c>
      <c r="J949">
        <v>63</v>
      </c>
      <c r="K949">
        <v>88</v>
      </c>
      <c r="L949">
        <v>43</v>
      </c>
      <c r="M949">
        <v>77</v>
      </c>
      <c r="N949" s="27" t="str">
        <f>IFERROR(VLOOKUP(Main!C949,Absen!$A$1:$B$501,2,0),"No")</f>
        <v>No</v>
      </c>
      <c r="O949" s="27" t="str">
        <f>IF(N949="No","Hadir","Tidak Hadir")</f>
        <v>Hadir</v>
      </c>
      <c r="P949">
        <f>IF(N949="No",M949,M949-10)</f>
        <v>77</v>
      </c>
      <c r="Q949">
        <f>SUM(G949:H949,J949:K949)*12.5%+SUM(I949,L949)*20%+P949*10%</f>
        <v>64.025000000000006</v>
      </c>
      <c r="R949" t="str">
        <f>IF(Main!Q949&gt;=91,"A+",IF(Main!Q949&gt;=80,"A",IF(Q949&gt;=70,"B",IF(Q949&gt;=60,"C",IF(Q949&gt;=40,"D",IF(Q949&lt;40,"E"))))))</f>
        <v>C</v>
      </c>
      <c r="S949" s="27">
        <f>INDEX(Detail!$A$1:$A$1001,MATCH(Main!C949,Detail!$G$1:$G$1001,0))</f>
        <v>37478</v>
      </c>
      <c r="T949" t="str">
        <f>INDEX(Detail!$F$1:$F$1001,MATCH(Main!C949,Detail!$G$1:$G$1001,0))</f>
        <v>Prabumulih</v>
      </c>
      <c r="U949">
        <f>INDEX(Detail!$C$1:$C$1001,MATCH(Main!C949,Detail!$G$1:$G$1001,0))</f>
        <v>180</v>
      </c>
      <c r="V949">
        <f>INDEX(Detail!$D$1:$D$1001,MATCH(Main!C949,Detail!$G$1:$G$1001,0))</f>
        <v>84</v>
      </c>
      <c r="W949" t="str">
        <f>INDEX(Detail!$E$1:$E$1001,MATCH(Main!C949,Detail!$G$1:$G$1001,0))</f>
        <v>Gg. Waringin No. 37</v>
      </c>
      <c r="X949" t="str">
        <f>INDEX(Detail!$B$1:$B$1001,MATCH(Main!C949,Detail!$G$1:$G$1001,0))</f>
        <v>O-</v>
      </c>
    </row>
    <row r="950" spans="1:24" x14ac:dyDescent="0.35">
      <c r="A950">
        <v>949</v>
      </c>
      <c r="B950" t="str">
        <f>IF(A950&lt;=250,"1-250",IF(A950&lt;=500,"251-500",IF(A950&lt;=750,"501-750","751-1000")))</f>
        <v>751-1000</v>
      </c>
      <c r="C950" t="str">
        <f>CONCATENATE(IF(D950="Matematika","A",IF(D950="Fisika","B",IF(D950="Kimia","C",IF(D950="Biologi","D",IF(D950="Statistika","E","F"))))),IF(A950&gt;=1000,"",IF(A950&gt;=100,"0",IF(A950&gt;=10,"00",IF(A950&lt;10,"000")))),A950)</f>
        <v>D0949</v>
      </c>
      <c r="D950" t="s">
        <v>1013</v>
      </c>
      <c r="E950" t="str">
        <f>VLOOKUP(C950,Detail!$G$1:$H$1001,2,0)</f>
        <v>Respati Saptono</v>
      </c>
      <c r="F950" t="str">
        <f>IF(D950="Aktuaria","Bu Dwi",IF(D950="Matematika","Pak Krisna",IF(D950="Fisika","Pak Budi",IF(D950="Statistika","Bu Ratna",IF(D950="Biologi","Bu Made","Pak Andi")))))</f>
        <v>Bu Made</v>
      </c>
      <c r="G950">
        <v>57</v>
      </c>
      <c r="H950">
        <v>74</v>
      </c>
      <c r="I950">
        <v>87</v>
      </c>
      <c r="J950">
        <v>74</v>
      </c>
      <c r="K950">
        <v>57</v>
      </c>
      <c r="L950">
        <v>61</v>
      </c>
      <c r="M950">
        <v>94</v>
      </c>
      <c r="N950" s="27" t="str">
        <f>IFERROR(VLOOKUP(Main!C950,Absen!$A$1:$B$501,2,0),"No")</f>
        <v>No</v>
      </c>
      <c r="O950" s="27" t="str">
        <f>IF(N950="No","Hadir","Tidak Hadir")</f>
        <v>Hadir</v>
      </c>
      <c r="P950">
        <f>IF(N950="No",M950,M950-10)</f>
        <v>94</v>
      </c>
      <c r="Q950">
        <f>SUM(G950:H950,J950:K950)*12.5%+SUM(I950,L950)*20%+P950*10%</f>
        <v>71.75</v>
      </c>
      <c r="R950" t="str">
        <f>IF(Main!Q950&gt;=91,"A+",IF(Main!Q950&gt;=80,"A",IF(Q950&gt;=70,"B",IF(Q950&gt;=60,"C",IF(Q950&gt;=40,"D",IF(Q950&lt;40,"E"))))))</f>
        <v>B</v>
      </c>
      <c r="S950" s="27">
        <f>INDEX(Detail!$A$1:$A$1001,MATCH(Main!C950,Detail!$G$1:$G$1001,0))</f>
        <v>37771</v>
      </c>
      <c r="T950" t="str">
        <f>INDEX(Detail!$F$1:$F$1001,MATCH(Main!C950,Detail!$G$1:$G$1001,0))</f>
        <v>Bandar Lampung</v>
      </c>
      <c r="U950">
        <f>INDEX(Detail!$C$1:$C$1001,MATCH(Main!C950,Detail!$G$1:$G$1001,0))</f>
        <v>166</v>
      </c>
      <c r="V950">
        <f>INDEX(Detail!$D$1:$D$1001,MATCH(Main!C950,Detail!$G$1:$G$1001,0))</f>
        <v>76</v>
      </c>
      <c r="W950" t="str">
        <f>INDEX(Detail!$E$1:$E$1001,MATCH(Main!C950,Detail!$G$1:$G$1001,0))</f>
        <v>Jl. Laswi No. 49</v>
      </c>
      <c r="X950" t="str">
        <f>INDEX(Detail!$B$1:$B$1001,MATCH(Main!C950,Detail!$G$1:$G$1001,0))</f>
        <v>A-</v>
      </c>
    </row>
    <row r="951" spans="1:24" x14ac:dyDescent="0.35">
      <c r="A951">
        <v>950</v>
      </c>
      <c r="B951" t="str">
        <f>IF(A951&lt;=250,"1-250",IF(A951&lt;=500,"251-500",IF(A951&lt;=750,"501-750","751-1000")))</f>
        <v>751-1000</v>
      </c>
      <c r="C951" t="str">
        <f>CONCATENATE(IF(D951="Matematika","A",IF(D951="Fisika","B",IF(D951="Kimia","C",IF(D951="Biologi","D",IF(D951="Statistika","E","F"))))),IF(A951&gt;=1000,"",IF(A951&gt;=100,"0",IF(A951&gt;=10,"00",IF(A951&lt;10,"000")))),A951)</f>
        <v>D0950</v>
      </c>
      <c r="D951" t="s">
        <v>1013</v>
      </c>
      <c r="E951" t="str">
        <f>VLOOKUP(C951,Detail!$G$1:$H$1001,2,0)</f>
        <v>Rahmat Hutasoit</v>
      </c>
      <c r="F951" t="str">
        <f>IF(D951="Aktuaria","Bu Dwi",IF(D951="Matematika","Pak Krisna",IF(D951="Fisika","Pak Budi",IF(D951="Statistika","Bu Ratna",IF(D951="Biologi","Bu Made","Pak Andi")))))</f>
        <v>Bu Made</v>
      </c>
      <c r="G951">
        <v>75</v>
      </c>
      <c r="H951">
        <v>61</v>
      </c>
      <c r="I951">
        <v>74</v>
      </c>
      <c r="J951">
        <v>67</v>
      </c>
      <c r="K951">
        <v>95</v>
      </c>
      <c r="L951">
        <v>41</v>
      </c>
      <c r="M951">
        <v>64</v>
      </c>
      <c r="N951" s="27" t="str">
        <f>IFERROR(VLOOKUP(Main!C951,Absen!$A$1:$B$501,2,0),"No")</f>
        <v>No</v>
      </c>
      <c r="O951" s="27" t="str">
        <f>IF(N951="No","Hadir","Tidak Hadir")</f>
        <v>Hadir</v>
      </c>
      <c r="P951">
        <f>IF(N951="No",M951,M951-10)</f>
        <v>64</v>
      </c>
      <c r="Q951">
        <f>SUM(G951:H951,J951:K951)*12.5%+SUM(I951,L951)*20%+P951*10%</f>
        <v>66.650000000000006</v>
      </c>
      <c r="R951" t="str">
        <f>IF(Main!Q951&gt;=91,"A+",IF(Main!Q951&gt;=80,"A",IF(Q951&gt;=70,"B",IF(Q951&gt;=60,"C",IF(Q951&gt;=40,"D",IF(Q951&lt;40,"E"))))))</f>
        <v>C</v>
      </c>
      <c r="S951" s="27">
        <f>INDEX(Detail!$A$1:$A$1001,MATCH(Main!C951,Detail!$G$1:$G$1001,0))</f>
        <v>38330</v>
      </c>
      <c r="T951" t="str">
        <f>INDEX(Detail!$F$1:$F$1001,MATCH(Main!C951,Detail!$G$1:$G$1001,0))</f>
        <v>Langsa</v>
      </c>
      <c r="U951">
        <f>INDEX(Detail!$C$1:$C$1001,MATCH(Main!C951,Detail!$G$1:$G$1001,0))</f>
        <v>161</v>
      </c>
      <c r="V951">
        <f>INDEX(Detail!$D$1:$D$1001,MATCH(Main!C951,Detail!$G$1:$G$1001,0))</f>
        <v>77</v>
      </c>
      <c r="W951" t="str">
        <f>INDEX(Detail!$E$1:$E$1001,MATCH(Main!C951,Detail!$G$1:$G$1001,0))</f>
        <v xml:space="preserve">Gang Sentot Alibasa No. 6
</v>
      </c>
      <c r="X951" t="str">
        <f>INDEX(Detail!$B$1:$B$1001,MATCH(Main!C951,Detail!$G$1:$G$1001,0))</f>
        <v>O-</v>
      </c>
    </row>
    <row r="952" spans="1:24" x14ac:dyDescent="0.35">
      <c r="A952">
        <v>951</v>
      </c>
      <c r="B952" t="str">
        <f>IF(A952&lt;=250,"1-250",IF(A952&lt;=500,"251-500",IF(A952&lt;=750,"501-750","751-1000")))</f>
        <v>751-1000</v>
      </c>
      <c r="C952" t="str">
        <f>CONCATENATE(IF(D952="Matematika","A",IF(D952="Fisika","B",IF(D952="Kimia","C",IF(D952="Biologi","D",IF(D952="Statistika","E","F"))))),IF(A952&gt;=1000,"",IF(A952&gt;=100,"0",IF(A952&gt;=10,"00",IF(A952&lt;10,"000")))),A952)</f>
        <v>C0951</v>
      </c>
      <c r="D952" t="s">
        <v>1012</v>
      </c>
      <c r="E952" t="str">
        <f>VLOOKUP(C952,Detail!$G$1:$H$1001,2,0)</f>
        <v>Mahesa Maulana</v>
      </c>
      <c r="F952" t="str">
        <f>IF(D952="Aktuaria","Bu Dwi",IF(D952="Matematika","Pak Krisna",IF(D952="Fisika","Pak Budi",IF(D952="Statistika","Bu Ratna",IF(D952="Biologi","Bu Made","Pak Andi")))))</f>
        <v>Pak Andi</v>
      </c>
      <c r="G952">
        <v>63</v>
      </c>
      <c r="H952">
        <v>48</v>
      </c>
      <c r="I952">
        <v>94</v>
      </c>
      <c r="J952">
        <v>54</v>
      </c>
      <c r="K952">
        <v>55</v>
      </c>
      <c r="L952">
        <v>99</v>
      </c>
      <c r="M952">
        <v>93</v>
      </c>
      <c r="N952" s="27">
        <f>IFERROR(VLOOKUP(Main!C952,Absen!$A$1:$B$501,2,0),"No")</f>
        <v>44780</v>
      </c>
      <c r="O952" s="27" t="str">
        <f>IF(N952="No","Hadir","Tidak Hadir")</f>
        <v>Tidak Hadir</v>
      </c>
      <c r="P952">
        <f>IF(N952="No",M952,M952-10)</f>
        <v>83</v>
      </c>
      <c r="Q952">
        <f>SUM(G952:H952,J952:K952)*12.5%+SUM(I952,L952)*20%+P952*10%</f>
        <v>74.399999999999991</v>
      </c>
      <c r="R952" t="str">
        <f>IF(Main!Q952&gt;=91,"A+",IF(Main!Q952&gt;=80,"A",IF(Q952&gt;=70,"B",IF(Q952&gt;=60,"C",IF(Q952&gt;=40,"D",IF(Q952&lt;40,"E"))))))</f>
        <v>B</v>
      </c>
      <c r="S952" s="27">
        <f>INDEX(Detail!$A$1:$A$1001,MATCH(Main!C952,Detail!$G$1:$G$1001,0))</f>
        <v>38078</v>
      </c>
      <c r="T952" t="str">
        <f>INDEX(Detail!$F$1:$F$1001,MATCH(Main!C952,Detail!$G$1:$G$1001,0))</f>
        <v>Tidore Kepulauan</v>
      </c>
      <c r="U952">
        <f>INDEX(Detail!$C$1:$C$1001,MATCH(Main!C952,Detail!$G$1:$G$1001,0))</f>
        <v>161</v>
      </c>
      <c r="V952">
        <f>INDEX(Detail!$D$1:$D$1001,MATCH(Main!C952,Detail!$G$1:$G$1001,0))</f>
        <v>73</v>
      </c>
      <c r="W952" t="str">
        <f>INDEX(Detail!$E$1:$E$1001,MATCH(Main!C952,Detail!$G$1:$G$1001,0))</f>
        <v xml:space="preserve">Gg. Jend. Sudirman No. 7
</v>
      </c>
      <c r="X952" t="str">
        <f>INDEX(Detail!$B$1:$B$1001,MATCH(Main!C952,Detail!$G$1:$G$1001,0))</f>
        <v>A-</v>
      </c>
    </row>
    <row r="953" spans="1:24" x14ac:dyDescent="0.35">
      <c r="A953">
        <v>952</v>
      </c>
      <c r="B953" t="str">
        <f>IF(A953&lt;=250,"1-250",IF(A953&lt;=500,"251-500",IF(A953&lt;=750,"501-750","751-1000")))</f>
        <v>751-1000</v>
      </c>
      <c r="C953" t="str">
        <f>CONCATENATE(IF(D953="Matematika","A",IF(D953="Fisika","B",IF(D953="Kimia","C",IF(D953="Biologi","D",IF(D953="Statistika","E","F"))))),IF(A953&gt;=1000,"",IF(A953&gt;=100,"0",IF(A953&gt;=10,"00",IF(A953&lt;10,"000")))),A953)</f>
        <v>C0952</v>
      </c>
      <c r="D953" t="s">
        <v>1012</v>
      </c>
      <c r="E953" t="str">
        <f>VLOOKUP(C953,Detail!$G$1:$H$1001,2,0)</f>
        <v>Gantar Winarsih</v>
      </c>
      <c r="F953" t="str">
        <f>IF(D953="Aktuaria","Bu Dwi",IF(D953="Matematika","Pak Krisna",IF(D953="Fisika","Pak Budi",IF(D953="Statistika","Bu Ratna",IF(D953="Biologi","Bu Made","Pak Andi")))))</f>
        <v>Pak Andi</v>
      </c>
      <c r="G953">
        <v>51</v>
      </c>
      <c r="H953">
        <v>47</v>
      </c>
      <c r="I953">
        <v>73</v>
      </c>
      <c r="J953">
        <v>53</v>
      </c>
      <c r="K953">
        <v>93</v>
      </c>
      <c r="L953">
        <v>93</v>
      </c>
      <c r="M953">
        <v>86</v>
      </c>
      <c r="N953" s="27" t="str">
        <f>IFERROR(VLOOKUP(Main!C953,Absen!$A$1:$B$501,2,0),"No")</f>
        <v>No</v>
      </c>
      <c r="O953" s="27" t="str">
        <f>IF(N953="No","Hadir","Tidak Hadir")</f>
        <v>Hadir</v>
      </c>
      <c r="P953">
        <f>IF(N953="No",M953,M953-10)</f>
        <v>86</v>
      </c>
      <c r="Q953">
        <f>SUM(G953:H953,J953:K953)*12.5%+SUM(I953,L953)*20%+P953*10%</f>
        <v>72.3</v>
      </c>
      <c r="R953" t="str">
        <f>IF(Main!Q953&gt;=91,"A+",IF(Main!Q953&gt;=80,"A",IF(Q953&gt;=70,"B",IF(Q953&gt;=60,"C",IF(Q953&gt;=40,"D",IF(Q953&lt;40,"E"))))))</f>
        <v>B</v>
      </c>
      <c r="S953" s="27">
        <f>INDEX(Detail!$A$1:$A$1001,MATCH(Main!C953,Detail!$G$1:$G$1001,0))</f>
        <v>38407</v>
      </c>
      <c r="T953" t="str">
        <f>INDEX(Detail!$F$1:$F$1001,MATCH(Main!C953,Detail!$G$1:$G$1001,0))</f>
        <v>Kota Administrasi Jakarta Pusat</v>
      </c>
      <c r="U953">
        <f>INDEX(Detail!$C$1:$C$1001,MATCH(Main!C953,Detail!$G$1:$G$1001,0))</f>
        <v>169</v>
      </c>
      <c r="V953">
        <f>INDEX(Detail!$D$1:$D$1001,MATCH(Main!C953,Detail!$G$1:$G$1001,0))</f>
        <v>92</v>
      </c>
      <c r="W953" t="str">
        <f>INDEX(Detail!$E$1:$E$1001,MATCH(Main!C953,Detail!$G$1:$G$1001,0))</f>
        <v>Gg. Antapani Lama No. 19</v>
      </c>
      <c r="X953" t="str">
        <f>INDEX(Detail!$B$1:$B$1001,MATCH(Main!C953,Detail!$G$1:$G$1001,0))</f>
        <v>B-</v>
      </c>
    </row>
    <row r="954" spans="1:24" x14ac:dyDescent="0.35">
      <c r="A954">
        <v>953</v>
      </c>
      <c r="B954" t="str">
        <f>IF(A954&lt;=250,"1-250",IF(A954&lt;=500,"251-500",IF(A954&lt;=750,"501-750","751-1000")))</f>
        <v>751-1000</v>
      </c>
      <c r="C954" t="str">
        <f>CONCATENATE(IF(D954="Matematika","A",IF(D954="Fisika","B",IF(D954="Kimia","C",IF(D954="Biologi","D",IF(D954="Statistika","E","F"))))),IF(A954&gt;=1000,"",IF(A954&gt;=100,"0",IF(A954&gt;=10,"00",IF(A954&lt;10,"000")))),A954)</f>
        <v>F0953</v>
      </c>
      <c r="D954" t="s">
        <v>1011</v>
      </c>
      <c r="E954" t="str">
        <f>VLOOKUP(C954,Detail!$G$1:$H$1001,2,0)</f>
        <v>Sakti Prasetya</v>
      </c>
      <c r="F954" t="str">
        <f>IF(D954="Aktuaria","Bu Dwi",IF(D954="Matematika","Pak Krisna",IF(D954="Fisika","Pak Budi",IF(D954="Statistika","Bu Ratna",IF(D954="Biologi","Bu Made","Pak Andi")))))</f>
        <v>Bu Dwi</v>
      </c>
      <c r="G954">
        <v>52</v>
      </c>
      <c r="H954">
        <v>41</v>
      </c>
      <c r="I954">
        <v>57</v>
      </c>
      <c r="J954">
        <v>65</v>
      </c>
      <c r="K954">
        <v>85</v>
      </c>
      <c r="L954">
        <v>92</v>
      </c>
      <c r="M954">
        <v>97</v>
      </c>
      <c r="N954" s="27" t="str">
        <f>IFERROR(VLOOKUP(Main!C954,Absen!$A$1:$B$501,2,0),"No")</f>
        <v>No</v>
      </c>
      <c r="O954" s="27" t="str">
        <f>IF(N954="No","Hadir","Tidak Hadir")</f>
        <v>Hadir</v>
      </c>
      <c r="P954">
        <f>IF(N954="No",M954,M954-10)</f>
        <v>97</v>
      </c>
      <c r="Q954">
        <f>SUM(G954:H954,J954:K954)*12.5%+SUM(I954,L954)*20%+P954*10%</f>
        <v>69.875</v>
      </c>
      <c r="R954" t="str">
        <f>IF(Main!Q954&gt;=91,"A+",IF(Main!Q954&gt;=80,"A",IF(Q954&gt;=70,"B",IF(Q954&gt;=60,"C",IF(Q954&gt;=40,"D",IF(Q954&lt;40,"E"))))))</f>
        <v>C</v>
      </c>
      <c r="S954" s="27">
        <f>INDEX(Detail!$A$1:$A$1001,MATCH(Main!C954,Detail!$G$1:$G$1001,0))</f>
        <v>38408</v>
      </c>
      <c r="T954" t="str">
        <f>INDEX(Detail!$F$1:$F$1001,MATCH(Main!C954,Detail!$G$1:$G$1001,0))</f>
        <v>Tanjungbalai</v>
      </c>
      <c r="U954">
        <f>INDEX(Detail!$C$1:$C$1001,MATCH(Main!C954,Detail!$G$1:$G$1001,0))</f>
        <v>157</v>
      </c>
      <c r="V954">
        <f>INDEX(Detail!$D$1:$D$1001,MATCH(Main!C954,Detail!$G$1:$G$1001,0))</f>
        <v>65</v>
      </c>
      <c r="W954" t="str">
        <f>INDEX(Detail!$E$1:$E$1001,MATCH(Main!C954,Detail!$G$1:$G$1001,0))</f>
        <v>Jalan Asia Afrika No. 36</v>
      </c>
      <c r="X954" t="str">
        <f>INDEX(Detail!$B$1:$B$1001,MATCH(Main!C954,Detail!$G$1:$G$1001,0))</f>
        <v>O+</v>
      </c>
    </row>
    <row r="955" spans="1:24" x14ac:dyDescent="0.35">
      <c r="A955">
        <v>954</v>
      </c>
      <c r="B955" t="str">
        <f>IF(A955&lt;=250,"1-250",IF(A955&lt;=500,"251-500",IF(A955&lt;=750,"501-750","751-1000")))</f>
        <v>751-1000</v>
      </c>
      <c r="C955" t="str">
        <f>CONCATENATE(IF(D955="Matematika","A",IF(D955="Fisika","B",IF(D955="Kimia","C",IF(D955="Biologi","D",IF(D955="Statistika","E","F"))))),IF(A955&gt;=1000,"",IF(A955&gt;=100,"0",IF(A955&gt;=10,"00",IF(A955&lt;10,"000")))),A955)</f>
        <v>B0954</v>
      </c>
      <c r="D955" t="s">
        <v>1014</v>
      </c>
      <c r="E955" t="str">
        <f>VLOOKUP(C955,Detail!$G$1:$H$1001,2,0)</f>
        <v>Zamira Simanjuntak</v>
      </c>
      <c r="F955" t="str">
        <f>IF(D955="Aktuaria","Bu Dwi",IF(D955="Matematika","Pak Krisna",IF(D955="Fisika","Pak Budi",IF(D955="Statistika","Bu Ratna",IF(D955="Biologi","Bu Made","Pak Andi")))))</f>
        <v>Pak Budi</v>
      </c>
      <c r="G955">
        <v>93</v>
      </c>
      <c r="H955">
        <v>73</v>
      </c>
      <c r="I955">
        <v>41</v>
      </c>
      <c r="J955">
        <v>50</v>
      </c>
      <c r="K955">
        <v>53</v>
      </c>
      <c r="L955">
        <v>82</v>
      </c>
      <c r="M955">
        <v>74</v>
      </c>
      <c r="N955" s="27" t="str">
        <f>IFERROR(VLOOKUP(Main!C955,Absen!$A$1:$B$501,2,0),"No")</f>
        <v>No</v>
      </c>
      <c r="O955" s="27" t="str">
        <f>IF(N955="No","Hadir","Tidak Hadir")</f>
        <v>Hadir</v>
      </c>
      <c r="P955">
        <f>IF(N955="No",M955,M955-10)</f>
        <v>74</v>
      </c>
      <c r="Q955">
        <f>SUM(G955:H955,J955:K955)*12.5%+SUM(I955,L955)*20%+P955*10%</f>
        <v>65.625</v>
      </c>
      <c r="R955" t="str">
        <f>IF(Main!Q955&gt;=91,"A+",IF(Main!Q955&gt;=80,"A",IF(Q955&gt;=70,"B",IF(Q955&gt;=60,"C",IF(Q955&gt;=40,"D",IF(Q955&lt;40,"E"))))))</f>
        <v>C</v>
      </c>
      <c r="S955" s="27">
        <f>INDEX(Detail!$A$1:$A$1001,MATCH(Main!C955,Detail!$G$1:$G$1001,0))</f>
        <v>37996</v>
      </c>
      <c r="T955" t="str">
        <f>INDEX(Detail!$F$1:$F$1001,MATCH(Main!C955,Detail!$G$1:$G$1001,0))</f>
        <v>Pasuruan</v>
      </c>
      <c r="U955">
        <f>INDEX(Detail!$C$1:$C$1001,MATCH(Main!C955,Detail!$G$1:$G$1001,0))</f>
        <v>150</v>
      </c>
      <c r="V955">
        <f>INDEX(Detail!$D$1:$D$1001,MATCH(Main!C955,Detail!$G$1:$G$1001,0))</f>
        <v>86</v>
      </c>
      <c r="W955" t="str">
        <f>INDEX(Detail!$E$1:$E$1001,MATCH(Main!C955,Detail!$G$1:$G$1001,0))</f>
        <v xml:space="preserve">Jalan Cihampelas No. 5
</v>
      </c>
      <c r="X955" t="str">
        <f>INDEX(Detail!$B$1:$B$1001,MATCH(Main!C955,Detail!$G$1:$G$1001,0))</f>
        <v>A-</v>
      </c>
    </row>
    <row r="956" spans="1:24" x14ac:dyDescent="0.35">
      <c r="A956">
        <v>955</v>
      </c>
      <c r="B956" t="str">
        <f>IF(A956&lt;=250,"1-250",IF(A956&lt;=500,"251-500",IF(A956&lt;=750,"501-750","751-1000")))</f>
        <v>751-1000</v>
      </c>
      <c r="C956" t="str">
        <f>CONCATENATE(IF(D956="Matematika","A",IF(D956="Fisika","B",IF(D956="Kimia","C",IF(D956="Biologi","D",IF(D956="Statistika","E","F"))))),IF(A956&gt;=1000,"",IF(A956&gt;=100,"0",IF(A956&gt;=10,"00",IF(A956&lt;10,"000")))),A956)</f>
        <v>B0955</v>
      </c>
      <c r="D956" t="s">
        <v>1014</v>
      </c>
      <c r="E956" t="str">
        <f>VLOOKUP(C956,Detail!$G$1:$H$1001,2,0)</f>
        <v>Adhiarja Hartati</v>
      </c>
      <c r="F956" t="str">
        <f>IF(D956="Aktuaria","Bu Dwi",IF(D956="Matematika","Pak Krisna",IF(D956="Fisika","Pak Budi",IF(D956="Statistika","Bu Ratna",IF(D956="Biologi","Bu Made","Pak Andi")))))</f>
        <v>Pak Budi</v>
      </c>
      <c r="G956">
        <v>82</v>
      </c>
      <c r="H956">
        <v>43</v>
      </c>
      <c r="I956">
        <v>86</v>
      </c>
      <c r="J956">
        <v>56</v>
      </c>
      <c r="K956">
        <v>50</v>
      </c>
      <c r="L956">
        <v>63</v>
      </c>
      <c r="M956">
        <v>94</v>
      </c>
      <c r="N956" s="27" t="str">
        <f>IFERROR(VLOOKUP(Main!C956,Absen!$A$1:$B$501,2,0),"No")</f>
        <v>No</v>
      </c>
      <c r="O956" s="27" t="str">
        <f>IF(N956="No","Hadir","Tidak Hadir")</f>
        <v>Hadir</v>
      </c>
      <c r="P956">
        <f>IF(N956="No",M956,M956-10)</f>
        <v>94</v>
      </c>
      <c r="Q956">
        <f>SUM(G956:H956,J956:K956)*12.5%+SUM(I956,L956)*20%+P956*10%</f>
        <v>68.075000000000003</v>
      </c>
      <c r="R956" t="str">
        <f>IF(Main!Q956&gt;=91,"A+",IF(Main!Q956&gt;=80,"A",IF(Q956&gt;=70,"B",IF(Q956&gt;=60,"C",IF(Q956&gt;=40,"D",IF(Q956&lt;40,"E"))))))</f>
        <v>C</v>
      </c>
      <c r="S956" s="27">
        <f>INDEX(Detail!$A$1:$A$1001,MATCH(Main!C956,Detail!$G$1:$G$1001,0))</f>
        <v>37859</v>
      </c>
      <c r="T956" t="str">
        <f>INDEX(Detail!$F$1:$F$1001,MATCH(Main!C956,Detail!$G$1:$G$1001,0))</f>
        <v>Samarinda</v>
      </c>
      <c r="U956">
        <f>INDEX(Detail!$C$1:$C$1001,MATCH(Main!C956,Detail!$G$1:$G$1001,0))</f>
        <v>162</v>
      </c>
      <c r="V956">
        <f>INDEX(Detail!$D$1:$D$1001,MATCH(Main!C956,Detail!$G$1:$G$1001,0))</f>
        <v>86</v>
      </c>
      <c r="W956" t="str">
        <f>INDEX(Detail!$E$1:$E$1001,MATCH(Main!C956,Detail!$G$1:$G$1001,0))</f>
        <v>Gg. Gedebage Selatan No. 16</v>
      </c>
      <c r="X956" t="str">
        <f>INDEX(Detail!$B$1:$B$1001,MATCH(Main!C956,Detail!$G$1:$G$1001,0))</f>
        <v>A+</v>
      </c>
    </row>
    <row r="957" spans="1:24" x14ac:dyDescent="0.35">
      <c r="A957">
        <v>956</v>
      </c>
      <c r="B957" t="str">
        <f>IF(A957&lt;=250,"1-250",IF(A957&lt;=500,"251-500",IF(A957&lt;=750,"501-750","751-1000")))</f>
        <v>751-1000</v>
      </c>
      <c r="C957" t="str">
        <f>CONCATENATE(IF(D957="Matematika","A",IF(D957="Fisika","B",IF(D957="Kimia","C",IF(D957="Biologi","D",IF(D957="Statistika","E","F"))))),IF(A957&gt;=1000,"",IF(A957&gt;=100,"0",IF(A957&gt;=10,"00",IF(A957&lt;10,"000")))),A957)</f>
        <v>B0956</v>
      </c>
      <c r="D957" t="s">
        <v>1014</v>
      </c>
      <c r="E957" t="str">
        <f>VLOOKUP(C957,Detail!$G$1:$H$1001,2,0)</f>
        <v>Bahuwirya Novitasari</v>
      </c>
      <c r="F957" t="str">
        <f>IF(D957="Aktuaria","Bu Dwi",IF(D957="Matematika","Pak Krisna",IF(D957="Fisika","Pak Budi",IF(D957="Statistika","Bu Ratna",IF(D957="Biologi","Bu Made","Pak Andi")))))</f>
        <v>Pak Budi</v>
      </c>
      <c r="G957">
        <v>65</v>
      </c>
      <c r="H957">
        <v>58</v>
      </c>
      <c r="I957">
        <v>77</v>
      </c>
      <c r="J957">
        <v>55</v>
      </c>
      <c r="K957">
        <v>88</v>
      </c>
      <c r="L957">
        <v>80</v>
      </c>
      <c r="M957">
        <v>80</v>
      </c>
      <c r="N957" s="27" t="str">
        <f>IFERROR(VLOOKUP(Main!C957,Absen!$A$1:$B$501,2,0),"No")</f>
        <v>No</v>
      </c>
      <c r="O957" s="27" t="str">
        <f>IF(N957="No","Hadir","Tidak Hadir")</f>
        <v>Hadir</v>
      </c>
      <c r="P957">
        <f>IF(N957="No",M957,M957-10)</f>
        <v>80</v>
      </c>
      <c r="Q957">
        <f>SUM(G957:H957,J957:K957)*12.5%+SUM(I957,L957)*20%+P957*10%</f>
        <v>72.650000000000006</v>
      </c>
      <c r="R957" t="str">
        <f>IF(Main!Q957&gt;=91,"A+",IF(Main!Q957&gt;=80,"A",IF(Q957&gt;=70,"B",IF(Q957&gt;=60,"C",IF(Q957&gt;=40,"D",IF(Q957&lt;40,"E"))))))</f>
        <v>B</v>
      </c>
      <c r="S957" s="27">
        <f>INDEX(Detail!$A$1:$A$1001,MATCH(Main!C957,Detail!$G$1:$G$1001,0))</f>
        <v>37061</v>
      </c>
      <c r="T957" t="str">
        <f>INDEX(Detail!$F$1:$F$1001,MATCH(Main!C957,Detail!$G$1:$G$1001,0))</f>
        <v>Denpasar</v>
      </c>
      <c r="U957">
        <f>INDEX(Detail!$C$1:$C$1001,MATCH(Main!C957,Detail!$G$1:$G$1001,0))</f>
        <v>177</v>
      </c>
      <c r="V957">
        <f>INDEX(Detail!$D$1:$D$1001,MATCH(Main!C957,Detail!$G$1:$G$1001,0))</f>
        <v>93</v>
      </c>
      <c r="W957" t="str">
        <f>INDEX(Detail!$E$1:$E$1001,MATCH(Main!C957,Detail!$G$1:$G$1001,0))</f>
        <v>Gang Cikutra Barat No. 03</v>
      </c>
      <c r="X957" t="str">
        <f>INDEX(Detail!$B$1:$B$1001,MATCH(Main!C957,Detail!$G$1:$G$1001,0))</f>
        <v>AB-</v>
      </c>
    </row>
    <row r="958" spans="1:24" x14ac:dyDescent="0.35">
      <c r="A958">
        <v>957</v>
      </c>
      <c r="B958" t="str">
        <f>IF(A958&lt;=250,"1-250",IF(A958&lt;=500,"251-500",IF(A958&lt;=750,"501-750","751-1000")))</f>
        <v>751-1000</v>
      </c>
      <c r="C958" t="str">
        <f>CONCATENATE(IF(D958="Matematika","A",IF(D958="Fisika","B",IF(D958="Kimia","C",IF(D958="Biologi","D",IF(D958="Statistika","E","F"))))),IF(A958&gt;=1000,"",IF(A958&gt;=100,"0",IF(A958&gt;=10,"00",IF(A958&lt;10,"000")))),A958)</f>
        <v>F0957</v>
      </c>
      <c r="D958" t="s">
        <v>1011</v>
      </c>
      <c r="E958" t="str">
        <f>VLOOKUP(C958,Detail!$G$1:$H$1001,2,0)</f>
        <v>Taufan Widiastuti</v>
      </c>
      <c r="F958" t="str">
        <f>IF(D958="Aktuaria","Bu Dwi",IF(D958="Matematika","Pak Krisna",IF(D958="Fisika","Pak Budi",IF(D958="Statistika","Bu Ratna",IF(D958="Biologi","Bu Made","Pak Andi")))))</f>
        <v>Bu Dwi</v>
      </c>
      <c r="G958">
        <v>86</v>
      </c>
      <c r="H958">
        <v>61</v>
      </c>
      <c r="I958">
        <v>36</v>
      </c>
      <c r="J958">
        <v>53</v>
      </c>
      <c r="K958">
        <v>58</v>
      </c>
      <c r="L958">
        <v>53</v>
      </c>
      <c r="M958">
        <v>93</v>
      </c>
      <c r="N958" s="27">
        <f>IFERROR(VLOOKUP(Main!C958,Absen!$A$1:$B$501,2,0),"No")</f>
        <v>44864</v>
      </c>
      <c r="O958" s="27" t="str">
        <f>IF(N958="No","Hadir","Tidak Hadir")</f>
        <v>Tidak Hadir</v>
      </c>
      <c r="P958">
        <f>IF(N958="No",M958,M958-10)</f>
        <v>83</v>
      </c>
      <c r="Q958">
        <f>SUM(G958:H958,J958:K958)*12.5%+SUM(I958,L958)*20%+P958*10%</f>
        <v>58.349999999999994</v>
      </c>
      <c r="R958" t="str">
        <f>IF(Main!Q958&gt;=91,"A+",IF(Main!Q958&gt;=80,"A",IF(Q958&gt;=70,"B",IF(Q958&gt;=60,"C",IF(Q958&gt;=40,"D",IF(Q958&lt;40,"E"))))))</f>
        <v>D</v>
      </c>
      <c r="S958" s="27">
        <f>INDEX(Detail!$A$1:$A$1001,MATCH(Main!C958,Detail!$G$1:$G$1001,0))</f>
        <v>38176</v>
      </c>
      <c r="T958" t="str">
        <f>INDEX(Detail!$F$1:$F$1001,MATCH(Main!C958,Detail!$G$1:$G$1001,0))</f>
        <v>Bontang</v>
      </c>
      <c r="U958">
        <f>INDEX(Detail!$C$1:$C$1001,MATCH(Main!C958,Detail!$G$1:$G$1001,0))</f>
        <v>154</v>
      </c>
      <c r="V958">
        <f>INDEX(Detail!$D$1:$D$1001,MATCH(Main!C958,Detail!$G$1:$G$1001,0))</f>
        <v>47</v>
      </c>
      <c r="W958" t="str">
        <f>INDEX(Detail!$E$1:$E$1001,MATCH(Main!C958,Detail!$G$1:$G$1001,0))</f>
        <v xml:space="preserve">Jalan Kutisari Selatan No. 3
</v>
      </c>
      <c r="X958" t="str">
        <f>INDEX(Detail!$B$1:$B$1001,MATCH(Main!C958,Detail!$G$1:$G$1001,0))</f>
        <v>B-</v>
      </c>
    </row>
    <row r="959" spans="1:24" x14ac:dyDescent="0.35">
      <c r="A959">
        <v>958</v>
      </c>
      <c r="B959" t="str">
        <f>IF(A959&lt;=250,"1-250",IF(A959&lt;=500,"251-500",IF(A959&lt;=750,"501-750","751-1000")))</f>
        <v>751-1000</v>
      </c>
      <c r="C959" t="str">
        <f>CONCATENATE(IF(D959="Matematika","A",IF(D959="Fisika","B",IF(D959="Kimia","C",IF(D959="Biologi","D",IF(D959="Statistika","E","F"))))),IF(A959&gt;=1000,"",IF(A959&gt;=100,"0",IF(A959&gt;=10,"00",IF(A959&lt;10,"000")))),A959)</f>
        <v>F0958</v>
      </c>
      <c r="D959" t="s">
        <v>1011</v>
      </c>
      <c r="E959" t="str">
        <f>VLOOKUP(C959,Detail!$G$1:$H$1001,2,0)</f>
        <v>Warsita Putra</v>
      </c>
      <c r="F959" t="str">
        <f>IF(D959="Aktuaria","Bu Dwi",IF(D959="Matematika","Pak Krisna",IF(D959="Fisika","Pak Budi",IF(D959="Statistika","Bu Ratna",IF(D959="Biologi","Bu Made","Pak Andi")))))</f>
        <v>Bu Dwi</v>
      </c>
      <c r="G959">
        <v>67</v>
      </c>
      <c r="H959">
        <v>58</v>
      </c>
      <c r="I959">
        <v>86</v>
      </c>
      <c r="J959">
        <v>71</v>
      </c>
      <c r="K959">
        <v>83</v>
      </c>
      <c r="L959">
        <v>95</v>
      </c>
      <c r="M959">
        <v>61</v>
      </c>
      <c r="N959" s="27">
        <f>IFERROR(VLOOKUP(Main!C959,Absen!$A$1:$B$501,2,0),"No")</f>
        <v>44839</v>
      </c>
      <c r="O959" s="27" t="str">
        <f>IF(N959="No","Hadir","Tidak Hadir")</f>
        <v>Tidak Hadir</v>
      </c>
      <c r="P959">
        <f>IF(N959="No",M959,M959-10)</f>
        <v>51</v>
      </c>
      <c r="Q959">
        <f>SUM(G959:H959,J959:K959)*12.5%+SUM(I959,L959)*20%+P959*10%</f>
        <v>76.174999999999997</v>
      </c>
      <c r="R959" t="str">
        <f>IF(Main!Q959&gt;=91,"A+",IF(Main!Q959&gt;=80,"A",IF(Q959&gt;=70,"B",IF(Q959&gt;=60,"C",IF(Q959&gt;=40,"D",IF(Q959&lt;40,"E"))))))</f>
        <v>B</v>
      </c>
      <c r="S959" s="27">
        <f>INDEX(Detail!$A$1:$A$1001,MATCH(Main!C959,Detail!$G$1:$G$1001,0))</f>
        <v>37153</v>
      </c>
      <c r="T959" t="str">
        <f>INDEX(Detail!$F$1:$F$1001,MATCH(Main!C959,Detail!$G$1:$G$1001,0))</f>
        <v>Sukabumi</v>
      </c>
      <c r="U959">
        <f>INDEX(Detail!$C$1:$C$1001,MATCH(Main!C959,Detail!$G$1:$G$1001,0))</f>
        <v>180</v>
      </c>
      <c r="V959">
        <f>INDEX(Detail!$D$1:$D$1001,MATCH(Main!C959,Detail!$G$1:$G$1001,0))</f>
        <v>73</v>
      </c>
      <c r="W959" t="str">
        <f>INDEX(Detail!$E$1:$E$1001,MATCH(Main!C959,Detail!$G$1:$G$1001,0))</f>
        <v>Jalan Jamika No. 37</v>
      </c>
      <c r="X959" t="str">
        <f>INDEX(Detail!$B$1:$B$1001,MATCH(Main!C959,Detail!$G$1:$G$1001,0))</f>
        <v>B+</v>
      </c>
    </row>
    <row r="960" spans="1:24" x14ac:dyDescent="0.35">
      <c r="A960">
        <v>959</v>
      </c>
      <c r="B960" t="str">
        <f>IF(A960&lt;=250,"1-250",IF(A960&lt;=500,"251-500",IF(A960&lt;=750,"501-750","751-1000")))</f>
        <v>751-1000</v>
      </c>
      <c r="C960" t="str">
        <f>CONCATENATE(IF(D960="Matematika","A",IF(D960="Fisika","B",IF(D960="Kimia","C",IF(D960="Biologi","D",IF(D960="Statistika","E","F"))))),IF(A960&gt;=1000,"",IF(A960&gt;=100,"0",IF(A960&gt;=10,"00",IF(A960&lt;10,"000")))),A960)</f>
        <v>D0959</v>
      </c>
      <c r="D960" t="s">
        <v>1013</v>
      </c>
      <c r="E960" t="str">
        <f>VLOOKUP(C960,Detail!$G$1:$H$1001,2,0)</f>
        <v>Banawa Prasetyo</v>
      </c>
      <c r="F960" t="str">
        <f>IF(D960="Aktuaria","Bu Dwi",IF(D960="Matematika","Pak Krisna",IF(D960="Fisika","Pak Budi",IF(D960="Statistika","Bu Ratna",IF(D960="Biologi","Bu Made","Pak Andi")))))</f>
        <v>Bu Made</v>
      </c>
      <c r="G960">
        <v>59</v>
      </c>
      <c r="H960">
        <v>72</v>
      </c>
      <c r="I960">
        <v>75</v>
      </c>
      <c r="J960">
        <v>54</v>
      </c>
      <c r="K960">
        <v>71</v>
      </c>
      <c r="L960">
        <v>93</v>
      </c>
      <c r="M960">
        <v>94</v>
      </c>
      <c r="N960" s="27" t="str">
        <f>IFERROR(VLOOKUP(Main!C960,Absen!$A$1:$B$501,2,0),"No")</f>
        <v>No</v>
      </c>
      <c r="O960" s="27" t="str">
        <f>IF(N960="No","Hadir","Tidak Hadir")</f>
        <v>Hadir</v>
      </c>
      <c r="P960">
        <f>IF(N960="No",M960,M960-10)</f>
        <v>94</v>
      </c>
      <c r="Q960">
        <f>SUM(G960:H960,J960:K960)*12.5%+SUM(I960,L960)*20%+P960*10%</f>
        <v>75</v>
      </c>
      <c r="R960" t="str">
        <f>IF(Main!Q960&gt;=91,"A+",IF(Main!Q960&gt;=80,"A",IF(Q960&gt;=70,"B",IF(Q960&gt;=60,"C",IF(Q960&gt;=40,"D",IF(Q960&lt;40,"E"))))))</f>
        <v>B</v>
      </c>
      <c r="S960" s="27">
        <f>INDEX(Detail!$A$1:$A$1001,MATCH(Main!C960,Detail!$G$1:$G$1001,0))</f>
        <v>38019</v>
      </c>
      <c r="T960" t="str">
        <f>INDEX(Detail!$F$1:$F$1001,MATCH(Main!C960,Detail!$G$1:$G$1001,0))</f>
        <v>Kota Administrasi Jakarta Utara</v>
      </c>
      <c r="U960">
        <f>INDEX(Detail!$C$1:$C$1001,MATCH(Main!C960,Detail!$G$1:$G$1001,0))</f>
        <v>157</v>
      </c>
      <c r="V960">
        <f>INDEX(Detail!$D$1:$D$1001,MATCH(Main!C960,Detail!$G$1:$G$1001,0))</f>
        <v>54</v>
      </c>
      <c r="W960" t="str">
        <f>INDEX(Detail!$E$1:$E$1001,MATCH(Main!C960,Detail!$G$1:$G$1001,0))</f>
        <v xml:space="preserve">Gang Ahmad Yani No. 1
</v>
      </c>
      <c r="X960" t="str">
        <f>INDEX(Detail!$B$1:$B$1001,MATCH(Main!C960,Detail!$G$1:$G$1001,0))</f>
        <v>AB+</v>
      </c>
    </row>
    <row r="961" spans="1:24" x14ac:dyDescent="0.35">
      <c r="A961">
        <v>960</v>
      </c>
      <c r="B961" t="str">
        <f>IF(A961&lt;=250,"1-250",IF(A961&lt;=500,"251-500",IF(A961&lt;=750,"501-750","751-1000")))</f>
        <v>751-1000</v>
      </c>
      <c r="C961" t="str">
        <f>CONCATENATE(IF(D961="Matematika","A",IF(D961="Fisika","B",IF(D961="Kimia","C",IF(D961="Biologi","D",IF(D961="Statistika","E","F"))))),IF(A961&gt;=1000,"",IF(A961&gt;=100,"0",IF(A961&gt;=10,"00",IF(A961&lt;10,"000")))),A961)</f>
        <v>B0960</v>
      </c>
      <c r="D961" t="s">
        <v>1014</v>
      </c>
      <c r="E961" t="str">
        <f>VLOOKUP(C961,Detail!$G$1:$H$1001,2,0)</f>
        <v>Aris Purnawati</v>
      </c>
      <c r="F961" t="str">
        <f>IF(D961="Aktuaria","Bu Dwi",IF(D961="Matematika","Pak Krisna",IF(D961="Fisika","Pak Budi",IF(D961="Statistika","Bu Ratna",IF(D961="Biologi","Bu Made","Pak Andi")))))</f>
        <v>Pak Budi</v>
      </c>
      <c r="G961">
        <v>94</v>
      </c>
      <c r="H961">
        <v>73</v>
      </c>
      <c r="I961">
        <v>59</v>
      </c>
      <c r="J961">
        <v>71</v>
      </c>
      <c r="K961">
        <v>95</v>
      </c>
      <c r="L961">
        <v>78</v>
      </c>
      <c r="M961">
        <v>98</v>
      </c>
      <c r="N961" s="27" t="str">
        <f>IFERROR(VLOOKUP(Main!C961,Absen!$A$1:$B$501,2,0),"No")</f>
        <v>No</v>
      </c>
      <c r="O961" s="27" t="str">
        <f>IF(N961="No","Hadir","Tidak Hadir")</f>
        <v>Hadir</v>
      </c>
      <c r="P961">
        <f>IF(N961="No",M961,M961-10)</f>
        <v>98</v>
      </c>
      <c r="Q961">
        <f>SUM(G961:H961,J961:K961)*12.5%+SUM(I961,L961)*20%+P961*10%</f>
        <v>78.825000000000003</v>
      </c>
      <c r="R961" t="str">
        <f>IF(Main!Q961&gt;=91,"A+",IF(Main!Q961&gt;=80,"A",IF(Q961&gt;=70,"B",IF(Q961&gt;=60,"C",IF(Q961&gt;=40,"D",IF(Q961&lt;40,"E"))))))</f>
        <v>B</v>
      </c>
      <c r="S961" s="27">
        <f>INDEX(Detail!$A$1:$A$1001,MATCH(Main!C961,Detail!$G$1:$G$1001,0))</f>
        <v>38014</v>
      </c>
      <c r="T961" t="str">
        <f>INDEX(Detail!$F$1:$F$1001,MATCH(Main!C961,Detail!$G$1:$G$1001,0))</f>
        <v>Prabumulih</v>
      </c>
      <c r="U961">
        <f>INDEX(Detail!$C$1:$C$1001,MATCH(Main!C961,Detail!$G$1:$G$1001,0))</f>
        <v>154</v>
      </c>
      <c r="V961">
        <f>INDEX(Detail!$D$1:$D$1001,MATCH(Main!C961,Detail!$G$1:$G$1001,0))</f>
        <v>71</v>
      </c>
      <c r="W961" t="str">
        <f>INDEX(Detail!$E$1:$E$1001,MATCH(Main!C961,Detail!$G$1:$G$1001,0))</f>
        <v>Gang HOS. Cokroaminoto No. 41</v>
      </c>
      <c r="X961" t="str">
        <f>INDEX(Detail!$B$1:$B$1001,MATCH(Main!C961,Detail!$G$1:$G$1001,0))</f>
        <v>A-</v>
      </c>
    </row>
    <row r="962" spans="1:24" x14ac:dyDescent="0.35">
      <c r="A962">
        <v>961</v>
      </c>
      <c r="B962" t="str">
        <f>IF(A962&lt;=250,"1-250",IF(A962&lt;=500,"251-500",IF(A962&lt;=750,"501-750","751-1000")))</f>
        <v>751-1000</v>
      </c>
      <c r="C962" t="str">
        <f>CONCATENATE(IF(D962="Matematika","A",IF(D962="Fisika","B",IF(D962="Kimia","C",IF(D962="Biologi","D",IF(D962="Statistika","E","F"))))),IF(A962&gt;=1000,"",IF(A962&gt;=100,"0",IF(A962&gt;=10,"00",IF(A962&lt;10,"000")))),A962)</f>
        <v>E0961</v>
      </c>
      <c r="D962" t="s">
        <v>1010</v>
      </c>
      <c r="E962" t="str">
        <f>VLOOKUP(C962,Detail!$G$1:$H$1001,2,0)</f>
        <v>Gantar Prayoga</v>
      </c>
      <c r="F962" t="str">
        <f>IF(D962="Aktuaria","Bu Dwi",IF(D962="Matematika","Pak Krisna",IF(D962="Fisika","Pak Budi",IF(D962="Statistika","Bu Ratna",IF(D962="Biologi","Bu Made","Pak Andi")))))</f>
        <v>Bu Ratna</v>
      </c>
      <c r="G962">
        <v>54</v>
      </c>
      <c r="H962">
        <v>45</v>
      </c>
      <c r="I962">
        <v>32</v>
      </c>
      <c r="J962">
        <v>72</v>
      </c>
      <c r="K962">
        <v>80</v>
      </c>
      <c r="L962">
        <v>75</v>
      </c>
      <c r="M962">
        <v>95</v>
      </c>
      <c r="N962" s="27" t="str">
        <f>IFERROR(VLOOKUP(Main!C962,Absen!$A$1:$B$501,2,0),"No")</f>
        <v>No</v>
      </c>
      <c r="O962" s="27" t="str">
        <f>IF(N962="No","Hadir","Tidak Hadir")</f>
        <v>Hadir</v>
      </c>
      <c r="P962">
        <f>IF(N962="No",M962,M962-10)</f>
        <v>95</v>
      </c>
      <c r="Q962">
        <f>SUM(G962:H962,J962:K962)*12.5%+SUM(I962,L962)*20%+P962*10%</f>
        <v>62.275000000000006</v>
      </c>
      <c r="R962" t="str">
        <f>IF(Main!Q962&gt;=91,"A+",IF(Main!Q962&gt;=80,"A",IF(Q962&gt;=70,"B",IF(Q962&gt;=60,"C",IF(Q962&gt;=40,"D",IF(Q962&lt;40,"E"))))))</f>
        <v>C</v>
      </c>
      <c r="S962" s="27">
        <f>INDEX(Detail!$A$1:$A$1001,MATCH(Main!C962,Detail!$G$1:$G$1001,0))</f>
        <v>37453</v>
      </c>
      <c r="T962" t="str">
        <f>INDEX(Detail!$F$1:$F$1001,MATCH(Main!C962,Detail!$G$1:$G$1001,0))</f>
        <v>Ambon</v>
      </c>
      <c r="U962">
        <f>INDEX(Detail!$C$1:$C$1001,MATCH(Main!C962,Detail!$G$1:$G$1001,0))</f>
        <v>175</v>
      </c>
      <c r="V962">
        <f>INDEX(Detail!$D$1:$D$1001,MATCH(Main!C962,Detail!$G$1:$G$1001,0))</f>
        <v>86</v>
      </c>
      <c r="W962" t="str">
        <f>INDEX(Detail!$E$1:$E$1001,MATCH(Main!C962,Detail!$G$1:$G$1001,0))</f>
        <v xml:space="preserve">Jl. Abdul Muis No. 6
</v>
      </c>
      <c r="X962" t="str">
        <f>INDEX(Detail!$B$1:$B$1001,MATCH(Main!C962,Detail!$G$1:$G$1001,0))</f>
        <v>B+</v>
      </c>
    </row>
    <row r="963" spans="1:24" x14ac:dyDescent="0.35">
      <c r="A963">
        <v>962</v>
      </c>
      <c r="B963" t="str">
        <f>IF(A963&lt;=250,"1-250",IF(A963&lt;=500,"251-500",IF(A963&lt;=750,"501-750","751-1000")))</f>
        <v>751-1000</v>
      </c>
      <c r="C963" t="str">
        <f>CONCATENATE(IF(D963="Matematika","A",IF(D963="Fisika","B",IF(D963="Kimia","C",IF(D963="Biologi","D",IF(D963="Statistika","E","F"))))),IF(A963&gt;=1000,"",IF(A963&gt;=100,"0",IF(A963&gt;=10,"00",IF(A963&lt;10,"000")))),A963)</f>
        <v>B0962</v>
      </c>
      <c r="D963" t="s">
        <v>1014</v>
      </c>
      <c r="E963" t="str">
        <f>VLOOKUP(C963,Detail!$G$1:$H$1001,2,0)</f>
        <v>Damu Pradana</v>
      </c>
      <c r="F963" t="str">
        <f>IF(D963="Aktuaria","Bu Dwi",IF(D963="Matematika","Pak Krisna",IF(D963="Fisika","Pak Budi",IF(D963="Statistika","Bu Ratna",IF(D963="Biologi","Bu Made","Pak Andi")))))</f>
        <v>Pak Budi</v>
      </c>
      <c r="G963">
        <v>64</v>
      </c>
      <c r="H963">
        <v>53</v>
      </c>
      <c r="I963">
        <v>49</v>
      </c>
      <c r="J963">
        <v>56</v>
      </c>
      <c r="K963">
        <v>74</v>
      </c>
      <c r="L963">
        <v>56</v>
      </c>
      <c r="M963">
        <v>84</v>
      </c>
      <c r="N963" s="27" t="str">
        <f>IFERROR(VLOOKUP(Main!C963,Absen!$A$1:$B$501,2,0),"No")</f>
        <v>No</v>
      </c>
      <c r="O963" s="27" t="str">
        <f>IF(N963="No","Hadir","Tidak Hadir")</f>
        <v>Hadir</v>
      </c>
      <c r="P963">
        <f>IF(N963="No",M963,M963-10)</f>
        <v>84</v>
      </c>
      <c r="Q963">
        <f>SUM(G963:H963,J963:K963)*12.5%+SUM(I963,L963)*20%+P963*10%</f>
        <v>60.274999999999999</v>
      </c>
      <c r="R963" t="str">
        <f>IF(Main!Q963&gt;=91,"A+",IF(Main!Q963&gt;=80,"A",IF(Q963&gt;=70,"B",IF(Q963&gt;=60,"C",IF(Q963&gt;=40,"D",IF(Q963&lt;40,"E"))))))</f>
        <v>C</v>
      </c>
      <c r="S963" s="27">
        <f>INDEX(Detail!$A$1:$A$1001,MATCH(Main!C963,Detail!$G$1:$G$1001,0))</f>
        <v>37142</v>
      </c>
      <c r="T963" t="str">
        <f>INDEX(Detail!$F$1:$F$1001,MATCH(Main!C963,Detail!$G$1:$G$1001,0))</f>
        <v>Jayapura</v>
      </c>
      <c r="U963">
        <f>INDEX(Detail!$C$1:$C$1001,MATCH(Main!C963,Detail!$G$1:$G$1001,0))</f>
        <v>177</v>
      </c>
      <c r="V963">
        <f>INDEX(Detail!$D$1:$D$1001,MATCH(Main!C963,Detail!$G$1:$G$1001,0))</f>
        <v>80</v>
      </c>
      <c r="W963" t="str">
        <f>INDEX(Detail!$E$1:$E$1001,MATCH(Main!C963,Detail!$G$1:$G$1001,0))</f>
        <v xml:space="preserve">Jl. M.T Haryono No. 0
</v>
      </c>
      <c r="X963" t="str">
        <f>INDEX(Detail!$B$1:$B$1001,MATCH(Main!C963,Detail!$G$1:$G$1001,0))</f>
        <v>A-</v>
      </c>
    </row>
    <row r="964" spans="1:24" x14ac:dyDescent="0.35">
      <c r="A964">
        <v>963</v>
      </c>
      <c r="B964" t="str">
        <f>IF(A964&lt;=250,"1-250",IF(A964&lt;=500,"251-500",IF(A964&lt;=750,"501-750","751-1000")))</f>
        <v>751-1000</v>
      </c>
      <c r="C964" t="str">
        <f>CONCATENATE(IF(D964="Matematika","A",IF(D964="Fisika","B",IF(D964="Kimia","C",IF(D964="Biologi","D",IF(D964="Statistika","E","F"))))),IF(A964&gt;=1000,"",IF(A964&gt;=100,"0",IF(A964&gt;=10,"00",IF(A964&lt;10,"000")))),A964)</f>
        <v>B0963</v>
      </c>
      <c r="D964" t="s">
        <v>1014</v>
      </c>
      <c r="E964" t="str">
        <f>VLOOKUP(C964,Detail!$G$1:$H$1001,2,0)</f>
        <v>Alambana Purwanti</v>
      </c>
      <c r="F964" t="str">
        <f>IF(D964="Aktuaria","Bu Dwi",IF(D964="Matematika","Pak Krisna",IF(D964="Fisika","Pak Budi",IF(D964="Statistika","Bu Ratna",IF(D964="Biologi","Bu Made","Pak Andi")))))</f>
        <v>Pak Budi</v>
      </c>
      <c r="G964">
        <v>82</v>
      </c>
      <c r="H964">
        <v>59</v>
      </c>
      <c r="I964">
        <v>61</v>
      </c>
      <c r="J964">
        <v>74</v>
      </c>
      <c r="K964">
        <v>53</v>
      </c>
      <c r="L964">
        <v>82</v>
      </c>
      <c r="M964">
        <v>78</v>
      </c>
      <c r="N964" s="27">
        <f>IFERROR(VLOOKUP(Main!C964,Absen!$A$1:$B$501,2,0),"No")</f>
        <v>44823</v>
      </c>
      <c r="O964" s="27" t="str">
        <f>IF(N964="No","Hadir","Tidak Hadir")</f>
        <v>Tidak Hadir</v>
      </c>
      <c r="P964">
        <f>IF(N964="No",M964,M964-10)</f>
        <v>68</v>
      </c>
      <c r="Q964">
        <f>SUM(G964:H964,J964:K964)*12.5%+SUM(I964,L964)*20%+P964*10%</f>
        <v>68.900000000000006</v>
      </c>
      <c r="R964" t="str">
        <f>IF(Main!Q964&gt;=91,"A+",IF(Main!Q964&gt;=80,"A",IF(Q964&gt;=70,"B",IF(Q964&gt;=60,"C",IF(Q964&gt;=40,"D",IF(Q964&lt;40,"E"))))))</f>
        <v>C</v>
      </c>
      <c r="S964" s="27">
        <f>INDEX(Detail!$A$1:$A$1001,MATCH(Main!C964,Detail!$G$1:$G$1001,0))</f>
        <v>37219</v>
      </c>
      <c r="T964" t="str">
        <f>INDEX(Detail!$F$1:$F$1001,MATCH(Main!C964,Detail!$G$1:$G$1001,0))</f>
        <v>Tangerang</v>
      </c>
      <c r="U964">
        <f>INDEX(Detail!$C$1:$C$1001,MATCH(Main!C964,Detail!$G$1:$G$1001,0))</f>
        <v>155</v>
      </c>
      <c r="V964">
        <f>INDEX(Detail!$D$1:$D$1001,MATCH(Main!C964,Detail!$G$1:$G$1001,0))</f>
        <v>49</v>
      </c>
      <c r="W964" t="str">
        <f>INDEX(Detail!$E$1:$E$1001,MATCH(Main!C964,Detail!$G$1:$G$1001,0))</f>
        <v>Jl. Sadang Serang No. 28</v>
      </c>
      <c r="X964" t="str">
        <f>INDEX(Detail!$B$1:$B$1001,MATCH(Main!C964,Detail!$G$1:$G$1001,0))</f>
        <v>AB+</v>
      </c>
    </row>
    <row r="965" spans="1:24" x14ac:dyDescent="0.35">
      <c r="A965">
        <v>964</v>
      </c>
      <c r="B965" t="str">
        <f>IF(A965&lt;=250,"1-250",IF(A965&lt;=500,"251-500",IF(A965&lt;=750,"501-750","751-1000")))</f>
        <v>751-1000</v>
      </c>
      <c r="C965" t="str">
        <f>CONCATENATE(IF(D965="Matematika","A",IF(D965="Fisika","B",IF(D965="Kimia","C",IF(D965="Biologi","D",IF(D965="Statistika","E","F"))))),IF(A965&gt;=1000,"",IF(A965&gt;=100,"0",IF(A965&gt;=10,"00",IF(A965&lt;10,"000")))),A965)</f>
        <v>A0964</v>
      </c>
      <c r="D965" t="s">
        <v>1015</v>
      </c>
      <c r="E965" t="str">
        <f>VLOOKUP(C965,Detail!$G$1:$H$1001,2,0)</f>
        <v>Gaman Simbolon</v>
      </c>
      <c r="F965" t="str">
        <f>IF(D965="Aktuaria","Bu Dwi",IF(D965="Matematika","Pak Krisna",IF(D965="Fisika","Pak Budi",IF(D965="Statistika","Bu Ratna",IF(D965="Biologi","Bu Made","Pak Andi")))))</f>
        <v>Pak Krisna</v>
      </c>
      <c r="G965">
        <v>80</v>
      </c>
      <c r="H965">
        <v>65</v>
      </c>
      <c r="I965">
        <v>50</v>
      </c>
      <c r="J965">
        <v>63</v>
      </c>
      <c r="K965">
        <v>73</v>
      </c>
      <c r="L965">
        <v>45</v>
      </c>
      <c r="M965">
        <v>80</v>
      </c>
      <c r="N965" s="27" t="str">
        <f>IFERROR(VLOOKUP(Main!C965,Absen!$A$1:$B$501,2,0),"No")</f>
        <v>No</v>
      </c>
      <c r="O965" s="27" t="str">
        <f>IF(N965="No","Hadir","Tidak Hadir")</f>
        <v>Hadir</v>
      </c>
      <c r="P965">
        <f>IF(N965="No",M965,M965-10)</f>
        <v>80</v>
      </c>
      <c r="Q965">
        <f>SUM(G965:H965,J965:K965)*12.5%+SUM(I965,L965)*20%+P965*10%</f>
        <v>62.125</v>
      </c>
      <c r="R965" t="str">
        <f>IF(Main!Q965&gt;=91,"A+",IF(Main!Q965&gt;=80,"A",IF(Q965&gt;=70,"B",IF(Q965&gt;=60,"C",IF(Q965&gt;=40,"D",IF(Q965&lt;40,"E"))))))</f>
        <v>C</v>
      </c>
      <c r="S965" s="27">
        <f>INDEX(Detail!$A$1:$A$1001,MATCH(Main!C965,Detail!$G$1:$G$1001,0))</f>
        <v>37515</v>
      </c>
      <c r="T965" t="str">
        <f>INDEX(Detail!$F$1:$F$1001,MATCH(Main!C965,Detail!$G$1:$G$1001,0))</f>
        <v>Kota Administrasi Jakarta Barat</v>
      </c>
      <c r="U965">
        <f>INDEX(Detail!$C$1:$C$1001,MATCH(Main!C965,Detail!$G$1:$G$1001,0))</f>
        <v>161</v>
      </c>
      <c r="V965">
        <f>INDEX(Detail!$D$1:$D$1001,MATCH(Main!C965,Detail!$G$1:$G$1001,0))</f>
        <v>54</v>
      </c>
      <c r="W965" t="str">
        <f>INDEX(Detail!$E$1:$E$1001,MATCH(Main!C965,Detail!$G$1:$G$1001,0))</f>
        <v xml:space="preserve">Gang Kutai No. 1
</v>
      </c>
      <c r="X965" t="str">
        <f>INDEX(Detail!$B$1:$B$1001,MATCH(Main!C965,Detail!$G$1:$G$1001,0))</f>
        <v>B-</v>
      </c>
    </row>
    <row r="966" spans="1:24" x14ac:dyDescent="0.35">
      <c r="A966">
        <v>965</v>
      </c>
      <c r="B966" t="str">
        <f>IF(A966&lt;=250,"1-250",IF(A966&lt;=500,"251-500",IF(A966&lt;=750,"501-750","751-1000")))</f>
        <v>751-1000</v>
      </c>
      <c r="C966" t="str">
        <f>CONCATENATE(IF(D966="Matematika","A",IF(D966="Fisika","B",IF(D966="Kimia","C",IF(D966="Biologi","D",IF(D966="Statistika","E","F"))))),IF(A966&gt;=1000,"",IF(A966&gt;=100,"0",IF(A966&gt;=10,"00",IF(A966&lt;10,"000")))),A966)</f>
        <v>D0965</v>
      </c>
      <c r="D966" t="s">
        <v>1013</v>
      </c>
      <c r="E966" t="str">
        <f>VLOOKUP(C966,Detail!$G$1:$H$1001,2,0)</f>
        <v>Darsirah Habibi</v>
      </c>
      <c r="F966" t="str">
        <f>IF(D966="Aktuaria","Bu Dwi",IF(D966="Matematika","Pak Krisna",IF(D966="Fisika","Pak Budi",IF(D966="Statistika","Bu Ratna",IF(D966="Biologi","Bu Made","Pak Andi")))))</f>
        <v>Bu Made</v>
      </c>
      <c r="G966">
        <v>50</v>
      </c>
      <c r="H966">
        <v>47</v>
      </c>
      <c r="I966">
        <v>34</v>
      </c>
      <c r="J966">
        <v>75</v>
      </c>
      <c r="K966">
        <v>81</v>
      </c>
      <c r="L966">
        <v>52</v>
      </c>
      <c r="M966">
        <v>69</v>
      </c>
      <c r="N966" s="27" t="str">
        <f>IFERROR(VLOOKUP(Main!C966,Absen!$A$1:$B$501,2,0),"No")</f>
        <v>No</v>
      </c>
      <c r="O966" s="27" t="str">
        <f>IF(N966="No","Hadir","Tidak Hadir")</f>
        <v>Hadir</v>
      </c>
      <c r="P966">
        <f>IF(N966="No",M966,M966-10)</f>
        <v>69</v>
      </c>
      <c r="Q966">
        <f>SUM(G966:H966,J966:K966)*12.5%+SUM(I966,L966)*20%+P966*10%</f>
        <v>55.725000000000001</v>
      </c>
      <c r="R966" t="str">
        <f>IF(Main!Q966&gt;=91,"A+",IF(Main!Q966&gt;=80,"A",IF(Q966&gt;=70,"B",IF(Q966&gt;=60,"C",IF(Q966&gt;=40,"D",IF(Q966&lt;40,"E"))))))</f>
        <v>D</v>
      </c>
      <c r="S966" s="27">
        <f>INDEX(Detail!$A$1:$A$1001,MATCH(Main!C966,Detail!$G$1:$G$1001,0))</f>
        <v>37062</v>
      </c>
      <c r="T966" t="str">
        <f>INDEX(Detail!$F$1:$F$1001,MATCH(Main!C966,Detail!$G$1:$G$1001,0))</f>
        <v>Metro</v>
      </c>
      <c r="U966">
        <f>INDEX(Detail!$C$1:$C$1001,MATCH(Main!C966,Detail!$G$1:$G$1001,0))</f>
        <v>157</v>
      </c>
      <c r="V966">
        <f>INDEX(Detail!$D$1:$D$1001,MATCH(Main!C966,Detail!$G$1:$G$1001,0))</f>
        <v>77</v>
      </c>
      <c r="W966" t="str">
        <f>INDEX(Detail!$E$1:$E$1001,MATCH(Main!C966,Detail!$G$1:$G$1001,0))</f>
        <v xml:space="preserve">Gang Yos Sudarso No. 9
</v>
      </c>
      <c r="X966" t="str">
        <f>INDEX(Detail!$B$1:$B$1001,MATCH(Main!C966,Detail!$G$1:$G$1001,0))</f>
        <v>AB-</v>
      </c>
    </row>
    <row r="967" spans="1:24" x14ac:dyDescent="0.35">
      <c r="A967">
        <v>966</v>
      </c>
      <c r="B967" t="str">
        <f>IF(A967&lt;=250,"1-250",IF(A967&lt;=500,"251-500",IF(A967&lt;=750,"501-750","751-1000")))</f>
        <v>751-1000</v>
      </c>
      <c r="C967" t="str">
        <f>CONCATENATE(IF(D967="Matematika","A",IF(D967="Fisika","B",IF(D967="Kimia","C",IF(D967="Biologi","D",IF(D967="Statistika","E","F"))))),IF(A967&gt;=1000,"",IF(A967&gt;=100,"0",IF(A967&gt;=10,"00",IF(A967&lt;10,"000")))),A967)</f>
        <v>A0966</v>
      </c>
      <c r="D967" t="s">
        <v>1015</v>
      </c>
      <c r="E967" t="str">
        <f>VLOOKUP(C967,Detail!$G$1:$H$1001,2,0)</f>
        <v>Bambang Gunarto</v>
      </c>
      <c r="F967" t="str">
        <f>IF(D967="Aktuaria","Bu Dwi",IF(D967="Matematika","Pak Krisna",IF(D967="Fisika","Pak Budi",IF(D967="Statistika","Bu Ratna",IF(D967="Biologi","Bu Made","Pak Andi")))))</f>
        <v>Pak Krisna</v>
      </c>
      <c r="G967">
        <v>64</v>
      </c>
      <c r="H967">
        <v>64</v>
      </c>
      <c r="I967">
        <v>72</v>
      </c>
      <c r="J967">
        <v>73</v>
      </c>
      <c r="K967">
        <v>89</v>
      </c>
      <c r="L967">
        <v>54</v>
      </c>
      <c r="M967">
        <v>68</v>
      </c>
      <c r="N967" s="27">
        <f>IFERROR(VLOOKUP(Main!C967,Absen!$A$1:$B$501,2,0),"No")</f>
        <v>44907</v>
      </c>
      <c r="O967" s="27" t="str">
        <f>IF(N967="No","Hadir","Tidak Hadir")</f>
        <v>Tidak Hadir</v>
      </c>
      <c r="P967">
        <f>IF(N967="No",M967,M967-10)</f>
        <v>58</v>
      </c>
      <c r="Q967">
        <f>SUM(G967:H967,J967:K967)*12.5%+SUM(I967,L967)*20%+P967*10%</f>
        <v>67.25</v>
      </c>
      <c r="R967" t="str">
        <f>IF(Main!Q967&gt;=91,"A+",IF(Main!Q967&gt;=80,"A",IF(Q967&gt;=70,"B",IF(Q967&gt;=60,"C",IF(Q967&gt;=40,"D",IF(Q967&lt;40,"E"))))))</f>
        <v>C</v>
      </c>
      <c r="S967" s="27">
        <f>INDEX(Detail!$A$1:$A$1001,MATCH(Main!C967,Detail!$G$1:$G$1001,0))</f>
        <v>37343</v>
      </c>
      <c r="T967" t="str">
        <f>INDEX(Detail!$F$1:$F$1001,MATCH(Main!C967,Detail!$G$1:$G$1001,0))</f>
        <v>Palembang</v>
      </c>
      <c r="U967">
        <f>INDEX(Detail!$C$1:$C$1001,MATCH(Main!C967,Detail!$G$1:$G$1001,0))</f>
        <v>150</v>
      </c>
      <c r="V967">
        <f>INDEX(Detail!$D$1:$D$1001,MATCH(Main!C967,Detail!$G$1:$G$1001,0))</f>
        <v>54</v>
      </c>
      <c r="W967" t="str">
        <f>INDEX(Detail!$E$1:$E$1001,MATCH(Main!C967,Detail!$G$1:$G$1001,0))</f>
        <v xml:space="preserve">Gang Kiaracondong No. 8
</v>
      </c>
      <c r="X967" t="str">
        <f>INDEX(Detail!$B$1:$B$1001,MATCH(Main!C967,Detail!$G$1:$G$1001,0))</f>
        <v>A+</v>
      </c>
    </row>
    <row r="968" spans="1:24" x14ac:dyDescent="0.35">
      <c r="A968">
        <v>967</v>
      </c>
      <c r="B968" t="str">
        <f>IF(A968&lt;=250,"1-250",IF(A968&lt;=500,"251-500",IF(A968&lt;=750,"501-750","751-1000")))</f>
        <v>751-1000</v>
      </c>
      <c r="C968" t="str">
        <f>CONCATENATE(IF(D968="Matematika","A",IF(D968="Fisika","B",IF(D968="Kimia","C",IF(D968="Biologi","D",IF(D968="Statistika","E","F"))))),IF(A968&gt;=1000,"",IF(A968&gt;=100,"0",IF(A968&gt;=10,"00",IF(A968&lt;10,"000")))),A968)</f>
        <v>E0967</v>
      </c>
      <c r="D968" t="s">
        <v>1010</v>
      </c>
      <c r="E968" t="str">
        <f>VLOOKUP(C968,Detail!$G$1:$H$1001,2,0)</f>
        <v>Hana Prasetya</v>
      </c>
      <c r="F968" t="str">
        <f>IF(D968="Aktuaria","Bu Dwi",IF(D968="Matematika","Pak Krisna",IF(D968="Fisika","Pak Budi",IF(D968="Statistika","Bu Ratna",IF(D968="Biologi","Bu Made","Pak Andi")))))</f>
        <v>Bu Ratna</v>
      </c>
      <c r="G968">
        <v>83</v>
      </c>
      <c r="H968">
        <v>48</v>
      </c>
      <c r="I968">
        <v>39</v>
      </c>
      <c r="J968">
        <v>62</v>
      </c>
      <c r="K968">
        <v>62</v>
      </c>
      <c r="L968">
        <v>85</v>
      </c>
      <c r="M968">
        <v>91</v>
      </c>
      <c r="N968" s="27">
        <f>IFERROR(VLOOKUP(Main!C968,Absen!$A$1:$B$501,2,0),"No")</f>
        <v>44840</v>
      </c>
      <c r="O968" s="27" t="str">
        <f>IF(N968="No","Hadir","Tidak Hadir")</f>
        <v>Tidak Hadir</v>
      </c>
      <c r="P968">
        <f>IF(N968="No",M968,M968-10)</f>
        <v>81</v>
      </c>
      <c r="Q968">
        <f>SUM(G968:H968,J968:K968)*12.5%+SUM(I968,L968)*20%+P968*10%</f>
        <v>64.774999999999991</v>
      </c>
      <c r="R968" t="str">
        <f>IF(Main!Q968&gt;=91,"A+",IF(Main!Q968&gt;=80,"A",IF(Q968&gt;=70,"B",IF(Q968&gt;=60,"C",IF(Q968&gt;=40,"D",IF(Q968&lt;40,"E"))))))</f>
        <v>C</v>
      </c>
      <c r="S968" s="27">
        <f>INDEX(Detail!$A$1:$A$1001,MATCH(Main!C968,Detail!$G$1:$G$1001,0))</f>
        <v>38134</v>
      </c>
      <c r="T968" t="str">
        <f>INDEX(Detail!$F$1:$F$1001,MATCH(Main!C968,Detail!$G$1:$G$1001,0))</f>
        <v>Bau-Bau</v>
      </c>
      <c r="U968">
        <f>INDEX(Detail!$C$1:$C$1001,MATCH(Main!C968,Detail!$G$1:$G$1001,0))</f>
        <v>170</v>
      </c>
      <c r="V968">
        <f>INDEX(Detail!$D$1:$D$1001,MATCH(Main!C968,Detail!$G$1:$G$1001,0))</f>
        <v>52</v>
      </c>
      <c r="W968" t="str">
        <f>INDEX(Detail!$E$1:$E$1001,MATCH(Main!C968,Detail!$G$1:$G$1001,0))</f>
        <v xml:space="preserve">Gg. Bangka Raya No. 9
</v>
      </c>
      <c r="X968" t="str">
        <f>INDEX(Detail!$B$1:$B$1001,MATCH(Main!C968,Detail!$G$1:$G$1001,0))</f>
        <v>B-</v>
      </c>
    </row>
    <row r="969" spans="1:24" x14ac:dyDescent="0.35">
      <c r="A969">
        <v>968</v>
      </c>
      <c r="B969" t="str">
        <f>IF(A969&lt;=250,"1-250",IF(A969&lt;=500,"251-500",IF(A969&lt;=750,"501-750","751-1000")))</f>
        <v>751-1000</v>
      </c>
      <c r="C969" t="str">
        <f>CONCATENATE(IF(D969="Matematika","A",IF(D969="Fisika","B",IF(D969="Kimia","C",IF(D969="Biologi","D",IF(D969="Statistika","E","F"))))),IF(A969&gt;=1000,"",IF(A969&gt;=100,"0",IF(A969&gt;=10,"00",IF(A969&lt;10,"000")))),A969)</f>
        <v>E0968</v>
      </c>
      <c r="D969" t="s">
        <v>1010</v>
      </c>
      <c r="E969" t="str">
        <f>VLOOKUP(C969,Detail!$G$1:$H$1001,2,0)</f>
        <v>Eva Puspita</v>
      </c>
      <c r="F969" t="str">
        <f>IF(D969="Aktuaria","Bu Dwi",IF(D969="Matematika","Pak Krisna",IF(D969="Fisika","Pak Budi",IF(D969="Statistika","Bu Ratna",IF(D969="Biologi","Bu Made","Pak Andi")))))</f>
        <v>Bu Ratna</v>
      </c>
      <c r="G969">
        <v>88</v>
      </c>
      <c r="H969">
        <v>44</v>
      </c>
      <c r="I969">
        <v>85</v>
      </c>
      <c r="J969">
        <v>54</v>
      </c>
      <c r="K969">
        <v>55</v>
      </c>
      <c r="L969">
        <v>81</v>
      </c>
      <c r="M969">
        <v>64</v>
      </c>
      <c r="N969" s="27" t="str">
        <f>IFERROR(VLOOKUP(Main!C969,Absen!$A$1:$B$501,2,0),"No")</f>
        <v>No</v>
      </c>
      <c r="O969" s="27" t="str">
        <f>IF(N969="No","Hadir","Tidak Hadir")</f>
        <v>Hadir</v>
      </c>
      <c r="P969">
        <f>IF(N969="No",M969,M969-10)</f>
        <v>64</v>
      </c>
      <c r="Q969">
        <f>SUM(G969:H969,J969:K969)*12.5%+SUM(I969,L969)*20%+P969*10%</f>
        <v>69.725000000000009</v>
      </c>
      <c r="R969" t="str">
        <f>IF(Main!Q969&gt;=91,"A+",IF(Main!Q969&gt;=80,"A",IF(Q969&gt;=70,"B",IF(Q969&gt;=60,"C",IF(Q969&gt;=40,"D",IF(Q969&lt;40,"E"))))))</f>
        <v>C</v>
      </c>
      <c r="S969" s="27">
        <f>INDEX(Detail!$A$1:$A$1001,MATCH(Main!C969,Detail!$G$1:$G$1001,0))</f>
        <v>37552</v>
      </c>
      <c r="T969" t="str">
        <f>INDEX(Detail!$F$1:$F$1001,MATCH(Main!C969,Detail!$G$1:$G$1001,0))</f>
        <v>Bau-Bau</v>
      </c>
      <c r="U969">
        <f>INDEX(Detail!$C$1:$C$1001,MATCH(Main!C969,Detail!$G$1:$G$1001,0))</f>
        <v>160</v>
      </c>
      <c r="V969">
        <f>INDEX(Detail!$D$1:$D$1001,MATCH(Main!C969,Detail!$G$1:$G$1001,0))</f>
        <v>51</v>
      </c>
      <c r="W969" t="str">
        <f>INDEX(Detail!$E$1:$E$1001,MATCH(Main!C969,Detail!$G$1:$G$1001,0))</f>
        <v>Jl. Ir. H. Djuanda No. 77</v>
      </c>
      <c r="X969" t="str">
        <f>INDEX(Detail!$B$1:$B$1001,MATCH(Main!C969,Detail!$G$1:$G$1001,0))</f>
        <v>O+</v>
      </c>
    </row>
    <row r="970" spans="1:24" x14ac:dyDescent="0.35">
      <c r="A970">
        <v>465</v>
      </c>
      <c r="B970" t="str">
        <f>IF(A970&lt;=250,"1-250",IF(A970&lt;=500,"251-500",IF(A970&lt;=750,"501-750","751-1000")))</f>
        <v>251-500</v>
      </c>
      <c r="C970" t="str">
        <f>CONCATENATE(IF(D970="Matematika","A",IF(D970="Fisika","B",IF(D970="Kimia","C",IF(D970="Biologi","D",IF(D970="Statistika","E","F"))))),IF(A970&gt;=1000,"",IF(A970&gt;=100,"0",IF(A970&gt;=10,"00",IF(A970&lt;10,"000")))),A970)</f>
        <v>F0465</v>
      </c>
      <c r="D970" t="s">
        <v>1011</v>
      </c>
      <c r="E970" t="str">
        <f>VLOOKUP(C970,Detail!$G$1:$H$1001,2,0)</f>
        <v>Nrima Pudjiastuti</v>
      </c>
      <c r="F970" t="str">
        <f>IF(D970="Statistika","Bu Dwi",IF(D970="Aktuaria","Pak Krisna",IF(D970="Matematika","Pak Budi",IF(D970="Fisika","Bu Ratna",IF(D970="Kimia","Bu Made","Pak Andi")))))</f>
        <v>Pak Krisna</v>
      </c>
      <c r="G970">
        <v>82</v>
      </c>
      <c r="H970">
        <v>73</v>
      </c>
      <c r="I970">
        <v>78</v>
      </c>
      <c r="J970">
        <v>56</v>
      </c>
      <c r="K970">
        <v>81</v>
      </c>
      <c r="L970">
        <v>95</v>
      </c>
      <c r="M970">
        <v>94</v>
      </c>
      <c r="N970" s="27">
        <f>IFERROR(VLOOKUP(Main!C466,Absen!$A$1:$B$501,2,0),"No")</f>
        <v>44798</v>
      </c>
      <c r="O970" s="27" t="str">
        <f>IF(N970="No","Hadir","Tidak Hadir")</f>
        <v>Tidak Hadir</v>
      </c>
      <c r="P970">
        <f>IF(N970="No",M970,M970-10)</f>
        <v>84</v>
      </c>
      <c r="Q970">
        <f>SUM(G970:H970,J970:K970)*12.5%+SUM(I970,L970)*20%+P970*10%</f>
        <v>79.5</v>
      </c>
      <c r="R970" t="str">
        <f>IF(Main!Q466&gt;=91,"A+",IF(Main!Q466&gt;=80,"A",IF(Q970&gt;=70,"B",IF(Q970&gt;=60,"C",IF(Q970&gt;=40,"D",IF(Q970&lt;40,"E"))))))</f>
        <v>A</v>
      </c>
      <c r="S970" s="27">
        <f>INDEX(Detail!$A$1:$A$1001,MATCH(Main!C970,Detail!$G$1:$G$1001,0))</f>
        <v>38075</v>
      </c>
      <c r="T970" t="str">
        <f>INDEX(Detail!$F$1:$F$1001,MATCH(Main!C970,Detail!$G$1:$G$1001,0))</f>
        <v>Mataram</v>
      </c>
      <c r="U970">
        <f>INDEX(Detail!$C$1:$C$1001,MATCH(Main!C970,Detail!$G$1:$G$1001,0))</f>
        <v>161</v>
      </c>
      <c r="V970">
        <f>INDEX(Detail!$D$1:$D$1001,MATCH(Main!C970,Detail!$G$1:$G$1001,0))</f>
        <v>60</v>
      </c>
      <c r="W970" t="str">
        <f>INDEX(Detail!$E$1:$E$1001,MATCH(Main!C970,Detail!$G$1:$G$1001,0))</f>
        <v xml:space="preserve">Gang Moch. Ramdan No. 6
</v>
      </c>
      <c r="X970" t="str">
        <f>INDEX(Detail!$B$1:$B$1001,MATCH(Main!C970,Detail!$G$1:$G$1001,0))</f>
        <v>AB+</v>
      </c>
    </row>
    <row r="971" spans="1:24" x14ac:dyDescent="0.35">
      <c r="A971">
        <v>970</v>
      </c>
      <c r="B971" t="str">
        <f>IF(A971&lt;=250,"1-250",IF(A971&lt;=500,"251-500",IF(A971&lt;=750,"501-750","751-1000")))</f>
        <v>751-1000</v>
      </c>
      <c r="C971" t="str">
        <f>CONCATENATE(IF(D971="Matematika","A",IF(D971="Fisika","B",IF(D971="Kimia","C",IF(D971="Biologi","D",IF(D971="Statistika","E","F"))))),IF(A971&gt;=1000,"",IF(A971&gt;=100,"0",IF(A971&gt;=10,"00",IF(A971&lt;10,"000")))),A971)</f>
        <v>A0970</v>
      </c>
      <c r="D971" t="s">
        <v>1015</v>
      </c>
      <c r="E971" t="str">
        <f>VLOOKUP(C971,Detail!$G$1:$H$1001,2,0)</f>
        <v>Gangsa Iswahyudi</v>
      </c>
      <c r="F971" t="str">
        <f>IF(D971="Aktuaria","Bu Dwi",IF(D971="Matematika","Pak Krisna",IF(D971="Fisika","Pak Budi",IF(D971="Statistika","Bu Ratna",IF(D971="Biologi","Bu Made","Pak Andi")))))</f>
        <v>Pak Krisna</v>
      </c>
      <c r="G971">
        <v>69</v>
      </c>
      <c r="H971">
        <v>59</v>
      </c>
      <c r="I971">
        <v>61</v>
      </c>
      <c r="J971">
        <v>72</v>
      </c>
      <c r="K971">
        <v>73</v>
      </c>
      <c r="L971">
        <v>70</v>
      </c>
      <c r="M971">
        <v>80</v>
      </c>
      <c r="N971" s="27" t="str">
        <f>IFERROR(VLOOKUP(Main!C971,Absen!$A$1:$B$501,2,0),"No")</f>
        <v>No</v>
      </c>
      <c r="O971" s="27" t="str">
        <f>IF(N971="No","Hadir","Tidak Hadir")</f>
        <v>Hadir</v>
      </c>
      <c r="P971">
        <f>IF(N971="No",M971,M971-10)</f>
        <v>80</v>
      </c>
      <c r="Q971">
        <f>SUM(G971:H971,J971:K971)*12.5%+SUM(I971,L971)*20%+P971*10%</f>
        <v>68.325000000000003</v>
      </c>
      <c r="R971" t="str">
        <f>IF(Main!Q971&gt;=91,"A+",IF(Main!Q971&gt;=80,"A",IF(Q971&gt;=70,"B",IF(Q971&gt;=60,"C",IF(Q971&gt;=40,"D",IF(Q971&lt;40,"E"))))))</f>
        <v>C</v>
      </c>
      <c r="S971" s="27">
        <f>INDEX(Detail!$A$1:$A$1001,MATCH(Main!C971,Detail!$G$1:$G$1001,0))</f>
        <v>37596</v>
      </c>
      <c r="T971" t="str">
        <f>INDEX(Detail!$F$1:$F$1001,MATCH(Main!C971,Detail!$G$1:$G$1001,0))</f>
        <v>Sorong</v>
      </c>
      <c r="U971">
        <f>INDEX(Detail!$C$1:$C$1001,MATCH(Main!C971,Detail!$G$1:$G$1001,0))</f>
        <v>156</v>
      </c>
      <c r="V971">
        <f>INDEX(Detail!$D$1:$D$1001,MATCH(Main!C971,Detail!$G$1:$G$1001,0))</f>
        <v>70</v>
      </c>
      <c r="W971" t="str">
        <f>INDEX(Detail!$E$1:$E$1001,MATCH(Main!C971,Detail!$G$1:$G$1001,0))</f>
        <v>Gang M.T Haryono No. 25</v>
      </c>
      <c r="X971" t="str">
        <f>INDEX(Detail!$B$1:$B$1001,MATCH(Main!C971,Detail!$G$1:$G$1001,0))</f>
        <v>B+</v>
      </c>
    </row>
    <row r="972" spans="1:24" x14ac:dyDescent="0.35">
      <c r="A972">
        <v>971</v>
      </c>
      <c r="B972" t="str">
        <f>IF(A972&lt;=250,"1-250",IF(A972&lt;=500,"251-500",IF(A972&lt;=750,"501-750","751-1000")))</f>
        <v>751-1000</v>
      </c>
      <c r="C972" t="str">
        <f>CONCATENATE(IF(D972="Matematika","A",IF(D972="Fisika","B",IF(D972="Kimia","C",IF(D972="Biologi","D",IF(D972="Statistika","E","F"))))),IF(A972&gt;=1000,"",IF(A972&gt;=100,"0",IF(A972&gt;=10,"00",IF(A972&lt;10,"000")))),A972)</f>
        <v>F0971</v>
      </c>
      <c r="D972" t="s">
        <v>1011</v>
      </c>
      <c r="E972" t="str">
        <f>VLOOKUP(C972,Detail!$G$1:$H$1001,2,0)</f>
        <v>Dimas Rajasa</v>
      </c>
      <c r="F972" t="str">
        <f>IF(D972="Aktuaria","Bu Dwi",IF(D972="Matematika","Pak Krisna",IF(D972="Fisika","Pak Budi",IF(D972="Statistika","Bu Ratna",IF(D972="Biologi","Bu Made","Pak Andi")))))</f>
        <v>Bu Dwi</v>
      </c>
      <c r="G972">
        <v>94</v>
      </c>
      <c r="H972">
        <v>46</v>
      </c>
      <c r="I972">
        <v>93</v>
      </c>
      <c r="J972">
        <v>66</v>
      </c>
      <c r="K972">
        <v>57</v>
      </c>
      <c r="L972">
        <v>86</v>
      </c>
      <c r="M972">
        <v>69</v>
      </c>
      <c r="N972" s="27" t="str">
        <f>IFERROR(VLOOKUP(Main!C972,Absen!$A$1:$B$501,2,0),"No")</f>
        <v>No</v>
      </c>
      <c r="O972" s="27" t="str">
        <f>IF(N972="No","Hadir","Tidak Hadir")</f>
        <v>Hadir</v>
      </c>
      <c r="P972">
        <f>IF(N972="No",M972,M972-10)</f>
        <v>69</v>
      </c>
      <c r="Q972">
        <f>SUM(G972:H972,J972:K972)*12.5%+SUM(I972,L972)*20%+P972*10%</f>
        <v>75.575000000000017</v>
      </c>
      <c r="R972" t="str">
        <f>IF(Main!Q972&gt;=91,"A+",IF(Main!Q972&gt;=80,"A",IF(Q972&gt;=70,"B",IF(Q972&gt;=60,"C",IF(Q972&gt;=40,"D",IF(Q972&lt;40,"E"))))))</f>
        <v>B</v>
      </c>
      <c r="S972" s="27">
        <f>INDEX(Detail!$A$1:$A$1001,MATCH(Main!C972,Detail!$G$1:$G$1001,0))</f>
        <v>37802</v>
      </c>
      <c r="T972" t="str">
        <f>INDEX(Detail!$F$1:$F$1001,MATCH(Main!C972,Detail!$G$1:$G$1001,0))</f>
        <v>Manado</v>
      </c>
      <c r="U972">
        <f>INDEX(Detail!$C$1:$C$1001,MATCH(Main!C972,Detail!$G$1:$G$1001,0))</f>
        <v>154</v>
      </c>
      <c r="V972">
        <f>INDEX(Detail!$D$1:$D$1001,MATCH(Main!C972,Detail!$G$1:$G$1001,0))</f>
        <v>60</v>
      </c>
      <c r="W972" t="str">
        <f>INDEX(Detail!$E$1:$E$1001,MATCH(Main!C972,Detail!$G$1:$G$1001,0))</f>
        <v>Jl. Peta No. 76</v>
      </c>
      <c r="X972" t="str">
        <f>INDEX(Detail!$B$1:$B$1001,MATCH(Main!C972,Detail!$G$1:$G$1001,0))</f>
        <v>B-</v>
      </c>
    </row>
    <row r="973" spans="1:24" x14ac:dyDescent="0.35">
      <c r="A973">
        <v>972</v>
      </c>
      <c r="B973" t="str">
        <f>IF(A973&lt;=250,"1-250",IF(A973&lt;=500,"251-500",IF(A973&lt;=750,"501-750","751-1000")))</f>
        <v>751-1000</v>
      </c>
      <c r="C973" t="str">
        <f>CONCATENATE(IF(D973="Matematika","A",IF(D973="Fisika","B",IF(D973="Kimia","C",IF(D973="Biologi","D",IF(D973="Statistika","E","F"))))),IF(A973&gt;=1000,"",IF(A973&gt;=100,"0",IF(A973&gt;=10,"00",IF(A973&lt;10,"000")))),A973)</f>
        <v>D0972</v>
      </c>
      <c r="D973" t="s">
        <v>1013</v>
      </c>
      <c r="E973" t="str">
        <f>VLOOKUP(C973,Detail!$G$1:$H$1001,2,0)</f>
        <v>Hana Winarsih</v>
      </c>
      <c r="F973" t="str">
        <f>IF(D973="Aktuaria","Bu Dwi",IF(D973="Matematika","Pak Krisna",IF(D973="Fisika","Pak Budi",IF(D973="Statistika","Bu Ratna",IF(D973="Biologi","Bu Made","Pak Andi")))))</f>
        <v>Bu Made</v>
      </c>
      <c r="G973">
        <v>81</v>
      </c>
      <c r="H973">
        <v>47</v>
      </c>
      <c r="I973">
        <v>93</v>
      </c>
      <c r="J973">
        <v>50</v>
      </c>
      <c r="K973">
        <v>91</v>
      </c>
      <c r="L973">
        <v>74</v>
      </c>
      <c r="M973">
        <v>72</v>
      </c>
      <c r="N973" s="27">
        <f>IFERROR(VLOOKUP(Main!C973,Absen!$A$1:$B$501,2,0),"No")</f>
        <v>44822</v>
      </c>
      <c r="O973" s="27" t="str">
        <f>IF(N973="No","Hadir","Tidak Hadir")</f>
        <v>Tidak Hadir</v>
      </c>
      <c r="P973">
        <f>IF(N973="No",M973,M973-10)</f>
        <v>62</v>
      </c>
      <c r="Q973">
        <f>SUM(G973:H973,J973:K973)*12.5%+SUM(I973,L973)*20%+P973*10%</f>
        <v>73.225000000000009</v>
      </c>
      <c r="R973" t="str">
        <f>IF(Main!Q973&gt;=91,"A+",IF(Main!Q973&gt;=80,"A",IF(Q973&gt;=70,"B",IF(Q973&gt;=60,"C",IF(Q973&gt;=40,"D",IF(Q973&lt;40,"E"))))))</f>
        <v>B</v>
      </c>
      <c r="S973" s="27">
        <f>INDEX(Detail!$A$1:$A$1001,MATCH(Main!C973,Detail!$G$1:$G$1001,0))</f>
        <v>37540</v>
      </c>
      <c r="T973" t="str">
        <f>INDEX(Detail!$F$1:$F$1001,MATCH(Main!C973,Detail!$G$1:$G$1001,0))</f>
        <v>Samarinda</v>
      </c>
      <c r="U973">
        <f>INDEX(Detail!$C$1:$C$1001,MATCH(Main!C973,Detail!$G$1:$G$1001,0))</f>
        <v>170</v>
      </c>
      <c r="V973">
        <f>INDEX(Detail!$D$1:$D$1001,MATCH(Main!C973,Detail!$G$1:$G$1001,0))</f>
        <v>63</v>
      </c>
      <c r="W973" t="str">
        <f>INDEX(Detail!$E$1:$E$1001,MATCH(Main!C973,Detail!$G$1:$G$1001,0))</f>
        <v>Jl. KH Amin Jasuta No. 87</v>
      </c>
      <c r="X973" t="str">
        <f>INDEX(Detail!$B$1:$B$1001,MATCH(Main!C973,Detail!$G$1:$G$1001,0))</f>
        <v>O-</v>
      </c>
    </row>
    <row r="974" spans="1:24" x14ac:dyDescent="0.35">
      <c r="A974">
        <v>973</v>
      </c>
      <c r="B974" t="str">
        <f>IF(A974&lt;=250,"1-250",IF(A974&lt;=500,"251-500",IF(A974&lt;=750,"501-750","751-1000")))</f>
        <v>751-1000</v>
      </c>
      <c r="C974" t="str">
        <f>CONCATENATE(IF(D974="Matematika","A",IF(D974="Fisika","B",IF(D974="Kimia","C",IF(D974="Biologi","D",IF(D974="Statistika","E","F"))))),IF(A974&gt;=1000,"",IF(A974&gt;=100,"0",IF(A974&gt;=10,"00",IF(A974&lt;10,"000")))),A974)</f>
        <v>B0973</v>
      </c>
      <c r="D974" t="s">
        <v>1014</v>
      </c>
      <c r="E974" t="str">
        <f>VLOOKUP(C974,Detail!$G$1:$H$1001,2,0)</f>
        <v>Martani Mulyani</v>
      </c>
      <c r="F974" t="str">
        <f>IF(D974="Aktuaria","Bu Dwi",IF(D974="Matematika","Pak Krisna",IF(D974="Fisika","Pak Budi",IF(D974="Statistika","Bu Ratna",IF(D974="Biologi","Bu Made","Pak Andi")))))</f>
        <v>Pak Budi</v>
      </c>
      <c r="G974">
        <v>91</v>
      </c>
      <c r="H974">
        <v>62</v>
      </c>
      <c r="I974">
        <v>68</v>
      </c>
      <c r="J974">
        <v>69</v>
      </c>
      <c r="K974">
        <v>72</v>
      </c>
      <c r="L974">
        <v>81</v>
      </c>
      <c r="M974">
        <v>71</v>
      </c>
      <c r="N974" s="27">
        <f>IFERROR(VLOOKUP(Main!C974,Absen!$A$1:$B$501,2,0),"No")</f>
        <v>44823</v>
      </c>
      <c r="O974" s="27" t="str">
        <f>IF(N974="No","Hadir","Tidak Hadir")</f>
        <v>Tidak Hadir</v>
      </c>
      <c r="P974">
        <f>IF(N974="No",M974,M974-10)</f>
        <v>61</v>
      </c>
      <c r="Q974">
        <f>SUM(G974:H974,J974:K974)*12.5%+SUM(I974,L974)*20%+P974*10%</f>
        <v>72.649999999999991</v>
      </c>
      <c r="R974" t="str">
        <f>IF(Main!Q974&gt;=91,"A+",IF(Main!Q974&gt;=80,"A",IF(Q974&gt;=70,"B",IF(Q974&gt;=60,"C",IF(Q974&gt;=40,"D",IF(Q974&lt;40,"E"))))))</f>
        <v>B</v>
      </c>
      <c r="S974" s="27">
        <f>INDEX(Detail!$A$1:$A$1001,MATCH(Main!C974,Detail!$G$1:$G$1001,0))</f>
        <v>37924</v>
      </c>
      <c r="T974" t="str">
        <f>INDEX(Detail!$F$1:$F$1001,MATCH(Main!C974,Detail!$G$1:$G$1001,0))</f>
        <v>Tangerang Selatan</v>
      </c>
      <c r="U974">
        <f>INDEX(Detail!$C$1:$C$1001,MATCH(Main!C974,Detail!$G$1:$G$1001,0))</f>
        <v>172</v>
      </c>
      <c r="V974">
        <f>INDEX(Detail!$D$1:$D$1001,MATCH(Main!C974,Detail!$G$1:$G$1001,0))</f>
        <v>93</v>
      </c>
      <c r="W974" t="str">
        <f>INDEX(Detail!$E$1:$E$1001,MATCH(Main!C974,Detail!$G$1:$G$1001,0))</f>
        <v xml:space="preserve">Gang Sadang Serang No. 5
</v>
      </c>
      <c r="X974" t="str">
        <f>INDEX(Detail!$B$1:$B$1001,MATCH(Main!C974,Detail!$G$1:$G$1001,0))</f>
        <v>AB+</v>
      </c>
    </row>
    <row r="975" spans="1:24" x14ac:dyDescent="0.35">
      <c r="A975">
        <v>974</v>
      </c>
      <c r="B975" t="str">
        <f>IF(A975&lt;=250,"1-250",IF(A975&lt;=500,"251-500",IF(A975&lt;=750,"501-750","751-1000")))</f>
        <v>751-1000</v>
      </c>
      <c r="C975" t="str">
        <f>CONCATENATE(IF(D975="Matematika","A",IF(D975="Fisika","B",IF(D975="Kimia","C",IF(D975="Biologi","D",IF(D975="Statistika","E","F"))))),IF(A975&gt;=1000,"",IF(A975&gt;=100,"0",IF(A975&gt;=10,"00",IF(A975&lt;10,"000")))),A975)</f>
        <v>F0974</v>
      </c>
      <c r="D975" t="s">
        <v>1011</v>
      </c>
      <c r="E975" t="str">
        <f>VLOOKUP(C975,Detail!$G$1:$H$1001,2,0)</f>
        <v>Bakianto Marpaung</v>
      </c>
      <c r="F975" t="str">
        <f>IF(D975="Aktuaria","Bu Dwi",IF(D975="Matematika","Pak Krisna",IF(D975="Fisika","Pak Budi",IF(D975="Statistika","Bu Ratna",IF(D975="Biologi","Bu Made","Pak Andi")))))</f>
        <v>Bu Dwi</v>
      </c>
      <c r="G975">
        <v>70</v>
      </c>
      <c r="H975">
        <v>68</v>
      </c>
      <c r="I975">
        <v>42</v>
      </c>
      <c r="J975">
        <v>59</v>
      </c>
      <c r="K975">
        <v>93</v>
      </c>
      <c r="L975">
        <v>61</v>
      </c>
      <c r="M975">
        <v>60</v>
      </c>
      <c r="N975" s="27" t="str">
        <f>IFERROR(VLOOKUP(Main!C975,Absen!$A$1:$B$501,2,0),"No")</f>
        <v>No</v>
      </c>
      <c r="O975" s="27" t="str">
        <f>IF(N975="No","Hadir","Tidak Hadir")</f>
        <v>Hadir</v>
      </c>
      <c r="P975">
        <f>IF(N975="No",M975,M975-10)</f>
        <v>60</v>
      </c>
      <c r="Q975">
        <f>SUM(G975:H975,J975:K975)*12.5%+SUM(I975,L975)*20%+P975*10%</f>
        <v>62.85</v>
      </c>
      <c r="R975" t="str">
        <f>IF(Main!Q975&gt;=91,"A+",IF(Main!Q975&gt;=80,"A",IF(Q975&gt;=70,"B",IF(Q975&gt;=60,"C",IF(Q975&gt;=40,"D",IF(Q975&lt;40,"E"))))))</f>
        <v>C</v>
      </c>
      <c r="S975" s="27">
        <f>INDEX(Detail!$A$1:$A$1001,MATCH(Main!C975,Detail!$G$1:$G$1001,0))</f>
        <v>37195</v>
      </c>
      <c r="T975" t="str">
        <f>INDEX(Detail!$F$1:$F$1001,MATCH(Main!C975,Detail!$G$1:$G$1001,0))</f>
        <v>Bontang</v>
      </c>
      <c r="U975">
        <f>INDEX(Detail!$C$1:$C$1001,MATCH(Main!C975,Detail!$G$1:$G$1001,0))</f>
        <v>153</v>
      </c>
      <c r="V975">
        <f>INDEX(Detail!$D$1:$D$1001,MATCH(Main!C975,Detail!$G$1:$G$1001,0))</f>
        <v>91</v>
      </c>
      <c r="W975" t="str">
        <f>INDEX(Detail!$E$1:$E$1001,MATCH(Main!C975,Detail!$G$1:$G$1001,0))</f>
        <v>Gang Kutai No. 21</v>
      </c>
      <c r="X975" t="str">
        <f>INDEX(Detail!$B$1:$B$1001,MATCH(Main!C975,Detail!$G$1:$G$1001,0))</f>
        <v>AB-</v>
      </c>
    </row>
    <row r="976" spans="1:24" x14ac:dyDescent="0.35">
      <c r="A976">
        <v>975</v>
      </c>
      <c r="B976" t="str">
        <f>IF(A976&lt;=250,"1-250",IF(A976&lt;=500,"251-500",IF(A976&lt;=750,"501-750","751-1000")))</f>
        <v>751-1000</v>
      </c>
      <c r="C976" t="str">
        <f>CONCATENATE(IF(D976="Matematika","A",IF(D976="Fisika","B",IF(D976="Kimia","C",IF(D976="Biologi","D",IF(D976="Statistika","E","F"))))),IF(A976&gt;=1000,"",IF(A976&gt;=100,"0",IF(A976&gt;=10,"00",IF(A976&lt;10,"000")))),A976)</f>
        <v>E0975</v>
      </c>
      <c r="D976" t="s">
        <v>1010</v>
      </c>
      <c r="E976" t="str">
        <f>VLOOKUP(C976,Detail!$G$1:$H$1001,2,0)</f>
        <v>Simon Widiastuti</v>
      </c>
      <c r="F976" t="str">
        <f>IF(D976="Aktuaria","Bu Dwi",IF(D976="Matematika","Pak Krisna",IF(D976="Fisika","Pak Budi",IF(D976="Statistika","Bu Ratna",IF(D976="Biologi","Bu Made","Pak Andi")))))</f>
        <v>Bu Ratna</v>
      </c>
      <c r="G976">
        <v>65</v>
      </c>
      <c r="H976">
        <v>48</v>
      </c>
      <c r="I976">
        <v>85</v>
      </c>
      <c r="J976">
        <v>68</v>
      </c>
      <c r="K976">
        <v>84</v>
      </c>
      <c r="L976">
        <v>70</v>
      </c>
      <c r="M976">
        <v>64</v>
      </c>
      <c r="N976" s="27" t="str">
        <f>IFERROR(VLOOKUP(Main!C976,Absen!$A$1:$B$501,2,0),"No")</f>
        <v>No</v>
      </c>
      <c r="O976" s="27" t="str">
        <f>IF(N976="No","Hadir","Tidak Hadir")</f>
        <v>Hadir</v>
      </c>
      <c r="P976">
        <f>IF(N976="No",M976,M976-10)</f>
        <v>64</v>
      </c>
      <c r="Q976">
        <f>SUM(G976:H976,J976:K976)*12.5%+SUM(I976,L976)*20%+P976*10%</f>
        <v>70.525000000000006</v>
      </c>
      <c r="R976" t="str">
        <f>IF(Main!Q976&gt;=91,"A+",IF(Main!Q976&gt;=80,"A",IF(Q976&gt;=70,"B",IF(Q976&gt;=60,"C",IF(Q976&gt;=40,"D",IF(Q976&lt;40,"E"))))))</f>
        <v>B</v>
      </c>
      <c r="S976" s="27">
        <f>INDEX(Detail!$A$1:$A$1001,MATCH(Main!C976,Detail!$G$1:$G$1001,0))</f>
        <v>38373</v>
      </c>
      <c r="T976" t="str">
        <f>INDEX(Detail!$F$1:$F$1001,MATCH(Main!C976,Detail!$G$1:$G$1001,0))</f>
        <v>Magelang</v>
      </c>
      <c r="U976">
        <f>INDEX(Detail!$C$1:$C$1001,MATCH(Main!C976,Detail!$G$1:$G$1001,0))</f>
        <v>180</v>
      </c>
      <c r="V976">
        <f>INDEX(Detail!$D$1:$D$1001,MATCH(Main!C976,Detail!$G$1:$G$1001,0))</f>
        <v>91</v>
      </c>
      <c r="W976" t="str">
        <f>INDEX(Detail!$E$1:$E$1001,MATCH(Main!C976,Detail!$G$1:$G$1001,0))</f>
        <v>Jalan Rumah Sakit No. 66</v>
      </c>
      <c r="X976" t="str">
        <f>INDEX(Detail!$B$1:$B$1001,MATCH(Main!C976,Detail!$G$1:$G$1001,0))</f>
        <v>A+</v>
      </c>
    </row>
    <row r="977" spans="1:24" x14ac:dyDescent="0.35">
      <c r="A977">
        <v>976</v>
      </c>
      <c r="B977" t="str">
        <f>IF(A977&lt;=250,"1-250",IF(A977&lt;=500,"251-500",IF(A977&lt;=750,"501-750","751-1000")))</f>
        <v>751-1000</v>
      </c>
      <c r="C977" t="str">
        <f>CONCATENATE(IF(D977="Matematika","A",IF(D977="Fisika","B",IF(D977="Kimia","C",IF(D977="Biologi","D",IF(D977="Statistika","E","F"))))),IF(A977&gt;=1000,"",IF(A977&gt;=100,"0",IF(A977&gt;=10,"00",IF(A977&lt;10,"000")))),A977)</f>
        <v>F0976</v>
      </c>
      <c r="D977" t="s">
        <v>1011</v>
      </c>
      <c r="E977" t="str">
        <f>VLOOKUP(C977,Detail!$G$1:$H$1001,2,0)</f>
        <v>Jono Lazuardi</v>
      </c>
      <c r="F977" t="str">
        <f>IF(D977="Aktuaria","Bu Dwi",IF(D977="Matematika","Pak Krisna",IF(D977="Fisika","Pak Budi",IF(D977="Statistika","Bu Ratna",IF(D977="Biologi","Bu Made","Pak Andi")))))</f>
        <v>Bu Dwi</v>
      </c>
      <c r="G977">
        <v>92</v>
      </c>
      <c r="H977">
        <v>43</v>
      </c>
      <c r="I977">
        <v>34</v>
      </c>
      <c r="J977">
        <v>64</v>
      </c>
      <c r="K977">
        <v>92</v>
      </c>
      <c r="L977">
        <v>69</v>
      </c>
      <c r="M977">
        <v>83</v>
      </c>
      <c r="N977" s="27">
        <f>IFERROR(VLOOKUP(Main!C977,Absen!$A$1:$B$501,2,0),"No")</f>
        <v>44912</v>
      </c>
      <c r="O977" s="27" t="str">
        <f>IF(N977="No","Hadir","Tidak Hadir")</f>
        <v>Tidak Hadir</v>
      </c>
      <c r="P977">
        <f>IF(N977="No",M977,M977-10)</f>
        <v>73</v>
      </c>
      <c r="Q977">
        <f>SUM(G977:H977,J977:K977)*12.5%+SUM(I977,L977)*20%+P977*10%</f>
        <v>64.275000000000006</v>
      </c>
      <c r="R977" t="str">
        <f>IF(Main!Q977&gt;=91,"A+",IF(Main!Q977&gt;=80,"A",IF(Q977&gt;=70,"B",IF(Q977&gt;=60,"C",IF(Q977&gt;=40,"D",IF(Q977&lt;40,"E"))))))</f>
        <v>C</v>
      </c>
      <c r="S977" s="27">
        <f>INDEX(Detail!$A$1:$A$1001,MATCH(Main!C977,Detail!$G$1:$G$1001,0))</f>
        <v>37545</v>
      </c>
      <c r="T977" t="str">
        <f>INDEX(Detail!$F$1:$F$1001,MATCH(Main!C977,Detail!$G$1:$G$1001,0))</f>
        <v>Banda Aceh</v>
      </c>
      <c r="U977">
        <f>INDEX(Detail!$C$1:$C$1001,MATCH(Main!C977,Detail!$G$1:$G$1001,0))</f>
        <v>152</v>
      </c>
      <c r="V977">
        <f>INDEX(Detail!$D$1:$D$1001,MATCH(Main!C977,Detail!$G$1:$G$1001,0))</f>
        <v>55</v>
      </c>
      <c r="W977" t="str">
        <f>INDEX(Detail!$E$1:$E$1001,MATCH(Main!C977,Detail!$G$1:$G$1001,0))</f>
        <v>Jl. Cikapayang No. 81</v>
      </c>
      <c r="X977" t="str">
        <f>INDEX(Detail!$B$1:$B$1001,MATCH(Main!C977,Detail!$G$1:$G$1001,0))</f>
        <v>AB+</v>
      </c>
    </row>
    <row r="978" spans="1:24" x14ac:dyDescent="0.35">
      <c r="A978">
        <v>977</v>
      </c>
      <c r="B978" t="str">
        <f>IF(A978&lt;=250,"1-250",IF(A978&lt;=500,"251-500",IF(A978&lt;=750,"501-750","751-1000")))</f>
        <v>751-1000</v>
      </c>
      <c r="C978" t="str">
        <f>CONCATENATE(IF(D978="Matematika","A",IF(D978="Fisika","B",IF(D978="Kimia","C",IF(D978="Biologi","D",IF(D978="Statistika","E","F"))))),IF(A978&gt;=1000,"",IF(A978&gt;=100,"0",IF(A978&gt;=10,"00",IF(A978&lt;10,"000")))),A978)</f>
        <v>A0977</v>
      </c>
      <c r="D978" t="s">
        <v>1015</v>
      </c>
      <c r="E978" t="str">
        <f>VLOOKUP(C978,Detail!$G$1:$H$1001,2,0)</f>
        <v>Okta Sitorus</v>
      </c>
      <c r="F978" t="str">
        <f>IF(D978="Aktuaria","Bu Dwi",IF(D978="Matematika","Pak Krisna",IF(D978="Fisika","Pak Budi",IF(D978="Statistika","Bu Ratna",IF(D978="Biologi","Bu Made","Pak Andi")))))</f>
        <v>Pak Krisna</v>
      </c>
      <c r="G978">
        <v>80</v>
      </c>
      <c r="H978">
        <v>65</v>
      </c>
      <c r="I978">
        <v>69</v>
      </c>
      <c r="J978">
        <v>58</v>
      </c>
      <c r="K978">
        <v>63</v>
      </c>
      <c r="L978">
        <v>66</v>
      </c>
      <c r="M978">
        <v>66</v>
      </c>
      <c r="N978" s="27">
        <f>IFERROR(VLOOKUP(Main!C978,Absen!$A$1:$B$501,2,0),"No")</f>
        <v>44879</v>
      </c>
      <c r="O978" s="27" t="str">
        <f>IF(N978="No","Hadir","Tidak Hadir")</f>
        <v>Tidak Hadir</v>
      </c>
      <c r="P978">
        <f>IF(N978="No",M978,M978-10)</f>
        <v>56</v>
      </c>
      <c r="Q978">
        <f>SUM(G978:H978,J978:K978)*12.5%+SUM(I978,L978)*20%+P978*10%</f>
        <v>65.849999999999994</v>
      </c>
      <c r="R978" t="str">
        <f>IF(Main!Q978&gt;=91,"A+",IF(Main!Q978&gt;=80,"A",IF(Q978&gt;=70,"B",IF(Q978&gt;=60,"C",IF(Q978&gt;=40,"D",IF(Q978&lt;40,"E"))))))</f>
        <v>C</v>
      </c>
      <c r="S978" s="27">
        <f>INDEX(Detail!$A$1:$A$1001,MATCH(Main!C978,Detail!$G$1:$G$1001,0))</f>
        <v>37834</v>
      </c>
      <c r="T978" t="str">
        <f>INDEX(Detail!$F$1:$F$1001,MATCH(Main!C978,Detail!$G$1:$G$1001,0))</f>
        <v>Sibolga</v>
      </c>
      <c r="U978">
        <f>INDEX(Detail!$C$1:$C$1001,MATCH(Main!C978,Detail!$G$1:$G$1001,0))</f>
        <v>164</v>
      </c>
      <c r="V978">
        <f>INDEX(Detail!$D$1:$D$1001,MATCH(Main!C978,Detail!$G$1:$G$1001,0))</f>
        <v>72</v>
      </c>
      <c r="W978" t="str">
        <f>INDEX(Detail!$E$1:$E$1001,MATCH(Main!C978,Detail!$G$1:$G$1001,0))</f>
        <v xml:space="preserve">Jl. Antapani Lama No. 3
</v>
      </c>
      <c r="X978" t="str">
        <f>INDEX(Detail!$B$1:$B$1001,MATCH(Main!C978,Detail!$G$1:$G$1001,0))</f>
        <v>A+</v>
      </c>
    </row>
    <row r="979" spans="1:24" x14ac:dyDescent="0.35">
      <c r="A979">
        <v>978</v>
      </c>
      <c r="B979" t="str">
        <f>IF(A979&lt;=250,"1-250",IF(A979&lt;=500,"251-500",IF(A979&lt;=750,"501-750","751-1000")))</f>
        <v>751-1000</v>
      </c>
      <c r="C979" t="str">
        <f>CONCATENATE(IF(D979="Matematika","A",IF(D979="Fisika","B",IF(D979="Kimia","C",IF(D979="Biologi","D",IF(D979="Statistika","E","F"))))),IF(A979&gt;=1000,"",IF(A979&gt;=100,"0",IF(A979&gt;=10,"00",IF(A979&lt;10,"000")))),A979)</f>
        <v>A0978</v>
      </c>
      <c r="D979" t="s">
        <v>1015</v>
      </c>
      <c r="E979" t="str">
        <f>VLOOKUP(C979,Detail!$G$1:$H$1001,2,0)</f>
        <v>Emong Siregar</v>
      </c>
      <c r="F979" t="str">
        <f>IF(D979="Aktuaria","Bu Dwi",IF(D979="Matematika","Pak Krisna",IF(D979="Fisika","Pak Budi",IF(D979="Statistika","Bu Ratna",IF(D979="Biologi","Bu Made","Pak Andi")))))</f>
        <v>Pak Krisna</v>
      </c>
      <c r="G979">
        <v>83</v>
      </c>
      <c r="H979">
        <v>67</v>
      </c>
      <c r="I979">
        <v>93</v>
      </c>
      <c r="J979">
        <v>68</v>
      </c>
      <c r="K979">
        <v>61</v>
      </c>
      <c r="L979">
        <v>84</v>
      </c>
      <c r="M979">
        <v>91</v>
      </c>
      <c r="N979" s="27">
        <f>IFERROR(VLOOKUP(Main!C979,Absen!$A$1:$B$501,2,0),"No")</f>
        <v>44761</v>
      </c>
      <c r="O979" s="27" t="str">
        <f>IF(N979="No","Hadir","Tidak Hadir")</f>
        <v>Tidak Hadir</v>
      </c>
      <c r="P979">
        <f>IF(N979="No",M979,M979-10)</f>
        <v>81</v>
      </c>
      <c r="Q979">
        <f>SUM(G979:H979,J979:K979)*12.5%+SUM(I979,L979)*20%+P979*10%</f>
        <v>78.375</v>
      </c>
      <c r="R979" t="str">
        <f>IF(Main!Q979&gt;=91,"A+",IF(Main!Q979&gt;=80,"A",IF(Q979&gt;=70,"B",IF(Q979&gt;=60,"C",IF(Q979&gt;=40,"D",IF(Q979&lt;40,"E"))))))</f>
        <v>B</v>
      </c>
      <c r="S979" s="27">
        <f>INDEX(Detail!$A$1:$A$1001,MATCH(Main!C979,Detail!$G$1:$G$1001,0))</f>
        <v>37438</v>
      </c>
      <c r="T979" t="str">
        <f>INDEX(Detail!$F$1:$F$1001,MATCH(Main!C979,Detail!$G$1:$G$1001,0))</f>
        <v>Padangpanjang</v>
      </c>
      <c r="U979">
        <f>INDEX(Detail!$C$1:$C$1001,MATCH(Main!C979,Detail!$G$1:$G$1001,0))</f>
        <v>158</v>
      </c>
      <c r="V979">
        <f>INDEX(Detail!$D$1:$D$1001,MATCH(Main!C979,Detail!$G$1:$G$1001,0))</f>
        <v>89</v>
      </c>
      <c r="W979" t="str">
        <f>INDEX(Detail!$E$1:$E$1001,MATCH(Main!C979,Detail!$G$1:$G$1001,0))</f>
        <v>Gg. Otto Iskandardinata No. 43</v>
      </c>
      <c r="X979" t="str">
        <f>INDEX(Detail!$B$1:$B$1001,MATCH(Main!C979,Detail!$G$1:$G$1001,0))</f>
        <v>O-</v>
      </c>
    </row>
    <row r="980" spans="1:24" x14ac:dyDescent="0.35">
      <c r="A980">
        <v>979</v>
      </c>
      <c r="B980" t="str">
        <f>IF(A980&lt;=250,"1-250",IF(A980&lt;=500,"251-500",IF(A980&lt;=750,"501-750","751-1000")))</f>
        <v>751-1000</v>
      </c>
      <c r="C980" t="str">
        <f>CONCATENATE(IF(D980="Matematika","A",IF(D980="Fisika","B",IF(D980="Kimia","C",IF(D980="Biologi","D",IF(D980="Statistika","E","F"))))),IF(A980&gt;=1000,"",IF(A980&gt;=100,"0",IF(A980&gt;=10,"00",IF(A980&lt;10,"000")))),A980)</f>
        <v>C0979</v>
      </c>
      <c r="D980" t="s">
        <v>1012</v>
      </c>
      <c r="E980" t="str">
        <f>VLOOKUP(C980,Detail!$G$1:$H$1001,2,0)</f>
        <v>Kajen Budiman</v>
      </c>
      <c r="F980" t="str">
        <f>IF(D980="Aktuaria","Bu Dwi",IF(D980="Matematika","Pak Krisna",IF(D980="Fisika","Pak Budi",IF(D980="Statistika","Bu Ratna",IF(D980="Biologi","Bu Made","Pak Andi")))))</f>
        <v>Pak Andi</v>
      </c>
      <c r="G980">
        <v>80</v>
      </c>
      <c r="H980">
        <v>43</v>
      </c>
      <c r="I980">
        <v>87</v>
      </c>
      <c r="J980">
        <v>67</v>
      </c>
      <c r="K980">
        <v>89</v>
      </c>
      <c r="L980">
        <v>83</v>
      </c>
      <c r="M980">
        <v>84</v>
      </c>
      <c r="N980" s="27">
        <f>IFERROR(VLOOKUP(Main!C980,Absen!$A$1:$B$501,2,0),"No")</f>
        <v>44811</v>
      </c>
      <c r="O980" s="27" t="str">
        <f>IF(N980="No","Hadir","Tidak Hadir")</f>
        <v>Tidak Hadir</v>
      </c>
      <c r="P980">
        <f>IF(N980="No",M980,M980-10)</f>
        <v>74</v>
      </c>
      <c r="Q980">
        <f>SUM(G980:H980,J980:K980)*12.5%+SUM(I980,L980)*20%+P980*10%</f>
        <v>76.275000000000006</v>
      </c>
      <c r="R980" t="str">
        <f>IF(Main!Q980&gt;=91,"A+",IF(Main!Q980&gt;=80,"A",IF(Q980&gt;=70,"B",IF(Q980&gt;=60,"C",IF(Q980&gt;=40,"D",IF(Q980&lt;40,"E"))))))</f>
        <v>B</v>
      </c>
      <c r="S980" s="27">
        <f>INDEX(Detail!$A$1:$A$1001,MATCH(Main!C980,Detail!$G$1:$G$1001,0))</f>
        <v>38176</v>
      </c>
      <c r="T980" t="str">
        <f>INDEX(Detail!$F$1:$F$1001,MATCH(Main!C980,Detail!$G$1:$G$1001,0))</f>
        <v>Manado</v>
      </c>
      <c r="U980">
        <f>INDEX(Detail!$C$1:$C$1001,MATCH(Main!C980,Detail!$G$1:$G$1001,0))</f>
        <v>153</v>
      </c>
      <c r="V980">
        <f>INDEX(Detail!$D$1:$D$1001,MATCH(Main!C980,Detail!$G$1:$G$1001,0))</f>
        <v>75</v>
      </c>
      <c r="W980" t="str">
        <f>INDEX(Detail!$E$1:$E$1001,MATCH(Main!C980,Detail!$G$1:$G$1001,0))</f>
        <v>Jl. M.H Thamrin No. 81</v>
      </c>
      <c r="X980" t="str">
        <f>INDEX(Detail!$B$1:$B$1001,MATCH(Main!C980,Detail!$G$1:$G$1001,0))</f>
        <v>A+</v>
      </c>
    </row>
    <row r="981" spans="1:24" x14ac:dyDescent="0.35">
      <c r="A981">
        <v>980</v>
      </c>
      <c r="B981" t="str">
        <f>IF(A981&lt;=250,"1-250",IF(A981&lt;=500,"251-500",IF(A981&lt;=750,"501-750","751-1000")))</f>
        <v>751-1000</v>
      </c>
      <c r="C981" t="str">
        <f>CONCATENATE(IF(D981="Matematika","A",IF(D981="Fisika","B",IF(D981="Kimia","C",IF(D981="Biologi","D",IF(D981="Statistika","E","F"))))),IF(A981&gt;=1000,"",IF(A981&gt;=100,"0",IF(A981&gt;=10,"00",IF(A981&lt;10,"000")))),A981)</f>
        <v>A0980</v>
      </c>
      <c r="D981" t="s">
        <v>1015</v>
      </c>
      <c r="E981" t="str">
        <f>VLOOKUP(C981,Detail!$G$1:$H$1001,2,0)</f>
        <v>Ismail Nugroho</v>
      </c>
      <c r="F981" t="str">
        <f>IF(D981="Aktuaria","Bu Dwi",IF(D981="Matematika","Pak Krisna",IF(D981="Fisika","Pak Budi",IF(D981="Statistika","Bu Ratna",IF(D981="Biologi","Bu Made","Pak Andi")))))</f>
        <v>Pak Krisna</v>
      </c>
      <c r="G981">
        <v>65</v>
      </c>
      <c r="H981">
        <v>62</v>
      </c>
      <c r="I981">
        <v>86</v>
      </c>
      <c r="J981">
        <v>57</v>
      </c>
      <c r="K981">
        <v>69</v>
      </c>
      <c r="L981">
        <v>42</v>
      </c>
      <c r="M981">
        <v>95</v>
      </c>
      <c r="N981" s="27">
        <f>IFERROR(VLOOKUP(Main!C981,Absen!$A$1:$B$501,2,0),"No")</f>
        <v>44822</v>
      </c>
      <c r="O981" s="27" t="str">
        <f>IF(N981="No","Hadir","Tidak Hadir")</f>
        <v>Tidak Hadir</v>
      </c>
      <c r="P981">
        <f>IF(N981="No",M981,M981-10)</f>
        <v>85</v>
      </c>
      <c r="Q981">
        <f>SUM(G981:H981,J981:K981)*12.5%+SUM(I981,L981)*20%+P981*10%</f>
        <v>65.724999999999994</v>
      </c>
      <c r="R981" t="str">
        <f>IF(Main!Q981&gt;=91,"A+",IF(Main!Q981&gt;=80,"A",IF(Q981&gt;=70,"B",IF(Q981&gt;=60,"C",IF(Q981&gt;=40,"D",IF(Q981&lt;40,"E"))))))</f>
        <v>C</v>
      </c>
      <c r="S981" s="27">
        <f>INDEX(Detail!$A$1:$A$1001,MATCH(Main!C981,Detail!$G$1:$G$1001,0))</f>
        <v>37519</v>
      </c>
      <c r="T981" t="str">
        <f>INDEX(Detail!$F$1:$F$1001,MATCH(Main!C981,Detail!$G$1:$G$1001,0))</f>
        <v>Prabumulih</v>
      </c>
      <c r="U981">
        <f>INDEX(Detail!$C$1:$C$1001,MATCH(Main!C981,Detail!$G$1:$G$1001,0))</f>
        <v>159</v>
      </c>
      <c r="V981">
        <f>INDEX(Detail!$D$1:$D$1001,MATCH(Main!C981,Detail!$G$1:$G$1001,0))</f>
        <v>69</v>
      </c>
      <c r="W981" t="str">
        <f>INDEX(Detail!$E$1:$E$1001,MATCH(Main!C981,Detail!$G$1:$G$1001,0))</f>
        <v xml:space="preserve">Gang Moch. Toha No. 6
</v>
      </c>
      <c r="X981" t="str">
        <f>INDEX(Detail!$B$1:$B$1001,MATCH(Main!C981,Detail!$G$1:$G$1001,0))</f>
        <v>A-</v>
      </c>
    </row>
    <row r="982" spans="1:24" x14ac:dyDescent="0.35">
      <c r="A982">
        <v>981</v>
      </c>
      <c r="B982" t="str">
        <f>IF(A982&lt;=250,"1-250",IF(A982&lt;=500,"251-500",IF(A982&lt;=750,"501-750","751-1000")))</f>
        <v>751-1000</v>
      </c>
      <c r="C982" t="str">
        <f>CONCATENATE(IF(D982="Matematika","A",IF(D982="Fisika","B",IF(D982="Kimia","C",IF(D982="Biologi","D",IF(D982="Statistika","E","F"))))),IF(A982&gt;=1000,"",IF(A982&gt;=100,"0",IF(A982&gt;=10,"00",IF(A982&lt;10,"000")))),A982)</f>
        <v>E0981</v>
      </c>
      <c r="D982" t="s">
        <v>1010</v>
      </c>
      <c r="E982" t="str">
        <f>VLOOKUP(C982,Detail!$G$1:$H$1001,2,0)</f>
        <v>Amelia Manullang</v>
      </c>
      <c r="F982" t="str">
        <f>IF(D982="Aktuaria","Bu Dwi",IF(D982="Matematika","Pak Krisna",IF(D982="Fisika","Pak Budi",IF(D982="Statistika","Bu Ratna",IF(D982="Biologi","Bu Made","Pak Andi")))))</f>
        <v>Bu Ratna</v>
      </c>
      <c r="G982">
        <v>79</v>
      </c>
      <c r="H982">
        <v>41</v>
      </c>
      <c r="I982">
        <v>91</v>
      </c>
      <c r="J982">
        <v>57</v>
      </c>
      <c r="K982">
        <v>78</v>
      </c>
      <c r="L982">
        <v>89</v>
      </c>
      <c r="M982">
        <v>96</v>
      </c>
      <c r="N982" s="27" t="str">
        <f>IFERROR(VLOOKUP(Main!C982,Absen!$A$1:$B$501,2,0),"No")</f>
        <v>No</v>
      </c>
      <c r="O982" s="27" t="str">
        <f>IF(N982="No","Hadir","Tidak Hadir")</f>
        <v>Hadir</v>
      </c>
      <c r="P982">
        <f>IF(N982="No",M982,M982-10)</f>
        <v>96</v>
      </c>
      <c r="Q982">
        <f>SUM(G982:H982,J982:K982)*12.5%+SUM(I982,L982)*20%+P982*10%</f>
        <v>77.474999999999994</v>
      </c>
      <c r="R982" t="str">
        <f>IF(Main!Q982&gt;=91,"A+",IF(Main!Q982&gt;=80,"A",IF(Q982&gt;=70,"B",IF(Q982&gt;=60,"C",IF(Q982&gt;=40,"D",IF(Q982&lt;40,"E"))))))</f>
        <v>B</v>
      </c>
      <c r="S982" s="27">
        <f>INDEX(Detail!$A$1:$A$1001,MATCH(Main!C982,Detail!$G$1:$G$1001,0))</f>
        <v>37267</v>
      </c>
      <c r="T982" t="str">
        <f>INDEX(Detail!$F$1:$F$1001,MATCH(Main!C982,Detail!$G$1:$G$1001,0))</f>
        <v>Solok</v>
      </c>
      <c r="U982">
        <f>INDEX(Detail!$C$1:$C$1001,MATCH(Main!C982,Detail!$G$1:$G$1001,0))</f>
        <v>153</v>
      </c>
      <c r="V982">
        <f>INDEX(Detail!$D$1:$D$1001,MATCH(Main!C982,Detail!$G$1:$G$1001,0))</f>
        <v>47</v>
      </c>
      <c r="W982" t="str">
        <f>INDEX(Detail!$E$1:$E$1001,MATCH(Main!C982,Detail!$G$1:$G$1001,0))</f>
        <v>Gg. Gegerkalong Hilir No. 12</v>
      </c>
      <c r="X982" t="str">
        <f>INDEX(Detail!$B$1:$B$1001,MATCH(Main!C982,Detail!$G$1:$G$1001,0))</f>
        <v>AB-</v>
      </c>
    </row>
    <row r="983" spans="1:24" x14ac:dyDescent="0.35">
      <c r="A983">
        <v>969</v>
      </c>
      <c r="B983" t="str">
        <f>IF(A983&lt;=250,"1-250",IF(A983&lt;=500,"251-500",IF(A983&lt;=750,"501-750","751-1000")))</f>
        <v>751-1000</v>
      </c>
      <c r="C983" t="str">
        <f>CONCATENATE(IF(D983="Matematika","A",IF(D983="Fisika","B",IF(D983="Kimia","C",IF(D983="Biologi","D",IF(D983="Statistika","E","F"))))),IF(A983&gt;=1000,"",IF(A983&gt;=100,"0",IF(A983&gt;=10,"00",IF(A983&lt;10,"000")))),A983)</f>
        <v>A0969</v>
      </c>
      <c r="D983" t="s">
        <v>1015</v>
      </c>
      <c r="E983" t="str">
        <f>VLOOKUP(C983,Detail!$G$1:$H$1001,2,0)</f>
        <v>Fitriani Mulyani</v>
      </c>
      <c r="F983" t="str">
        <f>IF(D983="Aktuaria","Bu Dwi",IF(D983="Matematika","Pak Krisna",IF(D983="Fisika","Pak Budi",IF(D983="Statistika","Bu Ratna",IF(D983="Biologi","Bu Made","Pak Andi")))))</f>
        <v>Pak Krisna</v>
      </c>
      <c r="G983">
        <v>92</v>
      </c>
      <c r="H983">
        <v>57</v>
      </c>
      <c r="I983">
        <v>89</v>
      </c>
      <c r="J983">
        <v>73</v>
      </c>
      <c r="K983">
        <v>81</v>
      </c>
      <c r="L983">
        <v>74</v>
      </c>
      <c r="M983">
        <v>99</v>
      </c>
      <c r="N983" s="27" t="str">
        <f>IFERROR(VLOOKUP(Main!C970,Absen!$A$1:$B$501,2,0),"No")</f>
        <v>No</v>
      </c>
      <c r="O983" s="27" t="str">
        <f>IF(N983="No","Hadir","Tidak Hadir")</f>
        <v>Hadir</v>
      </c>
      <c r="P983">
        <f>IF(N983="No",M983,M983-10)</f>
        <v>99</v>
      </c>
      <c r="Q983">
        <f>SUM(G983:H983,J983:K983)*12.5%+SUM(I983,L983)*20%+P983*10%</f>
        <v>80.375</v>
      </c>
      <c r="R983" t="str">
        <f>IF(Main!Q970&gt;=91,"A+",IF(Main!Q970&gt;=80,"A",IF(Q983&gt;=70,"B",IF(Q983&gt;=60,"C",IF(Q983&gt;=40,"D",IF(Q983&lt;40,"E"))))))</f>
        <v>B</v>
      </c>
      <c r="S983" s="27">
        <f>INDEX(Detail!$A$1:$A$1001,MATCH(Main!C983,Detail!$G$1:$G$1001,0))</f>
        <v>37571</v>
      </c>
      <c r="T983" t="str">
        <f>INDEX(Detail!$F$1:$F$1001,MATCH(Main!C983,Detail!$G$1:$G$1001,0))</f>
        <v>Bukittinggi</v>
      </c>
      <c r="U983">
        <f>INDEX(Detail!$C$1:$C$1001,MATCH(Main!C983,Detail!$G$1:$G$1001,0))</f>
        <v>161</v>
      </c>
      <c r="V983">
        <f>INDEX(Detail!$D$1:$D$1001,MATCH(Main!C983,Detail!$G$1:$G$1001,0))</f>
        <v>81</v>
      </c>
      <c r="W983" t="str">
        <f>INDEX(Detail!$E$1:$E$1001,MATCH(Main!C983,Detail!$G$1:$G$1001,0))</f>
        <v>Jl. Laswi No. 87</v>
      </c>
      <c r="X983" t="str">
        <f>INDEX(Detail!$B$1:$B$1001,MATCH(Main!C983,Detail!$G$1:$G$1001,0))</f>
        <v>AB+</v>
      </c>
    </row>
    <row r="984" spans="1:24" x14ac:dyDescent="0.35">
      <c r="A984">
        <v>983</v>
      </c>
      <c r="B984" t="str">
        <f>IF(A984&lt;=250,"1-250",IF(A984&lt;=500,"251-500",IF(A984&lt;=750,"501-750","751-1000")))</f>
        <v>751-1000</v>
      </c>
      <c r="C984" t="str">
        <f>CONCATENATE(IF(D984="Matematika","A",IF(D984="Fisika","B",IF(D984="Kimia","C",IF(D984="Biologi","D",IF(D984="Statistika","E","F"))))),IF(A984&gt;=1000,"",IF(A984&gt;=100,"0",IF(A984&gt;=10,"00",IF(A984&lt;10,"000")))),A984)</f>
        <v>D0983</v>
      </c>
      <c r="D984" t="s">
        <v>1013</v>
      </c>
      <c r="E984" t="str">
        <f>VLOOKUP(C984,Detail!$G$1:$H$1001,2,0)</f>
        <v>Ellis Prayoga</v>
      </c>
      <c r="F984" t="str">
        <f>IF(D984="Aktuaria","Bu Dwi",IF(D984="Matematika","Pak Krisna",IF(D984="Fisika","Pak Budi",IF(D984="Statistika","Bu Ratna",IF(D984="Biologi","Bu Made","Pak Andi")))))</f>
        <v>Bu Made</v>
      </c>
      <c r="G984">
        <v>78</v>
      </c>
      <c r="H984">
        <v>66</v>
      </c>
      <c r="I984">
        <v>91</v>
      </c>
      <c r="J984">
        <v>72</v>
      </c>
      <c r="K984">
        <v>59</v>
      </c>
      <c r="L984">
        <v>88</v>
      </c>
      <c r="M984">
        <v>60</v>
      </c>
      <c r="N984" s="27">
        <f>IFERROR(VLOOKUP(Main!C984,Absen!$A$1:$B$501,2,0),"No")</f>
        <v>44868</v>
      </c>
      <c r="O984" s="27" t="str">
        <f>IF(N984="No","Hadir","Tidak Hadir")</f>
        <v>Tidak Hadir</v>
      </c>
      <c r="P984">
        <f>IF(N984="No",M984,M984-10)</f>
        <v>50</v>
      </c>
      <c r="Q984">
        <f>SUM(G984:H984,J984:K984)*12.5%+SUM(I984,L984)*20%+P984*10%</f>
        <v>75.175000000000011</v>
      </c>
      <c r="R984" t="str">
        <f>IF(Main!Q984&gt;=91,"A+",IF(Main!Q984&gt;=80,"A",IF(Q984&gt;=70,"B",IF(Q984&gt;=60,"C",IF(Q984&gt;=40,"D",IF(Q984&lt;40,"E"))))))</f>
        <v>B</v>
      </c>
      <c r="S984" s="27">
        <f>INDEX(Detail!$A$1:$A$1001,MATCH(Main!C984,Detail!$G$1:$G$1001,0))</f>
        <v>37872</v>
      </c>
      <c r="T984" t="str">
        <f>INDEX(Detail!$F$1:$F$1001,MATCH(Main!C984,Detail!$G$1:$G$1001,0))</f>
        <v>Banjarmasin</v>
      </c>
      <c r="U984">
        <f>INDEX(Detail!$C$1:$C$1001,MATCH(Main!C984,Detail!$G$1:$G$1001,0))</f>
        <v>150</v>
      </c>
      <c r="V984">
        <f>INDEX(Detail!$D$1:$D$1001,MATCH(Main!C984,Detail!$G$1:$G$1001,0))</f>
        <v>46</v>
      </c>
      <c r="W984" t="str">
        <f>INDEX(Detail!$E$1:$E$1001,MATCH(Main!C984,Detail!$G$1:$G$1001,0))</f>
        <v xml:space="preserve">Gg. Tebet Barat Dalam No. 6
</v>
      </c>
      <c r="X984" t="str">
        <f>INDEX(Detail!$B$1:$B$1001,MATCH(Main!C984,Detail!$G$1:$G$1001,0))</f>
        <v>AB-</v>
      </c>
    </row>
    <row r="985" spans="1:24" x14ac:dyDescent="0.35">
      <c r="A985">
        <v>984</v>
      </c>
      <c r="B985" t="str">
        <f>IF(A985&lt;=250,"1-250",IF(A985&lt;=500,"251-500",IF(A985&lt;=750,"501-750","751-1000")))</f>
        <v>751-1000</v>
      </c>
      <c r="C985" t="str">
        <f>CONCATENATE(IF(D985="Matematika","A",IF(D985="Fisika","B",IF(D985="Kimia","C",IF(D985="Biologi","D",IF(D985="Statistika","E","F"))))),IF(A985&gt;=1000,"",IF(A985&gt;=100,"0",IF(A985&gt;=10,"00",IF(A985&lt;10,"000")))),A985)</f>
        <v>D0984</v>
      </c>
      <c r="D985" t="s">
        <v>1013</v>
      </c>
      <c r="E985" t="str">
        <f>VLOOKUP(C985,Detail!$G$1:$H$1001,2,0)</f>
        <v>Among Padmasari</v>
      </c>
      <c r="F985" t="str">
        <f>IF(D985="Aktuaria","Bu Dwi",IF(D985="Matematika","Pak Krisna",IF(D985="Fisika","Pak Budi",IF(D985="Statistika","Bu Ratna",IF(D985="Biologi","Bu Made","Pak Andi")))))</f>
        <v>Bu Made</v>
      </c>
      <c r="G985">
        <v>52</v>
      </c>
      <c r="H985">
        <v>57</v>
      </c>
      <c r="I985">
        <v>34</v>
      </c>
      <c r="J985">
        <v>73</v>
      </c>
      <c r="K985">
        <v>63</v>
      </c>
      <c r="L985">
        <v>92</v>
      </c>
      <c r="M985">
        <v>77</v>
      </c>
      <c r="N985" s="27">
        <f>IFERROR(VLOOKUP(Main!C985,Absen!$A$1:$B$501,2,0),"No")</f>
        <v>44838</v>
      </c>
      <c r="O985" s="27" t="str">
        <f>IF(N985="No","Hadir","Tidak Hadir")</f>
        <v>Tidak Hadir</v>
      </c>
      <c r="P985">
        <f>IF(N985="No",M985,M985-10)</f>
        <v>67</v>
      </c>
      <c r="Q985">
        <f>SUM(G985:H985,J985:K985)*12.5%+SUM(I985,L985)*20%+P985*10%</f>
        <v>62.525000000000006</v>
      </c>
      <c r="R985" t="str">
        <f>IF(Main!Q985&gt;=91,"A+",IF(Main!Q985&gt;=80,"A",IF(Q985&gt;=70,"B",IF(Q985&gt;=60,"C",IF(Q985&gt;=40,"D",IF(Q985&lt;40,"E"))))))</f>
        <v>C</v>
      </c>
      <c r="S985" s="27">
        <f>INDEX(Detail!$A$1:$A$1001,MATCH(Main!C985,Detail!$G$1:$G$1001,0))</f>
        <v>37739</v>
      </c>
      <c r="T985" t="str">
        <f>INDEX(Detail!$F$1:$F$1001,MATCH(Main!C985,Detail!$G$1:$G$1001,0))</f>
        <v>Pekanbaru</v>
      </c>
      <c r="U985">
        <f>INDEX(Detail!$C$1:$C$1001,MATCH(Main!C985,Detail!$G$1:$G$1001,0))</f>
        <v>159</v>
      </c>
      <c r="V985">
        <f>INDEX(Detail!$D$1:$D$1001,MATCH(Main!C985,Detail!$G$1:$G$1001,0))</f>
        <v>77</v>
      </c>
      <c r="W985" t="str">
        <f>INDEX(Detail!$E$1:$E$1001,MATCH(Main!C985,Detail!$G$1:$G$1001,0))</f>
        <v>Jl. Rajawali Barat No. 63</v>
      </c>
      <c r="X985" t="str">
        <f>INDEX(Detail!$B$1:$B$1001,MATCH(Main!C985,Detail!$G$1:$G$1001,0))</f>
        <v>O-</v>
      </c>
    </row>
    <row r="986" spans="1:24" x14ac:dyDescent="0.35">
      <c r="A986">
        <v>985</v>
      </c>
      <c r="B986" t="str">
        <f>IF(A986&lt;=250,"1-250",IF(A986&lt;=500,"251-500",IF(A986&lt;=750,"501-750","751-1000")))</f>
        <v>751-1000</v>
      </c>
      <c r="C986" t="str">
        <f>CONCATENATE(IF(D986="Matematika","A",IF(D986="Fisika","B",IF(D986="Kimia","C",IF(D986="Biologi","D",IF(D986="Statistika","E","F"))))),IF(A986&gt;=1000,"",IF(A986&gt;=100,"0",IF(A986&gt;=10,"00",IF(A986&lt;10,"000")))),A986)</f>
        <v>C0985</v>
      </c>
      <c r="D986" t="s">
        <v>1012</v>
      </c>
      <c r="E986" t="str">
        <f>VLOOKUP(C986,Detail!$G$1:$H$1001,2,0)</f>
        <v>Endra Waskita</v>
      </c>
      <c r="F986" t="str">
        <f>IF(D986="Aktuaria","Bu Dwi",IF(D986="Matematika","Pak Krisna",IF(D986="Fisika","Pak Budi",IF(D986="Statistika","Bu Ratna",IF(D986="Biologi","Bu Made","Pak Andi")))))</f>
        <v>Pak Andi</v>
      </c>
      <c r="G986">
        <v>55</v>
      </c>
      <c r="H986">
        <v>73</v>
      </c>
      <c r="I986">
        <v>54</v>
      </c>
      <c r="J986">
        <v>62</v>
      </c>
      <c r="K986">
        <v>63</v>
      </c>
      <c r="L986">
        <v>70</v>
      </c>
      <c r="M986">
        <v>72</v>
      </c>
      <c r="N986" s="27">
        <f>IFERROR(VLOOKUP(Main!C986,Absen!$A$1:$B$501,2,0),"No")</f>
        <v>44754</v>
      </c>
      <c r="O986" s="27" t="str">
        <f>IF(N986="No","Hadir","Tidak Hadir")</f>
        <v>Tidak Hadir</v>
      </c>
      <c r="P986">
        <f>IF(N986="No",M986,M986-10)</f>
        <v>62</v>
      </c>
      <c r="Q986">
        <f>SUM(G986:H986,J986:K986)*12.5%+SUM(I986,L986)*20%+P986*10%</f>
        <v>62.625</v>
      </c>
      <c r="R986" t="str">
        <f>IF(Main!Q986&gt;=91,"A+",IF(Main!Q986&gt;=80,"A",IF(Q986&gt;=70,"B",IF(Q986&gt;=60,"C",IF(Q986&gt;=40,"D",IF(Q986&lt;40,"E"))))))</f>
        <v>C</v>
      </c>
      <c r="S986" s="27">
        <f>INDEX(Detail!$A$1:$A$1001,MATCH(Main!C986,Detail!$G$1:$G$1001,0))</f>
        <v>37444</v>
      </c>
      <c r="T986" t="str">
        <f>INDEX(Detail!$F$1:$F$1001,MATCH(Main!C986,Detail!$G$1:$G$1001,0))</f>
        <v>Malang</v>
      </c>
      <c r="U986">
        <f>INDEX(Detail!$C$1:$C$1001,MATCH(Main!C986,Detail!$G$1:$G$1001,0))</f>
        <v>171</v>
      </c>
      <c r="V986">
        <f>INDEX(Detail!$D$1:$D$1001,MATCH(Main!C986,Detail!$G$1:$G$1001,0))</f>
        <v>49</v>
      </c>
      <c r="W986" t="str">
        <f>INDEX(Detail!$E$1:$E$1001,MATCH(Main!C986,Detail!$G$1:$G$1001,0))</f>
        <v>Gg. Stasiun Wonokromo No. 34</v>
      </c>
      <c r="X986" t="str">
        <f>INDEX(Detail!$B$1:$B$1001,MATCH(Main!C986,Detail!$G$1:$G$1001,0))</f>
        <v>A-</v>
      </c>
    </row>
    <row r="987" spans="1:24" x14ac:dyDescent="0.35">
      <c r="A987">
        <v>986</v>
      </c>
      <c r="B987" t="str">
        <f>IF(A987&lt;=250,"1-250",IF(A987&lt;=500,"251-500",IF(A987&lt;=750,"501-750","751-1000")))</f>
        <v>751-1000</v>
      </c>
      <c r="C987" t="str">
        <f>CONCATENATE(IF(D987="Matematika","A",IF(D987="Fisika","B",IF(D987="Kimia","C",IF(D987="Biologi","D",IF(D987="Statistika","E","F"))))),IF(A987&gt;=1000,"",IF(A987&gt;=100,"0",IF(A987&gt;=10,"00",IF(A987&lt;10,"000")))),A987)</f>
        <v>F0986</v>
      </c>
      <c r="D987" t="s">
        <v>1011</v>
      </c>
      <c r="E987" t="str">
        <f>VLOOKUP(C987,Detail!$G$1:$H$1001,2,0)</f>
        <v>Hasta Usada</v>
      </c>
      <c r="F987" t="str">
        <f>IF(D987="Aktuaria","Bu Dwi",IF(D987="Matematika","Pak Krisna",IF(D987="Fisika","Pak Budi",IF(D987="Statistika","Bu Ratna",IF(D987="Biologi","Bu Made","Pak Andi")))))</f>
        <v>Bu Dwi</v>
      </c>
      <c r="G987">
        <v>82</v>
      </c>
      <c r="H987">
        <v>61</v>
      </c>
      <c r="I987">
        <v>54</v>
      </c>
      <c r="J987">
        <v>68</v>
      </c>
      <c r="K987">
        <v>73</v>
      </c>
      <c r="L987">
        <v>92</v>
      </c>
      <c r="M987">
        <v>86</v>
      </c>
      <c r="N987" s="27">
        <f>IFERROR(VLOOKUP(Main!C987,Absen!$A$1:$B$501,2,0),"No")</f>
        <v>44781</v>
      </c>
      <c r="O987" s="27" t="str">
        <f>IF(N987="No","Hadir","Tidak Hadir")</f>
        <v>Tidak Hadir</v>
      </c>
      <c r="P987">
        <f>IF(N987="No",M987,M987-10)</f>
        <v>76</v>
      </c>
      <c r="Q987">
        <f>SUM(G987:H987,J987:K987)*12.5%+SUM(I987,L987)*20%+P987*10%</f>
        <v>72.3</v>
      </c>
      <c r="R987" t="str">
        <f>IF(Main!Q987&gt;=91,"A+",IF(Main!Q987&gt;=80,"A",IF(Q987&gt;=70,"B",IF(Q987&gt;=60,"C",IF(Q987&gt;=40,"D",IF(Q987&lt;40,"E"))))))</f>
        <v>B</v>
      </c>
      <c r="S987" s="27">
        <f>INDEX(Detail!$A$1:$A$1001,MATCH(Main!C987,Detail!$G$1:$G$1001,0))</f>
        <v>37222</v>
      </c>
      <c r="T987" t="str">
        <f>INDEX(Detail!$F$1:$F$1001,MATCH(Main!C987,Detail!$G$1:$G$1001,0))</f>
        <v>Samarinda</v>
      </c>
      <c r="U987">
        <f>INDEX(Detail!$C$1:$C$1001,MATCH(Main!C987,Detail!$G$1:$G$1001,0))</f>
        <v>153</v>
      </c>
      <c r="V987">
        <f>INDEX(Detail!$D$1:$D$1001,MATCH(Main!C987,Detail!$G$1:$G$1001,0))</f>
        <v>58</v>
      </c>
      <c r="W987" t="str">
        <f>INDEX(Detail!$E$1:$E$1001,MATCH(Main!C987,Detail!$G$1:$G$1001,0))</f>
        <v xml:space="preserve">Jalan Astana Anyar No. 5
</v>
      </c>
      <c r="X987" t="str">
        <f>INDEX(Detail!$B$1:$B$1001,MATCH(Main!C987,Detail!$G$1:$G$1001,0))</f>
        <v>AB+</v>
      </c>
    </row>
    <row r="988" spans="1:24" x14ac:dyDescent="0.35">
      <c r="A988">
        <v>987</v>
      </c>
      <c r="B988" t="str">
        <f>IF(A988&lt;=250,"1-250",IF(A988&lt;=500,"251-500",IF(A988&lt;=750,"501-750","751-1000")))</f>
        <v>751-1000</v>
      </c>
      <c r="C988" t="str">
        <f>CONCATENATE(IF(D988="Matematika","A",IF(D988="Fisika","B",IF(D988="Kimia","C",IF(D988="Biologi","D",IF(D988="Statistika","E","F"))))),IF(A988&gt;=1000,"",IF(A988&gt;=100,"0",IF(A988&gt;=10,"00",IF(A988&lt;10,"000")))),A988)</f>
        <v>D0987</v>
      </c>
      <c r="D988" t="s">
        <v>1013</v>
      </c>
      <c r="E988" t="str">
        <f>VLOOKUP(C988,Detail!$G$1:$H$1001,2,0)</f>
        <v>Ikin Purnawati</v>
      </c>
      <c r="F988" t="str">
        <f>IF(D988="Aktuaria","Bu Dwi",IF(D988="Matematika","Pak Krisna",IF(D988="Fisika","Pak Budi",IF(D988="Statistika","Bu Ratna",IF(D988="Biologi","Bu Made","Pak Andi")))))</f>
        <v>Bu Made</v>
      </c>
      <c r="G988">
        <v>51</v>
      </c>
      <c r="H988">
        <v>65</v>
      </c>
      <c r="I988">
        <v>47</v>
      </c>
      <c r="J988">
        <v>56</v>
      </c>
      <c r="K988">
        <v>86</v>
      </c>
      <c r="L988">
        <v>74</v>
      </c>
      <c r="M988">
        <v>72</v>
      </c>
      <c r="N988" s="27" t="str">
        <f>IFERROR(VLOOKUP(Main!C988,Absen!$A$1:$B$501,2,0),"No")</f>
        <v>No</v>
      </c>
      <c r="O988" s="27" t="str">
        <f>IF(N988="No","Hadir","Tidak Hadir")</f>
        <v>Hadir</v>
      </c>
      <c r="P988">
        <f>IF(N988="No",M988,M988-10)</f>
        <v>72</v>
      </c>
      <c r="Q988">
        <f>SUM(G988:H988,J988:K988)*12.5%+SUM(I988,L988)*20%+P988*10%</f>
        <v>63.650000000000006</v>
      </c>
      <c r="R988" t="str">
        <f>IF(Main!Q988&gt;=91,"A+",IF(Main!Q988&gt;=80,"A",IF(Q988&gt;=70,"B",IF(Q988&gt;=60,"C",IF(Q988&gt;=40,"D",IF(Q988&lt;40,"E"))))))</f>
        <v>C</v>
      </c>
      <c r="S988" s="27">
        <f>INDEX(Detail!$A$1:$A$1001,MATCH(Main!C988,Detail!$G$1:$G$1001,0))</f>
        <v>38466</v>
      </c>
      <c r="T988" t="str">
        <f>INDEX(Detail!$F$1:$F$1001,MATCH(Main!C988,Detail!$G$1:$G$1001,0))</f>
        <v>Cilegon</v>
      </c>
      <c r="U988">
        <f>INDEX(Detail!$C$1:$C$1001,MATCH(Main!C988,Detail!$G$1:$G$1001,0))</f>
        <v>159</v>
      </c>
      <c r="V988">
        <f>INDEX(Detail!$D$1:$D$1001,MATCH(Main!C988,Detail!$G$1:$G$1001,0))</f>
        <v>71</v>
      </c>
      <c r="W988" t="str">
        <f>INDEX(Detail!$E$1:$E$1001,MATCH(Main!C988,Detail!$G$1:$G$1001,0))</f>
        <v>Jalan Cikapayang No. 13</v>
      </c>
      <c r="X988" t="str">
        <f>INDEX(Detail!$B$1:$B$1001,MATCH(Main!C988,Detail!$G$1:$G$1001,0))</f>
        <v>O-</v>
      </c>
    </row>
    <row r="989" spans="1:24" x14ac:dyDescent="0.35">
      <c r="A989">
        <v>988</v>
      </c>
      <c r="B989" t="str">
        <f>IF(A989&lt;=250,"1-250",IF(A989&lt;=500,"251-500",IF(A989&lt;=750,"501-750","751-1000")))</f>
        <v>751-1000</v>
      </c>
      <c r="C989" t="str">
        <f>CONCATENATE(IF(D989="Matematika","A",IF(D989="Fisika","B",IF(D989="Kimia","C",IF(D989="Biologi","D",IF(D989="Statistika","E","F"))))),IF(A989&gt;=1000,"",IF(A989&gt;=100,"0",IF(A989&gt;=10,"00",IF(A989&lt;10,"000")))),A989)</f>
        <v>D0988</v>
      </c>
      <c r="D989" t="s">
        <v>1013</v>
      </c>
      <c r="E989" t="str">
        <f>VLOOKUP(C989,Detail!$G$1:$H$1001,2,0)</f>
        <v>Ivan Wibisono</v>
      </c>
      <c r="F989" t="str">
        <f>IF(D989="Aktuaria","Bu Dwi",IF(D989="Matematika","Pak Krisna",IF(D989="Fisika","Pak Budi",IF(D989="Statistika","Bu Ratna",IF(D989="Biologi","Bu Made","Pak Andi")))))</f>
        <v>Bu Made</v>
      </c>
      <c r="G989">
        <v>51</v>
      </c>
      <c r="H989">
        <v>46</v>
      </c>
      <c r="I989">
        <v>94</v>
      </c>
      <c r="J989">
        <v>51</v>
      </c>
      <c r="K989">
        <v>58</v>
      </c>
      <c r="L989">
        <v>45</v>
      </c>
      <c r="M989">
        <v>87</v>
      </c>
      <c r="N989" s="27">
        <f>IFERROR(VLOOKUP(Main!C989,Absen!$A$1:$B$501,2,0),"No")</f>
        <v>44826</v>
      </c>
      <c r="O989" s="27" t="str">
        <f>IF(N989="No","Hadir","Tidak Hadir")</f>
        <v>Tidak Hadir</v>
      </c>
      <c r="P989">
        <f>IF(N989="No",M989,M989-10)</f>
        <v>77</v>
      </c>
      <c r="Q989">
        <f>SUM(G989:H989,J989:K989)*12.5%+SUM(I989,L989)*20%+P989*10%</f>
        <v>61.25</v>
      </c>
      <c r="R989" t="str">
        <f>IF(Main!Q989&gt;=91,"A+",IF(Main!Q989&gt;=80,"A",IF(Q989&gt;=70,"B",IF(Q989&gt;=60,"C",IF(Q989&gt;=40,"D",IF(Q989&lt;40,"E"))))))</f>
        <v>C</v>
      </c>
      <c r="S989" s="27">
        <f>INDEX(Detail!$A$1:$A$1001,MATCH(Main!C989,Detail!$G$1:$G$1001,0))</f>
        <v>37610</v>
      </c>
      <c r="T989" t="str">
        <f>INDEX(Detail!$F$1:$F$1001,MATCH(Main!C989,Detail!$G$1:$G$1001,0))</f>
        <v>Mataram</v>
      </c>
      <c r="U989">
        <f>INDEX(Detail!$C$1:$C$1001,MATCH(Main!C989,Detail!$G$1:$G$1001,0))</f>
        <v>173</v>
      </c>
      <c r="V989">
        <f>INDEX(Detail!$D$1:$D$1001,MATCH(Main!C989,Detail!$G$1:$G$1001,0))</f>
        <v>82</v>
      </c>
      <c r="W989" t="str">
        <f>INDEX(Detail!$E$1:$E$1001,MATCH(Main!C989,Detail!$G$1:$G$1001,0))</f>
        <v>Gg. Dipatiukur No. 86</v>
      </c>
      <c r="X989" t="str">
        <f>INDEX(Detail!$B$1:$B$1001,MATCH(Main!C989,Detail!$G$1:$G$1001,0))</f>
        <v>B-</v>
      </c>
    </row>
    <row r="990" spans="1:24" x14ac:dyDescent="0.35">
      <c r="A990">
        <v>989</v>
      </c>
      <c r="B990" t="str">
        <f>IF(A990&lt;=250,"1-250",IF(A990&lt;=500,"251-500",IF(A990&lt;=750,"501-750","751-1000")))</f>
        <v>751-1000</v>
      </c>
      <c r="C990" t="str">
        <f>CONCATENATE(IF(D990="Matematika","A",IF(D990="Fisika","B",IF(D990="Kimia","C",IF(D990="Biologi","D",IF(D990="Statistika","E","F"))))),IF(A990&gt;=1000,"",IF(A990&gt;=100,"0",IF(A990&gt;=10,"00",IF(A990&lt;10,"000")))),A990)</f>
        <v>C0989</v>
      </c>
      <c r="D990" t="s">
        <v>1012</v>
      </c>
      <c r="E990" t="str">
        <f>VLOOKUP(C990,Detail!$G$1:$H$1001,2,0)</f>
        <v>Akarsana Nasyidah</v>
      </c>
      <c r="F990" t="str">
        <f>IF(D990="Aktuaria","Bu Dwi",IF(D990="Matematika","Pak Krisna",IF(D990="Fisika","Pak Budi",IF(D990="Statistika","Bu Ratna",IF(D990="Biologi","Bu Made","Pak Andi")))))</f>
        <v>Pak Andi</v>
      </c>
      <c r="G990">
        <v>75</v>
      </c>
      <c r="H990">
        <v>64</v>
      </c>
      <c r="I990">
        <v>43</v>
      </c>
      <c r="J990">
        <v>58</v>
      </c>
      <c r="K990">
        <v>50</v>
      </c>
      <c r="L990">
        <v>77</v>
      </c>
      <c r="M990">
        <v>86</v>
      </c>
      <c r="N990" s="27">
        <f>IFERROR(VLOOKUP(Main!C990,Absen!$A$1:$B$501,2,0),"No")</f>
        <v>44858</v>
      </c>
      <c r="O990" s="27" t="str">
        <f>IF(N990="No","Hadir","Tidak Hadir")</f>
        <v>Tidak Hadir</v>
      </c>
      <c r="P990">
        <f>IF(N990="No",M990,M990-10)</f>
        <v>76</v>
      </c>
      <c r="Q990">
        <f>SUM(G990:H990,J990:K990)*12.5%+SUM(I990,L990)*20%+P990*10%</f>
        <v>62.475000000000001</v>
      </c>
      <c r="R990" t="str">
        <f>IF(Main!Q990&gt;=91,"A+",IF(Main!Q990&gt;=80,"A",IF(Q990&gt;=70,"B",IF(Q990&gt;=60,"C",IF(Q990&gt;=40,"D",IF(Q990&lt;40,"E"))))))</f>
        <v>C</v>
      </c>
      <c r="S990" s="27">
        <f>INDEX(Detail!$A$1:$A$1001,MATCH(Main!C990,Detail!$G$1:$G$1001,0))</f>
        <v>38394</v>
      </c>
      <c r="T990" t="str">
        <f>INDEX(Detail!$F$1:$F$1001,MATCH(Main!C990,Detail!$G$1:$G$1001,0))</f>
        <v>Lubuklinggau</v>
      </c>
      <c r="U990">
        <f>INDEX(Detail!$C$1:$C$1001,MATCH(Main!C990,Detail!$G$1:$G$1001,0))</f>
        <v>176</v>
      </c>
      <c r="V990">
        <f>INDEX(Detail!$D$1:$D$1001,MATCH(Main!C990,Detail!$G$1:$G$1001,0))</f>
        <v>91</v>
      </c>
      <c r="W990" t="str">
        <f>INDEX(Detail!$E$1:$E$1001,MATCH(Main!C990,Detail!$G$1:$G$1001,0))</f>
        <v>Gg. Ir. H. Djuanda No. 55</v>
      </c>
      <c r="X990" t="str">
        <f>INDEX(Detail!$B$1:$B$1001,MATCH(Main!C990,Detail!$G$1:$G$1001,0))</f>
        <v>O+</v>
      </c>
    </row>
    <row r="991" spans="1:24" x14ac:dyDescent="0.35">
      <c r="A991">
        <v>990</v>
      </c>
      <c r="B991" t="str">
        <f>IF(A991&lt;=250,"1-250",IF(A991&lt;=500,"251-500",IF(A991&lt;=750,"501-750","751-1000")))</f>
        <v>751-1000</v>
      </c>
      <c r="C991" t="str">
        <f>CONCATENATE(IF(D991="Matematika","A",IF(D991="Fisika","B",IF(D991="Kimia","C",IF(D991="Biologi","D",IF(D991="Statistika","E","F"))))),IF(A991&gt;=1000,"",IF(A991&gt;=100,"0",IF(A991&gt;=10,"00",IF(A991&lt;10,"000")))),A991)</f>
        <v>F0990</v>
      </c>
      <c r="D991" t="s">
        <v>1011</v>
      </c>
      <c r="E991" t="str">
        <f>VLOOKUP(C991,Detail!$G$1:$H$1001,2,0)</f>
        <v>Karen Budiyanto</v>
      </c>
      <c r="F991" t="str">
        <f>IF(D991="Aktuaria","Bu Dwi",IF(D991="Matematika","Pak Krisna",IF(D991="Fisika","Pak Budi",IF(D991="Statistika","Bu Ratna",IF(D991="Biologi","Bu Made","Pak Andi")))))</f>
        <v>Bu Dwi</v>
      </c>
      <c r="G991">
        <v>75</v>
      </c>
      <c r="H991">
        <v>70</v>
      </c>
      <c r="I991">
        <v>62</v>
      </c>
      <c r="J991">
        <v>62</v>
      </c>
      <c r="K991">
        <v>57</v>
      </c>
      <c r="L991">
        <v>51</v>
      </c>
      <c r="M991">
        <v>72</v>
      </c>
      <c r="N991" s="27" t="str">
        <f>IFERROR(VLOOKUP(Main!C991,Absen!$A$1:$B$501,2,0),"No")</f>
        <v>No</v>
      </c>
      <c r="O991" s="27" t="str">
        <f>IF(N991="No","Hadir","Tidak Hadir")</f>
        <v>Hadir</v>
      </c>
      <c r="P991">
        <f>IF(N991="No",M991,M991-10)</f>
        <v>72</v>
      </c>
      <c r="Q991">
        <f>SUM(G991:H991,J991:K991)*12.5%+SUM(I991,L991)*20%+P991*10%</f>
        <v>62.800000000000004</v>
      </c>
      <c r="R991" t="str">
        <f>IF(Main!Q991&gt;=91,"A+",IF(Main!Q991&gt;=80,"A",IF(Q991&gt;=70,"B",IF(Q991&gt;=60,"C",IF(Q991&gt;=40,"D",IF(Q991&lt;40,"E"))))))</f>
        <v>C</v>
      </c>
      <c r="S991" s="27">
        <f>INDEX(Detail!$A$1:$A$1001,MATCH(Main!C991,Detail!$G$1:$G$1001,0))</f>
        <v>37467</v>
      </c>
      <c r="T991" t="str">
        <f>INDEX(Detail!$F$1:$F$1001,MATCH(Main!C991,Detail!$G$1:$G$1001,0))</f>
        <v>Tangerang Selatan</v>
      </c>
      <c r="U991">
        <f>INDEX(Detail!$C$1:$C$1001,MATCH(Main!C991,Detail!$G$1:$G$1001,0))</f>
        <v>180</v>
      </c>
      <c r="V991">
        <f>INDEX(Detail!$D$1:$D$1001,MATCH(Main!C991,Detail!$G$1:$G$1001,0))</f>
        <v>90</v>
      </c>
      <c r="W991" t="str">
        <f>INDEX(Detail!$E$1:$E$1001,MATCH(Main!C991,Detail!$G$1:$G$1001,0))</f>
        <v>Gang Tubagus Ismail No. 27</v>
      </c>
      <c r="X991" t="str">
        <f>INDEX(Detail!$B$1:$B$1001,MATCH(Main!C991,Detail!$G$1:$G$1001,0))</f>
        <v>B-</v>
      </c>
    </row>
    <row r="992" spans="1:24" x14ac:dyDescent="0.35">
      <c r="A992">
        <v>550</v>
      </c>
      <c r="B992" t="str">
        <f>IF(A992&lt;=250,"1-250",IF(A992&lt;=500,"251-500",IF(A992&lt;=750,"501-750","751-1000")))</f>
        <v>501-750</v>
      </c>
      <c r="C992" t="str">
        <f>CONCATENATE(IF(D992="Matematika","A",IF(D992="Fisika","B",IF(D992="Kimia","C",IF(D992="Biologi","D",IF(D992="Statistika","E","F"))))),IF(A992&gt;=1000,"",IF(A992&gt;=100,"0",IF(A992&gt;=10,"00",IF(A992&lt;10,"000")))),A992)</f>
        <v>D0550</v>
      </c>
      <c r="D992" t="s">
        <v>1013</v>
      </c>
      <c r="E992" t="str">
        <f>VLOOKUP(C992,Detail!$G$1:$H$1001,2,0)</f>
        <v>Carub Rahmawati</v>
      </c>
      <c r="F992" t="str">
        <f>IF(D992="Kimia","Bu Dwi",IF(D992="Biologi","Pak Krisna",IF(D992="Statistika","Pak Budi",IF(D992="Aktuaria","Bu Ratna",IF(D992="Matematika","Bu Made","Pak Andi")))))</f>
        <v>Pak Krisna</v>
      </c>
      <c r="G992">
        <v>95</v>
      </c>
      <c r="H992">
        <v>66</v>
      </c>
      <c r="I992">
        <v>93</v>
      </c>
      <c r="J992">
        <v>62</v>
      </c>
      <c r="K992">
        <v>53</v>
      </c>
      <c r="L992">
        <v>99</v>
      </c>
      <c r="M992">
        <v>84</v>
      </c>
      <c r="N992" s="27" t="str">
        <f>IFERROR(VLOOKUP(Main!C551,Absen!$A$1:$B$501,2,0),"No")</f>
        <v>No</v>
      </c>
      <c r="O992" s="27" t="str">
        <f>IF(N992="No","Hadir","Tidak Hadir")</f>
        <v>Hadir</v>
      </c>
      <c r="P992">
        <f>IF(N992="No",M992,M992-10)</f>
        <v>84</v>
      </c>
      <c r="Q992">
        <f>SUM(G992:H992,J992:K992)*12.5%+SUM(I992,L992)*20%+P992*10%</f>
        <v>81.300000000000011</v>
      </c>
      <c r="R992" t="str">
        <f>IF(Main!Q551&gt;=91,"A+",IF(Main!Q551&gt;=80,"A",IF(Q992&gt;=70,"B",IF(Q992&gt;=60,"C",IF(Q992&gt;=40,"D",IF(Q992&lt;40,"E"))))))</f>
        <v>A</v>
      </c>
      <c r="S992" s="27">
        <f>INDEX(Detail!$A$1:$A$1001,MATCH(Main!C992,Detail!$G$1:$G$1001,0))</f>
        <v>38014</v>
      </c>
      <c r="T992" t="str">
        <f>INDEX(Detail!$F$1:$F$1001,MATCH(Main!C992,Detail!$G$1:$G$1001,0))</f>
        <v>Kota Administrasi Jakarta Selatan</v>
      </c>
      <c r="U992">
        <f>INDEX(Detail!$C$1:$C$1001,MATCH(Main!C992,Detail!$G$1:$G$1001,0))</f>
        <v>163</v>
      </c>
      <c r="V992">
        <f>INDEX(Detail!$D$1:$D$1001,MATCH(Main!C992,Detail!$G$1:$G$1001,0))</f>
        <v>87</v>
      </c>
      <c r="W992" t="str">
        <f>INDEX(Detail!$E$1:$E$1001,MATCH(Main!C992,Detail!$G$1:$G$1001,0))</f>
        <v>Jl. Jayawijaya No. 33</v>
      </c>
      <c r="X992" t="str">
        <f>INDEX(Detail!$B$1:$B$1001,MATCH(Main!C992,Detail!$G$1:$G$1001,0))</f>
        <v>AB-</v>
      </c>
    </row>
    <row r="993" spans="1:24" x14ac:dyDescent="0.35">
      <c r="A993">
        <v>992</v>
      </c>
      <c r="B993" t="str">
        <f t="shared" ref="B963:B1001" si="12">IF(A993&lt;=250,"1-250",IF(A993&lt;=500,"251-500",IF(A993&lt;=750,"501-750","751-1000")))</f>
        <v>751-1000</v>
      </c>
      <c r="C993" t="str">
        <f t="shared" ref="C962:C1001" si="13">CONCATENATE(IF(D993="Matematika","A",IF(D993="Fisika","B",IF(D993="Kimia","C",IF(D993="Biologi","D",IF(D993="Statistika","E","F"))))),IF(A993&gt;=1000,"",IF(A993&gt;=100,"0",IF(A993&gt;=10,"00",IF(A993&lt;10,"000")))),A993)</f>
        <v>A0992</v>
      </c>
      <c r="D993" t="s">
        <v>1015</v>
      </c>
      <c r="E993" t="str">
        <f>VLOOKUP(C993,Detail!$G$1:$H$1001,2,0)</f>
        <v>Irfan Nababan</v>
      </c>
      <c r="F993" t="str">
        <f t="shared" ref="F945:F1001" si="14">IF(D993="Aktuaria","Bu Dwi",IF(D993="Matematika","Pak Krisna",IF(D993="Fisika","Pak Budi",IF(D993="Statistika","Bu Ratna",IF(D993="Biologi","Bu Made","Pak Andi")))))</f>
        <v>Pak Krisna</v>
      </c>
      <c r="G993">
        <v>75</v>
      </c>
      <c r="H993">
        <v>56</v>
      </c>
      <c r="I993">
        <v>77</v>
      </c>
      <c r="J993">
        <v>53</v>
      </c>
      <c r="K993">
        <v>80</v>
      </c>
      <c r="L993">
        <v>47</v>
      </c>
      <c r="M993">
        <v>83</v>
      </c>
      <c r="N993" s="27">
        <f>IFERROR(VLOOKUP(Main!C993,Absen!$A$1:$B$501,2,0),"No")</f>
        <v>44862</v>
      </c>
      <c r="O993" s="27" t="str">
        <f t="shared" ref="O993:O1001" si="15">IF(N993="No","Hadir","Tidak Hadir")</f>
        <v>Tidak Hadir</v>
      </c>
      <c r="P993">
        <f t="shared" ref="P962:P1001" si="16">IF(N993="No",M993,M993-10)</f>
        <v>73</v>
      </c>
      <c r="Q993">
        <f t="shared" ref="Q962:Q1001" si="17">SUM(G993:H993,J993:K993)*12.5%+SUM(I993,L993)*20%+P993*10%</f>
        <v>65.099999999999994</v>
      </c>
      <c r="R993" t="str">
        <f>IF(Main!Q993&gt;=91,"A+",IF(Main!Q993&gt;=80,"A",IF(Q993&gt;=70,"B",IF(Q993&gt;=60,"C",IF(Q993&gt;=40,"D",IF(Q993&lt;40,"E"))))))</f>
        <v>C</v>
      </c>
      <c r="S993" s="27">
        <f>INDEX(Detail!$A$1:$A$1001,MATCH(Main!C993,Detail!$G$1:$G$1001,0))</f>
        <v>37631</v>
      </c>
      <c r="T993" t="str">
        <f>INDEX(Detail!$F$1:$F$1001,MATCH(Main!C993,Detail!$G$1:$G$1001,0))</f>
        <v>Denpasar</v>
      </c>
      <c r="U993">
        <f>INDEX(Detail!$C$1:$C$1001,MATCH(Main!C993,Detail!$G$1:$G$1001,0))</f>
        <v>166</v>
      </c>
      <c r="V993">
        <f>INDEX(Detail!$D$1:$D$1001,MATCH(Main!C993,Detail!$G$1:$G$1001,0))</f>
        <v>78</v>
      </c>
      <c r="W993" t="str">
        <f>INDEX(Detail!$E$1:$E$1001,MATCH(Main!C993,Detail!$G$1:$G$1001,0))</f>
        <v>Gang S. Parman No. 64</v>
      </c>
      <c r="X993" t="str">
        <f>INDEX(Detail!$B$1:$B$1001,MATCH(Main!C993,Detail!$G$1:$G$1001,0))</f>
        <v>B+</v>
      </c>
    </row>
    <row r="994" spans="1:24" x14ac:dyDescent="0.35">
      <c r="A994">
        <v>993</v>
      </c>
      <c r="B994" t="str">
        <f t="shared" si="12"/>
        <v>751-1000</v>
      </c>
      <c r="C994" t="str">
        <f t="shared" si="13"/>
        <v>B0993</v>
      </c>
      <c r="D994" t="s">
        <v>1014</v>
      </c>
      <c r="E994" t="str">
        <f>VLOOKUP(C994,Detail!$G$1:$H$1001,2,0)</f>
        <v>Novi Prabowo</v>
      </c>
      <c r="F994" t="str">
        <f t="shared" si="14"/>
        <v>Pak Budi</v>
      </c>
      <c r="G994">
        <v>89</v>
      </c>
      <c r="H994">
        <v>63</v>
      </c>
      <c r="I994">
        <v>66</v>
      </c>
      <c r="J994">
        <v>55</v>
      </c>
      <c r="K994">
        <v>95</v>
      </c>
      <c r="L994">
        <v>75</v>
      </c>
      <c r="M994">
        <v>93</v>
      </c>
      <c r="N994" s="27">
        <f>IFERROR(VLOOKUP(Main!C994,Absen!$A$1:$B$501,2,0),"No")</f>
        <v>44810</v>
      </c>
      <c r="O994" s="27" t="str">
        <f t="shared" si="15"/>
        <v>Tidak Hadir</v>
      </c>
      <c r="P994">
        <f t="shared" si="16"/>
        <v>83</v>
      </c>
      <c r="Q994">
        <f t="shared" si="17"/>
        <v>74.25</v>
      </c>
      <c r="R994" t="str">
        <f>IF(Main!Q994&gt;=91,"A+",IF(Main!Q994&gt;=80,"A",IF(Q994&gt;=70,"B",IF(Q994&gt;=60,"C",IF(Q994&gt;=40,"D",IF(Q994&lt;40,"E"))))))</f>
        <v>B</v>
      </c>
      <c r="S994" s="27">
        <f>INDEX(Detail!$A$1:$A$1001,MATCH(Main!C994,Detail!$G$1:$G$1001,0))</f>
        <v>38204</v>
      </c>
      <c r="T994" t="str">
        <f>INDEX(Detail!$F$1:$F$1001,MATCH(Main!C994,Detail!$G$1:$G$1001,0))</f>
        <v>Pariaman</v>
      </c>
      <c r="U994">
        <f>INDEX(Detail!$C$1:$C$1001,MATCH(Main!C994,Detail!$G$1:$G$1001,0))</f>
        <v>157</v>
      </c>
      <c r="V994">
        <f>INDEX(Detail!$D$1:$D$1001,MATCH(Main!C994,Detail!$G$1:$G$1001,0))</f>
        <v>51</v>
      </c>
      <c r="W994" t="str">
        <f>INDEX(Detail!$E$1:$E$1001,MATCH(Main!C994,Detail!$G$1:$G$1001,0))</f>
        <v xml:space="preserve">Gang Cihampelas No. 1
</v>
      </c>
      <c r="X994" t="str">
        <f>INDEX(Detail!$B$1:$B$1001,MATCH(Main!C994,Detail!$G$1:$G$1001,0))</f>
        <v>A-</v>
      </c>
    </row>
    <row r="995" spans="1:24" x14ac:dyDescent="0.35">
      <c r="A995">
        <v>994</v>
      </c>
      <c r="B995" t="str">
        <f t="shared" si="12"/>
        <v>751-1000</v>
      </c>
      <c r="C995" t="str">
        <f t="shared" si="13"/>
        <v>C0994</v>
      </c>
      <c r="D995" t="s">
        <v>1012</v>
      </c>
      <c r="E995" t="str">
        <f>VLOOKUP(C995,Detail!$G$1:$H$1001,2,0)</f>
        <v>Yance Pranowo</v>
      </c>
      <c r="F995" t="str">
        <f t="shared" si="14"/>
        <v>Pak Andi</v>
      </c>
      <c r="G995">
        <v>50</v>
      </c>
      <c r="H995">
        <v>50</v>
      </c>
      <c r="I995">
        <v>43</v>
      </c>
      <c r="J995">
        <v>52</v>
      </c>
      <c r="K995">
        <v>53</v>
      </c>
      <c r="L995">
        <v>93</v>
      </c>
      <c r="M995">
        <v>76</v>
      </c>
      <c r="N995" s="27">
        <f>IFERROR(VLOOKUP(Main!C995,Absen!$A$1:$B$501,2,0),"No")</f>
        <v>44846</v>
      </c>
      <c r="O995" s="27" t="str">
        <f t="shared" si="15"/>
        <v>Tidak Hadir</v>
      </c>
      <c r="P995">
        <f t="shared" si="16"/>
        <v>66</v>
      </c>
      <c r="Q995">
        <f t="shared" si="17"/>
        <v>59.425000000000004</v>
      </c>
      <c r="R995" t="str">
        <f>IF(Main!Q995&gt;=91,"A+",IF(Main!Q995&gt;=80,"A",IF(Q995&gt;=70,"B",IF(Q995&gt;=60,"C",IF(Q995&gt;=40,"D",IF(Q995&lt;40,"E"))))))</f>
        <v>D</v>
      </c>
      <c r="S995" s="27">
        <f>INDEX(Detail!$A$1:$A$1001,MATCH(Main!C995,Detail!$G$1:$G$1001,0))</f>
        <v>37931</v>
      </c>
      <c r="T995" t="str">
        <f>INDEX(Detail!$F$1:$F$1001,MATCH(Main!C995,Detail!$G$1:$G$1001,0))</f>
        <v>Banjar</v>
      </c>
      <c r="U995">
        <f>INDEX(Detail!$C$1:$C$1001,MATCH(Main!C995,Detail!$G$1:$G$1001,0))</f>
        <v>175</v>
      </c>
      <c r="V995">
        <f>INDEX(Detail!$D$1:$D$1001,MATCH(Main!C995,Detail!$G$1:$G$1001,0))</f>
        <v>73</v>
      </c>
      <c r="W995" t="str">
        <f>INDEX(Detail!$E$1:$E$1001,MATCH(Main!C995,Detail!$G$1:$G$1001,0))</f>
        <v>Jl. Kutisari Selatan No. 90</v>
      </c>
      <c r="X995" t="str">
        <f>INDEX(Detail!$B$1:$B$1001,MATCH(Main!C995,Detail!$G$1:$G$1001,0))</f>
        <v>B-</v>
      </c>
    </row>
    <row r="996" spans="1:24" x14ac:dyDescent="0.35">
      <c r="A996">
        <v>995</v>
      </c>
      <c r="B996" t="str">
        <f t="shared" si="12"/>
        <v>751-1000</v>
      </c>
      <c r="C996" t="str">
        <f t="shared" si="13"/>
        <v>D0995</v>
      </c>
      <c r="D996" t="s">
        <v>1013</v>
      </c>
      <c r="E996" t="str">
        <f>VLOOKUP(C996,Detail!$G$1:$H$1001,2,0)</f>
        <v>Malik Tampubolon</v>
      </c>
      <c r="F996" t="str">
        <f t="shared" si="14"/>
        <v>Bu Made</v>
      </c>
      <c r="G996">
        <v>59</v>
      </c>
      <c r="H996">
        <v>43</v>
      </c>
      <c r="I996">
        <v>43</v>
      </c>
      <c r="J996">
        <v>61</v>
      </c>
      <c r="K996">
        <v>75</v>
      </c>
      <c r="L996">
        <v>53</v>
      </c>
      <c r="M996">
        <v>89</v>
      </c>
      <c r="N996" s="27">
        <f>IFERROR(VLOOKUP(Main!C996,Absen!$A$1:$B$501,2,0),"No")</f>
        <v>44798</v>
      </c>
      <c r="O996" s="27" t="str">
        <f t="shared" si="15"/>
        <v>Tidak Hadir</v>
      </c>
      <c r="P996">
        <f t="shared" si="16"/>
        <v>79</v>
      </c>
      <c r="Q996">
        <f t="shared" si="17"/>
        <v>56.85</v>
      </c>
      <c r="R996" t="str">
        <f>IF(Main!Q996&gt;=91,"A+",IF(Main!Q996&gt;=80,"A",IF(Q996&gt;=70,"B",IF(Q996&gt;=60,"C",IF(Q996&gt;=40,"D",IF(Q996&lt;40,"E"))))))</f>
        <v>D</v>
      </c>
      <c r="S996" s="27">
        <f>INDEX(Detail!$A$1:$A$1001,MATCH(Main!C996,Detail!$G$1:$G$1001,0))</f>
        <v>38376</v>
      </c>
      <c r="T996" t="str">
        <f>INDEX(Detail!$F$1:$F$1001,MATCH(Main!C996,Detail!$G$1:$G$1001,0))</f>
        <v>Tual</v>
      </c>
      <c r="U996">
        <f>INDEX(Detail!$C$1:$C$1001,MATCH(Main!C996,Detail!$G$1:$G$1001,0))</f>
        <v>160</v>
      </c>
      <c r="V996">
        <f>INDEX(Detail!$D$1:$D$1001,MATCH(Main!C996,Detail!$G$1:$G$1001,0))</f>
        <v>65</v>
      </c>
      <c r="W996" t="str">
        <f>INDEX(Detail!$E$1:$E$1001,MATCH(Main!C996,Detail!$G$1:$G$1001,0))</f>
        <v xml:space="preserve">Gg. PHH. Mustofa No. 2
</v>
      </c>
      <c r="X996" t="str">
        <f>INDEX(Detail!$B$1:$B$1001,MATCH(Main!C996,Detail!$G$1:$G$1001,0))</f>
        <v>B-</v>
      </c>
    </row>
    <row r="997" spans="1:24" x14ac:dyDescent="0.35">
      <c r="A997">
        <v>996</v>
      </c>
      <c r="B997" t="str">
        <f t="shared" si="12"/>
        <v>751-1000</v>
      </c>
      <c r="C997" t="str">
        <f t="shared" si="13"/>
        <v>F0996</v>
      </c>
      <c r="D997" t="s">
        <v>1011</v>
      </c>
      <c r="E997" t="str">
        <f>VLOOKUP(C997,Detail!$G$1:$H$1001,2,0)</f>
        <v>Kasim Nasyidah</v>
      </c>
      <c r="F997" t="str">
        <f t="shared" si="14"/>
        <v>Bu Dwi</v>
      </c>
      <c r="G997">
        <v>52</v>
      </c>
      <c r="H997">
        <v>54</v>
      </c>
      <c r="I997">
        <v>72</v>
      </c>
      <c r="J997">
        <v>58</v>
      </c>
      <c r="K997">
        <v>81</v>
      </c>
      <c r="L997">
        <v>63</v>
      </c>
      <c r="M997">
        <v>73</v>
      </c>
      <c r="N997" s="27" t="str">
        <f>IFERROR(VLOOKUP(Main!C997,Absen!$A$1:$B$501,2,0),"No")</f>
        <v>No</v>
      </c>
      <c r="O997" s="27" t="str">
        <f t="shared" si="15"/>
        <v>Hadir</v>
      </c>
      <c r="P997">
        <f t="shared" si="16"/>
        <v>73</v>
      </c>
      <c r="Q997">
        <f t="shared" si="17"/>
        <v>64.924999999999997</v>
      </c>
      <c r="R997" t="str">
        <f>IF(Main!Q997&gt;=91,"A+",IF(Main!Q997&gt;=80,"A",IF(Q997&gt;=70,"B",IF(Q997&gt;=60,"C",IF(Q997&gt;=40,"D",IF(Q997&lt;40,"E"))))))</f>
        <v>C</v>
      </c>
      <c r="S997" s="27">
        <f>INDEX(Detail!$A$1:$A$1001,MATCH(Main!C997,Detail!$G$1:$G$1001,0))</f>
        <v>37589</v>
      </c>
      <c r="T997" t="str">
        <f>INDEX(Detail!$F$1:$F$1001,MATCH(Main!C997,Detail!$G$1:$G$1001,0))</f>
        <v>Medan</v>
      </c>
      <c r="U997">
        <f>INDEX(Detail!$C$1:$C$1001,MATCH(Main!C997,Detail!$G$1:$G$1001,0))</f>
        <v>150</v>
      </c>
      <c r="V997">
        <f>INDEX(Detail!$D$1:$D$1001,MATCH(Main!C997,Detail!$G$1:$G$1001,0))</f>
        <v>67</v>
      </c>
      <c r="W997" t="str">
        <f>INDEX(Detail!$E$1:$E$1001,MATCH(Main!C997,Detail!$G$1:$G$1001,0))</f>
        <v>Gang HOS. Cokroaminoto No. 57</v>
      </c>
      <c r="X997" t="str">
        <f>INDEX(Detail!$B$1:$B$1001,MATCH(Main!C997,Detail!$G$1:$G$1001,0))</f>
        <v>A+</v>
      </c>
    </row>
    <row r="998" spans="1:24" x14ac:dyDescent="0.35">
      <c r="A998">
        <v>997</v>
      </c>
      <c r="B998" t="str">
        <f t="shared" si="12"/>
        <v>751-1000</v>
      </c>
      <c r="C998" t="str">
        <f t="shared" si="13"/>
        <v>C0997</v>
      </c>
      <c r="D998" t="s">
        <v>1012</v>
      </c>
      <c r="E998" t="str">
        <f>VLOOKUP(C998,Detail!$G$1:$H$1001,2,0)</f>
        <v>Gawati Melani</v>
      </c>
      <c r="F998" t="str">
        <f t="shared" si="14"/>
        <v>Pak Andi</v>
      </c>
      <c r="G998">
        <v>80</v>
      </c>
      <c r="H998">
        <v>64</v>
      </c>
      <c r="I998">
        <v>57</v>
      </c>
      <c r="J998">
        <v>54</v>
      </c>
      <c r="K998">
        <v>68</v>
      </c>
      <c r="L998">
        <v>73</v>
      </c>
      <c r="M998">
        <v>85</v>
      </c>
      <c r="N998" s="27">
        <f>IFERROR(VLOOKUP(Main!C998,Absen!$A$1:$B$501,2,0),"No")</f>
        <v>44829</v>
      </c>
      <c r="O998" s="27" t="str">
        <f t="shared" si="15"/>
        <v>Tidak Hadir</v>
      </c>
      <c r="P998">
        <f t="shared" si="16"/>
        <v>75</v>
      </c>
      <c r="Q998">
        <f t="shared" si="17"/>
        <v>66.75</v>
      </c>
      <c r="R998" t="str">
        <f>IF(Main!Q998&gt;=91,"A+",IF(Main!Q998&gt;=80,"A",IF(Q998&gt;=70,"B",IF(Q998&gt;=60,"C",IF(Q998&gt;=40,"D",IF(Q998&lt;40,"E"))))))</f>
        <v>C</v>
      </c>
      <c r="S998" s="27">
        <f>INDEX(Detail!$A$1:$A$1001,MATCH(Main!C998,Detail!$G$1:$G$1001,0))</f>
        <v>37740</v>
      </c>
      <c r="T998" t="str">
        <f>INDEX(Detail!$F$1:$F$1001,MATCH(Main!C998,Detail!$G$1:$G$1001,0))</f>
        <v>Kota Administrasi Jakarta Selatan</v>
      </c>
      <c r="U998">
        <f>INDEX(Detail!$C$1:$C$1001,MATCH(Main!C998,Detail!$G$1:$G$1001,0))</f>
        <v>152</v>
      </c>
      <c r="V998">
        <f>INDEX(Detail!$D$1:$D$1001,MATCH(Main!C998,Detail!$G$1:$G$1001,0))</f>
        <v>54</v>
      </c>
      <c r="W998" t="str">
        <f>INDEX(Detail!$E$1:$E$1001,MATCH(Main!C998,Detail!$G$1:$G$1001,0))</f>
        <v>Gang R.E Martadinata No. 17</v>
      </c>
      <c r="X998" t="str">
        <f>INDEX(Detail!$B$1:$B$1001,MATCH(Main!C998,Detail!$G$1:$G$1001,0))</f>
        <v>AB-</v>
      </c>
    </row>
    <row r="999" spans="1:24" x14ac:dyDescent="0.35">
      <c r="A999">
        <v>998</v>
      </c>
      <c r="B999" t="str">
        <f t="shared" si="12"/>
        <v>751-1000</v>
      </c>
      <c r="C999" t="str">
        <f t="shared" si="13"/>
        <v>E0998</v>
      </c>
      <c r="D999" t="s">
        <v>1010</v>
      </c>
      <c r="E999" t="str">
        <f>VLOOKUP(C999,Detail!$G$1:$H$1001,2,0)</f>
        <v>Ade Astuti</v>
      </c>
      <c r="F999" t="str">
        <f t="shared" si="14"/>
        <v>Bu Ratna</v>
      </c>
      <c r="G999">
        <v>50</v>
      </c>
      <c r="H999">
        <v>43</v>
      </c>
      <c r="I999">
        <v>89</v>
      </c>
      <c r="J999">
        <v>63</v>
      </c>
      <c r="K999">
        <v>84</v>
      </c>
      <c r="L999">
        <v>52</v>
      </c>
      <c r="M999">
        <v>75</v>
      </c>
      <c r="N999" s="27" t="str">
        <f>IFERROR(VLOOKUP(Main!C999,Absen!$A$1:$B$501,2,0),"No")</f>
        <v>No</v>
      </c>
      <c r="O999" s="27" t="str">
        <f t="shared" si="15"/>
        <v>Hadir</v>
      </c>
      <c r="P999">
        <f t="shared" si="16"/>
        <v>75</v>
      </c>
      <c r="Q999">
        <f t="shared" si="17"/>
        <v>65.7</v>
      </c>
      <c r="R999" t="str">
        <f>IF(Main!Q999&gt;=91,"A+",IF(Main!Q999&gt;=80,"A",IF(Q999&gt;=70,"B",IF(Q999&gt;=60,"C",IF(Q999&gt;=40,"D",IF(Q999&lt;40,"E"))))))</f>
        <v>C</v>
      </c>
      <c r="S999" s="27">
        <f>INDEX(Detail!$A$1:$A$1001,MATCH(Main!C999,Detail!$G$1:$G$1001,0))</f>
        <v>37749</v>
      </c>
      <c r="T999" t="str">
        <f>INDEX(Detail!$F$1:$F$1001,MATCH(Main!C999,Detail!$G$1:$G$1001,0))</f>
        <v>Padang</v>
      </c>
      <c r="U999">
        <f>INDEX(Detail!$C$1:$C$1001,MATCH(Main!C999,Detail!$G$1:$G$1001,0))</f>
        <v>180</v>
      </c>
      <c r="V999">
        <f>INDEX(Detail!$D$1:$D$1001,MATCH(Main!C999,Detail!$G$1:$G$1001,0))</f>
        <v>55</v>
      </c>
      <c r="W999" t="str">
        <f>INDEX(Detail!$E$1:$E$1001,MATCH(Main!C999,Detail!$G$1:$G$1001,0))</f>
        <v>Jalan Pasteur No. 97</v>
      </c>
      <c r="X999" t="str">
        <f>INDEX(Detail!$B$1:$B$1001,MATCH(Main!C999,Detail!$G$1:$G$1001,0))</f>
        <v>A-</v>
      </c>
    </row>
    <row r="1000" spans="1:24" x14ac:dyDescent="0.35">
      <c r="A1000">
        <v>999</v>
      </c>
      <c r="B1000" t="str">
        <f t="shared" si="12"/>
        <v>751-1000</v>
      </c>
      <c r="C1000" t="str">
        <f t="shared" si="13"/>
        <v>F0999</v>
      </c>
      <c r="D1000" t="s">
        <v>1011</v>
      </c>
      <c r="E1000" t="str">
        <f>VLOOKUP(C1000,Detail!$G$1:$H$1001,2,0)</f>
        <v>Michelle Nuraini</v>
      </c>
      <c r="F1000" t="str">
        <f t="shared" si="14"/>
        <v>Bu Dwi</v>
      </c>
      <c r="G1000">
        <v>63</v>
      </c>
      <c r="H1000">
        <v>46</v>
      </c>
      <c r="I1000">
        <v>89</v>
      </c>
      <c r="J1000">
        <v>69</v>
      </c>
      <c r="K1000">
        <v>86</v>
      </c>
      <c r="L1000">
        <v>50</v>
      </c>
      <c r="M1000">
        <v>71</v>
      </c>
      <c r="N1000" s="27">
        <f>IFERROR(VLOOKUP(Main!C1000,Absen!$A$1:$B$501,2,0),"No")</f>
        <v>44746</v>
      </c>
      <c r="O1000" s="27" t="str">
        <f t="shared" si="15"/>
        <v>Tidak Hadir</v>
      </c>
      <c r="P1000">
        <f t="shared" si="16"/>
        <v>61</v>
      </c>
      <c r="Q1000">
        <f t="shared" si="17"/>
        <v>66.899999999999991</v>
      </c>
      <c r="R1000" t="str">
        <f>IF(Main!Q1000&gt;=91,"A+",IF(Main!Q1000&gt;=80,"A",IF(Q1000&gt;=70,"B",IF(Q1000&gt;=60,"C",IF(Q1000&gt;=40,"D",IF(Q1000&lt;40,"E"))))))</f>
        <v>C</v>
      </c>
      <c r="S1000" s="27">
        <f>INDEX(Detail!$A$1:$A$1001,MATCH(Main!C1000,Detail!$G$1:$G$1001,0))</f>
        <v>37574</v>
      </c>
      <c r="T1000" t="str">
        <f>INDEX(Detail!$F$1:$F$1001,MATCH(Main!C1000,Detail!$G$1:$G$1001,0))</f>
        <v>Tidore Kepulauan</v>
      </c>
      <c r="U1000">
        <f>INDEX(Detail!$C$1:$C$1001,MATCH(Main!C1000,Detail!$G$1:$G$1001,0))</f>
        <v>165</v>
      </c>
      <c r="V1000">
        <f>INDEX(Detail!$D$1:$D$1001,MATCH(Main!C1000,Detail!$G$1:$G$1001,0))</f>
        <v>57</v>
      </c>
      <c r="W1000" t="str">
        <f>INDEX(Detail!$E$1:$E$1001,MATCH(Main!C1000,Detail!$G$1:$G$1001,0))</f>
        <v>Jl. Dipatiukur No. 23</v>
      </c>
      <c r="X1000" t="str">
        <f>INDEX(Detail!$B$1:$B$1001,MATCH(Main!C1000,Detail!$G$1:$G$1001,0))</f>
        <v>AB+</v>
      </c>
    </row>
    <row r="1001" spans="1:24" x14ac:dyDescent="0.35">
      <c r="A1001">
        <v>1000</v>
      </c>
      <c r="B1001" t="str">
        <f t="shared" si="12"/>
        <v>751-1000</v>
      </c>
      <c r="C1001" t="str">
        <f t="shared" si="13"/>
        <v>E1000</v>
      </c>
      <c r="D1001" t="s">
        <v>1010</v>
      </c>
      <c r="E1001" t="str">
        <f>VLOOKUP(C1001,Detail!$G$1:$H$1001,2,0)</f>
        <v>Omar Sihombing</v>
      </c>
      <c r="F1001" t="str">
        <f t="shared" si="14"/>
        <v>Bu Ratna</v>
      </c>
      <c r="G1001">
        <v>60</v>
      </c>
      <c r="H1001">
        <v>55</v>
      </c>
      <c r="I1001">
        <v>67</v>
      </c>
      <c r="J1001">
        <v>61</v>
      </c>
      <c r="K1001">
        <v>63</v>
      </c>
      <c r="L1001">
        <v>73</v>
      </c>
      <c r="M1001">
        <v>89</v>
      </c>
      <c r="N1001" s="27">
        <f>IFERROR(VLOOKUP(Main!C1001,Absen!$A$1:$B$501,2,0),"No")</f>
        <v>44867</v>
      </c>
      <c r="O1001" s="27" t="str">
        <f t="shared" si="15"/>
        <v>Tidak Hadir</v>
      </c>
      <c r="P1001">
        <f t="shared" si="16"/>
        <v>79</v>
      </c>
      <c r="Q1001">
        <f t="shared" si="17"/>
        <v>65.775000000000006</v>
      </c>
      <c r="R1001" t="str">
        <f>IF(Main!Q1001&gt;=91,"A+",IF(Main!Q1001&gt;=80,"A",IF(Q1001&gt;=70,"B",IF(Q1001&gt;=60,"C",IF(Q1001&gt;=40,"D",IF(Q1001&lt;40,"E"))))))</f>
        <v>C</v>
      </c>
      <c r="S1001" s="27">
        <f>INDEX(Detail!$A$1:$A$1001,MATCH(Main!C1001,Detail!$G$1:$G$1001,0))</f>
        <v>37615</v>
      </c>
      <c r="T1001" t="str">
        <f>INDEX(Detail!$F$1:$F$1001,MATCH(Main!C1001,Detail!$G$1:$G$1001,0))</f>
        <v>Palopo</v>
      </c>
      <c r="U1001">
        <f>INDEX(Detail!$C$1:$C$1001,MATCH(Main!C1001,Detail!$G$1:$G$1001,0))</f>
        <v>179</v>
      </c>
      <c r="V1001">
        <f>INDEX(Detail!$D$1:$D$1001,MATCH(Main!C1001,Detail!$G$1:$G$1001,0))</f>
        <v>62</v>
      </c>
      <c r="W1001" t="str">
        <f>INDEX(Detail!$E$1:$E$1001,MATCH(Main!C1001,Detail!$G$1:$G$1001,0))</f>
        <v xml:space="preserve">Jalan Gedebage Selatan No. 2
</v>
      </c>
      <c r="X1001" t="str">
        <f>INDEX(Detail!$B$1:$B$1001,MATCH(Main!C1001,Detail!$G$1:$G$1001,0))</f>
        <v>A+</v>
      </c>
    </row>
  </sheetData>
  <autoFilter ref="A1:X1001" xr:uid="{4B6B0C52-091B-43F1-BE2C-DDC04AD215DA}"/>
  <conditionalFormatting sqref="A2:X1001">
    <cfRule type="expression" dxfId="5" priority="1">
      <formula>AND($O2="Hadir",$Q2&gt;80)</formula>
    </cfRule>
  </conditionalFormatting>
  <pageMargins left="0.7" right="0.7" top="0.75" bottom="0.75" header="0.3" footer="0.3"/>
  <pageSetup orientation="portrait" r:id="rId1"/>
  <ignoredErrors>
    <ignoredError sqref="F248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50DA97F3-EC91-4571-93DB-458670B549B7}">
            <xm:f>NOT(ISERROR(SEARCH("No",N2)))</xm:f>
            <xm:f>"No"</xm:f>
            <x14:dxf>
              <fill>
                <patternFill>
                  <bgColor rgb="FFFFFF00"/>
                </patternFill>
              </fill>
            </x14:dxf>
          </x14:cfRule>
          <xm:sqref>N2:N1001</xm:sqref>
        </x14:conditionalFormatting>
        <x14:conditionalFormatting xmlns:xm="http://schemas.microsoft.com/office/excel/2006/main">
          <x14:cfRule type="containsText" priority="9" operator="containsText" id="{DF5A7F0C-48B6-4A8F-81DB-FAF746129BC8}">
            <xm:f>NOT(ISERROR(SEARCH("D",R2)))</xm:f>
            <xm:f>"D"</xm:f>
            <x14:dxf>
              <fill>
                <patternFill>
                  <bgColor rgb="FFFF0000"/>
                </patternFill>
              </fill>
            </x14:dxf>
          </x14:cfRule>
          <xm:sqref>R2:R1001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salah" xr:uid="{9832BEA6-A28E-4D2D-8CAB-6878380789BD}">
          <x14:formula1>
            <xm:f>Langkah!$D$25:$D$30</xm:f>
          </x14:formula1>
          <xm:sqref>D2:D1001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Langkah</vt:lpstr>
      <vt:lpstr>Detail</vt:lpstr>
      <vt:lpstr>Absen</vt:lpstr>
      <vt:lpstr>Soal</vt:lpstr>
      <vt:lpstr>Helper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rizkyfaul</dc:creator>
  <cp:lastModifiedBy>SORAYA SHAHABIAH</cp:lastModifiedBy>
  <dcterms:created xsi:type="dcterms:W3CDTF">2023-04-27T08:51:04Z</dcterms:created>
  <dcterms:modified xsi:type="dcterms:W3CDTF">2025-02-11T09:51:44Z</dcterms:modified>
</cp:coreProperties>
</file>