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tables/table2.xml" ContentType="application/vnd.openxmlformats-officedocument.spreadsheetml.table+xml"/>
  <Override PartName="/xl/drawings/drawing3.xml" ContentType="application/vnd.openxmlformats-officedocument.drawing+xml"/>
  <Override PartName="/xl/activeX/activeX2.xml" ContentType="application/vnd.ms-office.activeX+xml"/>
  <Override PartName="/xl/activeX/activeX2.bin" ContentType="application/vnd.ms-office.activeX"/>
  <Override PartName="/xl/drawings/drawing4.xml" ContentType="application/vnd.openxmlformats-officedocument.drawing+xml"/>
  <Override PartName="/xl/activeX/activeX3.xml" ContentType="application/vnd.ms-office.activeX+xml"/>
  <Override PartName="/xl/activeX/activeX3.bin" ContentType="application/vnd.ms-office.activeX"/>
  <Override PartName="/xl/drawings/drawing5.xml" ContentType="application/vnd.openxmlformats-officedocument.drawing+xml"/>
  <Override PartName="/xl/activeX/activeX4.xml" ContentType="application/vnd.ms-office.activeX+xml"/>
  <Override PartName="/xl/activeX/activeX4.bin" ContentType="application/vnd.ms-office.activeX"/>
  <Override PartName="/xl/drawings/drawing6.xml" ContentType="application/vnd.openxmlformats-officedocument.drawing+xml"/>
  <Override PartName="/xl/activeX/activeX5.xml" ContentType="application/vnd.ms-office.activeX+xml"/>
  <Override PartName="/xl/activeX/activeX5.bin" ContentType="application/vnd.ms-office.activeX"/>
  <Override PartName="/xl/drawings/drawing7.xml" ContentType="application/vnd.openxmlformats-officedocument.drawing+xml"/>
  <Override PartName="/xl/activeX/activeX6.xml" ContentType="application/vnd.ms-office.activeX+xml"/>
  <Override PartName="/xl/activeX/activeX6.bin" ContentType="application/vnd.ms-office.activeX"/>
  <Override PartName="/xl/drawings/drawing8.xml" ContentType="application/vnd.openxmlformats-officedocument.drawing+xml"/>
  <Override PartName="/xl/activeX/activeX7.xml" ContentType="application/vnd.ms-office.activeX+xml"/>
  <Override PartName="/xl/activeX/activeX7.bin" ContentType="application/vnd.ms-office.activeX"/>
  <Override PartName="/xl/drawings/drawing9.xml" ContentType="application/vnd.openxmlformats-officedocument.drawing+xml"/>
  <Override PartName="/xl/activeX/activeX8.xml" ContentType="application/vnd.ms-office.activeX+xml"/>
  <Override PartName="/xl/activeX/activeX8.bin" ContentType="application/vnd.ms-office.activeX"/>
  <Override PartName="/xl/drawings/drawing10.xml" ContentType="application/vnd.openxmlformats-officedocument.drawing+xml"/>
  <Override PartName="/xl/activeX/activeX9.xml" ContentType="application/vnd.ms-office.activeX+xml"/>
  <Override PartName="/xl/activeX/activeX9.bin" ContentType="application/vnd.ms-office.activeX"/>
  <Override PartName="/xl/drawings/drawing11.xml" ContentType="application/vnd.openxmlformats-officedocument.drawing+xml"/>
  <Override PartName="/xl/activeX/activeX10.xml" ContentType="application/vnd.ms-office.activeX+xml"/>
  <Override PartName="/xl/activeX/activeX10.bin" ContentType="application/vnd.ms-office.activeX"/>
  <Override PartName="/xl/drawings/drawing12.xml" ContentType="application/vnd.openxmlformats-officedocument.drawing+xml"/>
  <Override PartName="/xl/activeX/activeX11.xml" ContentType="application/vnd.ms-office.activeX+xml"/>
  <Override PartName="/xl/activeX/activeX1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SRA\LIFE-ForFit Financial Reporting\4. Københavns Universitet\1. Financial Report\"/>
    </mc:Choice>
  </mc:AlternateContent>
  <bookViews>
    <workbookView xWindow="0" yWindow="0" windowWidth="17295" windowHeight="7965" firstSheet="9" activeTab="11"/>
  </bookViews>
  <sheets>
    <sheet name="LogBog" sheetId="36" r:id="rId1"/>
    <sheet name="Forudsaetninger" sheetId="40" r:id="rId2"/>
    <sheet name="Individual Cost Statement" sheetId="2" r:id="rId3"/>
    <sheet name="PersonOversigt" sheetId="31" r:id="rId4"/>
    <sheet name="BruttoLon" sheetId="30" r:id="rId5"/>
    <sheet name="AarsNorm" sheetId="32" r:id="rId6"/>
    <sheet name="ProjektBudgetIEURO" sheetId="34" r:id="rId7"/>
    <sheet name="BudgetDisponering" sheetId="39" r:id="rId8"/>
    <sheet name="MaanedsStatistik" sheetId="29" r:id="rId9"/>
    <sheet name="PersonAction" sheetId="33" r:id="rId10"/>
    <sheet name="ActionForbrugTD" sheetId="37" r:id="rId11"/>
    <sheet name="AarligeForbrug" sheetId="35" r:id="rId12"/>
    <sheet name="Personnel_EMPLOYEES" sheetId="3" r:id="rId13"/>
    <sheet name="IndtastMaanedsStatistik" sheetId="41" r:id="rId14"/>
    <sheet name="Personnel_NON_EMPLOYEES" sheetId="25" r:id="rId15"/>
    <sheet name="Travel" sheetId="4" r:id="rId16"/>
    <sheet name="External assistance" sheetId="8" r:id="rId17"/>
    <sheet name="Infrastructure" sheetId="5" r:id="rId18"/>
    <sheet name="Equipment" sheetId="20" r:id="rId19"/>
    <sheet name="Prototype" sheetId="19" r:id="rId20"/>
    <sheet name="Land_purchase" sheetId="18" state="hidden" r:id="rId21"/>
    <sheet name="Land_Lease_Compensation" sheetId="27" state="hidden" r:id="rId22"/>
    <sheet name="Consumables" sheetId="17" r:id="rId23"/>
    <sheet name="Other direct costs" sheetId="9" r:id="rId24"/>
    <sheet name="Funding" sheetId="12" r:id="rId25"/>
    <sheet name="Certificate_NATURE_projects" sheetId="23" state="hidden" r:id="rId26"/>
    <sheet name="Certificate_INTEGRATED_projects" sheetId="28" state="hidden" r:id="rId27"/>
    <sheet name="VAT_Calculation" sheetId="26" r:id="rId28"/>
    <sheet name="LISTS" sheetId="24" state="hidden" r:id="rId29"/>
  </sheets>
  <definedNames>
    <definedName name="ActionNr">Forudsaetninger!$A$2:$A$16</definedName>
    <definedName name="ActionsOversigt">Forudsaetninger!$A$2:$B$16</definedName>
    <definedName name="ActionsOversigtDE">Forudsaetninger!$A$36:$B$50</definedName>
    <definedName name="ActionsOversigtGB">Forudsaetninger!$A$19:$B$33</definedName>
    <definedName name="ActionSprog">Forudsaetninger!$G$6</definedName>
    <definedName name="BruttoLon">BruttoLon!$A$2:$N$220</definedName>
    <definedName name="CoFinansPct">Forudsaetninger!$G$14</definedName>
    <definedName name="Consum2020">Consumables!$K$23</definedName>
    <definedName name="Consum2021">Consumables!$K$39</definedName>
    <definedName name="ContractType">Forudsaetninger!$F$2:$F$3</definedName>
    <definedName name="DKEuro">'Individual Cost Statement'!$A$38</definedName>
    <definedName name="EligibleCost">'Individual Cost Statement'!$C$23</definedName>
    <definedName name="EUPct">Forudsaetninger!$G$10</definedName>
    <definedName name="ExAss2020">'External assistance'!$M$23</definedName>
    <definedName name="ExAss2021">'External assistance'!$M$39</definedName>
    <definedName name="ExchanceRate">'Individual Cost Statement'!$F$26</definedName>
    <definedName name="IndberetningsValuta">'Individual Cost Statement'!$E$7</definedName>
    <definedName name="KursIArk">'Individual Cost Statement'!$E$38</definedName>
    <definedName name="MaanedsListe">Forudsaetninger!$C$2:$C$13</definedName>
    <definedName name="Other2020">'Other direct costs'!$K$23</definedName>
    <definedName name="Other2021">'Other direct costs'!$K$39</definedName>
    <definedName name="PartnerOversigt">Forudsaetninger!$D$2:$D$23</definedName>
    <definedName name="PersonListe">INDIRECT("PersonTabel[Name of person]")</definedName>
    <definedName name="PersonMaaned">MaanedsStatistik!$A$2:$P$217</definedName>
    <definedName name="Personnel2020">Personnel_EMPLOYEES!$U$23</definedName>
    <definedName name="Personnel2021">Personnel_EMPLOYEES!$U$39</definedName>
    <definedName name="Personopgorelse2020">Personnel_EMPLOYEES!$B$8:$U$22</definedName>
    <definedName name="Personopgorelse2021">Personnel_EMPLOYEES!$B$24:$U$39</definedName>
    <definedName name="PersonOversigt">PersonOversigt!$A$2:$J$30</definedName>
    <definedName name="PLNEuro">'Individual Cost Statement'!$C$38</definedName>
    <definedName name="ProjektBudget">ProjektBudgetIEURO!$A$3:$M$20</definedName>
    <definedName name="RoleInProjekt">Forudsaetninger!$E$2:$E$20</definedName>
    <definedName name="SEKEuro">'Individual Cost Statement'!$B$38</definedName>
    <definedName name="Travel2020">Travel!$P$23</definedName>
    <definedName name="Travel2021">Travel!$P$39</definedName>
    <definedName name="_xlnm.Print_Area" localSheetId="22">Consumables!$A$1:$L$40</definedName>
    <definedName name="_xlnm.Print_Area" localSheetId="18">Equipment!$A$1:$P$58</definedName>
    <definedName name="_xlnm.Print_Area" localSheetId="16">'External assistance'!$A$1:$N$40</definedName>
    <definedName name="_xlnm.Print_Area" localSheetId="2">'Individual Cost Statement'!$A$1:$F$29</definedName>
    <definedName name="_xlnm.Print_Area" localSheetId="17">Infrastructure!$A$1:$P$58</definedName>
    <definedName name="_xlnm.Print_Area" localSheetId="21">Land_Lease_Compensation!$A$1:$R$58</definedName>
    <definedName name="_xlnm.Print_Area" localSheetId="20">Land_purchase!$A$1:$R$58</definedName>
    <definedName name="_xlnm.Print_Area" localSheetId="8">MaanedsStatistik!$B$1:$P$20</definedName>
    <definedName name="_xlnm.Print_Area" localSheetId="23">'Other direct costs'!$A$1:$L$40</definedName>
    <definedName name="_xlnm.Print_Area" localSheetId="12">Personnel_EMPLOYEES!$A$1:$U$40</definedName>
    <definedName name="_xlnm.Print_Area" localSheetId="14">Personnel_NON_EMPLOYEES!$A$1:$R$58</definedName>
    <definedName name="_xlnm.Print_Area" localSheetId="19">Prototype!$A$1:$L$58</definedName>
    <definedName name="_xlnm.Print_Area" localSheetId="15">Travel!$B$7:$P$7</definedName>
    <definedName name="_xlnm.Print_Titles" localSheetId="22">Consumables!$1:$7</definedName>
    <definedName name="_xlnm.Print_Titles" localSheetId="18">Equipment!$1:$7</definedName>
    <definedName name="_xlnm.Print_Titles" localSheetId="16">'External assistance'!$1:$7</definedName>
    <definedName name="_xlnm.Print_Titles" localSheetId="17">Infrastructure!$1:$7</definedName>
    <definedName name="_xlnm.Print_Titles" localSheetId="21">Land_Lease_Compensation!$1:$7</definedName>
    <definedName name="_xlnm.Print_Titles" localSheetId="20">Land_purchase!$1:$7</definedName>
    <definedName name="_xlnm.Print_Titles" localSheetId="23">'Other direct costs'!$1:$7</definedName>
    <definedName name="_xlnm.Print_Titles" localSheetId="12">Personnel_EMPLOYEES!$1:$7</definedName>
    <definedName name="_xlnm.Print_Titles" localSheetId="14">Personnel_NON_EMPLOYEES!$1:$7</definedName>
    <definedName name="_xlnm.Print_Titles" localSheetId="19">Prototype!$1:$7</definedName>
    <definedName name="_xlnm.Print_Titles" localSheetId="15">Travel!$1:$7</definedName>
    <definedName name="Valuta">Forudsaetninger!$G$2:$G$3</definedName>
    <definedName name="AarsNorm">AarsNorm!$A$1:$D$220</definedName>
  </definedNames>
  <calcPr calcId="162913" calcOnSave="0"/>
  <customWorkbookViews>
    <customWorkbookView name="foersth - Personal View" guid="{B30AE3CA-B263-4ED9-9BD8-49357E294511}" mergeInterval="0" personalView="1" maximized="1" windowWidth="786" windowHeight="39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7" i="33" l="1"/>
  <c r="C18" i="29"/>
  <c r="O2" i="32" l="1"/>
  <c r="J21" i="32"/>
  <c r="J20" i="32"/>
  <c r="J19" i="32"/>
  <c r="J18" i="32"/>
  <c r="J17" i="32"/>
  <c r="J16" i="32"/>
  <c r="P14" i="31" l="1"/>
  <c r="P12" i="31"/>
  <c r="F5" i="30"/>
  <c r="J5" i="30" s="1"/>
  <c r="N5" i="30" s="1"/>
  <c r="J4" i="30"/>
  <c r="O12" i="3" l="1"/>
  <c r="O13" i="3"/>
  <c r="E3" i="41"/>
  <c r="E2" i="41"/>
  <c r="D3" i="32"/>
  <c r="M7" i="31"/>
  <c r="L10" i="3" l="1"/>
  <c r="L11" i="3"/>
  <c r="L12" i="3"/>
  <c r="L13" i="3"/>
  <c r="M8" i="4" l="1"/>
  <c r="L8" i="4" l="1"/>
  <c r="L9" i="3" l="1"/>
  <c r="C20" i="34" l="1"/>
  <c r="D20" i="34"/>
  <c r="E20" i="34"/>
  <c r="F20" i="34"/>
  <c r="G20" i="34"/>
  <c r="H20" i="34"/>
  <c r="I20" i="34"/>
  <c r="J20" i="34"/>
  <c r="K20" i="34"/>
  <c r="F16" i="12" l="1"/>
  <c r="C16" i="12"/>
  <c r="F6" i="12"/>
  <c r="F26" i="2"/>
  <c r="B18" i="37"/>
  <c r="B17" i="37"/>
  <c r="B16" i="37"/>
  <c r="B15" i="37"/>
  <c r="B14" i="37"/>
  <c r="B13" i="37"/>
  <c r="B12" i="37"/>
  <c r="B11" i="37"/>
  <c r="B10" i="37"/>
  <c r="B9" i="37"/>
  <c r="B8" i="37"/>
  <c r="B7" i="37"/>
  <c r="B6" i="37"/>
  <c r="B5" i="37"/>
  <c r="B18" i="39"/>
  <c r="B17" i="39"/>
  <c r="B16" i="39"/>
  <c r="B15" i="39"/>
  <c r="B14" i="39"/>
  <c r="B13" i="39"/>
  <c r="B12" i="39"/>
  <c r="B11" i="39"/>
  <c r="B10" i="39"/>
  <c r="B9" i="39"/>
  <c r="B8" i="39"/>
  <c r="B7" i="39"/>
  <c r="B6" i="39"/>
  <c r="B5" i="39"/>
  <c r="B19" i="34"/>
  <c r="B18" i="34"/>
  <c r="B17" i="34"/>
  <c r="B16" i="34"/>
  <c r="B15" i="34"/>
  <c r="B14" i="34"/>
  <c r="B13" i="34"/>
  <c r="B12" i="34"/>
  <c r="B11" i="34"/>
  <c r="B10" i="34"/>
  <c r="B9" i="34"/>
  <c r="B8" i="34"/>
  <c r="B7" i="34"/>
  <c r="B6" i="34"/>
  <c r="B5" i="34"/>
  <c r="F7" i="30" l="1"/>
  <c r="C11" i="35" l="1"/>
  <c r="L20" i="34"/>
  <c r="B21" i="33" l="1"/>
  <c r="B20" i="33"/>
  <c r="B19" i="33"/>
  <c r="B18" i="33"/>
  <c r="B17" i="33"/>
  <c r="B16" i="33"/>
  <c r="B15" i="33"/>
  <c r="G20" i="33"/>
  <c r="P21" i="33"/>
  <c r="M21" i="33"/>
  <c r="O20" i="33"/>
  <c r="P19" i="33"/>
  <c r="O19" i="33"/>
  <c r="M19" i="33"/>
  <c r="K19" i="33"/>
  <c r="I19" i="33"/>
  <c r="H19" i="33"/>
  <c r="E19" i="33"/>
  <c r="D19" i="33"/>
  <c r="C16" i="29"/>
  <c r="C15" i="29"/>
  <c r="M15" i="29" s="1"/>
  <c r="C14" i="29"/>
  <c r="C13" i="29"/>
  <c r="N13" i="29" s="1"/>
  <c r="C12" i="29"/>
  <c r="C11" i="29"/>
  <c r="D14" i="29"/>
  <c r="I14" i="29"/>
  <c r="C10" i="29"/>
  <c r="E21" i="33" l="1"/>
  <c r="H21" i="33"/>
  <c r="I21" i="33"/>
  <c r="Q21" i="33"/>
  <c r="D21" i="33"/>
  <c r="L21" i="33"/>
  <c r="H20" i="33"/>
  <c r="P20" i="33"/>
  <c r="K20" i="33"/>
  <c r="F21" i="33"/>
  <c r="J21" i="33"/>
  <c r="N21" i="33"/>
  <c r="G19" i="33"/>
  <c r="L19" i="33"/>
  <c r="Q19" i="33"/>
  <c r="D20" i="33"/>
  <c r="L20" i="33"/>
  <c r="G21" i="33"/>
  <c r="K21" i="33"/>
  <c r="O21" i="33"/>
  <c r="F19" i="33"/>
  <c r="J19" i="33"/>
  <c r="N19" i="33"/>
  <c r="E20" i="33"/>
  <c r="I20" i="33"/>
  <c r="M20" i="33"/>
  <c r="Q20" i="33"/>
  <c r="F20" i="33"/>
  <c r="J20" i="33"/>
  <c r="N20" i="33"/>
  <c r="O18" i="33"/>
  <c r="D18" i="33"/>
  <c r="H18" i="33"/>
  <c r="L18" i="33"/>
  <c r="P18" i="33"/>
  <c r="G18" i="33"/>
  <c r="K18" i="33"/>
  <c r="E18" i="33"/>
  <c r="I18" i="33"/>
  <c r="M18" i="33"/>
  <c r="Q18" i="33"/>
  <c r="F18" i="33"/>
  <c r="J18" i="33"/>
  <c r="N18" i="33"/>
  <c r="I15" i="29"/>
  <c r="F15" i="29"/>
  <c r="N15" i="29"/>
  <c r="A15" i="29"/>
  <c r="N14" i="29"/>
  <c r="M14" i="29"/>
  <c r="E14" i="29"/>
  <c r="J14" i="29"/>
  <c r="A14" i="29"/>
  <c r="F14" i="29"/>
  <c r="L14" i="29"/>
  <c r="L15" i="29"/>
  <c r="J15" i="29"/>
  <c r="O14" i="29"/>
  <c r="H14" i="29"/>
  <c r="E15" i="29"/>
  <c r="G13" i="29"/>
  <c r="K13" i="29"/>
  <c r="O13" i="29"/>
  <c r="D13" i="29"/>
  <c r="H13" i="29"/>
  <c r="L13" i="29"/>
  <c r="E13" i="29"/>
  <c r="I13" i="29"/>
  <c r="M13" i="29"/>
  <c r="G15" i="29"/>
  <c r="K15" i="29"/>
  <c r="O15" i="29"/>
  <c r="A13" i="29"/>
  <c r="F13" i="29"/>
  <c r="J13" i="29"/>
  <c r="G14" i="29"/>
  <c r="K14" i="29"/>
  <c r="D15" i="29"/>
  <c r="H15" i="29"/>
  <c r="K20" i="3"/>
  <c r="J20" i="3"/>
  <c r="I20" i="3"/>
  <c r="G20" i="3"/>
  <c r="F20" i="3"/>
  <c r="E20" i="3"/>
  <c r="D20" i="3"/>
  <c r="C20" i="3"/>
  <c r="A20" i="3"/>
  <c r="K19" i="3"/>
  <c r="J19" i="3"/>
  <c r="I19" i="3"/>
  <c r="G19" i="3"/>
  <c r="F19" i="3"/>
  <c r="E19" i="3"/>
  <c r="D19" i="3"/>
  <c r="C19" i="3"/>
  <c r="A19" i="3"/>
  <c r="K18" i="3"/>
  <c r="J18" i="3"/>
  <c r="I18" i="3"/>
  <c r="G18" i="3"/>
  <c r="F18" i="3"/>
  <c r="E18" i="3"/>
  <c r="D18" i="3"/>
  <c r="C18" i="3"/>
  <c r="A18" i="3"/>
  <c r="K17" i="3"/>
  <c r="J17" i="3"/>
  <c r="I17" i="3"/>
  <c r="G17" i="3"/>
  <c r="F17" i="3"/>
  <c r="E17" i="3"/>
  <c r="D17" i="3"/>
  <c r="C17" i="3"/>
  <c r="A17" i="3"/>
  <c r="A16" i="32"/>
  <c r="A15" i="32"/>
  <c r="A14" i="32"/>
  <c r="M16" i="30"/>
  <c r="I16" i="30"/>
  <c r="F16" i="30"/>
  <c r="A16" i="30"/>
  <c r="M15" i="30"/>
  <c r="I15" i="30"/>
  <c r="F15" i="30"/>
  <c r="A15" i="30"/>
  <c r="M18" i="30"/>
  <c r="I18" i="30"/>
  <c r="F18" i="30"/>
  <c r="A18" i="30"/>
  <c r="J18" i="30" l="1"/>
  <c r="J15" i="30"/>
  <c r="N15" i="30" s="1"/>
  <c r="J16" i="30"/>
  <c r="N16" i="30" s="1"/>
  <c r="N18" i="30"/>
  <c r="R21" i="33"/>
  <c r="R20" i="33"/>
  <c r="R19" i="33"/>
  <c r="R18" i="33"/>
  <c r="P14" i="29"/>
  <c r="P15" i="29"/>
  <c r="P13" i="29"/>
  <c r="S8" i="4" l="1"/>
  <c r="M19" i="34" l="1"/>
  <c r="M18" i="34"/>
  <c r="M17" i="34"/>
  <c r="M16" i="34"/>
  <c r="M15" i="34"/>
  <c r="M14" i="34"/>
  <c r="M13" i="34"/>
  <c r="M12" i="34"/>
  <c r="M11" i="34"/>
  <c r="M10" i="34"/>
  <c r="M9" i="34"/>
  <c r="M8" i="34"/>
  <c r="M7" i="34"/>
  <c r="M6" i="34"/>
  <c r="M5" i="34"/>
  <c r="M20" i="34" l="1"/>
  <c r="O38" i="9"/>
  <c r="O37" i="9"/>
  <c r="O36" i="9"/>
  <c r="O35" i="9"/>
  <c r="O34" i="9"/>
  <c r="O33" i="9"/>
  <c r="O32" i="9"/>
  <c r="O31" i="9"/>
  <c r="O30" i="9"/>
  <c r="O29" i="9"/>
  <c r="O28" i="9"/>
  <c r="O27" i="9"/>
  <c r="O26" i="9"/>
  <c r="O25" i="9"/>
  <c r="O24" i="9"/>
  <c r="O22" i="9"/>
  <c r="O21" i="9"/>
  <c r="O20" i="9"/>
  <c r="O19" i="9"/>
  <c r="O18" i="9"/>
  <c r="O17" i="9"/>
  <c r="O16" i="9"/>
  <c r="O15" i="9"/>
  <c r="O14" i="9"/>
  <c r="O13" i="9"/>
  <c r="O12" i="9"/>
  <c r="O11" i="9"/>
  <c r="O10" i="9"/>
  <c r="O9" i="9"/>
  <c r="O8" i="9"/>
  <c r="O38" i="17"/>
  <c r="O37" i="17"/>
  <c r="O36" i="17"/>
  <c r="O35" i="17"/>
  <c r="O34" i="17"/>
  <c r="O33" i="17"/>
  <c r="O32" i="17"/>
  <c r="O31" i="17"/>
  <c r="O30" i="17"/>
  <c r="O29" i="17"/>
  <c r="O28" i="17"/>
  <c r="O27" i="17"/>
  <c r="O26" i="17"/>
  <c r="O25" i="17"/>
  <c r="O24" i="17"/>
  <c r="O22" i="17"/>
  <c r="O21" i="17"/>
  <c r="O20" i="17"/>
  <c r="O19" i="17"/>
  <c r="O18" i="17"/>
  <c r="O17" i="17"/>
  <c r="O16" i="17"/>
  <c r="O15" i="17"/>
  <c r="O14" i="17"/>
  <c r="O13" i="17"/>
  <c r="O12" i="17"/>
  <c r="O11" i="17"/>
  <c r="O10" i="17"/>
  <c r="O9" i="17"/>
  <c r="O8" i="17"/>
  <c r="Q38" i="8"/>
  <c r="Q37" i="8"/>
  <c r="Q36" i="8"/>
  <c r="Q35" i="8"/>
  <c r="Q34" i="8"/>
  <c r="Q33" i="8"/>
  <c r="Q32" i="8"/>
  <c r="Q31" i="8"/>
  <c r="Q30" i="8"/>
  <c r="Q29" i="8"/>
  <c r="Q28" i="8"/>
  <c r="Q27" i="8"/>
  <c r="Q26" i="8"/>
  <c r="Q25" i="8"/>
  <c r="Q24" i="8"/>
  <c r="Q22" i="8"/>
  <c r="Q21" i="8"/>
  <c r="Q20" i="8"/>
  <c r="Q19" i="8"/>
  <c r="Q18" i="8"/>
  <c r="Q17" i="8"/>
  <c r="Q16" i="8"/>
  <c r="Q15" i="8"/>
  <c r="Q14" i="8"/>
  <c r="Q13" i="8"/>
  <c r="Q12" i="8"/>
  <c r="Q11" i="8"/>
  <c r="Q10" i="8"/>
  <c r="Q9" i="8"/>
  <c r="Q8" i="8"/>
  <c r="S38" i="4"/>
  <c r="S37" i="4"/>
  <c r="S36" i="4"/>
  <c r="S35" i="4"/>
  <c r="S34" i="4"/>
  <c r="S33" i="4"/>
  <c r="S32" i="4"/>
  <c r="S31" i="4"/>
  <c r="S30" i="4"/>
  <c r="S29" i="4"/>
  <c r="S28" i="4"/>
  <c r="S27" i="4"/>
  <c r="S26" i="4"/>
  <c r="S25" i="4"/>
  <c r="S24" i="4"/>
  <c r="S22" i="4"/>
  <c r="S21" i="4"/>
  <c r="S20" i="4"/>
  <c r="S19" i="4"/>
  <c r="S18" i="4"/>
  <c r="S17" i="4"/>
  <c r="S16" i="4"/>
  <c r="S15" i="4"/>
  <c r="S14" i="4"/>
  <c r="S13" i="4"/>
  <c r="S12" i="4"/>
  <c r="S11" i="4"/>
  <c r="S10" i="4"/>
  <c r="S9" i="4"/>
  <c r="B7" i="33" l="1"/>
  <c r="C2" i="29"/>
  <c r="B14" i="33" l="1"/>
  <c r="B13" i="33"/>
  <c r="B12" i="33"/>
  <c r="B11" i="33"/>
  <c r="B10" i="33"/>
  <c r="B9" i="33"/>
  <c r="B8" i="33"/>
  <c r="U17" i="39"/>
  <c r="O15" i="39"/>
  <c r="O18" i="39"/>
  <c r="C11" i="39"/>
  <c r="L17" i="39"/>
  <c r="F15" i="39"/>
  <c r="I8" i="39"/>
  <c r="U15" i="39"/>
  <c r="O12" i="39"/>
  <c r="L14" i="39"/>
  <c r="O14" i="39"/>
  <c r="R10" i="39"/>
  <c r="U5" i="39"/>
  <c r="R15" i="39"/>
  <c r="L16" i="39"/>
  <c r="L8" i="39"/>
  <c r="U18" i="39"/>
  <c r="U8" i="39"/>
  <c r="L6" i="39"/>
  <c r="O6" i="39"/>
  <c r="R8" i="39"/>
  <c r="L11" i="39"/>
  <c r="I6" i="39"/>
  <c r="R14" i="39"/>
  <c r="L18" i="39"/>
  <c r="I12" i="39"/>
  <c r="O5" i="39"/>
  <c r="I18" i="39"/>
  <c r="L5" i="39"/>
  <c r="O17" i="39"/>
  <c r="R6" i="39"/>
  <c r="I10" i="39"/>
  <c r="C17" i="39"/>
  <c r="U13" i="39"/>
  <c r="C13" i="39"/>
  <c r="O9" i="39"/>
  <c r="U12" i="39"/>
  <c r="F13" i="39"/>
  <c r="I14" i="39"/>
  <c r="R11" i="39"/>
  <c r="C12" i="39"/>
  <c r="I9" i="39"/>
  <c r="F10" i="39"/>
  <c r="R5" i="39"/>
  <c r="C10" i="39"/>
  <c r="U10" i="39"/>
  <c r="R9" i="39"/>
  <c r="I13" i="39"/>
  <c r="L13" i="39"/>
  <c r="R13" i="39"/>
  <c r="C9" i="39"/>
  <c r="F11" i="39"/>
  <c r="F8" i="39"/>
  <c r="F14" i="39"/>
  <c r="I16" i="39"/>
  <c r="R18" i="39"/>
  <c r="R17" i="39"/>
  <c r="R12" i="39"/>
  <c r="I7" i="39"/>
  <c r="F6" i="39"/>
  <c r="F12" i="39"/>
  <c r="C16" i="39"/>
  <c r="I5" i="39"/>
  <c r="C18" i="39"/>
  <c r="C8" i="39"/>
  <c r="F9" i="39"/>
  <c r="L10" i="39"/>
  <c r="O10" i="39"/>
  <c r="U7" i="39"/>
  <c r="L9" i="39"/>
  <c r="O13" i="39"/>
  <c r="L7" i="39"/>
  <c r="I11" i="39"/>
  <c r="U14" i="39"/>
  <c r="I17" i="39"/>
  <c r="F7" i="39"/>
  <c r="U16" i="39"/>
  <c r="C5" i="39"/>
  <c r="R16" i="39"/>
  <c r="F16" i="39"/>
  <c r="U11" i="39"/>
  <c r="O7" i="39"/>
  <c r="C7" i="39"/>
  <c r="O8" i="39"/>
  <c r="O11" i="39"/>
  <c r="L12" i="39"/>
  <c r="R7" i="39"/>
  <c r="C6" i="39"/>
  <c r="F18" i="39"/>
  <c r="U9" i="39"/>
  <c r="I15" i="39"/>
  <c r="U6" i="39"/>
  <c r="F5" i="39"/>
  <c r="C14" i="39"/>
  <c r="O16" i="39"/>
  <c r="L15" i="39"/>
  <c r="C15" i="39"/>
  <c r="F17" i="39"/>
  <c r="C9" i="29" l="1"/>
  <c r="C8" i="29"/>
  <c r="C7" i="29"/>
  <c r="C6" i="29"/>
  <c r="C5" i="29"/>
  <c r="C4" i="29"/>
  <c r="C3" i="29"/>
  <c r="O32" i="29" l="1"/>
  <c r="N32" i="29"/>
  <c r="M32" i="29"/>
  <c r="L32" i="29"/>
  <c r="K32" i="29"/>
  <c r="J32" i="29"/>
  <c r="I32" i="29"/>
  <c r="H32" i="29"/>
  <c r="G32" i="29"/>
  <c r="F32" i="29"/>
  <c r="E32" i="29"/>
  <c r="D32" i="29"/>
  <c r="O31" i="29"/>
  <c r="N31" i="29"/>
  <c r="M31" i="29"/>
  <c r="L31" i="29"/>
  <c r="K31" i="29"/>
  <c r="J31" i="29"/>
  <c r="I31" i="29"/>
  <c r="H31" i="29"/>
  <c r="G31" i="29"/>
  <c r="F31" i="29"/>
  <c r="E31" i="29"/>
  <c r="D31" i="29"/>
  <c r="O30" i="29"/>
  <c r="N30" i="29"/>
  <c r="M30" i="29"/>
  <c r="L30" i="29"/>
  <c r="K30" i="29"/>
  <c r="J30" i="29"/>
  <c r="I30" i="29"/>
  <c r="H30" i="29"/>
  <c r="G30" i="29"/>
  <c r="F30" i="29"/>
  <c r="E30" i="29"/>
  <c r="D30" i="29"/>
  <c r="O29" i="29"/>
  <c r="N29" i="29"/>
  <c r="M29" i="29"/>
  <c r="L29" i="29"/>
  <c r="K29" i="29"/>
  <c r="J29" i="29"/>
  <c r="I29" i="29"/>
  <c r="H29" i="29"/>
  <c r="G29" i="29"/>
  <c r="F29" i="29"/>
  <c r="E29" i="29"/>
  <c r="D29" i="29"/>
  <c r="O28" i="29"/>
  <c r="N28" i="29"/>
  <c r="M28" i="29"/>
  <c r="L28" i="29"/>
  <c r="K28" i="29"/>
  <c r="J28" i="29"/>
  <c r="I28" i="29"/>
  <c r="H28" i="29"/>
  <c r="G28" i="29"/>
  <c r="F28" i="29"/>
  <c r="E28" i="29"/>
  <c r="D28" i="29"/>
  <c r="O27" i="29"/>
  <c r="N27" i="29"/>
  <c r="M27" i="29"/>
  <c r="L27" i="29"/>
  <c r="K27" i="29"/>
  <c r="J27" i="29"/>
  <c r="I27" i="29"/>
  <c r="H27" i="29"/>
  <c r="G27" i="29"/>
  <c r="F27" i="29"/>
  <c r="E27" i="29"/>
  <c r="D27" i="29"/>
  <c r="O26" i="29"/>
  <c r="N26" i="29"/>
  <c r="M26" i="29"/>
  <c r="L26" i="29"/>
  <c r="K26" i="29"/>
  <c r="J26" i="29"/>
  <c r="I26" i="29"/>
  <c r="H26" i="29"/>
  <c r="G26" i="29"/>
  <c r="F26" i="29"/>
  <c r="E26" i="29"/>
  <c r="D26" i="29"/>
  <c r="O25" i="29"/>
  <c r="N25" i="29"/>
  <c r="M25" i="29"/>
  <c r="L25" i="29"/>
  <c r="K25" i="29"/>
  <c r="J25" i="29"/>
  <c r="I25" i="29"/>
  <c r="H25" i="29"/>
  <c r="G25" i="29"/>
  <c r="F25" i="29"/>
  <c r="E25" i="29"/>
  <c r="D25" i="29"/>
  <c r="O24" i="29"/>
  <c r="N24" i="29"/>
  <c r="M24" i="29"/>
  <c r="L24" i="29"/>
  <c r="K24" i="29"/>
  <c r="J24" i="29"/>
  <c r="I24" i="29"/>
  <c r="H24" i="29"/>
  <c r="G24" i="29"/>
  <c r="F24" i="29"/>
  <c r="E24" i="29"/>
  <c r="D24" i="29"/>
  <c r="O23" i="29"/>
  <c r="N23" i="29"/>
  <c r="M23" i="29"/>
  <c r="L23" i="29"/>
  <c r="K23" i="29"/>
  <c r="J23" i="29"/>
  <c r="I23" i="29"/>
  <c r="H23" i="29"/>
  <c r="G23" i="29"/>
  <c r="F23" i="29"/>
  <c r="E23" i="29"/>
  <c r="D23" i="29"/>
  <c r="O22" i="29"/>
  <c r="N22" i="29"/>
  <c r="M22" i="29"/>
  <c r="L22" i="29"/>
  <c r="K22" i="29"/>
  <c r="J22" i="29"/>
  <c r="I22" i="29"/>
  <c r="H22" i="29"/>
  <c r="G22" i="29"/>
  <c r="F22" i="29"/>
  <c r="E22" i="29"/>
  <c r="D22" i="29"/>
  <c r="O21" i="29"/>
  <c r="N21" i="29"/>
  <c r="M21" i="29"/>
  <c r="L21" i="29"/>
  <c r="K21" i="29"/>
  <c r="J21" i="29"/>
  <c r="I21" i="29"/>
  <c r="H21" i="29"/>
  <c r="G21" i="29"/>
  <c r="F21" i="29"/>
  <c r="E21" i="29"/>
  <c r="D21" i="29"/>
  <c r="O20" i="29"/>
  <c r="N20" i="29"/>
  <c r="M20" i="29"/>
  <c r="L20" i="29"/>
  <c r="K20" i="29"/>
  <c r="J20" i="29"/>
  <c r="I20" i="29"/>
  <c r="H20" i="29"/>
  <c r="G20" i="29"/>
  <c r="F20" i="29"/>
  <c r="E20" i="29"/>
  <c r="D20" i="29"/>
  <c r="O19" i="29"/>
  <c r="N19" i="29"/>
  <c r="M19" i="29"/>
  <c r="L19" i="29"/>
  <c r="K19" i="29"/>
  <c r="J19" i="29"/>
  <c r="I19" i="29"/>
  <c r="H19" i="29"/>
  <c r="G19" i="29"/>
  <c r="F19" i="29"/>
  <c r="E19" i="29"/>
  <c r="D19" i="29"/>
  <c r="O18" i="29"/>
  <c r="N18" i="29"/>
  <c r="M18" i="29"/>
  <c r="L18" i="29"/>
  <c r="K18" i="29"/>
  <c r="J18" i="29"/>
  <c r="I18" i="29"/>
  <c r="H18" i="29"/>
  <c r="G18" i="29"/>
  <c r="F18" i="29"/>
  <c r="E18" i="29"/>
  <c r="D18" i="29"/>
  <c r="O16" i="29"/>
  <c r="N16" i="29"/>
  <c r="M16" i="29"/>
  <c r="L16" i="29"/>
  <c r="K16" i="29"/>
  <c r="J16" i="29"/>
  <c r="I16" i="29"/>
  <c r="H16" i="29"/>
  <c r="G16" i="29"/>
  <c r="F16" i="29"/>
  <c r="E16" i="29"/>
  <c r="D16" i="29"/>
  <c r="O12" i="29"/>
  <c r="N12" i="29"/>
  <c r="M12" i="29"/>
  <c r="L12" i="29"/>
  <c r="K12" i="29"/>
  <c r="J12" i="29"/>
  <c r="I12" i="29"/>
  <c r="H12" i="29"/>
  <c r="G12" i="29"/>
  <c r="F12" i="29"/>
  <c r="E12" i="29"/>
  <c r="D12" i="29"/>
  <c r="O11" i="29"/>
  <c r="N11" i="29"/>
  <c r="M11" i="29"/>
  <c r="L11" i="29"/>
  <c r="K11" i="29"/>
  <c r="J11" i="29"/>
  <c r="I11" i="29"/>
  <c r="H11" i="29"/>
  <c r="G11" i="29"/>
  <c r="F11" i="29"/>
  <c r="E11" i="29"/>
  <c r="D11" i="29"/>
  <c r="O10" i="29"/>
  <c r="N10" i="29"/>
  <c r="M10" i="29"/>
  <c r="L10" i="29"/>
  <c r="K10" i="29"/>
  <c r="J10" i="29"/>
  <c r="I10" i="29"/>
  <c r="H10" i="29"/>
  <c r="G10" i="29"/>
  <c r="F10" i="29"/>
  <c r="E10" i="29"/>
  <c r="D10" i="29"/>
  <c r="O9" i="29"/>
  <c r="N9" i="29"/>
  <c r="M9" i="29"/>
  <c r="L9" i="29"/>
  <c r="K9" i="29"/>
  <c r="J9" i="29"/>
  <c r="I9" i="29"/>
  <c r="H9" i="29"/>
  <c r="G9" i="29"/>
  <c r="F9" i="29"/>
  <c r="E9" i="29"/>
  <c r="D9" i="29"/>
  <c r="O8" i="29"/>
  <c r="N8" i="29"/>
  <c r="M8" i="29"/>
  <c r="L8" i="29"/>
  <c r="K8" i="29"/>
  <c r="J8" i="29"/>
  <c r="I8" i="29"/>
  <c r="H8" i="29"/>
  <c r="G8" i="29"/>
  <c r="F8" i="29"/>
  <c r="E8" i="29"/>
  <c r="D8" i="29"/>
  <c r="O7" i="29"/>
  <c r="N7" i="29"/>
  <c r="M7" i="29"/>
  <c r="L7" i="29"/>
  <c r="K7" i="29"/>
  <c r="J7" i="29"/>
  <c r="I7" i="29"/>
  <c r="H7" i="29"/>
  <c r="G7" i="29"/>
  <c r="F7" i="29"/>
  <c r="E7" i="29"/>
  <c r="D7" i="29"/>
  <c r="O6" i="29"/>
  <c r="N6" i="29"/>
  <c r="M6" i="29"/>
  <c r="L6" i="29"/>
  <c r="K6" i="29"/>
  <c r="J6" i="29"/>
  <c r="I6" i="29"/>
  <c r="H6" i="29"/>
  <c r="G6" i="29"/>
  <c r="F6" i="29"/>
  <c r="E6" i="29"/>
  <c r="D6" i="29"/>
  <c r="O5" i="29"/>
  <c r="N5" i="29"/>
  <c r="M5" i="29"/>
  <c r="L5" i="29"/>
  <c r="K5" i="29"/>
  <c r="J5" i="29"/>
  <c r="I5" i="29"/>
  <c r="H5" i="29"/>
  <c r="G5" i="29"/>
  <c r="F5" i="29"/>
  <c r="E5" i="29"/>
  <c r="D5" i="29"/>
  <c r="O4" i="29"/>
  <c r="N4" i="29"/>
  <c r="M4" i="29"/>
  <c r="L4" i="29"/>
  <c r="K4" i="29"/>
  <c r="J4" i="29"/>
  <c r="I4" i="29"/>
  <c r="H4" i="29"/>
  <c r="G4" i="29"/>
  <c r="F4" i="29"/>
  <c r="E4" i="29"/>
  <c r="D4" i="29"/>
  <c r="O3" i="29"/>
  <c r="N3" i="29"/>
  <c r="M3" i="29"/>
  <c r="L3" i="29"/>
  <c r="K3" i="29"/>
  <c r="J3" i="29"/>
  <c r="I3" i="29"/>
  <c r="H3" i="29"/>
  <c r="G3" i="29"/>
  <c r="F3" i="29"/>
  <c r="E3" i="29"/>
  <c r="D3" i="29"/>
  <c r="O2" i="29"/>
  <c r="N2" i="29"/>
  <c r="M2" i="29"/>
  <c r="L2" i="29"/>
  <c r="K2" i="29"/>
  <c r="J2" i="29"/>
  <c r="I2" i="29"/>
  <c r="H2" i="29"/>
  <c r="G2" i="29"/>
  <c r="F2" i="29"/>
  <c r="E2" i="29"/>
  <c r="D2" i="29"/>
  <c r="Q41" i="33"/>
  <c r="P41" i="33"/>
  <c r="O41" i="33"/>
  <c r="N41" i="33"/>
  <c r="M41" i="33"/>
  <c r="L41" i="33"/>
  <c r="K41" i="33"/>
  <c r="J41" i="33"/>
  <c r="I41" i="33"/>
  <c r="H41" i="33"/>
  <c r="G41" i="33"/>
  <c r="F41" i="33"/>
  <c r="E41" i="33"/>
  <c r="D41" i="33"/>
  <c r="Q40" i="33"/>
  <c r="P40" i="33"/>
  <c r="O40" i="33"/>
  <c r="N40" i="33"/>
  <c r="M40" i="33"/>
  <c r="L40" i="33"/>
  <c r="K40" i="33"/>
  <c r="J40" i="33"/>
  <c r="I40" i="33"/>
  <c r="H40" i="33"/>
  <c r="G40" i="33"/>
  <c r="F40" i="33"/>
  <c r="E40" i="33"/>
  <c r="D40" i="33"/>
  <c r="Q39" i="33"/>
  <c r="P39" i="33"/>
  <c r="O39" i="33"/>
  <c r="N39" i="33"/>
  <c r="M39" i="33"/>
  <c r="L39" i="33"/>
  <c r="K39" i="33"/>
  <c r="J39" i="33"/>
  <c r="I39" i="33"/>
  <c r="H39" i="33"/>
  <c r="G39" i="33"/>
  <c r="F39" i="33"/>
  <c r="E39" i="33"/>
  <c r="D39" i="33"/>
  <c r="Q38" i="33"/>
  <c r="P38" i="33"/>
  <c r="O38" i="33"/>
  <c r="N38" i="33"/>
  <c r="M38" i="33"/>
  <c r="L38" i="33"/>
  <c r="K38" i="33"/>
  <c r="J38" i="33"/>
  <c r="I38" i="33"/>
  <c r="H38" i="33"/>
  <c r="G38" i="33"/>
  <c r="F38" i="33"/>
  <c r="E38" i="33"/>
  <c r="D38" i="33"/>
  <c r="Q37" i="33"/>
  <c r="P37" i="33"/>
  <c r="O37" i="33"/>
  <c r="N37" i="33"/>
  <c r="M37" i="33"/>
  <c r="L37" i="33"/>
  <c r="K37" i="33"/>
  <c r="J37" i="33"/>
  <c r="I37" i="33"/>
  <c r="H37" i="33"/>
  <c r="G37" i="33"/>
  <c r="F37" i="33"/>
  <c r="E37" i="33"/>
  <c r="D37" i="33"/>
  <c r="Q36" i="33"/>
  <c r="P36" i="33"/>
  <c r="O36" i="33"/>
  <c r="N36" i="33"/>
  <c r="M36" i="33"/>
  <c r="L36" i="33"/>
  <c r="K36" i="33"/>
  <c r="J36" i="33"/>
  <c r="I36" i="33"/>
  <c r="H36" i="33"/>
  <c r="G36" i="33"/>
  <c r="F36" i="33"/>
  <c r="E36" i="33"/>
  <c r="D36" i="33"/>
  <c r="Q35" i="33"/>
  <c r="P35" i="33"/>
  <c r="O35" i="33"/>
  <c r="N35" i="33"/>
  <c r="M35" i="33"/>
  <c r="L35" i="33"/>
  <c r="K35" i="33"/>
  <c r="J35" i="33"/>
  <c r="I35" i="33"/>
  <c r="H35" i="33"/>
  <c r="G35" i="33"/>
  <c r="F35" i="33"/>
  <c r="E35" i="33"/>
  <c r="D35" i="33"/>
  <c r="Q34" i="33"/>
  <c r="P34" i="33"/>
  <c r="O34" i="33"/>
  <c r="N34" i="33"/>
  <c r="M34" i="33"/>
  <c r="L34" i="33"/>
  <c r="K34" i="33"/>
  <c r="J34" i="33"/>
  <c r="I34" i="33"/>
  <c r="H34" i="33"/>
  <c r="G34" i="33"/>
  <c r="F34" i="33"/>
  <c r="E34" i="33"/>
  <c r="D34" i="33"/>
  <c r="Q33" i="33"/>
  <c r="P33" i="33"/>
  <c r="O33" i="33"/>
  <c r="N33" i="33"/>
  <c r="M33" i="33"/>
  <c r="L33" i="33"/>
  <c r="K33" i="33"/>
  <c r="J33" i="33"/>
  <c r="I33" i="33"/>
  <c r="H33" i="33"/>
  <c r="G33" i="33"/>
  <c r="F33" i="33"/>
  <c r="E33" i="33"/>
  <c r="D33" i="33"/>
  <c r="Q32" i="33"/>
  <c r="P32" i="33"/>
  <c r="O32" i="33"/>
  <c r="N32" i="33"/>
  <c r="M32" i="33"/>
  <c r="L32" i="33"/>
  <c r="K32" i="33"/>
  <c r="J32" i="33"/>
  <c r="I32" i="33"/>
  <c r="H32" i="33"/>
  <c r="G32" i="33"/>
  <c r="F32" i="33"/>
  <c r="E32" i="33"/>
  <c r="D32" i="33"/>
  <c r="Q31" i="33"/>
  <c r="P31" i="33"/>
  <c r="O31" i="33"/>
  <c r="N31" i="33"/>
  <c r="M31" i="33"/>
  <c r="L31" i="33"/>
  <c r="K31" i="33"/>
  <c r="J31" i="33"/>
  <c r="I31" i="33"/>
  <c r="H31" i="33"/>
  <c r="G31" i="33"/>
  <c r="F31" i="33"/>
  <c r="E31" i="33"/>
  <c r="D31" i="33"/>
  <c r="Q30" i="33"/>
  <c r="P30" i="33"/>
  <c r="O30" i="33"/>
  <c r="N30" i="33"/>
  <c r="M30" i="33"/>
  <c r="L30" i="33"/>
  <c r="K30" i="33"/>
  <c r="J30" i="33"/>
  <c r="I30" i="33"/>
  <c r="H30" i="33"/>
  <c r="G30" i="33"/>
  <c r="F30" i="33"/>
  <c r="E30" i="33"/>
  <c r="D30" i="33"/>
  <c r="Q29" i="33"/>
  <c r="P29" i="33"/>
  <c r="O29" i="33"/>
  <c r="N29" i="33"/>
  <c r="M29" i="33"/>
  <c r="L29" i="33"/>
  <c r="K29" i="33"/>
  <c r="J29" i="33"/>
  <c r="I29" i="33"/>
  <c r="H29" i="33"/>
  <c r="G29" i="33"/>
  <c r="F29" i="33"/>
  <c r="E29" i="33"/>
  <c r="D29" i="33"/>
  <c r="Q28" i="33"/>
  <c r="P28" i="33"/>
  <c r="O28" i="33"/>
  <c r="N28" i="33"/>
  <c r="M28" i="33"/>
  <c r="L28" i="33"/>
  <c r="K28" i="33"/>
  <c r="J28" i="33"/>
  <c r="I28" i="33"/>
  <c r="H28" i="33"/>
  <c r="G28" i="33"/>
  <c r="F28" i="33"/>
  <c r="E28" i="33"/>
  <c r="D28" i="33"/>
  <c r="Q27" i="33"/>
  <c r="P27" i="33"/>
  <c r="O27" i="33"/>
  <c r="N27" i="33"/>
  <c r="M27" i="33"/>
  <c r="L27" i="33"/>
  <c r="K27" i="33"/>
  <c r="J27" i="33"/>
  <c r="I27" i="33"/>
  <c r="H27" i="33"/>
  <c r="G27" i="33"/>
  <c r="F27" i="33"/>
  <c r="E27" i="33"/>
  <c r="D27" i="33"/>
  <c r="Q17" i="33"/>
  <c r="P17" i="33"/>
  <c r="O17" i="33"/>
  <c r="N17" i="33"/>
  <c r="M17" i="33"/>
  <c r="L17" i="33"/>
  <c r="K17" i="33"/>
  <c r="J17" i="33"/>
  <c r="I17" i="33"/>
  <c r="H17" i="33"/>
  <c r="G17" i="33"/>
  <c r="F17" i="33"/>
  <c r="E17" i="33"/>
  <c r="D17" i="33"/>
  <c r="Q16" i="33"/>
  <c r="P16" i="33"/>
  <c r="O16" i="33"/>
  <c r="N16" i="33"/>
  <c r="M16" i="33"/>
  <c r="L16" i="33"/>
  <c r="K16" i="33"/>
  <c r="J16" i="33"/>
  <c r="I16" i="33"/>
  <c r="H16" i="33"/>
  <c r="G16" i="33"/>
  <c r="F16" i="33"/>
  <c r="E16" i="33"/>
  <c r="D16" i="33"/>
  <c r="Q15" i="33"/>
  <c r="P15" i="33"/>
  <c r="O15" i="33"/>
  <c r="N15" i="33"/>
  <c r="M15" i="33"/>
  <c r="L15" i="33"/>
  <c r="K15" i="33"/>
  <c r="J15" i="33"/>
  <c r="I15" i="33"/>
  <c r="H15" i="33"/>
  <c r="G15" i="33"/>
  <c r="F15" i="33"/>
  <c r="E15" i="33"/>
  <c r="D15" i="33"/>
  <c r="Q14" i="33"/>
  <c r="P14" i="33"/>
  <c r="O14" i="33"/>
  <c r="N14" i="33"/>
  <c r="M14" i="33"/>
  <c r="L14" i="33"/>
  <c r="K14" i="33"/>
  <c r="J14" i="33"/>
  <c r="I14" i="33"/>
  <c r="H14" i="33"/>
  <c r="G14" i="33"/>
  <c r="F14" i="33"/>
  <c r="E14" i="33"/>
  <c r="D14" i="33"/>
  <c r="Q13" i="33"/>
  <c r="P13" i="33"/>
  <c r="O13" i="33"/>
  <c r="N13" i="33"/>
  <c r="M13" i="33"/>
  <c r="L13" i="33"/>
  <c r="K13" i="33"/>
  <c r="J13" i="33"/>
  <c r="I13" i="33"/>
  <c r="H13" i="33"/>
  <c r="G13" i="33"/>
  <c r="F13" i="33"/>
  <c r="E13" i="33"/>
  <c r="D13" i="33"/>
  <c r="Q12" i="33"/>
  <c r="P12" i="33"/>
  <c r="O12" i="33"/>
  <c r="N12" i="33"/>
  <c r="M12" i="33"/>
  <c r="L12" i="33"/>
  <c r="K12" i="33"/>
  <c r="J12" i="33"/>
  <c r="I12" i="33"/>
  <c r="H12" i="33"/>
  <c r="G12" i="33"/>
  <c r="F12" i="33"/>
  <c r="E12" i="33"/>
  <c r="D12" i="33"/>
  <c r="Q11" i="33"/>
  <c r="P11" i="33"/>
  <c r="O11" i="33"/>
  <c r="N11" i="33"/>
  <c r="M11" i="33"/>
  <c r="L11" i="33"/>
  <c r="K11" i="33"/>
  <c r="J11" i="33"/>
  <c r="I11" i="33"/>
  <c r="H11" i="33"/>
  <c r="G11" i="33"/>
  <c r="F11" i="33"/>
  <c r="E11" i="33"/>
  <c r="D11" i="33"/>
  <c r="Q10" i="33"/>
  <c r="P10" i="33"/>
  <c r="O10" i="33"/>
  <c r="N10" i="33"/>
  <c r="M10" i="33"/>
  <c r="L10" i="33"/>
  <c r="K10" i="33"/>
  <c r="J10" i="33"/>
  <c r="I10" i="33"/>
  <c r="H10" i="33"/>
  <c r="G10" i="33"/>
  <c r="F10" i="33"/>
  <c r="E10" i="33"/>
  <c r="D10" i="33"/>
  <c r="Q9" i="33"/>
  <c r="P9" i="33"/>
  <c r="O9" i="33"/>
  <c r="N9" i="33"/>
  <c r="M9" i="33"/>
  <c r="L9" i="33"/>
  <c r="K9" i="33"/>
  <c r="J9" i="33"/>
  <c r="I9" i="33"/>
  <c r="H9" i="33"/>
  <c r="G9" i="33"/>
  <c r="F9" i="33"/>
  <c r="E9" i="33"/>
  <c r="D9" i="33"/>
  <c r="Q8" i="33"/>
  <c r="P8" i="33"/>
  <c r="O8" i="33"/>
  <c r="N8" i="33"/>
  <c r="M8" i="33"/>
  <c r="L8" i="33"/>
  <c r="K8" i="33"/>
  <c r="J8" i="33"/>
  <c r="I8" i="33"/>
  <c r="H8" i="33"/>
  <c r="G8" i="33"/>
  <c r="F8" i="33"/>
  <c r="E8" i="33"/>
  <c r="D8" i="33"/>
  <c r="Q7" i="33"/>
  <c r="P7" i="33"/>
  <c r="O7" i="33"/>
  <c r="N7" i="33"/>
  <c r="M7" i="33"/>
  <c r="L7" i="33"/>
  <c r="K7" i="33"/>
  <c r="J7" i="33"/>
  <c r="I7" i="33"/>
  <c r="H7" i="33"/>
  <c r="G7" i="33"/>
  <c r="F7" i="33"/>
  <c r="E7" i="33"/>
  <c r="D7" i="33"/>
  <c r="A35" i="9" l="1"/>
  <c r="A34" i="9"/>
  <c r="A33" i="9"/>
  <c r="A32" i="9"/>
  <c r="A21" i="9"/>
  <c r="A20" i="9"/>
  <c r="A19" i="9"/>
  <c r="A18" i="9"/>
  <c r="A17" i="9"/>
  <c r="A35" i="17"/>
  <c r="A34" i="17"/>
  <c r="A33" i="17"/>
  <c r="A32" i="17"/>
  <c r="A31" i="17"/>
  <c r="A21" i="17"/>
  <c r="A20" i="17"/>
  <c r="A19" i="17"/>
  <c r="A18" i="17"/>
  <c r="A17" i="17"/>
  <c r="A36" i="8"/>
  <c r="A35" i="8"/>
  <c r="A34" i="8"/>
  <c r="A21" i="8"/>
  <c r="A20" i="8"/>
  <c r="A19" i="8"/>
  <c r="A18" i="8"/>
  <c r="A21" i="4"/>
  <c r="A20" i="4"/>
  <c r="A19" i="4"/>
  <c r="A18" i="4"/>
  <c r="A17" i="4"/>
  <c r="A16" i="4"/>
  <c r="K38" i="3"/>
  <c r="J38" i="3"/>
  <c r="I38" i="3"/>
  <c r="G38" i="3"/>
  <c r="F38" i="3"/>
  <c r="E38" i="3"/>
  <c r="K37" i="3"/>
  <c r="J37" i="3"/>
  <c r="I37" i="3"/>
  <c r="G37" i="3"/>
  <c r="F37" i="3"/>
  <c r="E37" i="3"/>
  <c r="K36" i="3"/>
  <c r="J36" i="3"/>
  <c r="I36" i="3"/>
  <c r="G36" i="3"/>
  <c r="F36" i="3"/>
  <c r="E36" i="3"/>
  <c r="K35" i="3"/>
  <c r="J35" i="3"/>
  <c r="I35" i="3"/>
  <c r="G35" i="3"/>
  <c r="F35" i="3"/>
  <c r="E35" i="3"/>
  <c r="K34" i="3"/>
  <c r="J34" i="3"/>
  <c r="I34" i="3"/>
  <c r="G34" i="3"/>
  <c r="F34" i="3"/>
  <c r="E34" i="3"/>
  <c r="K33" i="3"/>
  <c r="J33" i="3"/>
  <c r="I33" i="3"/>
  <c r="G33" i="3"/>
  <c r="F33" i="3"/>
  <c r="E33" i="3"/>
  <c r="K32" i="3"/>
  <c r="J32" i="3"/>
  <c r="I32" i="3"/>
  <c r="G32" i="3"/>
  <c r="F32" i="3"/>
  <c r="E32" i="3"/>
  <c r="K31" i="3"/>
  <c r="J31" i="3"/>
  <c r="I31" i="3"/>
  <c r="G31" i="3"/>
  <c r="F31" i="3"/>
  <c r="E31" i="3"/>
  <c r="K30" i="3"/>
  <c r="J30" i="3"/>
  <c r="I30" i="3"/>
  <c r="G30" i="3"/>
  <c r="F30" i="3"/>
  <c r="E30" i="3"/>
  <c r="K29" i="3"/>
  <c r="J29" i="3"/>
  <c r="I29" i="3"/>
  <c r="G29" i="3"/>
  <c r="F29" i="3"/>
  <c r="E29" i="3"/>
  <c r="K28" i="3"/>
  <c r="J28" i="3"/>
  <c r="I28" i="3"/>
  <c r="G28" i="3"/>
  <c r="F28" i="3"/>
  <c r="E28" i="3"/>
  <c r="K27" i="3"/>
  <c r="J27" i="3"/>
  <c r="I27" i="3"/>
  <c r="G27" i="3"/>
  <c r="F27" i="3"/>
  <c r="E27" i="3"/>
  <c r="K26" i="3"/>
  <c r="J26" i="3"/>
  <c r="I26" i="3"/>
  <c r="G26" i="3"/>
  <c r="F26" i="3"/>
  <c r="E26" i="3"/>
  <c r="K25" i="3"/>
  <c r="J25" i="3"/>
  <c r="I25" i="3"/>
  <c r="G25" i="3"/>
  <c r="F25" i="3"/>
  <c r="E25" i="3"/>
  <c r="K24" i="3"/>
  <c r="J24" i="3"/>
  <c r="I24" i="3"/>
  <c r="G24" i="3"/>
  <c r="F24" i="3"/>
  <c r="E24" i="3"/>
  <c r="K22" i="3"/>
  <c r="J22" i="3"/>
  <c r="I22" i="3"/>
  <c r="G22" i="3"/>
  <c r="F22" i="3"/>
  <c r="E22" i="3"/>
  <c r="K21" i="3"/>
  <c r="J21" i="3"/>
  <c r="I21" i="3"/>
  <c r="G21" i="3"/>
  <c r="F21" i="3"/>
  <c r="E21" i="3"/>
  <c r="K16" i="3"/>
  <c r="J16" i="3"/>
  <c r="I16" i="3"/>
  <c r="G16" i="3"/>
  <c r="F16" i="3"/>
  <c r="E16" i="3"/>
  <c r="K15" i="3"/>
  <c r="J15" i="3"/>
  <c r="I15" i="3"/>
  <c r="G15" i="3"/>
  <c r="F15" i="3"/>
  <c r="E15" i="3"/>
  <c r="K14" i="3"/>
  <c r="J14" i="3"/>
  <c r="I14" i="3"/>
  <c r="G14" i="3"/>
  <c r="F14" i="3"/>
  <c r="E14" i="3"/>
  <c r="K13" i="3"/>
  <c r="J13" i="3"/>
  <c r="I13" i="3"/>
  <c r="G13" i="3"/>
  <c r="E13" i="3"/>
  <c r="K12" i="3"/>
  <c r="J12" i="3"/>
  <c r="I12" i="3"/>
  <c r="G12" i="3"/>
  <c r="E12" i="3"/>
  <c r="K11" i="3"/>
  <c r="J11" i="3"/>
  <c r="I11" i="3"/>
  <c r="G11" i="3"/>
  <c r="F11" i="3"/>
  <c r="E11" i="3"/>
  <c r="K10" i="3"/>
  <c r="J10" i="3"/>
  <c r="I10" i="3"/>
  <c r="G10" i="3"/>
  <c r="F10" i="3"/>
  <c r="E10" i="3"/>
  <c r="K9" i="3"/>
  <c r="J9" i="3"/>
  <c r="I9" i="3"/>
  <c r="G9" i="3"/>
  <c r="F9" i="3"/>
  <c r="E9" i="3"/>
  <c r="K8" i="3"/>
  <c r="J8" i="3"/>
  <c r="I8" i="3"/>
  <c r="G8" i="3"/>
  <c r="F8" i="3"/>
  <c r="E8" i="3"/>
  <c r="D8" i="3"/>
  <c r="D22" i="3"/>
  <c r="C22" i="3"/>
  <c r="A22" i="3"/>
  <c r="A33" i="32"/>
  <c r="A32" i="32"/>
  <c r="A18" i="32"/>
  <c r="A17" i="32"/>
  <c r="A13" i="32"/>
  <c r="A12" i="32"/>
  <c r="A11" i="32"/>
  <c r="A10" i="32"/>
  <c r="A9" i="32"/>
  <c r="A8" i="32"/>
  <c r="A7" i="32"/>
  <c r="A6" i="32"/>
  <c r="A5" i="32"/>
  <c r="A4" i="32"/>
  <c r="M2" i="30"/>
  <c r="F25" i="30"/>
  <c r="F24" i="30"/>
  <c r="F22" i="30"/>
  <c r="F21" i="30"/>
  <c r="M14" i="30"/>
  <c r="I14" i="30"/>
  <c r="F14" i="30"/>
  <c r="A14" i="30"/>
  <c r="M13" i="30"/>
  <c r="I13" i="30"/>
  <c r="F13" i="30"/>
  <c r="A13" i="30"/>
  <c r="M12" i="30"/>
  <c r="I12" i="30"/>
  <c r="F12" i="30"/>
  <c r="A12" i="30"/>
  <c r="M11" i="30"/>
  <c r="I11" i="30"/>
  <c r="F11" i="30"/>
  <c r="A11" i="30"/>
  <c r="M10" i="30"/>
  <c r="I10" i="30"/>
  <c r="F10" i="30"/>
  <c r="A10" i="30"/>
  <c r="M9" i="30"/>
  <c r="I9" i="30"/>
  <c r="F9" i="30"/>
  <c r="A9" i="30"/>
  <c r="M8" i="30"/>
  <c r="I8" i="30"/>
  <c r="F8" i="30"/>
  <c r="A8" i="30"/>
  <c r="M7" i="30"/>
  <c r="I7" i="30"/>
  <c r="A7" i="30"/>
  <c r="M6" i="30"/>
  <c r="I6" i="30"/>
  <c r="F6" i="30"/>
  <c r="A6" i="30"/>
  <c r="M5" i="30"/>
  <c r="I5" i="30"/>
  <c r="A5" i="30"/>
  <c r="M4" i="30"/>
  <c r="I4" i="30"/>
  <c r="F4" i="30"/>
  <c r="A4" i="30"/>
  <c r="P32" i="29"/>
  <c r="P31" i="29"/>
  <c r="P30" i="29"/>
  <c r="P29" i="29"/>
  <c r="P28" i="29"/>
  <c r="P27" i="29"/>
  <c r="P26" i="29"/>
  <c r="P25" i="29"/>
  <c r="P24" i="29"/>
  <c r="P23" i="29"/>
  <c r="P22" i="29"/>
  <c r="P21" i="29"/>
  <c r="P20" i="29"/>
  <c r="P19" i="29"/>
  <c r="P18" i="29"/>
  <c r="P16" i="29"/>
  <c r="P12" i="29"/>
  <c r="P11" i="29"/>
  <c r="P10" i="29"/>
  <c r="P9" i="29"/>
  <c r="P8" i="29"/>
  <c r="P7" i="29"/>
  <c r="M13" i="3" s="1"/>
  <c r="P6" i="29"/>
  <c r="M12" i="3" s="1"/>
  <c r="P5" i="29"/>
  <c r="P4" i="29"/>
  <c r="P3" i="29"/>
  <c r="J14" i="30" l="1"/>
  <c r="N14" i="30" s="1"/>
  <c r="J7" i="30"/>
  <c r="N7" i="30" s="1"/>
  <c r="J9" i="30"/>
  <c r="N9" i="30" s="1"/>
  <c r="J11" i="30"/>
  <c r="N11" i="30" s="1"/>
  <c r="P33" i="29"/>
  <c r="J13" i="30"/>
  <c r="N13" i="30" s="1"/>
  <c r="J6" i="30"/>
  <c r="N6" i="30" s="1"/>
  <c r="J8" i="30"/>
  <c r="N8" i="30" s="1"/>
  <c r="J10" i="30"/>
  <c r="N10" i="30" s="1"/>
  <c r="J12" i="30"/>
  <c r="N12" i="30" s="1"/>
  <c r="N4" i="30"/>
  <c r="D38" i="3"/>
  <c r="D37" i="3"/>
  <c r="D36" i="3"/>
  <c r="D35" i="3"/>
  <c r="D34" i="3"/>
  <c r="D33" i="3"/>
  <c r="D32" i="3"/>
  <c r="D31" i="3"/>
  <c r="D30" i="3"/>
  <c r="D29" i="3"/>
  <c r="D28" i="3"/>
  <c r="D27" i="3"/>
  <c r="D26" i="3"/>
  <c r="D25" i="3"/>
  <c r="D24" i="3"/>
  <c r="D21" i="3"/>
  <c r="D16" i="3"/>
  <c r="D15" i="3"/>
  <c r="D14" i="3"/>
  <c r="D13" i="3"/>
  <c r="D12" i="3"/>
  <c r="D11" i="3"/>
  <c r="D10" i="3"/>
  <c r="D9" i="3"/>
  <c r="C38" i="3"/>
  <c r="C37" i="3"/>
  <c r="C36" i="3"/>
  <c r="C35" i="3"/>
  <c r="C34" i="3"/>
  <c r="C33" i="3"/>
  <c r="C32" i="3"/>
  <c r="C31" i="3"/>
  <c r="C30" i="3"/>
  <c r="C29" i="3"/>
  <c r="C28" i="3"/>
  <c r="C27" i="3"/>
  <c r="C26" i="3"/>
  <c r="C25" i="3"/>
  <c r="C24" i="3"/>
  <c r="C21" i="3"/>
  <c r="C16" i="3"/>
  <c r="C15" i="3"/>
  <c r="C14" i="3"/>
  <c r="C13" i="3"/>
  <c r="C12" i="3"/>
  <c r="C11" i="3"/>
  <c r="C9" i="3"/>
  <c r="C8" i="3"/>
  <c r="C41" i="33"/>
  <c r="C40" i="33"/>
  <c r="C39" i="33"/>
  <c r="C38" i="33"/>
  <c r="C37" i="33"/>
  <c r="C36" i="33"/>
  <c r="C35" i="33"/>
  <c r="C34" i="33"/>
  <c r="C33" i="33"/>
  <c r="C32" i="33"/>
  <c r="C31" i="33"/>
  <c r="C30" i="33"/>
  <c r="C29" i="33"/>
  <c r="C28" i="33"/>
  <c r="A30" i="29"/>
  <c r="A16" i="29"/>
  <c r="A12" i="29"/>
  <c r="A11" i="29"/>
  <c r="A10" i="29"/>
  <c r="A9" i="29"/>
  <c r="A8" i="29"/>
  <c r="A7" i="29"/>
  <c r="A6" i="29"/>
  <c r="A5" i="29"/>
  <c r="R31" i="33" l="1"/>
  <c r="H42" i="33"/>
  <c r="R32" i="33"/>
  <c r="R40" i="33"/>
  <c r="L42" i="33"/>
  <c r="R27" i="33"/>
  <c r="R35" i="33"/>
  <c r="R34" i="33"/>
  <c r="R33" i="33"/>
  <c r="R41" i="33"/>
  <c r="R28" i="33"/>
  <c r="R36" i="33"/>
  <c r="R7" i="33"/>
  <c r="R39" i="33"/>
  <c r="R30" i="33"/>
  <c r="R38" i="33"/>
  <c r="R29" i="33"/>
  <c r="R37" i="33"/>
  <c r="I42" i="33"/>
  <c r="R15" i="33"/>
  <c r="R9" i="33"/>
  <c r="R11" i="33"/>
  <c r="R14" i="33"/>
  <c r="R16" i="33"/>
  <c r="R13" i="33"/>
  <c r="D42" i="33"/>
  <c r="M42" i="33"/>
  <c r="F42" i="33"/>
  <c r="G42" i="33"/>
  <c r="P42" i="33"/>
  <c r="R17" i="33"/>
  <c r="Q42" i="33"/>
  <c r="J42" i="33"/>
  <c r="K42" i="33"/>
  <c r="R12" i="33"/>
  <c r="R10" i="33"/>
  <c r="E42" i="33"/>
  <c r="N42" i="33"/>
  <c r="O42" i="33"/>
  <c r="C10" i="3"/>
  <c r="R42" i="33" l="1"/>
  <c r="A4" i="29" l="1"/>
  <c r="M17" i="30"/>
  <c r="I17" i="30"/>
  <c r="F17" i="30"/>
  <c r="A17" i="30"/>
  <c r="A19" i="32"/>
  <c r="Q39" i="4"/>
  <c r="Q23" i="4"/>
  <c r="M39" i="17"/>
  <c r="A21" i="3"/>
  <c r="A16" i="3"/>
  <c r="A15" i="3"/>
  <c r="A14" i="3"/>
  <c r="A13" i="3"/>
  <c r="A12" i="3"/>
  <c r="A11" i="3"/>
  <c r="A10" i="3"/>
  <c r="A9" i="3"/>
  <c r="A22" i="4"/>
  <c r="A15" i="4"/>
  <c r="A14" i="4"/>
  <c r="A13" i="4"/>
  <c r="A12" i="4"/>
  <c r="A11" i="4"/>
  <c r="A10" i="4"/>
  <c r="A9" i="4"/>
  <c r="A8" i="4"/>
  <c r="A22" i="8"/>
  <c r="A17" i="8"/>
  <c r="A16" i="8"/>
  <c r="A15" i="8"/>
  <c r="A14" i="8"/>
  <c r="A13" i="8"/>
  <c r="A12" i="8"/>
  <c r="A11" i="8"/>
  <c r="A10" i="8"/>
  <c r="A9" i="8"/>
  <c r="A8" i="8"/>
  <c r="A37" i="17"/>
  <c r="A36" i="17"/>
  <c r="A30" i="17"/>
  <c r="A29" i="17"/>
  <c r="A28" i="17"/>
  <c r="A27" i="17"/>
  <c r="A26" i="17"/>
  <c r="A16" i="17"/>
  <c r="A15" i="17"/>
  <c r="A14" i="17"/>
  <c r="A13" i="17"/>
  <c r="A12" i="17"/>
  <c r="A11" i="17"/>
  <c r="A10" i="17"/>
  <c r="A9" i="17"/>
  <c r="A8" i="17"/>
  <c r="A30" i="9"/>
  <c r="A29" i="9"/>
  <c r="A28" i="9"/>
  <c r="A27" i="9"/>
  <c r="A26" i="9"/>
  <c r="A15" i="9"/>
  <c r="A22" i="9"/>
  <c r="A16" i="9"/>
  <c r="A14" i="9"/>
  <c r="A13" i="9"/>
  <c r="A12" i="9"/>
  <c r="A11" i="9"/>
  <c r="A10" i="9"/>
  <c r="A9" i="9"/>
  <c r="A22" i="17"/>
  <c r="A8" i="9"/>
  <c r="J17" i="30" l="1"/>
  <c r="N17" i="30" s="1"/>
  <c r="D17" i="37"/>
  <c r="D13" i="37"/>
  <c r="D9" i="37"/>
  <c r="D6" i="37"/>
  <c r="D16" i="37"/>
  <c r="D12" i="37"/>
  <c r="D8" i="37"/>
  <c r="D18" i="37"/>
  <c r="D14" i="37"/>
  <c r="D15" i="37"/>
  <c r="D11" i="37"/>
  <c r="D10" i="37"/>
  <c r="M7" i="39"/>
  <c r="M17" i="39"/>
  <c r="M16" i="39"/>
  <c r="M15" i="39"/>
  <c r="M13" i="39"/>
  <c r="M14" i="39"/>
  <c r="M11" i="39"/>
  <c r="M5" i="39"/>
  <c r="M10" i="39"/>
  <c r="M6" i="39"/>
  <c r="M12" i="39"/>
  <c r="M8" i="39"/>
  <c r="M18" i="39"/>
  <c r="M9" i="39"/>
  <c r="C5" i="35" l="1"/>
  <c r="C9" i="35"/>
  <c r="C6" i="35"/>
  <c r="C10" i="35"/>
  <c r="C3" i="35"/>
  <c r="C7" i="35"/>
  <c r="C4" i="35"/>
  <c r="C8" i="35"/>
  <c r="C2" i="35" l="1"/>
  <c r="A1" i="37"/>
  <c r="P2" i="29" l="1"/>
  <c r="P17" i="29" l="1"/>
  <c r="A31" i="32"/>
  <c r="A30" i="32"/>
  <c r="A29" i="32"/>
  <c r="A28" i="32"/>
  <c r="A27" i="32"/>
  <c r="A26" i="32"/>
  <c r="A25" i="32"/>
  <c r="A24" i="32"/>
  <c r="A23" i="32"/>
  <c r="A22" i="32"/>
  <c r="M34" i="30"/>
  <c r="I34" i="30"/>
  <c r="F34" i="30"/>
  <c r="A34" i="30"/>
  <c r="M33" i="30"/>
  <c r="I33" i="30"/>
  <c r="F33" i="30"/>
  <c r="A33" i="30"/>
  <c r="M32" i="30"/>
  <c r="I32" i="30"/>
  <c r="F32" i="30"/>
  <c r="A32" i="30"/>
  <c r="M31" i="30"/>
  <c r="I31" i="30"/>
  <c r="F31" i="30"/>
  <c r="A31" i="30"/>
  <c r="M30" i="30"/>
  <c r="I30" i="30"/>
  <c r="F30" i="30"/>
  <c r="A30" i="30"/>
  <c r="M29" i="30"/>
  <c r="I29" i="30"/>
  <c r="F29" i="30"/>
  <c r="A29" i="30"/>
  <c r="M28" i="30"/>
  <c r="I28" i="30"/>
  <c r="F28" i="30"/>
  <c r="A28" i="30"/>
  <c r="M27" i="30"/>
  <c r="I27" i="30"/>
  <c r="F27" i="30"/>
  <c r="A27" i="30"/>
  <c r="M26" i="30"/>
  <c r="I26" i="30"/>
  <c r="F26" i="30"/>
  <c r="A26" i="30"/>
  <c r="M25" i="30"/>
  <c r="I25" i="30"/>
  <c r="A25" i="30"/>
  <c r="M24" i="30"/>
  <c r="I24" i="30"/>
  <c r="A24" i="30"/>
  <c r="M23" i="30"/>
  <c r="I23" i="30"/>
  <c r="F23" i="30"/>
  <c r="A23" i="30"/>
  <c r="M22" i="30"/>
  <c r="I22" i="30"/>
  <c r="A22" i="30"/>
  <c r="A29" i="29"/>
  <c r="A28" i="29"/>
  <c r="A27" i="29"/>
  <c r="A26" i="29"/>
  <c r="A25" i="29"/>
  <c r="A24" i="29"/>
  <c r="A23" i="29"/>
  <c r="A22" i="29"/>
  <c r="A21" i="29"/>
  <c r="A20" i="29"/>
  <c r="A19" i="29"/>
  <c r="J22" i="30" l="1"/>
  <c r="N22" i="30" s="1"/>
  <c r="J26" i="30"/>
  <c r="N26" i="30" s="1"/>
  <c r="J28" i="30"/>
  <c r="N28" i="30" s="1"/>
  <c r="J30" i="30"/>
  <c r="N30" i="30" s="1"/>
  <c r="J32" i="30"/>
  <c r="N32" i="30" s="1"/>
  <c r="J34" i="30"/>
  <c r="N34" i="30" s="1"/>
  <c r="J24" i="30"/>
  <c r="N24" i="30" s="1"/>
  <c r="J23" i="30"/>
  <c r="N23" i="30" s="1"/>
  <c r="J25" i="30"/>
  <c r="N25" i="30" s="1"/>
  <c r="J27" i="30"/>
  <c r="N27" i="30" s="1"/>
  <c r="J29" i="30"/>
  <c r="N29" i="30" s="1"/>
  <c r="J31" i="30"/>
  <c r="N31" i="30" s="1"/>
  <c r="J33" i="30"/>
  <c r="N33" i="30" s="1"/>
  <c r="A39" i="9"/>
  <c r="A39" i="17"/>
  <c r="A39" i="8"/>
  <c r="A39" i="4"/>
  <c r="Q39" i="3"/>
  <c r="A39" i="3"/>
  <c r="A220" i="32"/>
  <c r="A219" i="32"/>
  <c r="A218" i="32"/>
  <c r="A217" i="32"/>
  <c r="A216" i="32"/>
  <c r="A215" i="32"/>
  <c r="A214" i="32"/>
  <c r="A213" i="32"/>
  <c r="A212" i="32"/>
  <c r="A211" i="32"/>
  <c r="A210" i="32"/>
  <c r="A209" i="32"/>
  <c r="A208" i="32"/>
  <c r="A207" i="32"/>
  <c r="A206" i="32"/>
  <c r="A205" i="32"/>
  <c r="A204" i="32"/>
  <c r="A203" i="32"/>
  <c r="A202" i="32"/>
  <c r="A201" i="32"/>
  <c r="A200" i="32"/>
  <c r="A199" i="32"/>
  <c r="A198" i="32"/>
  <c r="A197" i="32"/>
  <c r="A196" i="32"/>
  <c r="A195" i="32"/>
  <c r="A194" i="32"/>
  <c r="A193" i="32"/>
  <c r="A192" i="32"/>
  <c r="A191" i="32"/>
  <c r="A190" i="32"/>
  <c r="A189" i="32"/>
  <c r="A188" i="32"/>
  <c r="A187" i="32"/>
  <c r="A186" i="32"/>
  <c r="A185" i="32"/>
  <c r="A184" i="32"/>
  <c r="A183" i="32"/>
  <c r="A182" i="32"/>
  <c r="A181" i="32"/>
  <c r="A180" i="32"/>
  <c r="A179" i="32"/>
  <c r="A178" i="32"/>
  <c r="A177" i="32"/>
  <c r="A176" i="32"/>
  <c r="A175" i="32"/>
  <c r="A174" i="32"/>
  <c r="A173" i="32"/>
  <c r="A172" i="32"/>
  <c r="A171" i="32"/>
  <c r="A170" i="32"/>
  <c r="A169" i="32"/>
  <c r="A168" i="32"/>
  <c r="A167" i="32"/>
  <c r="A166" i="32"/>
  <c r="A165" i="32"/>
  <c r="A164" i="32"/>
  <c r="A163" i="32"/>
  <c r="A162" i="32"/>
  <c r="A161" i="32"/>
  <c r="A160" i="32"/>
  <c r="A159" i="32"/>
  <c r="A158" i="32"/>
  <c r="A157" i="32"/>
  <c r="A156" i="32"/>
  <c r="A155" i="32"/>
  <c r="A154" i="32"/>
  <c r="A153" i="32"/>
  <c r="A152" i="32"/>
  <c r="A151" i="32"/>
  <c r="A150" i="32"/>
  <c r="A149" i="32"/>
  <c r="A148" i="32"/>
  <c r="A147" i="32"/>
  <c r="A146" i="32"/>
  <c r="A145" i="32"/>
  <c r="A144" i="32"/>
  <c r="A143" i="32"/>
  <c r="A142" i="32"/>
  <c r="A141" i="32"/>
  <c r="A140" i="32"/>
  <c r="A139" i="32"/>
  <c r="A138" i="32"/>
  <c r="A137" i="32"/>
  <c r="A136" i="32"/>
  <c r="A135" i="32"/>
  <c r="A134" i="32"/>
  <c r="A133" i="32"/>
  <c r="A132" i="32"/>
  <c r="A131" i="32"/>
  <c r="A130" i="32"/>
  <c r="A129" i="32"/>
  <c r="A128" i="32"/>
  <c r="A127" i="32"/>
  <c r="A126" i="32"/>
  <c r="A125" i="32"/>
  <c r="A124" i="32"/>
  <c r="A123" i="32"/>
  <c r="A122" i="32"/>
  <c r="A121" i="32"/>
  <c r="A120" i="32"/>
  <c r="A119" i="32"/>
  <c r="A118" i="32"/>
  <c r="A117" i="32"/>
  <c r="A116" i="32"/>
  <c r="A115" i="32"/>
  <c r="A114" i="32"/>
  <c r="A113" i="32"/>
  <c r="A112" i="32"/>
  <c r="A111" i="32"/>
  <c r="A110" i="32"/>
  <c r="A109" i="32"/>
  <c r="A108" i="32"/>
  <c r="A107" i="32"/>
  <c r="A106" i="32"/>
  <c r="A105" i="32"/>
  <c r="A104" i="32"/>
  <c r="A103" i="32"/>
  <c r="A102" i="32"/>
  <c r="A101" i="32"/>
  <c r="A100" i="32"/>
  <c r="A99" i="32"/>
  <c r="A98" i="32"/>
  <c r="A97" i="32"/>
  <c r="A96" i="32"/>
  <c r="A95" i="32"/>
  <c r="A94" i="32"/>
  <c r="A93" i="32"/>
  <c r="A92" i="32"/>
  <c r="A91" i="32"/>
  <c r="A90" i="32"/>
  <c r="A89" i="32"/>
  <c r="A88" i="32"/>
  <c r="A87" i="32"/>
  <c r="A86" i="32"/>
  <c r="A85" i="32"/>
  <c r="A84" i="32"/>
  <c r="A83" i="32"/>
  <c r="A82" i="32"/>
  <c r="A81" i="32"/>
  <c r="A80" i="32"/>
  <c r="A79" i="32"/>
  <c r="A78" i="32"/>
  <c r="A77" i="32"/>
  <c r="A76" i="32"/>
  <c r="A75" i="32"/>
  <c r="A74" i="32"/>
  <c r="A73" i="32"/>
  <c r="A72" i="32"/>
  <c r="A71" i="32"/>
  <c r="A70" i="32"/>
  <c r="A69" i="32"/>
  <c r="A68" i="32"/>
  <c r="A67" i="32"/>
  <c r="A66" i="32"/>
  <c r="A65" i="32"/>
  <c r="A64" i="32"/>
  <c r="A63" i="32"/>
  <c r="A62" i="32"/>
  <c r="A61" i="32"/>
  <c r="A60" i="32"/>
  <c r="A59" i="32"/>
  <c r="A58" i="32"/>
  <c r="A57" i="32"/>
  <c r="A56" i="32"/>
  <c r="A55" i="32"/>
  <c r="A54" i="32"/>
  <c r="A53" i="32"/>
  <c r="A52" i="32"/>
  <c r="A51" i="32"/>
  <c r="A50" i="32"/>
  <c r="A49" i="32"/>
  <c r="A48" i="32"/>
  <c r="A47" i="32"/>
  <c r="A46" i="32"/>
  <c r="A45" i="32"/>
  <c r="A44" i="32"/>
  <c r="A43" i="32"/>
  <c r="A42" i="32"/>
  <c r="A41" i="32"/>
  <c r="A40" i="32"/>
  <c r="A39" i="32"/>
  <c r="A38" i="32"/>
  <c r="A37" i="32"/>
  <c r="A36" i="32"/>
  <c r="A35" i="32"/>
  <c r="A34" i="32"/>
  <c r="A21" i="32"/>
  <c r="A20" i="32"/>
  <c r="A3" i="32"/>
  <c r="A219" i="30"/>
  <c r="A218" i="30"/>
  <c r="A217" i="30"/>
  <c r="A216" i="30"/>
  <c r="A215" i="30"/>
  <c r="A214" i="30"/>
  <c r="A213" i="30"/>
  <c r="A212" i="30"/>
  <c r="A211" i="30"/>
  <c r="A210" i="30"/>
  <c r="A209" i="30"/>
  <c r="A208" i="30"/>
  <c r="A207" i="30"/>
  <c r="A206" i="30"/>
  <c r="A205" i="30"/>
  <c r="A204" i="30"/>
  <c r="A203" i="30"/>
  <c r="A202" i="30"/>
  <c r="A201" i="30"/>
  <c r="A200" i="30"/>
  <c r="A199" i="30"/>
  <c r="A198" i="30"/>
  <c r="A197" i="30"/>
  <c r="A196" i="30"/>
  <c r="A195" i="30"/>
  <c r="A194" i="30"/>
  <c r="A193" i="30"/>
  <c r="A192" i="30"/>
  <c r="A191" i="30"/>
  <c r="A190" i="30"/>
  <c r="A189" i="30"/>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21" i="30"/>
  <c r="A20" i="30"/>
  <c r="A19" i="30"/>
  <c r="A3" i="30"/>
  <c r="A2" i="30"/>
  <c r="A2" i="32"/>
  <c r="A217" i="29"/>
  <c r="A216" i="29"/>
  <c r="A215" i="29"/>
  <c r="A214" i="29"/>
  <c r="A213" i="29"/>
  <c r="A212" i="29"/>
  <c r="A211" i="29"/>
  <c r="A210" i="29"/>
  <c r="A209" i="29"/>
  <c r="A208" i="29"/>
  <c r="A207" i="29"/>
  <c r="A206" i="29"/>
  <c r="A205" i="29"/>
  <c r="A204" i="29"/>
  <c r="A203" i="29"/>
  <c r="A202" i="29"/>
  <c r="A201" i="29"/>
  <c r="A200" i="29"/>
  <c r="A199" i="29"/>
  <c r="A198" i="29"/>
  <c r="A197" i="29"/>
  <c r="A196" i="29"/>
  <c r="A195" i="29"/>
  <c r="A194" i="29"/>
  <c r="A193" i="29"/>
  <c r="A192" i="29"/>
  <c r="A191" i="29"/>
  <c r="A190" i="29"/>
  <c r="A189" i="29"/>
  <c r="A188" i="29"/>
  <c r="A187" i="29"/>
  <c r="A186" i="29"/>
  <c r="A185" i="29"/>
  <c r="A184" i="29"/>
  <c r="A183" i="29"/>
  <c r="A182" i="29"/>
  <c r="A181" i="29"/>
  <c r="A180" i="29"/>
  <c r="A179" i="29"/>
  <c r="A178" i="29"/>
  <c r="A177" i="29"/>
  <c r="A176" i="29"/>
  <c r="A175" i="29"/>
  <c r="A174" i="29"/>
  <c r="A173" i="29"/>
  <c r="A172" i="29"/>
  <c r="A171" i="29"/>
  <c r="A170" i="29"/>
  <c r="A169" i="29"/>
  <c r="A168" i="29"/>
  <c r="A167" i="29"/>
  <c r="A166" i="29"/>
  <c r="A165" i="29"/>
  <c r="A164" i="29"/>
  <c r="A163" i="29"/>
  <c r="A162" i="29"/>
  <c r="A161" i="29"/>
  <c r="A160" i="29"/>
  <c r="A159" i="29"/>
  <c r="A158" i="29"/>
  <c r="A157" i="29"/>
  <c r="A156" i="29"/>
  <c r="A155" i="29"/>
  <c r="A154" i="29"/>
  <c r="A153" i="29"/>
  <c r="A152" i="29"/>
  <c r="A151" i="29"/>
  <c r="A150" i="29"/>
  <c r="A149" i="29"/>
  <c r="A148" i="29"/>
  <c r="A147" i="29"/>
  <c r="A146" i="29"/>
  <c r="A145" i="29"/>
  <c r="A144" i="29"/>
  <c r="A143" i="29"/>
  <c r="A142" i="29"/>
  <c r="A141" i="29"/>
  <c r="A140" i="29"/>
  <c r="A139" i="29"/>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18" i="29"/>
  <c r="A17" i="29"/>
  <c r="A3" i="29"/>
  <c r="A2" i="29"/>
  <c r="L20" i="3" l="1"/>
  <c r="L18" i="3"/>
  <c r="L19" i="3"/>
  <c r="L17" i="3"/>
  <c r="O20" i="3"/>
  <c r="O19" i="3"/>
  <c r="O18" i="3"/>
  <c r="O17" i="3"/>
  <c r="S19" i="33"/>
  <c r="S20" i="33"/>
  <c r="S18" i="33"/>
  <c r="S21" i="33"/>
  <c r="M20" i="3"/>
  <c r="M17" i="3"/>
  <c r="M18" i="3"/>
  <c r="M19" i="3"/>
  <c r="M31" i="3"/>
  <c r="M30" i="3"/>
  <c r="M34" i="3"/>
  <c r="M37" i="3"/>
  <c r="M25" i="3"/>
  <c r="M26" i="3"/>
  <c r="M28" i="3"/>
  <c r="M35" i="3"/>
  <c r="M36" i="3"/>
  <c r="M29" i="3"/>
  <c r="M24" i="3"/>
  <c r="M33" i="3"/>
  <c r="M32" i="3"/>
  <c r="M38" i="3"/>
  <c r="M27" i="3"/>
  <c r="M16" i="3"/>
  <c r="M14" i="3"/>
  <c r="M11" i="3"/>
  <c r="M10" i="3"/>
  <c r="M21" i="3"/>
  <c r="M9" i="3"/>
  <c r="M8" i="3"/>
  <c r="M15" i="3"/>
  <c r="M22" i="3"/>
  <c r="L21" i="3"/>
  <c r="L16" i="3"/>
  <c r="L38" i="3"/>
  <c r="L34" i="3"/>
  <c r="L30" i="3"/>
  <c r="L26" i="3"/>
  <c r="L15" i="3"/>
  <c r="L37" i="3"/>
  <c r="L33" i="3"/>
  <c r="L29" i="3"/>
  <c r="L25" i="3"/>
  <c r="L22" i="3"/>
  <c r="L14" i="3"/>
  <c r="L36" i="3"/>
  <c r="L32" i="3"/>
  <c r="L28" i="3"/>
  <c r="L24" i="3"/>
  <c r="L35" i="3"/>
  <c r="L31" i="3"/>
  <c r="L27" i="3"/>
  <c r="O16" i="3"/>
  <c r="O8" i="3"/>
  <c r="O15" i="3"/>
  <c r="O11" i="3"/>
  <c r="O22" i="3"/>
  <c r="O14" i="3"/>
  <c r="O10" i="3"/>
  <c r="O21" i="3"/>
  <c r="S15" i="33"/>
  <c r="S9" i="33"/>
  <c r="S12" i="33"/>
  <c r="S10" i="33"/>
  <c r="S7" i="33"/>
  <c r="S8" i="33"/>
  <c r="S13" i="33"/>
  <c r="S14" i="33"/>
  <c r="S11" i="33"/>
  <c r="S16" i="33"/>
  <c r="S17" i="33"/>
  <c r="O17" i="29" l="1"/>
  <c r="N17" i="29"/>
  <c r="M17" i="29"/>
  <c r="L17" i="29"/>
  <c r="K17" i="29"/>
  <c r="J17" i="29"/>
  <c r="I17" i="29"/>
  <c r="H17" i="29"/>
  <c r="G17" i="29"/>
  <c r="F17" i="29"/>
  <c r="E17" i="29"/>
  <c r="D17" i="29"/>
  <c r="S22" i="33" l="1"/>
  <c r="I19" i="37"/>
  <c r="H19" i="37"/>
  <c r="F19" i="37"/>
  <c r="M19" i="39" l="1"/>
  <c r="M35" i="30"/>
  <c r="M21" i="30"/>
  <c r="I35" i="30"/>
  <c r="I21" i="30"/>
  <c r="O33" i="29"/>
  <c r="N33" i="29"/>
  <c r="M33" i="29"/>
  <c r="L33" i="29"/>
  <c r="K33" i="29"/>
  <c r="J33" i="29"/>
  <c r="I33" i="29"/>
  <c r="H33" i="29"/>
  <c r="G33" i="29"/>
  <c r="F33" i="29"/>
  <c r="E33" i="29"/>
  <c r="D33" i="29"/>
  <c r="O30" i="3" l="1"/>
  <c r="O29" i="3"/>
  <c r="O24" i="3"/>
  <c r="O35" i="3"/>
  <c r="O32" i="3"/>
  <c r="O33" i="3"/>
  <c r="O26" i="3"/>
  <c r="O25" i="3"/>
  <c r="O36" i="3"/>
  <c r="O31" i="3"/>
  <c r="O34" i="3"/>
  <c r="O28" i="3"/>
  <c r="O38" i="3"/>
  <c r="O37" i="3"/>
  <c r="O27" i="3"/>
  <c r="M39" i="3"/>
  <c r="Q23" i="3"/>
  <c r="J21" i="30"/>
  <c r="F35" i="30"/>
  <c r="J35" i="30" s="1"/>
  <c r="N35" i="30" s="1"/>
  <c r="N21" i="30" l="1"/>
  <c r="N37" i="3"/>
  <c r="N25" i="3"/>
  <c r="Q25" i="3" s="1"/>
  <c r="N33" i="3"/>
  <c r="N28" i="3"/>
  <c r="N36" i="3"/>
  <c r="N27" i="3"/>
  <c r="N35" i="3"/>
  <c r="N30" i="3"/>
  <c r="N38" i="3"/>
  <c r="N26" i="3"/>
  <c r="N34" i="3"/>
  <c r="N29" i="3"/>
  <c r="N24" i="3"/>
  <c r="Q24" i="3" s="1"/>
  <c r="N32" i="3"/>
  <c r="N31" i="3"/>
  <c r="Q27" i="3" l="1"/>
  <c r="Q26" i="3"/>
  <c r="Q28" i="3"/>
  <c r="Q22" i="33" l="1"/>
  <c r="P22" i="33"/>
  <c r="O22" i="33"/>
  <c r="N22" i="33"/>
  <c r="M22" i="33"/>
  <c r="L22" i="33"/>
  <c r="K22" i="33"/>
  <c r="J22" i="33"/>
  <c r="I22" i="33"/>
  <c r="H22" i="33"/>
  <c r="G22" i="33"/>
  <c r="F22" i="33"/>
  <c r="E22" i="33"/>
  <c r="D22" i="33"/>
  <c r="R8" i="33"/>
  <c r="R22" i="33" l="1"/>
  <c r="I4" i="35"/>
  <c r="I3" i="35"/>
  <c r="G5" i="35"/>
  <c r="H6" i="35"/>
  <c r="I10" i="35"/>
  <c r="G8" i="35"/>
  <c r="I9" i="35"/>
  <c r="G7" i="35"/>
  <c r="I2" i="35"/>
  <c r="I5" i="35"/>
  <c r="H5" i="35"/>
  <c r="I7" i="35"/>
  <c r="H7" i="35"/>
  <c r="I8" i="35"/>
  <c r="I6" i="35"/>
  <c r="G6" i="35"/>
  <c r="H8" i="35"/>
  <c r="I11" i="35" l="1"/>
  <c r="I12" i="35" s="1"/>
  <c r="X6" i="39"/>
  <c r="X18" i="39"/>
  <c r="X7" i="39"/>
  <c r="N10" i="39"/>
  <c r="X10" i="39"/>
  <c r="X14" i="39"/>
  <c r="X12" i="39"/>
  <c r="N14" i="39"/>
  <c r="X8" i="39"/>
  <c r="X13" i="39"/>
  <c r="N12" i="39"/>
  <c r="F6" i="35"/>
  <c r="N17" i="39"/>
  <c r="N11" i="39"/>
  <c r="X17" i="39"/>
  <c r="R19" i="39"/>
  <c r="F19" i="39"/>
  <c r="N16" i="39"/>
  <c r="N7" i="39"/>
  <c r="F7" i="35"/>
  <c r="N15" i="39"/>
  <c r="X5" i="39"/>
  <c r="U19" i="39"/>
  <c r="X16" i="39"/>
  <c r="F8" i="35"/>
  <c r="X9" i="39"/>
  <c r="N18" i="39"/>
  <c r="N6" i="39"/>
  <c r="N13" i="39"/>
  <c r="L19" i="39"/>
  <c r="N5" i="39"/>
  <c r="I19" i="39"/>
  <c r="F5" i="35"/>
  <c r="X11" i="39"/>
  <c r="O19" i="39"/>
  <c r="N8" i="39"/>
  <c r="X15" i="39"/>
  <c r="N9" i="39"/>
  <c r="C19" i="39"/>
  <c r="N19" i="39" l="1"/>
  <c r="X19" i="39"/>
  <c r="M19" i="30"/>
  <c r="I19" i="30"/>
  <c r="F19" i="30"/>
  <c r="M3" i="30"/>
  <c r="O9" i="3" s="1"/>
  <c r="I3" i="30"/>
  <c r="F3" i="30"/>
  <c r="J3" i="30" l="1"/>
  <c r="N3" i="30" s="1"/>
  <c r="J19" i="30"/>
  <c r="N19" i="30" l="1"/>
  <c r="I2" i="30" l="1"/>
  <c r="F2" i="30"/>
  <c r="J2" i="30" l="1"/>
  <c r="N20" i="3" l="1"/>
  <c r="Q20" i="3" s="1"/>
  <c r="N19" i="3"/>
  <c r="Q19" i="3" s="1"/>
  <c r="N18" i="3"/>
  <c r="Q18" i="3" s="1"/>
  <c r="N17" i="3"/>
  <c r="Q17" i="3" s="1"/>
  <c r="N2" i="30"/>
  <c r="N9" i="3"/>
  <c r="Q9" i="3" s="1"/>
  <c r="N22" i="3"/>
  <c r="Q22" i="3" s="1"/>
  <c r="N21" i="3"/>
  <c r="N13" i="3"/>
  <c r="N10" i="3"/>
  <c r="N12" i="3"/>
  <c r="N16" i="3"/>
  <c r="N15" i="3"/>
  <c r="N11" i="3"/>
  <c r="N14" i="3"/>
  <c r="N8" i="3"/>
  <c r="Q8" i="3" s="1"/>
  <c r="M23" i="3"/>
  <c r="L57" i="27"/>
  <c r="N57" i="27" s="1"/>
  <c r="A57" i="27"/>
  <c r="L56" i="27"/>
  <c r="N56" i="27" s="1"/>
  <c r="A56" i="27"/>
  <c r="L55" i="27"/>
  <c r="N55" i="27" s="1"/>
  <c r="A55" i="27"/>
  <c r="L54" i="27"/>
  <c r="N54" i="27" s="1"/>
  <c r="A54" i="27"/>
  <c r="L53" i="27"/>
  <c r="N53" i="27" s="1"/>
  <c r="A53" i="27"/>
  <c r="L52" i="27"/>
  <c r="N52" i="27" s="1"/>
  <c r="A52" i="27"/>
  <c r="L51" i="27"/>
  <c r="N51" i="27" s="1"/>
  <c r="A51" i="27"/>
  <c r="L50" i="27"/>
  <c r="N50" i="27" s="1"/>
  <c r="A50" i="27"/>
  <c r="L49" i="27"/>
  <c r="N49" i="27" s="1"/>
  <c r="A49" i="27"/>
  <c r="L48" i="27"/>
  <c r="N48" i="27" s="1"/>
  <c r="A48" i="27"/>
  <c r="L47" i="27"/>
  <c r="N47" i="27" s="1"/>
  <c r="A47" i="27"/>
  <c r="L46" i="27"/>
  <c r="N46" i="27" s="1"/>
  <c r="A46" i="27"/>
  <c r="L45" i="27"/>
  <c r="N45" i="27" s="1"/>
  <c r="A45" i="27"/>
  <c r="L44" i="27"/>
  <c r="N44" i="27" s="1"/>
  <c r="A44" i="27"/>
  <c r="L43" i="27"/>
  <c r="N43" i="27" s="1"/>
  <c r="A43" i="27"/>
  <c r="L42" i="27"/>
  <c r="N42" i="27" s="1"/>
  <c r="A42" i="27"/>
  <c r="L41" i="27"/>
  <c r="N41" i="27" s="1"/>
  <c r="A41" i="27"/>
  <c r="L40" i="27"/>
  <c r="N40" i="27" s="1"/>
  <c r="A40" i="27"/>
  <c r="L39" i="27"/>
  <c r="N39" i="27" s="1"/>
  <c r="A39" i="27"/>
  <c r="L38" i="27"/>
  <c r="N38" i="27" s="1"/>
  <c r="A38" i="27"/>
  <c r="L37" i="27"/>
  <c r="N37" i="27" s="1"/>
  <c r="A37" i="27"/>
  <c r="L36" i="27"/>
  <c r="N36" i="27" s="1"/>
  <c r="A36" i="27"/>
  <c r="L35" i="27"/>
  <c r="N35" i="27" s="1"/>
  <c r="A35" i="27"/>
  <c r="L34" i="27"/>
  <c r="N34" i="27" s="1"/>
  <c r="A34" i="27"/>
  <c r="L33" i="27"/>
  <c r="N33" i="27" s="1"/>
  <c r="A33" i="27"/>
  <c r="L32" i="27"/>
  <c r="N32" i="27" s="1"/>
  <c r="A32" i="27"/>
  <c r="L31" i="27"/>
  <c r="N31" i="27" s="1"/>
  <c r="A31" i="27"/>
  <c r="L30" i="27"/>
  <c r="N30" i="27" s="1"/>
  <c r="A30" i="27"/>
  <c r="L29" i="27"/>
  <c r="N29" i="27" s="1"/>
  <c r="A29" i="27"/>
  <c r="L28" i="27"/>
  <c r="N28" i="27" s="1"/>
  <c r="A28" i="27"/>
  <c r="L27" i="27"/>
  <c r="N27" i="27" s="1"/>
  <c r="A27" i="27"/>
  <c r="L26" i="27"/>
  <c r="N26" i="27" s="1"/>
  <c r="A26" i="27"/>
  <c r="L25" i="27"/>
  <c r="N25" i="27" s="1"/>
  <c r="A25" i="27"/>
  <c r="L24" i="27"/>
  <c r="N24" i="27" s="1"/>
  <c r="A24" i="27"/>
  <c r="L23" i="27"/>
  <c r="N23" i="27" s="1"/>
  <c r="A23" i="27"/>
  <c r="L22" i="27"/>
  <c r="N22" i="27" s="1"/>
  <c r="A22" i="27"/>
  <c r="L21" i="27"/>
  <c r="N21" i="27" s="1"/>
  <c r="A21" i="27"/>
  <c r="L20" i="27"/>
  <c r="N20" i="27" s="1"/>
  <c r="A20" i="27"/>
  <c r="L19" i="27"/>
  <c r="N19" i="27" s="1"/>
  <c r="A19" i="27"/>
  <c r="L18" i="27"/>
  <c r="N18" i="27" s="1"/>
  <c r="A18" i="27"/>
  <c r="L17" i="27"/>
  <c r="N17" i="27" s="1"/>
  <c r="A17" i="27"/>
  <c r="L16" i="27"/>
  <c r="N16" i="27" s="1"/>
  <c r="A16" i="27"/>
  <c r="L15" i="27"/>
  <c r="N15" i="27" s="1"/>
  <c r="A15" i="27"/>
  <c r="L14" i="27"/>
  <c r="N14" i="27" s="1"/>
  <c r="A14" i="27"/>
  <c r="L13" i="27"/>
  <c r="N13" i="27" s="1"/>
  <c r="A13" i="27"/>
  <c r="L12" i="27"/>
  <c r="N12" i="27" s="1"/>
  <c r="A12" i="27"/>
  <c r="L11" i="27"/>
  <c r="N11" i="27" s="1"/>
  <c r="A11" i="27"/>
  <c r="L10" i="27"/>
  <c r="N10" i="27" s="1"/>
  <c r="A10" i="27"/>
  <c r="L9" i="27"/>
  <c r="N9" i="27" s="1"/>
  <c r="A9" i="27"/>
  <c r="L57" i="18"/>
  <c r="N57" i="18" s="1"/>
  <c r="A57" i="18"/>
  <c r="L56" i="18"/>
  <c r="N56" i="18" s="1"/>
  <c r="A56" i="18"/>
  <c r="L55" i="18"/>
  <c r="N55" i="18" s="1"/>
  <c r="A55" i="18"/>
  <c r="L54" i="18"/>
  <c r="N54" i="18" s="1"/>
  <c r="A54" i="18"/>
  <c r="L53" i="18"/>
  <c r="N53" i="18" s="1"/>
  <c r="A53" i="18"/>
  <c r="L52" i="18"/>
  <c r="N52" i="18" s="1"/>
  <c r="A52" i="18"/>
  <c r="L51" i="18"/>
  <c r="N51" i="18" s="1"/>
  <c r="A51" i="18"/>
  <c r="L50" i="18"/>
  <c r="N50" i="18" s="1"/>
  <c r="A50" i="18"/>
  <c r="L49" i="18"/>
  <c r="N49" i="18" s="1"/>
  <c r="A49" i="18"/>
  <c r="L48" i="18"/>
  <c r="N48" i="18" s="1"/>
  <c r="A48" i="18"/>
  <c r="L47" i="18"/>
  <c r="N47" i="18" s="1"/>
  <c r="A47" i="18"/>
  <c r="L46" i="18"/>
  <c r="N46" i="18" s="1"/>
  <c r="A46" i="18"/>
  <c r="L45" i="18"/>
  <c r="N45" i="18" s="1"/>
  <c r="A45" i="18"/>
  <c r="L44" i="18"/>
  <c r="N44" i="18" s="1"/>
  <c r="A44" i="18"/>
  <c r="L43" i="18"/>
  <c r="N43" i="18" s="1"/>
  <c r="A43" i="18"/>
  <c r="L42" i="18"/>
  <c r="N42" i="18" s="1"/>
  <c r="A42" i="18"/>
  <c r="L41" i="18"/>
  <c r="N41" i="18" s="1"/>
  <c r="A41" i="18"/>
  <c r="L40" i="18"/>
  <c r="N40" i="18" s="1"/>
  <c r="A40" i="18"/>
  <c r="L39" i="18"/>
  <c r="N39" i="18" s="1"/>
  <c r="A39" i="18"/>
  <c r="L38" i="18"/>
  <c r="N38" i="18" s="1"/>
  <c r="A38" i="18"/>
  <c r="L37" i="18"/>
  <c r="N37" i="18" s="1"/>
  <c r="A37" i="18"/>
  <c r="L36" i="18"/>
  <c r="N36" i="18" s="1"/>
  <c r="A36" i="18"/>
  <c r="L35" i="18"/>
  <c r="N35" i="18" s="1"/>
  <c r="A35" i="18"/>
  <c r="L34" i="18"/>
  <c r="N34" i="18" s="1"/>
  <c r="A34" i="18"/>
  <c r="L33" i="18"/>
  <c r="N33" i="18" s="1"/>
  <c r="A33" i="18"/>
  <c r="L32" i="18"/>
  <c r="N32" i="18" s="1"/>
  <c r="A32" i="18"/>
  <c r="L31" i="18"/>
  <c r="N31" i="18" s="1"/>
  <c r="A31" i="18"/>
  <c r="L30" i="18"/>
  <c r="N30" i="18" s="1"/>
  <c r="A30" i="18"/>
  <c r="L29" i="18"/>
  <c r="N29" i="18" s="1"/>
  <c r="A29" i="18"/>
  <c r="L28" i="18"/>
  <c r="N28" i="18" s="1"/>
  <c r="A28" i="18"/>
  <c r="L27" i="18"/>
  <c r="N27" i="18" s="1"/>
  <c r="A27" i="18"/>
  <c r="L26" i="18"/>
  <c r="N26" i="18" s="1"/>
  <c r="A26" i="18"/>
  <c r="L25" i="18"/>
  <c r="N25" i="18" s="1"/>
  <c r="A25" i="18"/>
  <c r="L24" i="18"/>
  <c r="N24" i="18" s="1"/>
  <c r="A24" i="18"/>
  <c r="L23" i="18"/>
  <c r="N23" i="18" s="1"/>
  <c r="A23" i="18"/>
  <c r="L22" i="18"/>
  <c r="N22" i="18" s="1"/>
  <c r="A22" i="18"/>
  <c r="L21" i="18"/>
  <c r="N21" i="18" s="1"/>
  <c r="A21" i="18"/>
  <c r="L20" i="18"/>
  <c r="N20" i="18" s="1"/>
  <c r="A20" i="18"/>
  <c r="L19" i="18"/>
  <c r="N19" i="18" s="1"/>
  <c r="A19" i="18"/>
  <c r="L18" i="18"/>
  <c r="N18" i="18" s="1"/>
  <c r="A18" i="18"/>
  <c r="L17" i="18"/>
  <c r="N17" i="18" s="1"/>
  <c r="A17" i="18"/>
  <c r="L16" i="18"/>
  <c r="N16" i="18" s="1"/>
  <c r="A16" i="18"/>
  <c r="L15" i="18"/>
  <c r="N15" i="18" s="1"/>
  <c r="A15" i="18"/>
  <c r="L14" i="18"/>
  <c r="N14" i="18" s="1"/>
  <c r="A14" i="18"/>
  <c r="L13" i="18"/>
  <c r="N13" i="18" s="1"/>
  <c r="A13" i="18"/>
  <c r="L12" i="18"/>
  <c r="N12" i="18" s="1"/>
  <c r="A12" i="18"/>
  <c r="L11" i="18"/>
  <c r="N11" i="18" s="1"/>
  <c r="A11" i="18"/>
  <c r="L10" i="18"/>
  <c r="N10" i="18" s="1"/>
  <c r="A10" i="18"/>
  <c r="L9" i="18"/>
  <c r="N9" i="18" s="1"/>
  <c r="A9" i="18"/>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Q38" i="3"/>
  <c r="A38" i="3"/>
  <c r="Q37" i="3"/>
  <c r="A37" i="3"/>
  <c r="Q36" i="3"/>
  <c r="A36" i="3"/>
  <c r="Q35" i="3"/>
  <c r="A35" i="3"/>
  <c r="Q34" i="3"/>
  <c r="A34" i="3"/>
  <c r="Q33" i="3"/>
  <c r="A33" i="3"/>
  <c r="Q32" i="3"/>
  <c r="A32" i="3"/>
  <c r="Q31" i="3"/>
  <c r="A31" i="3"/>
  <c r="Q30" i="3"/>
  <c r="A30" i="3"/>
  <c r="Q29" i="3"/>
  <c r="A29" i="3"/>
  <c r="A28" i="3"/>
  <c r="A27" i="3"/>
  <c r="A26" i="3"/>
  <c r="A25" i="3"/>
  <c r="A24" i="3"/>
  <c r="A23" i="3"/>
  <c r="A8" i="3"/>
  <c r="E57" i="25"/>
  <c r="A57" i="25"/>
  <c r="E56" i="25"/>
  <c r="A56" i="25"/>
  <c r="E55" i="25"/>
  <c r="A55" i="25"/>
  <c r="E54" i="25"/>
  <c r="A54" i="25"/>
  <c r="E53" i="25"/>
  <c r="A53" i="25"/>
  <c r="E52" i="25"/>
  <c r="A52" i="25"/>
  <c r="E51" i="25"/>
  <c r="A51" i="25"/>
  <c r="E50" i="25"/>
  <c r="A50" i="25"/>
  <c r="E49" i="25"/>
  <c r="A49" i="25"/>
  <c r="E48" i="25"/>
  <c r="A48" i="25"/>
  <c r="E47" i="25"/>
  <c r="A47" i="25"/>
  <c r="E46" i="25"/>
  <c r="A46" i="25"/>
  <c r="E45" i="25"/>
  <c r="A45" i="25"/>
  <c r="E44" i="25"/>
  <c r="A44" i="25"/>
  <c r="E43" i="25"/>
  <c r="A43" i="25"/>
  <c r="E42" i="25"/>
  <c r="A42" i="25"/>
  <c r="E41" i="25"/>
  <c r="A41" i="25"/>
  <c r="E40" i="25"/>
  <c r="A40" i="25"/>
  <c r="E39" i="25"/>
  <c r="A39" i="25"/>
  <c r="E38" i="25"/>
  <c r="A38" i="25"/>
  <c r="E37" i="25"/>
  <c r="A37" i="25"/>
  <c r="E36" i="25"/>
  <c r="A36" i="25"/>
  <c r="E35" i="25"/>
  <c r="A35" i="25"/>
  <c r="E34" i="25"/>
  <c r="A34" i="25"/>
  <c r="E33" i="25"/>
  <c r="A33" i="25"/>
  <c r="E32" i="25"/>
  <c r="A32" i="25"/>
  <c r="E31" i="25"/>
  <c r="A31" i="25"/>
  <c r="E30" i="25"/>
  <c r="A30" i="25"/>
  <c r="E29" i="25"/>
  <c r="A29" i="25"/>
  <c r="E28" i="25"/>
  <c r="A28" i="25"/>
  <c r="E27" i="25"/>
  <c r="A27" i="25"/>
  <c r="E26" i="25"/>
  <c r="A26" i="25"/>
  <c r="E25" i="25"/>
  <c r="A25" i="25"/>
  <c r="E24" i="25"/>
  <c r="A24" i="25"/>
  <c r="E23" i="25"/>
  <c r="A23" i="25"/>
  <c r="E22" i="25"/>
  <c r="A22" i="25"/>
  <c r="E21" i="25"/>
  <c r="A21" i="25"/>
  <c r="E20" i="25"/>
  <c r="A20" i="25"/>
  <c r="E19" i="25"/>
  <c r="A19" i="25"/>
  <c r="E18" i="25"/>
  <c r="A18" i="25"/>
  <c r="E17" i="25"/>
  <c r="A17" i="25"/>
  <c r="E16" i="25"/>
  <c r="A16" i="25"/>
  <c r="E15" i="25"/>
  <c r="A15" i="25"/>
  <c r="E14" i="25"/>
  <c r="A14" i="25"/>
  <c r="E13" i="25"/>
  <c r="A13" i="25"/>
  <c r="E12" i="25"/>
  <c r="A12" i="25"/>
  <c r="E11" i="25"/>
  <c r="A11" i="25"/>
  <c r="E10" i="25"/>
  <c r="A10" i="25"/>
  <c r="E9" i="25"/>
  <c r="A9" i="25"/>
  <c r="A40" i="4"/>
  <c r="A38" i="4"/>
  <c r="A37" i="4"/>
  <c r="A36" i="4"/>
  <c r="A35" i="4"/>
  <c r="A34" i="4"/>
  <c r="A33" i="4"/>
  <c r="A32" i="4"/>
  <c r="A31" i="4"/>
  <c r="A30" i="4"/>
  <c r="A29" i="4"/>
  <c r="A28" i="4"/>
  <c r="A27" i="4"/>
  <c r="A26" i="4"/>
  <c r="A25" i="4"/>
  <c r="A24" i="4"/>
  <c r="A23" i="4"/>
  <c r="A38" i="8"/>
  <c r="A37" i="8"/>
  <c r="A33" i="8"/>
  <c r="A32" i="8"/>
  <c r="A31" i="8"/>
  <c r="A30" i="8"/>
  <c r="A29" i="8"/>
  <c r="A28" i="8"/>
  <c r="A27" i="8"/>
  <c r="A26" i="8"/>
  <c r="A25" i="8"/>
  <c r="A24" i="8"/>
  <c r="A23" i="8"/>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38" i="17"/>
  <c r="A25" i="17"/>
  <c r="A24" i="17"/>
  <c r="A23" i="17"/>
  <c r="A38" i="9"/>
  <c r="A37" i="9"/>
  <c r="A36" i="9"/>
  <c r="A31" i="9"/>
  <c r="A25" i="9"/>
  <c r="A24" i="9"/>
  <c r="A23" i="9"/>
  <c r="Q21" i="3" l="1"/>
  <c r="Q11" i="3"/>
  <c r="Q15" i="3"/>
  <c r="Q16" i="3"/>
  <c r="Q12" i="3"/>
  <c r="Q14" i="3"/>
  <c r="Q10" i="3"/>
  <c r="Q13" i="3"/>
  <c r="B6" i="12"/>
  <c r="D7" i="28" l="1"/>
  <c r="D6" i="28"/>
  <c r="D4" i="28"/>
  <c r="D3" i="28"/>
  <c r="G15" i="39"/>
  <c r="G11" i="39"/>
  <c r="G14" i="39"/>
  <c r="G13" i="39"/>
  <c r="G18" i="39"/>
  <c r="G12" i="39"/>
  <c r="G17" i="39"/>
  <c r="G6" i="39"/>
  <c r="G16" i="39"/>
  <c r="G9" i="39"/>
  <c r="G8" i="39"/>
  <c r="G10" i="39"/>
  <c r="H15" i="39" l="1"/>
  <c r="H8" i="39"/>
  <c r="H12" i="39"/>
  <c r="H13" i="39"/>
  <c r="H10" i="39"/>
  <c r="H11" i="39"/>
  <c r="H9" i="39"/>
  <c r="H17" i="39"/>
  <c r="H16" i="39"/>
  <c r="H18" i="39"/>
  <c r="H14" i="39"/>
  <c r="H6" i="39"/>
  <c r="H26" i="2" l="1"/>
  <c r="D7" i="23" l="1"/>
  <c r="D6" i="23"/>
  <c r="D4" i="23"/>
  <c r="D3" i="23"/>
  <c r="L8" i="27" l="1"/>
  <c r="N8" i="27" s="1"/>
  <c r="L8" i="18"/>
  <c r="N8" i="18" s="1"/>
  <c r="A8" i="27"/>
  <c r="C3" i="27"/>
  <c r="J2" i="27"/>
  <c r="C2" i="27"/>
  <c r="J1" i="27"/>
  <c r="C1" i="27"/>
  <c r="G2" i="12"/>
  <c r="G1" i="12"/>
  <c r="C3" i="12"/>
  <c r="C2" i="12"/>
  <c r="C1" i="12"/>
  <c r="F43" i="12"/>
  <c r="F42" i="12"/>
  <c r="F41" i="12"/>
  <c r="F46" i="12"/>
  <c r="E8" i="25"/>
  <c r="C3" i="26"/>
  <c r="C2" i="26"/>
  <c r="C1" i="26"/>
  <c r="C6" i="26"/>
  <c r="C5" i="26"/>
  <c r="H2" i="9"/>
  <c r="H1" i="9"/>
  <c r="H2" i="17"/>
  <c r="H1" i="17"/>
  <c r="H2" i="19"/>
  <c r="H1" i="19"/>
  <c r="I2" i="20"/>
  <c r="I1" i="20"/>
  <c r="I2" i="5"/>
  <c r="I1" i="5"/>
  <c r="C3" i="4"/>
  <c r="C2" i="4"/>
  <c r="C1" i="4"/>
  <c r="C3" i="9"/>
  <c r="C2" i="9"/>
  <c r="C1" i="9"/>
  <c r="C3" i="17"/>
  <c r="C2" i="17"/>
  <c r="C1" i="17"/>
  <c r="C3" i="18"/>
  <c r="C2" i="18"/>
  <c r="C1" i="18"/>
  <c r="C3" i="19"/>
  <c r="C2" i="19"/>
  <c r="C1" i="19"/>
  <c r="C3" i="20"/>
  <c r="C2" i="20"/>
  <c r="C1" i="20"/>
  <c r="C3" i="5"/>
  <c r="C2" i="5"/>
  <c r="C1" i="5"/>
  <c r="A8" i="18"/>
  <c r="I2" i="18"/>
  <c r="I1" i="18"/>
  <c r="C3" i="25"/>
  <c r="C2" i="25"/>
  <c r="C1" i="25"/>
  <c r="C3" i="3"/>
  <c r="C2" i="3"/>
  <c r="C1" i="3"/>
  <c r="A8" i="19"/>
  <c r="A8" i="20"/>
  <c r="A8" i="25"/>
  <c r="J2" i="25"/>
  <c r="J1" i="25"/>
  <c r="F7" i="2"/>
  <c r="A8" i="5"/>
  <c r="C3" i="8"/>
  <c r="I2" i="8"/>
  <c r="C2" i="8"/>
  <c r="I1" i="8"/>
  <c r="C1" i="8"/>
  <c r="J2" i="4"/>
  <c r="J1" i="4"/>
  <c r="C4" i="2"/>
  <c r="N2" i="3"/>
  <c r="N1" i="3"/>
  <c r="F28" i="12"/>
  <c r="F29" i="12"/>
  <c r="F30" i="12"/>
  <c r="F31" i="12"/>
  <c r="F37" i="12"/>
  <c r="K8" i="20" l="1"/>
  <c r="L8" i="20" s="1"/>
  <c r="N8" i="20" s="1"/>
  <c r="R17" i="3"/>
  <c r="R19" i="3"/>
  <c r="R18" i="3"/>
  <c r="R20" i="3"/>
  <c r="I34" i="9"/>
  <c r="I21" i="17"/>
  <c r="I35" i="9"/>
  <c r="I31" i="17"/>
  <c r="K20" i="8"/>
  <c r="I18" i="9"/>
  <c r="K34" i="8"/>
  <c r="I20" i="17"/>
  <c r="N10" i="4"/>
  <c r="K13" i="8"/>
  <c r="I30" i="17"/>
  <c r="I13" i="17"/>
  <c r="I28" i="9"/>
  <c r="I12" i="9"/>
  <c r="N13" i="4"/>
  <c r="I16" i="9"/>
  <c r="N12" i="4"/>
  <c r="K16" i="8"/>
  <c r="K8" i="8"/>
  <c r="I16" i="17"/>
  <c r="I15" i="9"/>
  <c r="R39" i="3"/>
  <c r="R26" i="3"/>
  <c r="S26" i="3" s="1"/>
  <c r="R24" i="3"/>
  <c r="K36" i="8"/>
  <c r="N20" i="4"/>
  <c r="I9" i="17"/>
  <c r="N22" i="4"/>
  <c r="I29" i="17"/>
  <c r="I39" i="17"/>
  <c r="J39" i="17" s="1"/>
  <c r="R25" i="3"/>
  <c r="I20" i="9"/>
  <c r="K18" i="8"/>
  <c r="I21" i="9"/>
  <c r="I17" i="17"/>
  <c r="K19" i="8"/>
  <c r="I32" i="17"/>
  <c r="N19" i="4"/>
  <c r="I19" i="17"/>
  <c r="N8" i="4"/>
  <c r="K11" i="8"/>
  <c r="I28" i="17"/>
  <c r="I11" i="17"/>
  <c r="I26" i="9"/>
  <c r="I10" i="9"/>
  <c r="I12" i="17"/>
  <c r="I9" i="9"/>
  <c r="N11" i="4"/>
  <c r="K14" i="8"/>
  <c r="I36" i="17"/>
  <c r="I14" i="17"/>
  <c r="I13" i="9"/>
  <c r="I18" i="17"/>
  <c r="K9" i="8"/>
  <c r="I22" i="17"/>
  <c r="K12" i="8"/>
  <c r="I35" i="17"/>
  <c r="N21" i="4"/>
  <c r="N18" i="4"/>
  <c r="K17" i="8"/>
  <c r="I22" i="9"/>
  <c r="N9" i="4"/>
  <c r="I11" i="9"/>
  <c r="N38" i="4"/>
  <c r="I34" i="17"/>
  <c r="N17" i="4"/>
  <c r="I33" i="17"/>
  <c r="K21" i="8"/>
  <c r="I32" i="9"/>
  <c r="K35" i="8"/>
  <c r="I19" i="9"/>
  <c r="N16" i="4"/>
  <c r="K15" i="8"/>
  <c r="I37" i="17"/>
  <c r="I15" i="17"/>
  <c r="I30" i="9"/>
  <c r="I14" i="9"/>
  <c r="N15" i="4"/>
  <c r="I27" i="9"/>
  <c r="N14" i="4"/>
  <c r="K22" i="8"/>
  <c r="K10" i="8"/>
  <c r="I27" i="17"/>
  <c r="I29" i="9"/>
  <c r="I8" i="9"/>
  <c r="I39" i="9"/>
  <c r="R23" i="3"/>
  <c r="R27" i="3"/>
  <c r="R28" i="3"/>
  <c r="N39" i="4"/>
  <c r="O39" i="4" s="1"/>
  <c r="T39" i="4" s="1"/>
  <c r="K39" i="8"/>
  <c r="L39" i="8" s="1"/>
  <c r="I17" i="9"/>
  <c r="I33" i="9"/>
  <c r="I26" i="17"/>
  <c r="I8" i="17"/>
  <c r="I10" i="17"/>
  <c r="I57" i="19"/>
  <c r="I55" i="19"/>
  <c r="I53" i="19"/>
  <c r="I51" i="19"/>
  <c r="I49" i="19"/>
  <c r="I47" i="19"/>
  <c r="I45" i="19"/>
  <c r="I43" i="19"/>
  <c r="I41" i="19"/>
  <c r="I39" i="19"/>
  <c r="I37" i="19"/>
  <c r="I35" i="19"/>
  <c r="I33" i="19"/>
  <c r="I31" i="19"/>
  <c r="I29" i="19"/>
  <c r="I27" i="19"/>
  <c r="I25" i="19"/>
  <c r="I23" i="19"/>
  <c r="I21" i="19"/>
  <c r="I19" i="19"/>
  <c r="I17" i="19"/>
  <c r="I15" i="19"/>
  <c r="I13" i="19"/>
  <c r="I11" i="19"/>
  <c r="I9" i="19"/>
  <c r="K56" i="5"/>
  <c r="K54" i="5"/>
  <c r="K52" i="5"/>
  <c r="K50" i="5"/>
  <c r="K48" i="5"/>
  <c r="K46" i="5"/>
  <c r="K44" i="5"/>
  <c r="K42" i="5"/>
  <c r="K40" i="5"/>
  <c r="K38" i="5"/>
  <c r="K36" i="5"/>
  <c r="K34" i="5"/>
  <c r="K32" i="5"/>
  <c r="K30" i="5"/>
  <c r="K28" i="5"/>
  <c r="K26" i="5"/>
  <c r="K24" i="5"/>
  <c r="K22" i="5"/>
  <c r="K20" i="5"/>
  <c r="K18" i="5"/>
  <c r="K16" i="5"/>
  <c r="K14" i="5"/>
  <c r="K12" i="5"/>
  <c r="K10" i="5"/>
  <c r="N55" i="25"/>
  <c r="N51" i="25"/>
  <c r="N47" i="25"/>
  <c r="N43" i="25"/>
  <c r="N39" i="25"/>
  <c r="N35" i="25"/>
  <c r="N31" i="25"/>
  <c r="N27" i="25"/>
  <c r="N23" i="25"/>
  <c r="N19" i="25"/>
  <c r="N15" i="25"/>
  <c r="N11" i="25"/>
  <c r="N37" i="4"/>
  <c r="N35" i="4"/>
  <c r="N33" i="4"/>
  <c r="N31" i="4"/>
  <c r="N29" i="4"/>
  <c r="N27" i="4"/>
  <c r="N25" i="4"/>
  <c r="N23" i="4"/>
  <c r="O23" i="4" s="1"/>
  <c r="T23" i="4" s="1"/>
  <c r="K37" i="8"/>
  <c r="K32" i="8"/>
  <c r="K30" i="8"/>
  <c r="K28" i="8"/>
  <c r="K26" i="8"/>
  <c r="K24" i="8"/>
  <c r="K57" i="20"/>
  <c r="K55" i="20"/>
  <c r="K53" i="20"/>
  <c r="K51" i="20"/>
  <c r="K49" i="20"/>
  <c r="K47" i="20"/>
  <c r="K45" i="20"/>
  <c r="K43" i="20"/>
  <c r="K41" i="20"/>
  <c r="K39" i="20"/>
  <c r="K37" i="20"/>
  <c r="K35" i="20"/>
  <c r="K33" i="20"/>
  <c r="K31" i="20"/>
  <c r="K29" i="20"/>
  <c r="K27" i="20"/>
  <c r="K25" i="20"/>
  <c r="K23" i="20"/>
  <c r="K21" i="20"/>
  <c r="K19" i="20"/>
  <c r="K17" i="20"/>
  <c r="K15" i="20"/>
  <c r="K13" i="20"/>
  <c r="K11" i="20"/>
  <c r="I56" i="19"/>
  <c r="I54" i="19"/>
  <c r="I52" i="19"/>
  <c r="I50" i="19"/>
  <c r="I48" i="19"/>
  <c r="I46" i="19"/>
  <c r="I44" i="19"/>
  <c r="I42" i="19"/>
  <c r="I40" i="19"/>
  <c r="I38" i="19"/>
  <c r="I36" i="19"/>
  <c r="I34" i="19"/>
  <c r="I32" i="19"/>
  <c r="I30" i="19"/>
  <c r="I28" i="19"/>
  <c r="I26" i="19"/>
  <c r="I24" i="19"/>
  <c r="I22" i="19"/>
  <c r="I20" i="19"/>
  <c r="I18" i="19"/>
  <c r="I16" i="19"/>
  <c r="I14" i="19"/>
  <c r="I12" i="19"/>
  <c r="I10" i="19"/>
  <c r="K57" i="5"/>
  <c r="K55" i="5"/>
  <c r="K53" i="5"/>
  <c r="K51" i="5"/>
  <c r="K49" i="5"/>
  <c r="K47" i="5"/>
  <c r="K45" i="5"/>
  <c r="K43" i="5"/>
  <c r="K41" i="5"/>
  <c r="K39" i="5"/>
  <c r="K37" i="5"/>
  <c r="K35" i="5"/>
  <c r="K33" i="5"/>
  <c r="K31" i="5"/>
  <c r="K29" i="5"/>
  <c r="K27" i="5"/>
  <c r="K25" i="5"/>
  <c r="K23" i="5"/>
  <c r="K21" i="5"/>
  <c r="K19" i="5"/>
  <c r="K17" i="5"/>
  <c r="K15" i="5"/>
  <c r="K13" i="5"/>
  <c r="K11" i="5"/>
  <c r="K9" i="5"/>
  <c r="N57" i="25"/>
  <c r="N53" i="25"/>
  <c r="N49" i="25"/>
  <c r="N45" i="25"/>
  <c r="N41" i="25"/>
  <c r="N37" i="25"/>
  <c r="N33" i="25"/>
  <c r="N29" i="25"/>
  <c r="N25" i="25"/>
  <c r="N21" i="25"/>
  <c r="N17" i="25"/>
  <c r="N13" i="25"/>
  <c r="N9" i="25"/>
  <c r="N36" i="4"/>
  <c r="N34" i="4"/>
  <c r="N32" i="4"/>
  <c r="N30" i="4"/>
  <c r="N28" i="4"/>
  <c r="N26" i="4"/>
  <c r="N24" i="4"/>
  <c r="K38" i="8"/>
  <c r="K33" i="8"/>
  <c r="K31" i="8"/>
  <c r="K29" i="8"/>
  <c r="K27" i="8"/>
  <c r="K25" i="8"/>
  <c r="K23" i="8"/>
  <c r="L23" i="8" s="1"/>
  <c r="K56" i="20"/>
  <c r="K54" i="20"/>
  <c r="K52" i="20"/>
  <c r="K50" i="20"/>
  <c r="K48" i="20"/>
  <c r="K46" i="20"/>
  <c r="K44" i="20"/>
  <c r="K42" i="20"/>
  <c r="K40" i="20"/>
  <c r="K38" i="20"/>
  <c r="K36" i="20"/>
  <c r="K34" i="20"/>
  <c r="K32" i="20"/>
  <c r="K30" i="20"/>
  <c r="K28" i="20"/>
  <c r="K26" i="20"/>
  <c r="K24" i="20"/>
  <c r="K22" i="20"/>
  <c r="K20" i="20"/>
  <c r="K18" i="20"/>
  <c r="K16" i="20"/>
  <c r="K14" i="20"/>
  <c r="K12" i="20"/>
  <c r="N54" i="25"/>
  <c r="N46" i="25"/>
  <c r="N38" i="25"/>
  <c r="N14" i="25"/>
  <c r="N52" i="25"/>
  <c r="N44" i="25"/>
  <c r="N36" i="25"/>
  <c r="N28" i="25"/>
  <c r="N20" i="25"/>
  <c r="N12" i="25"/>
  <c r="K10" i="20"/>
  <c r="I38" i="17"/>
  <c r="I24" i="17"/>
  <c r="I38" i="9"/>
  <c r="I36" i="9"/>
  <c r="I25" i="9"/>
  <c r="I23" i="9"/>
  <c r="N40" i="4"/>
  <c r="I25" i="17"/>
  <c r="I37" i="9"/>
  <c r="I24" i="9"/>
  <c r="N22" i="25"/>
  <c r="N50" i="25"/>
  <c r="N42" i="25"/>
  <c r="N34" i="25"/>
  <c r="N26" i="25"/>
  <c r="N18" i="25"/>
  <c r="N10" i="25"/>
  <c r="N56" i="25"/>
  <c r="N48" i="25"/>
  <c r="N40" i="25"/>
  <c r="N32" i="25"/>
  <c r="N24" i="25"/>
  <c r="N16" i="25"/>
  <c r="K9" i="20"/>
  <c r="I23" i="17"/>
  <c r="I31" i="9"/>
  <c r="N30" i="25"/>
  <c r="R29" i="3"/>
  <c r="P31" i="18"/>
  <c r="P39" i="18"/>
  <c r="P47" i="18"/>
  <c r="P55" i="18"/>
  <c r="P20" i="27"/>
  <c r="P28" i="27"/>
  <c r="P38" i="27"/>
  <c r="P48" i="27"/>
  <c r="R32" i="3"/>
  <c r="P25" i="27"/>
  <c r="P33" i="27"/>
  <c r="P41" i="27"/>
  <c r="P49" i="27"/>
  <c r="P57" i="27"/>
  <c r="R37" i="3"/>
  <c r="P33" i="18"/>
  <c r="P41" i="18"/>
  <c r="P49" i="18"/>
  <c r="P57" i="18"/>
  <c r="P22" i="27"/>
  <c r="P30" i="27"/>
  <c r="P40" i="27"/>
  <c r="P52" i="27"/>
  <c r="R36" i="3"/>
  <c r="P27" i="27"/>
  <c r="P35" i="27"/>
  <c r="P43" i="27"/>
  <c r="P51" i="27"/>
  <c r="R22" i="3"/>
  <c r="P21" i="27"/>
  <c r="P50" i="27"/>
  <c r="P27" i="18"/>
  <c r="P35" i="18"/>
  <c r="P43" i="18"/>
  <c r="P51" i="18"/>
  <c r="P16" i="27"/>
  <c r="P24" i="27"/>
  <c r="P32" i="27"/>
  <c r="P44" i="27"/>
  <c r="P54" i="27"/>
  <c r="P17" i="27"/>
  <c r="P29" i="27"/>
  <c r="P37" i="27"/>
  <c r="P45" i="27"/>
  <c r="P53" i="27"/>
  <c r="R9" i="3"/>
  <c r="P29" i="18"/>
  <c r="P18" i="27"/>
  <c r="P56" i="27"/>
  <c r="P47" i="27"/>
  <c r="R8" i="3"/>
  <c r="P42" i="27"/>
  <c r="P14" i="27"/>
  <c r="P15" i="27"/>
  <c r="P10" i="18"/>
  <c r="P34" i="18"/>
  <c r="P44" i="18"/>
  <c r="P56" i="18"/>
  <c r="P14" i="18"/>
  <c r="P26" i="18"/>
  <c r="P20" i="18"/>
  <c r="P30" i="18"/>
  <c r="P37" i="18"/>
  <c r="P26" i="27"/>
  <c r="P23" i="27"/>
  <c r="P55" i="27"/>
  <c r="P34" i="27"/>
  <c r="P19" i="27"/>
  <c r="P9" i="27"/>
  <c r="P10" i="27"/>
  <c r="P13" i="18"/>
  <c r="P50" i="18"/>
  <c r="P52" i="18"/>
  <c r="P9" i="18"/>
  <c r="P19" i="18"/>
  <c r="P42" i="18"/>
  <c r="P21" i="18"/>
  <c r="P38" i="18"/>
  <c r="R35" i="3"/>
  <c r="P45" i="18"/>
  <c r="P36" i="27"/>
  <c r="P31" i="27"/>
  <c r="P11" i="27"/>
  <c r="P15" i="18"/>
  <c r="P28" i="18"/>
  <c r="P32" i="18"/>
  <c r="P11" i="18"/>
  <c r="P22" i="18"/>
  <c r="P16" i="18"/>
  <c r="P24" i="18"/>
  <c r="P46" i="18"/>
  <c r="R30" i="3"/>
  <c r="P53" i="18"/>
  <c r="P46" i="27"/>
  <c r="P39" i="27"/>
  <c r="P18" i="18"/>
  <c r="P23" i="18"/>
  <c r="R31" i="3"/>
  <c r="R33" i="3"/>
  <c r="P12" i="27"/>
  <c r="P36" i="18"/>
  <c r="P17" i="18"/>
  <c r="P54" i="18"/>
  <c r="P13" i="27"/>
  <c r="P48" i="18"/>
  <c r="P25" i="18"/>
  <c r="R34" i="3"/>
  <c r="P40" i="18"/>
  <c r="P12" i="18"/>
  <c r="R38" i="3"/>
  <c r="R10" i="3"/>
  <c r="R13" i="3"/>
  <c r="R16" i="3"/>
  <c r="R12" i="3"/>
  <c r="R21" i="3"/>
  <c r="R14" i="3"/>
  <c r="R11" i="3"/>
  <c r="R15" i="3"/>
  <c r="E38" i="12"/>
  <c r="E42" i="12"/>
  <c r="G42" i="12" s="1"/>
  <c r="E46" i="12"/>
  <c r="G46" i="12" s="1"/>
  <c r="E29" i="12"/>
  <c r="G29" i="12" s="1"/>
  <c r="E39" i="12"/>
  <c r="E43" i="12"/>
  <c r="G43" i="12" s="1"/>
  <c r="E37" i="12"/>
  <c r="G37" i="12" s="1"/>
  <c r="E28" i="12"/>
  <c r="E20" i="12"/>
  <c r="E40" i="12"/>
  <c r="G40" i="12" s="1"/>
  <c r="E44" i="12"/>
  <c r="G44" i="12" s="1"/>
  <c r="E31" i="12"/>
  <c r="G31" i="12" s="1"/>
  <c r="E27" i="12"/>
  <c r="E21" i="12"/>
  <c r="G21" i="12" s="1"/>
  <c r="E41" i="12"/>
  <c r="G41" i="12" s="1"/>
  <c r="E45" i="12"/>
  <c r="G45" i="12" s="1"/>
  <c r="E30" i="12"/>
  <c r="G30" i="12" s="1"/>
  <c r="E18" i="12"/>
  <c r="E19" i="12"/>
  <c r="G19" i="12" s="1"/>
  <c r="I8" i="19"/>
  <c r="M8" i="19" s="1"/>
  <c r="N8" i="25"/>
  <c r="P8" i="25" s="1"/>
  <c r="K8" i="5"/>
  <c r="Q8" i="5" s="1"/>
  <c r="P8" i="18"/>
  <c r="S8" i="18" s="1"/>
  <c r="P8" i="27"/>
  <c r="Q8" i="27" s="1"/>
  <c r="F44" i="12"/>
  <c r="F45" i="12"/>
  <c r="F40" i="12"/>
  <c r="F21" i="12"/>
  <c r="F19" i="12"/>
  <c r="F20" i="12"/>
  <c r="M8" i="20"/>
  <c r="O8" i="20" s="1"/>
  <c r="R8" i="20" s="1"/>
  <c r="Q8" i="20"/>
  <c r="O8" i="25" l="1"/>
  <c r="Q8" i="25" s="1"/>
  <c r="U8" i="25" s="1"/>
  <c r="R8" i="18"/>
  <c r="M8" i="5"/>
  <c r="O8" i="5" s="1"/>
  <c r="J8" i="19"/>
  <c r="O8" i="19" s="1"/>
  <c r="S8" i="27"/>
  <c r="Q8" i="18"/>
  <c r="S8" i="25"/>
  <c r="V14" i="3"/>
  <c r="S14" i="3"/>
  <c r="R12" i="18"/>
  <c r="Q12" i="18"/>
  <c r="U12" i="18" s="1"/>
  <c r="S12" i="18"/>
  <c r="Q48" i="18"/>
  <c r="U48" i="18" s="1"/>
  <c r="R48" i="18"/>
  <c r="S48" i="18"/>
  <c r="Q36" i="18"/>
  <c r="U36" i="18" s="1"/>
  <c r="S36" i="18"/>
  <c r="R36" i="18"/>
  <c r="Q23" i="18"/>
  <c r="U23" i="18" s="1"/>
  <c r="S23" i="18"/>
  <c r="R23" i="18"/>
  <c r="S53" i="18"/>
  <c r="Q53" i="18"/>
  <c r="U53" i="18" s="1"/>
  <c r="R53" i="18"/>
  <c r="Q16" i="18"/>
  <c r="U16" i="18" s="1"/>
  <c r="R16" i="18"/>
  <c r="S16" i="18"/>
  <c r="S28" i="18"/>
  <c r="R28" i="18"/>
  <c r="Q28" i="18"/>
  <c r="U28" i="18" s="1"/>
  <c r="S31" i="27"/>
  <c r="Q31" i="27"/>
  <c r="U31" i="27" s="1"/>
  <c r="R31" i="27"/>
  <c r="Q38" i="18"/>
  <c r="U38" i="18" s="1"/>
  <c r="R38" i="18"/>
  <c r="S38" i="18"/>
  <c r="Q9" i="18"/>
  <c r="U9" i="18" s="1"/>
  <c r="S9" i="18"/>
  <c r="R9" i="18"/>
  <c r="Q10" i="27"/>
  <c r="U10" i="27" s="1"/>
  <c r="R10" i="27"/>
  <c r="S10" i="27"/>
  <c r="S55" i="27"/>
  <c r="R55" i="27"/>
  <c r="Q55" i="27"/>
  <c r="U55" i="27" s="1"/>
  <c r="Q30" i="18"/>
  <c r="U30" i="18" s="1"/>
  <c r="S30" i="18"/>
  <c r="R30" i="18"/>
  <c r="Q56" i="18"/>
  <c r="U56" i="18" s="1"/>
  <c r="R56" i="18"/>
  <c r="S56" i="18"/>
  <c r="Q15" i="27"/>
  <c r="U15" i="27" s="1"/>
  <c r="S15" i="27"/>
  <c r="R15" i="27"/>
  <c r="S47" i="27"/>
  <c r="R47" i="27"/>
  <c r="Q47" i="27"/>
  <c r="U47" i="27" s="1"/>
  <c r="V9" i="3"/>
  <c r="S9" i="3"/>
  <c r="R29" i="27"/>
  <c r="Q29" i="27"/>
  <c r="U29" i="27" s="1"/>
  <c r="S29" i="27"/>
  <c r="Q32" i="27"/>
  <c r="U32" i="27" s="1"/>
  <c r="S32" i="27"/>
  <c r="R32" i="27"/>
  <c r="S43" i="18"/>
  <c r="Q43" i="18"/>
  <c r="U43" i="18" s="1"/>
  <c r="R43" i="18"/>
  <c r="R21" i="27"/>
  <c r="Q21" i="27"/>
  <c r="U21" i="27" s="1"/>
  <c r="S21" i="27"/>
  <c r="Q35" i="27"/>
  <c r="U35" i="27" s="1"/>
  <c r="S35" i="27"/>
  <c r="R35" i="27"/>
  <c r="S40" i="27"/>
  <c r="R40" i="27"/>
  <c r="Q40" i="27"/>
  <c r="U40" i="27" s="1"/>
  <c r="S49" i="18"/>
  <c r="Q49" i="18"/>
  <c r="U49" i="18" s="1"/>
  <c r="R49" i="18"/>
  <c r="S57" i="27"/>
  <c r="Q57" i="27"/>
  <c r="U57" i="27" s="1"/>
  <c r="R57" i="27"/>
  <c r="S25" i="27"/>
  <c r="Q25" i="27"/>
  <c r="U25" i="27" s="1"/>
  <c r="R25" i="27"/>
  <c r="S28" i="27"/>
  <c r="R28" i="27"/>
  <c r="Q28" i="27"/>
  <c r="U28" i="27" s="1"/>
  <c r="S39" i="18"/>
  <c r="Q39" i="18"/>
  <c r="U39" i="18" s="1"/>
  <c r="R39" i="18"/>
  <c r="K31" i="9"/>
  <c r="J31" i="9"/>
  <c r="S24" i="25"/>
  <c r="P24" i="25"/>
  <c r="R24" i="25" s="1"/>
  <c r="O24" i="25"/>
  <c r="Q24" i="25" s="1"/>
  <c r="U24" i="25" s="1"/>
  <c r="P56" i="25"/>
  <c r="R56" i="25" s="1"/>
  <c r="S56" i="25"/>
  <c r="O56" i="25"/>
  <c r="Q56" i="25" s="1"/>
  <c r="U56" i="25" s="1"/>
  <c r="P34" i="25"/>
  <c r="R34" i="25" s="1"/>
  <c r="S34" i="25"/>
  <c r="O34" i="25"/>
  <c r="Q34" i="25" s="1"/>
  <c r="U34" i="25" s="1"/>
  <c r="K24" i="9"/>
  <c r="J24" i="9"/>
  <c r="M23" i="9"/>
  <c r="J23" i="9"/>
  <c r="K24" i="17"/>
  <c r="J24" i="17"/>
  <c r="P20" i="25"/>
  <c r="R20" i="25" s="1"/>
  <c r="S20" i="25"/>
  <c r="O20" i="25"/>
  <c r="Q20" i="25" s="1"/>
  <c r="U20" i="25" s="1"/>
  <c r="P52" i="25"/>
  <c r="R52" i="25" s="1"/>
  <c r="S52" i="25"/>
  <c r="O52" i="25"/>
  <c r="Q52" i="25" s="1"/>
  <c r="U52" i="25" s="1"/>
  <c r="S54" i="25"/>
  <c r="O54" i="25"/>
  <c r="Q54" i="25" s="1"/>
  <c r="U54" i="25" s="1"/>
  <c r="P54" i="25"/>
  <c r="R54" i="25" s="1"/>
  <c r="M18" i="20"/>
  <c r="O18" i="20" s="1"/>
  <c r="R18" i="20" s="1"/>
  <c r="L18" i="20"/>
  <c r="N18" i="20" s="1"/>
  <c r="S18" i="20" s="1"/>
  <c r="Q18" i="20"/>
  <c r="M26" i="20"/>
  <c r="O26" i="20" s="1"/>
  <c r="R26" i="20" s="1"/>
  <c r="Q26" i="20"/>
  <c r="L26" i="20"/>
  <c r="N26" i="20" s="1"/>
  <c r="S26" i="20" s="1"/>
  <c r="Q34" i="20"/>
  <c r="L34" i="20"/>
  <c r="N34" i="20" s="1"/>
  <c r="S34" i="20" s="1"/>
  <c r="M34" i="20"/>
  <c r="O34" i="20" s="1"/>
  <c r="R34" i="20" s="1"/>
  <c r="Q42" i="20"/>
  <c r="L42" i="20"/>
  <c r="N42" i="20" s="1"/>
  <c r="S42" i="20" s="1"/>
  <c r="M42" i="20"/>
  <c r="O42" i="20" s="1"/>
  <c r="R42" i="20" s="1"/>
  <c r="L50" i="20"/>
  <c r="N50" i="20" s="1"/>
  <c r="S50" i="20" s="1"/>
  <c r="Q50" i="20"/>
  <c r="M50" i="20"/>
  <c r="O50" i="20" s="1"/>
  <c r="R50" i="20" s="1"/>
  <c r="L31" i="8"/>
  <c r="M31" i="8"/>
  <c r="P26" i="4"/>
  <c r="O26" i="4"/>
  <c r="T26" i="4" s="1"/>
  <c r="P34" i="4"/>
  <c r="O34" i="4"/>
  <c r="T34" i="4" s="1"/>
  <c r="S17" i="25"/>
  <c r="O17" i="25"/>
  <c r="Q17" i="25" s="1"/>
  <c r="U17" i="25" s="1"/>
  <c r="P17" i="25"/>
  <c r="R17" i="25" s="1"/>
  <c r="P33" i="25"/>
  <c r="R33" i="25" s="1"/>
  <c r="O33" i="25"/>
  <c r="Q33" i="25" s="1"/>
  <c r="U33" i="25" s="1"/>
  <c r="S33" i="25"/>
  <c r="P49" i="25"/>
  <c r="R49" i="25" s="1"/>
  <c r="O49" i="25"/>
  <c r="Q49" i="25" s="1"/>
  <c r="U49" i="25" s="1"/>
  <c r="S49" i="25"/>
  <c r="L11" i="5"/>
  <c r="N11" i="5" s="1"/>
  <c r="S11" i="5" s="1"/>
  <c r="M11" i="5"/>
  <c r="O11" i="5" s="1"/>
  <c r="R11" i="5" s="1"/>
  <c r="Q11" i="5"/>
  <c r="Q19" i="5"/>
  <c r="L19" i="5"/>
  <c r="N19" i="5" s="1"/>
  <c r="S19" i="5" s="1"/>
  <c r="M19" i="5"/>
  <c r="O19" i="5" s="1"/>
  <c r="R19" i="5" s="1"/>
  <c r="L27" i="5"/>
  <c r="N27" i="5" s="1"/>
  <c r="S27" i="5" s="1"/>
  <c r="M27" i="5"/>
  <c r="O27" i="5" s="1"/>
  <c r="R27" i="5" s="1"/>
  <c r="Q27" i="5"/>
  <c r="Q35" i="5"/>
  <c r="M35" i="5"/>
  <c r="O35" i="5" s="1"/>
  <c r="R35" i="5" s="1"/>
  <c r="L35" i="5"/>
  <c r="N35" i="5" s="1"/>
  <c r="S35" i="5" s="1"/>
  <c r="Q43" i="5"/>
  <c r="M43" i="5"/>
  <c r="O43" i="5" s="1"/>
  <c r="R43" i="5" s="1"/>
  <c r="L43" i="5"/>
  <c r="N43" i="5" s="1"/>
  <c r="S43" i="5" s="1"/>
  <c r="Q51" i="5"/>
  <c r="M51" i="5"/>
  <c r="O51" i="5" s="1"/>
  <c r="R51" i="5" s="1"/>
  <c r="L51" i="5"/>
  <c r="N51" i="5" s="1"/>
  <c r="S51" i="5" s="1"/>
  <c r="K10" i="19"/>
  <c r="J10" i="19"/>
  <c r="O10" i="19" s="1"/>
  <c r="M10" i="19"/>
  <c r="K18" i="19"/>
  <c r="M18" i="19"/>
  <c r="J18" i="19"/>
  <c r="O18" i="19" s="1"/>
  <c r="K26" i="19"/>
  <c r="J26" i="19"/>
  <c r="O26" i="19" s="1"/>
  <c r="M26" i="19"/>
  <c r="K34" i="19"/>
  <c r="M34" i="19"/>
  <c r="J34" i="19"/>
  <c r="O34" i="19" s="1"/>
  <c r="K42" i="19"/>
  <c r="M42" i="19"/>
  <c r="J42" i="19"/>
  <c r="O42" i="19" s="1"/>
  <c r="K50" i="19"/>
  <c r="J50" i="19"/>
  <c r="O50" i="19" s="1"/>
  <c r="M50" i="19"/>
  <c r="L11" i="20"/>
  <c r="N11" i="20" s="1"/>
  <c r="S11" i="20" s="1"/>
  <c r="Q11" i="20"/>
  <c r="M11" i="20"/>
  <c r="O11" i="20" s="1"/>
  <c r="R11" i="20" s="1"/>
  <c r="L19" i="20"/>
  <c r="N19" i="20" s="1"/>
  <c r="S19" i="20" s="1"/>
  <c r="M19" i="20"/>
  <c r="O19" i="20" s="1"/>
  <c r="R19" i="20" s="1"/>
  <c r="Q19" i="20"/>
  <c r="L27" i="20"/>
  <c r="N27" i="20" s="1"/>
  <c r="S27" i="20" s="1"/>
  <c r="M27" i="20"/>
  <c r="O27" i="20" s="1"/>
  <c r="R27" i="20" s="1"/>
  <c r="Q27" i="20"/>
  <c r="L35" i="20"/>
  <c r="N35" i="20" s="1"/>
  <c r="S35" i="20" s="1"/>
  <c r="M35" i="20"/>
  <c r="O35" i="20" s="1"/>
  <c r="R35" i="20" s="1"/>
  <c r="Q35" i="20"/>
  <c r="L43" i="20"/>
  <c r="N43" i="20" s="1"/>
  <c r="S43" i="20" s="1"/>
  <c r="M43" i="20"/>
  <c r="O43" i="20" s="1"/>
  <c r="R43" i="20" s="1"/>
  <c r="Q43" i="20"/>
  <c r="L51" i="20"/>
  <c r="N51" i="20" s="1"/>
  <c r="S51" i="20" s="1"/>
  <c r="Q51" i="20"/>
  <c r="M51" i="20"/>
  <c r="O51" i="20" s="1"/>
  <c r="R51" i="20" s="1"/>
  <c r="M24" i="8"/>
  <c r="L24" i="8"/>
  <c r="M32" i="8"/>
  <c r="L32" i="8"/>
  <c r="P27" i="4"/>
  <c r="O27" i="4"/>
  <c r="T27" i="4" s="1"/>
  <c r="P35" i="4"/>
  <c r="O35" i="4"/>
  <c r="T35" i="4" s="1"/>
  <c r="S19" i="25"/>
  <c r="O19" i="25"/>
  <c r="Q19" i="25" s="1"/>
  <c r="U19" i="25" s="1"/>
  <c r="P19" i="25"/>
  <c r="R19" i="25" s="1"/>
  <c r="S35" i="25"/>
  <c r="O35" i="25"/>
  <c r="Q35" i="25" s="1"/>
  <c r="U35" i="25" s="1"/>
  <c r="P35" i="25"/>
  <c r="R35" i="25" s="1"/>
  <c r="S51" i="25"/>
  <c r="P51" i="25"/>
  <c r="R51" i="25" s="1"/>
  <c r="O51" i="25"/>
  <c r="Q51" i="25" s="1"/>
  <c r="U51" i="25" s="1"/>
  <c r="Q14" i="5"/>
  <c r="L14" i="5"/>
  <c r="N14" i="5" s="1"/>
  <c r="S14" i="5" s="1"/>
  <c r="M14" i="5"/>
  <c r="O14" i="5" s="1"/>
  <c r="R14" i="5" s="1"/>
  <c r="M22" i="5"/>
  <c r="O22" i="5" s="1"/>
  <c r="R22" i="5" s="1"/>
  <c r="L22" i="5"/>
  <c r="N22" i="5" s="1"/>
  <c r="S22" i="5" s="1"/>
  <c r="Q22" i="5"/>
  <c r="L30" i="5"/>
  <c r="N30" i="5" s="1"/>
  <c r="S30" i="5" s="1"/>
  <c r="Q30" i="5"/>
  <c r="M30" i="5"/>
  <c r="O30" i="5" s="1"/>
  <c r="R30" i="5" s="1"/>
  <c r="Q38" i="5"/>
  <c r="M38" i="5"/>
  <c r="O38" i="5" s="1"/>
  <c r="R38" i="5" s="1"/>
  <c r="L38" i="5"/>
  <c r="N38" i="5" s="1"/>
  <c r="S38" i="5" s="1"/>
  <c r="Q46" i="5"/>
  <c r="M46" i="5"/>
  <c r="O46" i="5" s="1"/>
  <c r="R46" i="5" s="1"/>
  <c r="L46" i="5"/>
  <c r="N46" i="5" s="1"/>
  <c r="S46" i="5" s="1"/>
  <c r="Q54" i="5"/>
  <c r="M54" i="5"/>
  <c r="O54" i="5" s="1"/>
  <c r="R54" i="5" s="1"/>
  <c r="L54" i="5"/>
  <c r="N54" i="5" s="1"/>
  <c r="S54" i="5" s="1"/>
  <c r="M13" i="19"/>
  <c r="K13" i="19"/>
  <c r="J13" i="19"/>
  <c r="O13" i="19" s="1"/>
  <c r="J21" i="19"/>
  <c r="O21" i="19" s="1"/>
  <c r="K21" i="19"/>
  <c r="M21" i="19"/>
  <c r="M29" i="19"/>
  <c r="K29" i="19"/>
  <c r="J29" i="19"/>
  <c r="O29" i="19" s="1"/>
  <c r="J37" i="19"/>
  <c r="O37" i="19" s="1"/>
  <c r="K37" i="19"/>
  <c r="M37" i="19"/>
  <c r="M45" i="19"/>
  <c r="K45" i="19"/>
  <c r="J45" i="19"/>
  <c r="O45" i="19" s="1"/>
  <c r="J53" i="19"/>
  <c r="O53" i="19" s="1"/>
  <c r="M53" i="19"/>
  <c r="K53" i="19"/>
  <c r="K10" i="17"/>
  <c r="J10" i="17"/>
  <c r="K17" i="9"/>
  <c r="J17" i="9"/>
  <c r="S27" i="3"/>
  <c r="V27" i="3"/>
  <c r="D6" i="35"/>
  <c r="E6" i="35"/>
  <c r="M10" i="8"/>
  <c r="L10" i="8"/>
  <c r="P15" i="4"/>
  <c r="O15" i="4"/>
  <c r="T15" i="4" s="1"/>
  <c r="J37" i="17"/>
  <c r="K37" i="17"/>
  <c r="M35" i="8"/>
  <c r="L35" i="8"/>
  <c r="P17" i="4"/>
  <c r="O17" i="4"/>
  <c r="T17" i="4" s="1"/>
  <c r="O9" i="4"/>
  <c r="P9" i="4"/>
  <c r="P21" i="4"/>
  <c r="O21" i="4"/>
  <c r="T21" i="4" s="1"/>
  <c r="K22" i="17"/>
  <c r="J22" i="17"/>
  <c r="K13" i="9"/>
  <c r="J13" i="9"/>
  <c r="O11" i="4"/>
  <c r="P11" i="4"/>
  <c r="K26" i="9"/>
  <c r="J26" i="9"/>
  <c r="P8" i="4"/>
  <c r="O8" i="4"/>
  <c r="L19" i="8"/>
  <c r="M19" i="8"/>
  <c r="K20" i="9"/>
  <c r="J20" i="9"/>
  <c r="P22" i="4"/>
  <c r="O22" i="4"/>
  <c r="T22" i="4" s="1"/>
  <c r="S24" i="3"/>
  <c r="C27" i="33" s="1"/>
  <c r="V24" i="3"/>
  <c r="E8" i="35"/>
  <c r="D8" i="35"/>
  <c r="K16" i="17"/>
  <c r="J16" i="17"/>
  <c r="K16" i="9"/>
  <c r="J16" i="9"/>
  <c r="K13" i="17"/>
  <c r="J13" i="17"/>
  <c r="K20" i="17"/>
  <c r="J20" i="17"/>
  <c r="K31" i="17"/>
  <c r="J31" i="17"/>
  <c r="S20" i="3"/>
  <c r="V20" i="3"/>
  <c r="R8" i="27"/>
  <c r="L8" i="5"/>
  <c r="K8" i="19"/>
  <c r="G18" i="12"/>
  <c r="G28" i="12"/>
  <c r="G27" i="12" s="1"/>
  <c r="V21" i="3"/>
  <c r="S21" i="3"/>
  <c r="V13" i="3"/>
  <c r="S13" i="3"/>
  <c r="Q40" i="18"/>
  <c r="U40" i="18" s="1"/>
  <c r="R40" i="18"/>
  <c r="S40" i="18"/>
  <c r="Q13" i="27"/>
  <c r="U13" i="27" s="1"/>
  <c r="S13" i="27"/>
  <c r="R13" i="27"/>
  <c r="Q12" i="27"/>
  <c r="U12" i="27" s="1"/>
  <c r="S12" i="27"/>
  <c r="R12" i="27"/>
  <c r="Q18" i="18"/>
  <c r="U18" i="18" s="1"/>
  <c r="S18" i="18"/>
  <c r="R18" i="18"/>
  <c r="V30" i="3"/>
  <c r="S30" i="3"/>
  <c r="Q22" i="18"/>
  <c r="U22" i="18" s="1"/>
  <c r="S22" i="18"/>
  <c r="R22" i="18"/>
  <c r="Q15" i="18"/>
  <c r="U15" i="18" s="1"/>
  <c r="S15" i="18"/>
  <c r="R15" i="18"/>
  <c r="Q36" i="27"/>
  <c r="U36" i="27" s="1"/>
  <c r="S36" i="27"/>
  <c r="R36" i="27"/>
  <c r="Q21" i="18"/>
  <c r="U21" i="18" s="1"/>
  <c r="R21" i="18"/>
  <c r="S21" i="18"/>
  <c r="Q52" i="18"/>
  <c r="U52" i="18" s="1"/>
  <c r="S52" i="18"/>
  <c r="R52" i="18"/>
  <c r="Q9" i="27"/>
  <c r="U9" i="27" s="1"/>
  <c r="R9" i="27"/>
  <c r="S9" i="27"/>
  <c r="S23" i="27"/>
  <c r="R23" i="27"/>
  <c r="Q23" i="27"/>
  <c r="U23" i="27" s="1"/>
  <c r="Q20" i="18"/>
  <c r="U20" i="18" s="1"/>
  <c r="R20" i="18"/>
  <c r="S20" i="18"/>
  <c r="R44" i="18"/>
  <c r="Q44" i="18"/>
  <c r="U44" i="18" s="1"/>
  <c r="S44" i="18"/>
  <c r="Q14" i="27"/>
  <c r="U14" i="27" s="1"/>
  <c r="S14" i="27"/>
  <c r="R14" i="27"/>
  <c r="Q56" i="27"/>
  <c r="U56" i="27" s="1"/>
  <c r="S56" i="27"/>
  <c r="R56" i="27"/>
  <c r="S53" i="27"/>
  <c r="R53" i="27"/>
  <c r="Q53" i="27"/>
  <c r="U53" i="27" s="1"/>
  <c r="S17" i="27"/>
  <c r="Q17" i="27"/>
  <c r="U17" i="27" s="1"/>
  <c r="R17" i="27"/>
  <c r="S24" i="27"/>
  <c r="R24" i="27"/>
  <c r="Q24" i="27"/>
  <c r="U24" i="27" s="1"/>
  <c r="S35" i="18"/>
  <c r="Q35" i="18"/>
  <c r="U35" i="18" s="1"/>
  <c r="R35" i="18"/>
  <c r="V22" i="3"/>
  <c r="S22" i="3"/>
  <c r="S27" i="27"/>
  <c r="R27" i="27"/>
  <c r="Q27" i="27"/>
  <c r="U27" i="27" s="1"/>
  <c r="S30" i="27"/>
  <c r="Q30" i="27"/>
  <c r="U30" i="27" s="1"/>
  <c r="R30" i="27"/>
  <c r="S41" i="18"/>
  <c r="Q41" i="18"/>
  <c r="U41" i="18" s="1"/>
  <c r="R41" i="18"/>
  <c r="Q49" i="27"/>
  <c r="U49" i="27" s="1"/>
  <c r="S49" i="27"/>
  <c r="R49" i="27"/>
  <c r="S32" i="3"/>
  <c r="V32" i="3"/>
  <c r="S20" i="27"/>
  <c r="Q20" i="27"/>
  <c r="U20" i="27" s="1"/>
  <c r="R20" i="27"/>
  <c r="S31" i="18"/>
  <c r="Q31" i="18"/>
  <c r="U31" i="18" s="1"/>
  <c r="R31" i="18"/>
  <c r="M23" i="17"/>
  <c r="J23" i="17"/>
  <c r="P32" i="25"/>
  <c r="R32" i="25" s="1"/>
  <c r="O32" i="25"/>
  <c r="Q32" i="25" s="1"/>
  <c r="U32" i="25" s="1"/>
  <c r="S32" i="25"/>
  <c r="S10" i="25"/>
  <c r="O10" i="25"/>
  <c r="Q10" i="25" s="1"/>
  <c r="U10" i="25" s="1"/>
  <c r="P10" i="25"/>
  <c r="R10" i="25" s="1"/>
  <c r="S42" i="25"/>
  <c r="O42" i="25"/>
  <c r="Q42" i="25" s="1"/>
  <c r="U42" i="25" s="1"/>
  <c r="P42" i="25"/>
  <c r="R42" i="25" s="1"/>
  <c r="J37" i="9"/>
  <c r="K37" i="9"/>
  <c r="K25" i="9"/>
  <c r="J25" i="9"/>
  <c r="J38" i="17"/>
  <c r="K38" i="17"/>
  <c r="P28" i="25"/>
  <c r="R28" i="25" s="1"/>
  <c r="S28" i="25"/>
  <c r="O28" i="25"/>
  <c r="Q28" i="25" s="1"/>
  <c r="U28" i="25" s="1"/>
  <c r="S14" i="25"/>
  <c r="P14" i="25"/>
  <c r="R14" i="25" s="1"/>
  <c r="O14" i="25"/>
  <c r="Q14" i="25" s="1"/>
  <c r="U14" i="25" s="1"/>
  <c r="Q12" i="20"/>
  <c r="L12" i="20"/>
  <c r="N12" i="20" s="1"/>
  <c r="S12" i="20" s="1"/>
  <c r="M12" i="20"/>
  <c r="O12" i="20" s="1"/>
  <c r="R12" i="20" s="1"/>
  <c r="M20" i="20"/>
  <c r="O20" i="20" s="1"/>
  <c r="R20" i="20" s="1"/>
  <c r="L20" i="20"/>
  <c r="N20" i="20" s="1"/>
  <c r="S20" i="20" s="1"/>
  <c r="Q20" i="20"/>
  <c r="M28" i="20"/>
  <c r="O28" i="20" s="1"/>
  <c r="R28" i="20" s="1"/>
  <c r="L28" i="20"/>
  <c r="N28" i="20" s="1"/>
  <c r="S28" i="20" s="1"/>
  <c r="Q28" i="20"/>
  <c r="M36" i="20"/>
  <c r="O36" i="20" s="1"/>
  <c r="R36" i="20" s="1"/>
  <c r="Q36" i="20"/>
  <c r="L36" i="20"/>
  <c r="N36" i="20" s="1"/>
  <c r="S36" i="20" s="1"/>
  <c r="M44" i="20"/>
  <c r="O44" i="20" s="1"/>
  <c r="R44" i="20" s="1"/>
  <c r="L44" i="20"/>
  <c r="N44" i="20" s="1"/>
  <c r="S44" i="20" s="1"/>
  <c r="Q44" i="20"/>
  <c r="M52" i="20"/>
  <c r="O52" i="20" s="1"/>
  <c r="R52" i="20" s="1"/>
  <c r="L52" i="20"/>
  <c r="N52" i="20" s="1"/>
  <c r="S52" i="20" s="1"/>
  <c r="Q52" i="20"/>
  <c r="L25" i="8"/>
  <c r="M25" i="8"/>
  <c r="L33" i="8"/>
  <c r="M33" i="8"/>
  <c r="O28" i="4"/>
  <c r="T28" i="4" s="1"/>
  <c r="P28" i="4"/>
  <c r="P36" i="4"/>
  <c r="O36" i="4"/>
  <c r="T36" i="4" s="1"/>
  <c r="O21" i="25"/>
  <c r="Q21" i="25" s="1"/>
  <c r="U21" i="25" s="1"/>
  <c r="S21" i="25"/>
  <c r="P21" i="25"/>
  <c r="R21" i="25" s="1"/>
  <c r="P37" i="25"/>
  <c r="R37" i="25" s="1"/>
  <c r="S37" i="25"/>
  <c r="O37" i="25"/>
  <c r="Q37" i="25" s="1"/>
  <c r="U37" i="25" s="1"/>
  <c r="P53" i="25"/>
  <c r="R53" i="25" s="1"/>
  <c r="S53" i="25"/>
  <c r="O53" i="25"/>
  <c r="Q53" i="25" s="1"/>
  <c r="U53" i="25" s="1"/>
  <c r="M13" i="5"/>
  <c r="O13" i="5" s="1"/>
  <c r="R13" i="5" s="1"/>
  <c r="L13" i="5"/>
  <c r="N13" i="5" s="1"/>
  <c r="S13" i="5" s="1"/>
  <c r="Q13" i="5"/>
  <c r="L21" i="5"/>
  <c r="N21" i="5" s="1"/>
  <c r="S21" i="5" s="1"/>
  <c r="M21" i="5"/>
  <c r="O21" i="5" s="1"/>
  <c r="R21" i="5" s="1"/>
  <c r="Q21" i="5"/>
  <c r="M29" i="5"/>
  <c r="O29" i="5" s="1"/>
  <c r="R29" i="5" s="1"/>
  <c r="L29" i="5"/>
  <c r="N29" i="5" s="1"/>
  <c r="S29" i="5" s="1"/>
  <c r="Q29" i="5"/>
  <c r="M37" i="5"/>
  <c r="O37" i="5" s="1"/>
  <c r="R37" i="5" s="1"/>
  <c r="Q37" i="5"/>
  <c r="L37" i="5"/>
  <c r="N37" i="5" s="1"/>
  <c r="S37" i="5" s="1"/>
  <c r="Q45" i="5"/>
  <c r="L45" i="5"/>
  <c r="N45" i="5" s="1"/>
  <c r="S45" i="5" s="1"/>
  <c r="M45" i="5"/>
  <c r="O45" i="5" s="1"/>
  <c r="R45" i="5" s="1"/>
  <c r="M53" i="5"/>
  <c r="O53" i="5" s="1"/>
  <c r="R53" i="5" s="1"/>
  <c r="Q53" i="5"/>
  <c r="L53" i="5"/>
  <c r="N53" i="5" s="1"/>
  <c r="S53" i="5" s="1"/>
  <c r="K12" i="19"/>
  <c r="M12" i="19"/>
  <c r="J12" i="19"/>
  <c r="O12" i="19" s="1"/>
  <c r="K20" i="19"/>
  <c r="M20" i="19"/>
  <c r="J20" i="19"/>
  <c r="O20" i="19" s="1"/>
  <c r="K28" i="19"/>
  <c r="J28" i="19"/>
  <c r="O28" i="19" s="1"/>
  <c r="M28" i="19"/>
  <c r="K36" i="19"/>
  <c r="M36" i="19"/>
  <c r="J36" i="19"/>
  <c r="O36" i="19" s="1"/>
  <c r="K44" i="19"/>
  <c r="M44" i="19"/>
  <c r="J44" i="19"/>
  <c r="O44" i="19" s="1"/>
  <c r="K52" i="19"/>
  <c r="M52" i="19"/>
  <c r="J52" i="19"/>
  <c r="O52" i="19" s="1"/>
  <c r="M13" i="20"/>
  <c r="O13" i="20" s="1"/>
  <c r="R13" i="20" s="1"/>
  <c r="L13" i="20"/>
  <c r="N13" i="20" s="1"/>
  <c r="S13" i="20" s="1"/>
  <c r="Q13" i="20"/>
  <c r="M21" i="20"/>
  <c r="O21" i="20" s="1"/>
  <c r="R21" i="20" s="1"/>
  <c r="L21" i="20"/>
  <c r="N21" i="20" s="1"/>
  <c r="S21" i="20" s="1"/>
  <c r="Q21" i="20"/>
  <c r="M29" i="20"/>
  <c r="O29" i="20" s="1"/>
  <c r="R29" i="20" s="1"/>
  <c r="Q29" i="20"/>
  <c r="L29" i="20"/>
  <c r="N29" i="20" s="1"/>
  <c r="S29" i="20" s="1"/>
  <c r="M37" i="20"/>
  <c r="O37" i="20" s="1"/>
  <c r="R37" i="20" s="1"/>
  <c r="L37" i="20"/>
  <c r="N37" i="20" s="1"/>
  <c r="S37" i="20" s="1"/>
  <c r="Q37" i="20"/>
  <c r="M45" i="20"/>
  <c r="O45" i="20" s="1"/>
  <c r="R45" i="20" s="1"/>
  <c r="L45" i="20"/>
  <c r="N45" i="20" s="1"/>
  <c r="S45" i="20" s="1"/>
  <c r="Q45" i="20"/>
  <c r="M53" i="20"/>
  <c r="O53" i="20" s="1"/>
  <c r="R53" i="20" s="1"/>
  <c r="L53" i="20"/>
  <c r="N53" i="20" s="1"/>
  <c r="S53" i="20" s="1"/>
  <c r="Q53" i="20"/>
  <c r="M26" i="8"/>
  <c r="L26" i="8"/>
  <c r="M37" i="8"/>
  <c r="L37" i="8"/>
  <c r="O29" i="4"/>
  <c r="T29" i="4" s="1"/>
  <c r="P29" i="4"/>
  <c r="O37" i="4"/>
  <c r="T37" i="4" s="1"/>
  <c r="P37" i="4"/>
  <c r="O23" i="25"/>
  <c r="Q23" i="25" s="1"/>
  <c r="U23" i="25" s="1"/>
  <c r="P23" i="25"/>
  <c r="R23" i="25" s="1"/>
  <c r="S23" i="25"/>
  <c r="P39" i="25"/>
  <c r="R39" i="25" s="1"/>
  <c r="O39" i="25"/>
  <c r="Q39" i="25" s="1"/>
  <c r="U39" i="25" s="1"/>
  <c r="S39" i="25"/>
  <c r="P55" i="25"/>
  <c r="R55" i="25" s="1"/>
  <c r="O55" i="25"/>
  <c r="Q55" i="25" s="1"/>
  <c r="U55" i="25" s="1"/>
  <c r="S55" i="25"/>
  <c r="M16" i="5"/>
  <c r="O16" i="5" s="1"/>
  <c r="R16" i="5" s="1"/>
  <c r="L16" i="5"/>
  <c r="N16" i="5" s="1"/>
  <c r="S16" i="5" s="1"/>
  <c r="Q16" i="5"/>
  <c r="M24" i="5"/>
  <c r="O24" i="5" s="1"/>
  <c r="R24" i="5" s="1"/>
  <c r="L24" i="5"/>
  <c r="N24" i="5" s="1"/>
  <c r="S24" i="5" s="1"/>
  <c r="Q24" i="5"/>
  <c r="M32" i="5"/>
  <c r="O32" i="5" s="1"/>
  <c r="R32" i="5" s="1"/>
  <c r="Q32" i="5"/>
  <c r="L32" i="5"/>
  <c r="N32" i="5" s="1"/>
  <c r="S32" i="5" s="1"/>
  <c r="L40" i="5"/>
  <c r="N40" i="5" s="1"/>
  <c r="S40" i="5" s="1"/>
  <c r="M40" i="5"/>
  <c r="O40" i="5" s="1"/>
  <c r="R40" i="5" s="1"/>
  <c r="Q40" i="5"/>
  <c r="M48" i="5"/>
  <c r="O48" i="5" s="1"/>
  <c r="R48" i="5" s="1"/>
  <c r="Q48" i="5"/>
  <c r="L48" i="5"/>
  <c r="N48" i="5" s="1"/>
  <c r="S48" i="5" s="1"/>
  <c r="Q56" i="5"/>
  <c r="L56" i="5"/>
  <c r="N56" i="5" s="1"/>
  <c r="S56" i="5" s="1"/>
  <c r="M56" i="5"/>
  <c r="O56" i="5" s="1"/>
  <c r="R56" i="5" s="1"/>
  <c r="K15" i="19"/>
  <c r="M15" i="19"/>
  <c r="J15" i="19"/>
  <c r="O15" i="19" s="1"/>
  <c r="J23" i="19"/>
  <c r="O23" i="19" s="1"/>
  <c r="M23" i="19"/>
  <c r="K23" i="19"/>
  <c r="J31" i="19"/>
  <c r="O31" i="19" s="1"/>
  <c r="K31" i="19"/>
  <c r="M31" i="19"/>
  <c r="J39" i="19"/>
  <c r="O39" i="19" s="1"/>
  <c r="M39" i="19"/>
  <c r="K39" i="19"/>
  <c r="J47" i="19"/>
  <c r="O47" i="19" s="1"/>
  <c r="K47" i="19"/>
  <c r="M47" i="19"/>
  <c r="J55" i="19"/>
  <c r="O55" i="19" s="1"/>
  <c r="M55" i="19"/>
  <c r="K55" i="19"/>
  <c r="J8" i="17"/>
  <c r="K8" i="17"/>
  <c r="S23" i="3"/>
  <c r="T23" i="3" s="1"/>
  <c r="V23" i="3"/>
  <c r="K8" i="9"/>
  <c r="J8" i="9"/>
  <c r="M22" i="8"/>
  <c r="L22" i="8"/>
  <c r="O23" i="8"/>
  <c r="K14" i="9"/>
  <c r="J14" i="9"/>
  <c r="M15" i="8"/>
  <c r="L15" i="8"/>
  <c r="K32" i="9"/>
  <c r="J32" i="9"/>
  <c r="K34" i="17"/>
  <c r="J34" i="17"/>
  <c r="J22" i="9"/>
  <c r="K22" i="9"/>
  <c r="K35" i="17"/>
  <c r="J35" i="17"/>
  <c r="M9" i="8"/>
  <c r="L9" i="8"/>
  <c r="K14" i="17"/>
  <c r="J14" i="17"/>
  <c r="K9" i="9"/>
  <c r="J9" i="9"/>
  <c r="J11" i="17"/>
  <c r="K11" i="17"/>
  <c r="K19" i="17"/>
  <c r="J19" i="17"/>
  <c r="K17" i="17"/>
  <c r="J17" i="17"/>
  <c r="S25" i="3"/>
  <c r="V25" i="3"/>
  <c r="K9" i="17"/>
  <c r="J9" i="17"/>
  <c r="C12" i="35"/>
  <c r="L8" i="8"/>
  <c r="M8" i="8"/>
  <c r="P13" i="4"/>
  <c r="O13" i="4"/>
  <c r="T13" i="4" s="1"/>
  <c r="J30" i="17"/>
  <c r="K30" i="17"/>
  <c r="L34" i="8"/>
  <c r="M34" i="8"/>
  <c r="K35" i="9"/>
  <c r="J35" i="9"/>
  <c r="S18" i="3"/>
  <c r="V18" i="3"/>
  <c r="V15" i="3"/>
  <c r="S15" i="3"/>
  <c r="V12" i="3"/>
  <c r="S12" i="3"/>
  <c r="V10" i="3"/>
  <c r="S10" i="3"/>
  <c r="V34" i="3"/>
  <c r="S34" i="3"/>
  <c r="Q54" i="18"/>
  <c r="U54" i="18" s="1"/>
  <c r="S54" i="18"/>
  <c r="R54" i="18"/>
  <c r="V33" i="3"/>
  <c r="S33" i="3"/>
  <c r="S39" i="27"/>
  <c r="R39" i="27"/>
  <c r="Q39" i="27"/>
  <c r="U39" i="27" s="1"/>
  <c r="Q46" i="18"/>
  <c r="U46" i="18" s="1"/>
  <c r="R46" i="18"/>
  <c r="S46" i="18"/>
  <c r="Q11" i="18"/>
  <c r="U11" i="18" s="1"/>
  <c r="S11" i="18"/>
  <c r="R11" i="18"/>
  <c r="Q11" i="27"/>
  <c r="U11" i="27" s="1"/>
  <c r="R11" i="27"/>
  <c r="S11" i="27"/>
  <c r="S45" i="18"/>
  <c r="Q45" i="18"/>
  <c r="U45" i="18" s="1"/>
  <c r="R45" i="18"/>
  <c r="Q42" i="18"/>
  <c r="U42" i="18" s="1"/>
  <c r="R42" i="18"/>
  <c r="S42" i="18"/>
  <c r="Q50" i="18"/>
  <c r="U50" i="18" s="1"/>
  <c r="S50" i="18"/>
  <c r="R50" i="18"/>
  <c r="Q19" i="27"/>
  <c r="U19" i="27" s="1"/>
  <c r="S19" i="27"/>
  <c r="R19" i="27"/>
  <c r="S26" i="27"/>
  <c r="R26" i="27"/>
  <c r="Q26" i="27"/>
  <c r="U26" i="27" s="1"/>
  <c r="Q26" i="18"/>
  <c r="U26" i="18" s="1"/>
  <c r="S26" i="18"/>
  <c r="R26" i="18"/>
  <c r="Q34" i="18"/>
  <c r="U34" i="18" s="1"/>
  <c r="S34" i="18"/>
  <c r="R34" i="18"/>
  <c r="S42" i="27"/>
  <c r="Q42" i="27"/>
  <c r="U42" i="27" s="1"/>
  <c r="R42" i="27"/>
  <c r="S18" i="27"/>
  <c r="R18" i="27"/>
  <c r="Q18" i="27"/>
  <c r="U18" i="27" s="1"/>
  <c r="S45" i="27"/>
  <c r="R45" i="27"/>
  <c r="Q45" i="27"/>
  <c r="U45" i="27" s="1"/>
  <c r="Q54" i="27"/>
  <c r="U54" i="27" s="1"/>
  <c r="S54" i="27"/>
  <c r="R54" i="27"/>
  <c r="S16" i="27"/>
  <c r="R16" i="27"/>
  <c r="Q16" i="27"/>
  <c r="U16" i="27" s="1"/>
  <c r="S27" i="18"/>
  <c r="Q27" i="18"/>
  <c r="U27" i="18" s="1"/>
  <c r="R27" i="18"/>
  <c r="S51" i="27"/>
  <c r="Q51" i="27"/>
  <c r="U51" i="27" s="1"/>
  <c r="R51" i="27"/>
  <c r="S36" i="3"/>
  <c r="V36" i="3"/>
  <c r="S22" i="27"/>
  <c r="R22" i="27"/>
  <c r="Q22" i="27"/>
  <c r="U22" i="27" s="1"/>
  <c r="S33" i="18"/>
  <c r="Q33" i="18"/>
  <c r="U33" i="18" s="1"/>
  <c r="R33" i="18"/>
  <c r="S41" i="27"/>
  <c r="Q41" i="27"/>
  <c r="U41" i="27" s="1"/>
  <c r="R41" i="27"/>
  <c r="Q48" i="27"/>
  <c r="U48" i="27" s="1"/>
  <c r="S48" i="27"/>
  <c r="R48" i="27"/>
  <c r="S55" i="18"/>
  <c r="Q55" i="18"/>
  <c r="U55" i="18" s="1"/>
  <c r="R55" i="18"/>
  <c r="V29" i="3"/>
  <c r="S29" i="3"/>
  <c r="L9" i="20"/>
  <c r="Q9" i="20"/>
  <c r="M9" i="20"/>
  <c r="P40" i="25"/>
  <c r="R40" i="25" s="1"/>
  <c r="S40" i="25"/>
  <c r="O40" i="25"/>
  <c r="Q40" i="25" s="1"/>
  <c r="U40" i="25" s="1"/>
  <c r="O18" i="25"/>
  <c r="Q18" i="25" s="1"/>
  <c r="U18" i="25" s="1"/>
  <c r="S18" i="25"/>
  <c r="P18" i="25"/>
  <c r="R18" i="25" s="1"/>
  <c r="S50" i="25"/>
  <c r="P50" i="25"/>
  <c r="R50" i="25" s="1"/>
  <c r="O50" i="25"/>
  <c r="Q50" i="25" s="1"/>
  <c r="U50" i="25" s="1"/>
  <c r="J25" i="17"/>
  <c r="K25" i="17"/>
  <c r="K36" i="9"/>
  <c r="J36" i="9"/>
  <c r="M10" i="20"/>
  <c r="O10" i="20" s="1"/>
  <c r="R10" i="20" s="1"/>
  <c r="Q10" i="20"/>
  <c r="L10" i="20"/>
  <c r="N10" i="20" s="1"/>
  <c r="S10" i="20" s="1"/>
  <c r="P36" i="25"/>
  <c r="R36" i="25" s="1"/>
  <c r="S36" i="25"/>
  <c r="O36" i="25"/>
  <c r="Q36" i="25" s="1"/>
  <c r="U36" i="25" s="1"/>
  <c r="P38" i="25"/>
  <c r="R38" i="25" s="1"/>
  <c r="S38" i="25"/>
  <c r="O38" i="25"/>
  <c r="Q38" i="25" s="1"/>
  <c r="U38" i="25" s="1"/>
  <c r="Q14" i="20"/>
  <c r="M14" i="20"/>
  <c r="O14" i="20" s="1"/>
  <c r="R14" i="20" s="1"/>
  <c r="L14" i="20"/>
  <c r="N14" i="20" s="1"/>
  <c r="S14" i="20" s="1"/>
  <c r="L22" i="20"/>
  <c r="N22" i="20" s="1"/>
  <c r="S22" i="20" s="1"/>
  <c r="M22" i="20"/>
  <c r="O22" i="20" s="1"/>
  <c r="R22" i="20" s="1"/>
  <c r="Q22" i="20"/>
  <c r="M30" i="20"/>
  <c r="O30" i="20" s="1"/>
  <c r="R30" i="20" s="1"/>
  <c r="Q30" i="20"/>
  <c r="L30" i="20"/>
  <c r="N30" i="20" s="1"/>
  <c r="S30" i="20" s="1"/>
  <c r="M38" i="20"/>
  <c r="O38" i="20" s="1"/>
  <c r="R38" i="20" s="1"/>
  <c r="Q38" i="20"/>
  <c r="L38" i="20"/>
  <c r="N38" i="20" s="1"/>
  <c r="S38" i="20" s="1"/>
  <c r="L46" i="20"/>
  <c r="N46" i="20" s="1"/>
  <c r="S46" i="20" s="1"/>
  <c r="Q46" i="20"/>
  <c r="M46" i="20"/>
  <c r="O46" i="20" s="1"/>
  <c r="R46" i="20" s="1"/>
  <c r="L54" i="20"/>
  <c r="N54" i="20" s="1"/>
  <c r="S54" i="20" s="1"/>
  <c r="M54" i="20"/>
  <c r="O54" i="20" s="1"/>
  <c r="R54" i="20" s="1"/>
  <c r="Q54" i="20"/>
  <c r="L27" i="8"/>
  <c r="M27" i="8"/>
  <c r="L38" i="8"/>
  <c r="M38" i="8"/>
  <c r="O30" i="4"/>
  <c r="T30" i="4" s="1"/>
  <c r="P30" i="4"/>
  <c r="O9" i="25"/>
  <c r="Q9" i="25" s="1"/>
  <c r="P9" i="25"/>
  <c r="R9" i="25" s="1"/>
  <c r="S9" i="25"/>
  <c r="O25" i="25"/>
  <c r="Q25" i="25" s="1"/>
  <c r="U25" i="25" s="1"/>
  <c r="S25" i="25"/>
  <c r="P25" i="25"/>
  <c r="R25" i="25" s="1"/>
  <c r="P41" i="25"/>
  <c r="R41" i="25" s="1"/>
  <c r="S41" i="25"/>
  <c r="O41" i="25"/>
  <c r="Q41" i="25" s="1"/>
  <c r="U41" i="25" s="1"/>
  <c r="P57" i="25"/>
  <c r="R57" i="25" s="1"/>
  <c r="O57" i="25"/>
  <c r="Q57" i="25" s="1"/>
  <c r="U57" i="25" s="1"/>
  <c r="S57" i="25"/>
  <c r="L15" i="5"/>
  <c r="N15" i="5" s="1"/>
  <c r="S15" i="5" s="1"/>
  <c r="Q15" i="5"/>
  <c r="M15" i="5"/>
  <c r="O15" i="5" s="1"/>
  <c r="R15" i="5" s="1"/>
  <c r="L23" i="5"/>
  <c r="N23" i="5" s="1"/>
  <c r="S23" i="5" s="1"/>
  <c r="Q23" i="5"/>
  <c r="M23" i="5"/>
  <c r="O23" i="5" s="1"/>
  <c r="R23" i="5" s="1"/>
  <c r="Q31" i="5"/>
  <c r="L31" i="5"/>
  <c r="N31" i="5" s="1"/>
  <c r="S31" i="5" s="1"/>
  <c r="M31" i="5"/>
  <c r="O31" i="5" s="1"/>
  <c r="R31" i="5" s="1"/>
  <c r="Q39" i="5"/>
  <c r="M39" i="5"/>
  <c r="O39" i="5" s="1"/>
  <c r="R39" i="5" s="1"/>
  <c r="L39" i="5"/>
  <c r="N39" i="5" s="1"/>
  <c r="S39" i="5" s="1"/>
  <c r="Q47" i="5"/>
  <c r="M47" i="5"/>
  <c r="O47" i="5" s="1"/>
  <c r="R47" i="5" s="1"/>
  <c r="L47" i="5"/>
  <c r="N47" i="5" s="1"/>
  <c r="S47" i="5" s="1"/>
  <c r="Q55" i="5"/>
  <c r="L55" i="5"/>
  <c r="N55" i="5" s="1"/>
  <c r="S55" i="5" s="1"/>
  <c r="M55" i="5"/>
  <c r="O55" i="5" s="1"/>
  <c r="R55" i="5" s="1"/>
  <c r="K14" i="19"/>
  <c r="M14" i="19"/>
  <c r="J14" i="19"/>
  <c r="O14" i="19" s="1"/>
  <c r="M22" i="19"/>
  <c r="J22" i="19"/>
  <c r="O22" i="19" s="1"/>
  <c r="K22" i="19"/>
  <c r="K30" i="19"/>
  <c r="J30" i="19"/>
  <c r="O30" i="19" s="1"/>
  <c r="M30" i="19"/>
  <c r="K38" i="19"/>
  <c r="M38" i="19"/>
  <c r="J38" i="19"/>
  <c r="O38" i="19" s="1"/>
  <c r="K46" i="19"/>
  <c r="M46" i="19"/>
  <c r="J46" i="19"/>
  <c r="O46" i="19" s="1"/>
  <c r="K54" i="19"/>
  <c r="J54" i="19"/>
  <c r="O54" i="19" s="1"/>
  <c r="M54" i="19"/>
  <c r="M15" i="20"/>
  <c r="O15" i="20" s="1"/>
  <c r="R15" i="20" s="1"/>
  <c r="Q15" i="20"/>
  <c r="L15" i="20"/>
  <c r="N15" i="20" s="1"/>
  <c r="S15" i="20" s="1"/>
  <c r="L23" i="20"/>
  <c r="N23" i="20" s="1"/>
  <c r="S23" i="20" s="1"/>
  <c r="M23" i="20"/>
  <c r="O23" i="20" s="1"/>
  <c r="R23" i="20" s="1"/>
  <c r="Q23" i="20"/>
  <c r="L31" i="20"/>
  <c r="N31" i="20" s="1"/>
  <c r="S31" i="20" s="1"/>
  <c r="Q31" i="20"/>
  <c r="M31" i="20"/>
  <c r="O31" i="20" s="1"/>
  <c r="R31" i="20" s="1"/>
  <c r="L39" i="20"/>
  <c r="N39" i="20" s="1"/>
  <c r="S39" i="20" s="1"/>
  <c r="M39" i="20"/>
  <c r="O39" i="20" s="1"/>
  <c r="R39" i="20" s="1"/>
  <c r="Q39" i="20"/>
  <c r="L47" i="20"/>
  <c r="N47" i="20" s="1"/>
  <c r="S47" i="20" s="1"/>
  <c r="Q47" i="20"/>
  <c r="M47" i="20"/>
  <c r="O47" i="20" s="1"/>
  <c r="R47" i="20" s="1"/>
  <c r="L55" i="20"/>
  <c r="N55" i="20" s="1"/>
  <c r="S55" i="20" s="1"/>
  <c r="M55" i="20"/>
  <c r="O55" i="20" s="1"/>
  <c r="R55" i="20" s="1"/>
  <c r="Q55" i="20"/>
  <c r="M28" i="8"/>
  <c r="L28" i="8"/>
  <c r="P31" i="4"/>
  <c r="O31" i="4"/>
  <c r="T31" i="4" s="1"/>
  <c r="O11" i="25"/>
  <c r="Q11" i="25" s="1"/>
  <c r="U11" i="25" s="1"/>
  <c r="P11" i="25"/>
  <c r="R11" i="25" s="1"/>
  <c r="S11" i="25"/>
  <c r="O27" i="25"/>
  <c r="Q27" i="25" s="1"/>
  <c r="U27" i="25" s="1"/>
  <c r="S27" i="25"/>
  <c r="P27" i="25"/>
  <c r="R27" i="25" s="1"/>
  <c r="P43" i="25"/>
  <c r="R43" i="25" s="1"/>
  <c r="S43" i="25"/>
  <c r="O43" i="25"/>
  <c r="Q43" i="25" s="1"/>
  <c r="U43" i="25" s="1"/>
  <c r="M10" i="5"/>
  <c r="O10" i="5" s="1"/>
  <c r="R10" i="5" s="1"/>
  <c r="Q10" i="5"/>
  <c r="L10" i="5"/>
  <c r="N10" i="5" s="1"/>
  <c r="S10" i="5" s="1"/>
  <c r="Q18" i="5"/>
  <c r="M18" i="5"/>
  <c r="O18" i="5" s="1"/>
  <c r="R18" i="5" s="1"/>
  <c r="L18" i="5"/>
  <c r="N18" i="5" s="1"/>
  <c r="S18" i="5" s="1"/>
  <c r="L26" i="5"/>
  <c r="N26" i="5" s="1"/>
  <c r="S26" i="5" s="1"/>
  <c r="Q26" i="5"/>
  <c r="M26" i="5"/>
  <c r="O26" i="5" s="1"/>
  <c r="R26" i="5" s="1"/>
  <c r="Q34" i="5"/>
  <c r="L34" i="5"/>
  <c r="N34" i="5" s="1"/>
  <c r="S34" i="5" s="1"/>
  <c r="M34" i="5"/>
  <c r="O34" i="5" s="1"/>
  <c r="R34" i="5" s="1"/>
  <c r="Q42" i="5"/>
  <c r="L42" i="5"/>
  <c r="N42" i="5" s="1"/>
  <c r="S42" i="5" s="1"/>
  <c r="M42" i="5"/>
  <c r="O42" i="5" s="1"/>
  <c r="R42" i="5" s="1"/>
  <c r="Q50" i="5"/>
  <c r="L50" i="5"/>
  <c r="N50" i="5" s="1"/>
  <c r="S50" i="5" s="1"/>
  <c r="M50" i="5"/>
  <c r="O50" i="5" s="1"/>
  <c r="R50" i="5" s="1"/>
  <c r="M9" i="19"/>
  <c r="J9" i="19"/>
  <c r="K9" i="19"/>
  <c r="M17" i="19"/>
  <c r="K17" i="19"/>
  <c r="J17" i="19"/>
  <c r="O17" i="19" s="1"/>
  <c r="M25" i="19"/>
  <c r="K25" i="19"/>
  <c r="J25" i="19"/>
  <c r="O25" i="19" s="1"/>
  <c r="M33" i="19"/>
  <c r="J33" i="19"/>
  <c r="O33" i="19" s="1"/>
  <c r="K33" i="19"/>
  <c r="M41" i="19"/>
  <c r="J41" i="19"/>
  <c r="O41" i="19" s="1"/>
  <c r="K41" i="19"/>
  <c r="M49" i="19"/>
  <c r="K49" i="19"/>
  <c r="J49" i="19"/>
  <c r="O49" i="19" s="1"/>
  <c r="M57" i="19"/>
  <c r="J57" i="19"/>
  <c r="O57" i="19" s="1"/>
  <c r="K57" i="19"/>
  <c r="K26" i="17"/>
  <c r="J26" i="17"/>
  <c r="M39" i="9"/>
  <c r="J39" i="9"/>
  <c r="K29" i="9"/>
  <c r="J29" i="9"/>
  <c r="O14" i="4"/>
  <c r="T14" i="4" s="1"/>
  <c r="P14" i="4"/>
  <c r="J30" i="9"/>
  <c r="K30" i="9"/>
  <c r="P16" i="4"/>
  <c r="O16" i="4"/>
  <c r="T16" i="4" s="1"/>
  <c r="M21" i="8"/>
  <c r="L21" i="8"/>
  <c r="P38" i="4"/>
  <c r="O38" i="4"/>
  <c r="T38" i="4" s="1"/>
  <c r="L17" i="8"/>
  <c r="M17" i="8"/>
  <c r="K18" i="17"/>
  <c r="J18" i="17"/>
  <c r="K36" i="17"/>
  <c r="J36" i="17"/>
  <c r="K12" i="17"/>
  <c r="J12" i="17"/>
  <c r="K28" i="17"/>
  <c r="J28" i="17"/>
  <c r="P19" i="4"/>
  <c r="O19" i="4"/>
  <c r="T19" i="4" s="1"/>
  <c r="K21" i="9"/>
  <c r="J21" i="9"/>
  <c r="P20" i="4"/>
  <c r="O20" i="4"/>
  <c r="T20" i="4" s="1"/>
  <c r="T26" i="3"/>
  <c r="U26" i="3"/>
  <c r="D7" i="35"/>
  <c r="E7" i="35"/>
  <c r="M16" i="8"/>
  <c r="L16" i="8"/>
  <c r="K12" i="9"/>
  <c r="J12" i="9"/>
  <c r="M13" i="8"/>
  <c r="L13" i="8"/>
  <c r="K18" i="9"/>
  <c r="J18" i="9"/>
  <c r="K21" i="17"/>
  <c r="J21" i="17"/>
  <c r="V19" i="3"/>
  <c r="S19" i="3"/>
  <c r="G20" i="12"/>
  <c r="V11" i="3"/>
  <c r="S11" i="3"/>
  <c r="V16" i="3"/>
  <c r="S16" i="3"/>
  <c r="V38" i="3"/>
  <c r="S38" i="3"/>
  <c r="Q25" i="18"/>
  <c r="U25" i="18" s="1"/>
  <c r="S25" i="18"/>
  <c r="R25" i="18"/>
  <c r="Q17" i="18"/>
  <c r="U17" i="18" s="1"/>
  <c r="S17" i="18"/>
  <c r="R17" i="18"/>
  <c r="V31" i="3"/>
  <c r="S31" i="3"/>
  <c r="Q46" i="27"/>
  <c r="U46" i="27" s="1"/>
  <c r="S46" i="27"/>
  <c r="R46" i="27"/>
  <c r="Q24" i="18"/>
  <c r="U24" i="18" s="1"/>
  <c r="S24" i="18"/>
  <c r="R24" i="18"/>
  <c r="Q32" i="18"/>
  <c r="U32" i="18" s="1"/>
  <c r="S32" i="18"/>
  <c r="R32" i="18"/>
  <c r="V35" i="3"/>
  <c r="S35" i="3"/>
  <c r="Q19" i="18"/>
  <c r="U19" i="18" s="1"/>
  <c r="R19" i="18"/>
  <c r="S19" i="18"/>
  <c r="Q13" i="18"/>
  <c r="U13" i="18" s="1"/>
  <c r="R13" i="18"/>
  <c r="S13" i="18"/>
  <c r="Q34" i="27"/>
  <c r="U34" i="27" s="1"/>
  <c r="S34" i="27"/>
  <c r="R34" i="27"/>
  <c r="S37" i="18"/>
  <c r="Q37" i="18"/>
  <c r="U37" i="18" s="1"/>
  <c r="R37" i="18"/>
  <c r="S14" i="18"/>
  <c r="R14" i="18"/>
  <c r="Q14" i="18"/>
  <c r="U14" i="18" s="1"/>
  <c r="R10" i="18"/>
  <c r="Q10" i="18"/>
  <c r="U10" i="18" s="1"/>
  <c r="S10" i="18"/>
  <c r="V8" i="3"/>
  <c r="S8" i="3"/>
  <c r="S29" i="18"/>
  <c r="Q29" i="18"/>
  <c r="U29" i="18" s="1"/>
  <c r="R29" i="18"/>
  <c r="S37" i="27"/>
  <c r="R37" i="27"/>
  <c r="Q37" i="27"/>
  <c r="U37" i="27" s="1"/>
  <c r="Q44" i="27"/>
  <c r="U44" i="27" s="1"/>
  <c r="R44" i="27"/>
  <c r="S44" i="27"/>
  <c r="S51" i="18"/>
  <c r="Q51" i="18"/>
  <c r="U51" i="18" s="1"/>
  <c r="R51" i="18"/>
  <c r="Q50" i="27"/>
  <c r="U50" i="27" s="1"/>
  <c r="S50" i="27"/>
  <c r="R50" i="27"/>
  <c r="Q43" i="27"/>
  <c r="U43" i="27" s="1"/>
  <c r="S43" i="27"/>
  <c r="R43" i="27"/>
  <c r="Q52" i="27"/>
  <c r="U52" i="27" s="1"/>
  <c r="S52" i="27"/>
  <c r="R52" i="27"/>
  <c r="S57" i="18"/>
  <c r="Q57" i="18"/>
  <c r="U57" i="18" s="1"/>
  <c r="R57" i="18"/>
  <c r="V37" i="3"/>
  <c r="S37" i="3"/>
  <c r="Q33" i="27"/>
  <c r="U33" i="27" s="1"/>
  <c r="S33" i="27"/>
  <c r="R33" i="27"/>
  <c r="Q38" i="27"/>
  <c r="U38" i="27" s="1"/>
  <c r="S38" i="27"/>
  <c r="R38" i="27"/>
  <c r="S47" i="18"/>
  <c r="Q47" i="18"/>
  <c r="U47" i="18" s="1"/>
  <c r="R47" i="18"/>
  <c r="S30" i="25"/>
  <c r="P30" i="25"/>
  <c r="R30" i="25" s="1"/>
  <c r="O30" i="25"/>
  <c r="Q30" i="25" s="1"/>
  <c r="U30" i="25" s="1"/>
  <c r="P16" i="25"/>
  <c r="R16" i="25" s="1"/>
  <c r="S16" i="25"/>
  <c r="O16" i="25"/>
  <c r="Q16" i="25" s="1"/>
  <c r="U16" i="25" s="1"/>
  <c r="S48" i="25"/>
  <c r="O48" i="25"/>
  <c r="Q48" i="25" s="1"/>
  <c r="U48" i="25" s="1"/>
  <c r="P48" i="25"/>
  <c r="R48" i="25" s="1"/>
  <c r="S26" i="25"/>
  <c r="P26" i="25"/>
  <c r="R26" i="25" s="1"/>
  <c r="O26" i="25"/>
  <c r="Q26" i="25" s="1"/>
  <c r="U26" i="25" s="1"/>
  <c r="O22" i="25"/>
  <c r="Q22" i="25" s="1"/>
  <c r="U22" i="25" s="1"/>
  <c r="P22" i="25"/>
  <c r="R22" i="25" s="1"/>
  <c r="S22" i="25"/>
  <c r="P40" i="4"/>
  <c r="O40" i="4"/>
  <c r="T40" i="4" s="1"/>
  <c r="K38" i="9"/>
  <c r="J38" i="9"/>
  <c r="P12" i="25"/>
  <c r="R12" i="25" s="1"/>
  <c r="S12" i="25"/>
  <c r="O12" i="25"/>
  <c r="Q12" i="25" s="1"/>
  <c r="U12" i="25" s="1"/>
  <c r="S44" i="25"/>
  <c r="O44" i="25"/>
  <c r="Q44" i="25" s="1"/>
  <c r="U44" i="25" s="1"/>
  <c r="P44" i="25"/>
  <c r="R44" i="25" s="1"/>
  <c r="S46" i="25"/>
  <c r="P46" i="25"/>
  <c r="R46" i="25" s="1"/>
  <c r="O46" i="25"/>
  <c r="Q46" i="25" s="1"/>
  <c r="U46" i="25" s="1"/>
  <c r="L16" i="20"/>
  <c r="N16" i="20" s="1"/>
  <c r="S16" i="20" s="1"/>
  <c r="M16" i="20"/>
  <c r="O16" i="20" s="1"/>
  <c r="R16" i="20" s="1"/>
  <c r="Q16" i="20"/>
  <c r="M24" i="20"/>
  <c r="O24" i="20" s="1"/>
  <c r="R24" i="20" s="1"/>
  <c r="L24" i="20"/>
  <c r="N24" i="20" s="1"/>
  <c r="S24" i="20" s="1"/>
  <c r="Q24" i="20"/>
  <c r="M32" i="20"/>
  <c r="O32" i="20" s="1"/>
  <c r="R32" i="20" s="1"/>
  <c r="Q32" i="20"/>
  <c r="L32" i="20"/>
  <c r="N32" i="20" s="1"/>
  <c r="S32" i="20" s="1"/>
  <c r="M40" i="20"/>
  <c r="O40" i="20" s="1"/>
  <c r="R40" i="20" s="1"/>
  <c r="L40" i="20"/>
  <c r="N40" i="20" s="1"/>
  <c r="S40" i="20" s="1"/>
  <c r="Q40" i="20"/>
  <c r="M48" i="20"/>
  <c r="O48" i="20" s="1"/>
  <c r="R48" i="20" s="1"/>
  <c r="Q48" i="20"/>
  <c r="L48" i="20"/>
  <c r="N48" i="20" s="1"/>
  <c r="S48" i="20" s="1"/>
  <c r="M56" i="20"/>
  <c r="O56" i="20" s="1"/>
  <c r="R56" i="20" s="1"/>
  <c r="Q56" i="20"/>
  <c r="L56" i="20"/>
  <c r="N56" i="20" s="1"/>
  <c r="S56" i="20" s="1"/>
  <c r="L29" i="8"/>
  <c r="M29" i="8"/>
  <c r="P24" i="4"/>
  <c r="O24" i="4"/>
  <c r="T24" i="4" s="1"/>
  <c r="P32" i="4"/>
  <c r="O32" i="4"/>
  <c r="T32" i="4" s="1"/>
  <c r="S13" i="25"/>
  <c r="O13" i="25"/>
  <c r="Q13" i="25" s="1"/>
  <c r="U13" i="25" s="1"/>
  <c r="P13" i="25"/>
  <c r="R13" i="25" s="1"/>
  <c r="P29" i="25"/>
  <c r="R29" i="25" s="1"/>
  <c r="S29" i="25"/>
  <c r="O29" i="25"/>
  <c r="Q29" i="25" s="1"/>
  <c r="U29" i="25" s="1"/>
  <c r="P45" i="25"/>
  <c r="R45" i="25" s="1"/>
  <c r="S45" i="25"/>
  <c r="O45" i="25"/>
  <c r="Q45" i="25" s="1"/>
  <c r="U45" i="25" s="1"/>
  <c r="Q9" i="5"/>
  <c r="M9" i="5"/>
  <c r="L9" i="5"/>
  <c r="N9" i="5" s="1"/>
  <c r="S9" i="5" s="1"/>
  <c r="M17" i="5"/>
  <c r="O17" i="5" s="1"/>
  <c r="R17" i="5" s="1"/>
  <c r="Q17" i="5"/>
  <c r="L17" i="5"/>
  <c r="N17" i="5" s="1"/>
  <c r="S17" i="5" s="1"/>
  <c r="M25" i="5"/>
  <c r="O25" i="5" s="1"/>
  <c r="R25" i="5" s="1"/>
  <c r="L25" i="5"/>
  <c r="N25" i="5" s="1"/>
  <c r="S25" i="5" s="1"/>
  <c r="Q25" i="5"/>
  <c r="M33" i="5"/>
  <c r="O33" i="5" s="1"/>
  <c r="R33" i="5" s="1"/>
  <c r="Q33" i="5"/>
  <c r="L33" i="5"/>
  <c r="N33" i="5" s="1"/>
  <c r="S33" i="5" s="1"/>
  <c r="L41" i="5"/>
  <c r="N41" i="5" s="1"/>
  <c r="S41" i="5" s="1"/>
  <c r="M41" i="5"/>
  <c r="O41" i="5" s="1"/>
  <c r="R41" i="5" s="1"/>
  <c r="Q41" i="5"/>
  <c r="M49" i="5"/>
  <c r="O49" i="5" s="1"/>
  <c r="R49" i="5" s="1"/>
  <c r="Q49" i="5"/>
  <c r="L49" i="5"/>
  <c r="N49" i="5" s="1"/>
  <c r="S49" i="5" s="1"/>
  <c r="Q57" i="5"/>
  <c r="L57" i="5"/>
  <c r="N57" i="5" s="1"/>
  <c r="S57" i="5" s="1"/>
  <c r="M57" i="5"/>
  <c r="O57" i="5" s="1"/>
  <c r="R57" i="5" s="1"/>
  <c r="K16" i="19"/>
  <c r="M16" i="19"/>
  <c r="J16" i="19"/>
  <c r="O16" i="19" s="1"/>
  <c r="K24" i="19"/>
  <c r="M24" i="19"/>
  <c r="J24" i="19"/>
  <c r="O24" i="19" s="1"/>
  <c r="K32" i="19"/>
  <c r="M32" i="19"/>
  <c r="J32" i="19"/>
  <c r="O32" i="19" s="1"/>
  <c r="K40" i="19"/>
  <c r="M40" i="19"/>
  <c r="J40" i="19"/>
  <c r="O40" i="19" s="1"/>
  <c r="K48" i="19"/>
  <c r="M48" i="19"/>
  <c r="J48" i="19"/>
  <c r="O48" i="19" s="1"/>
  <c r="K56" i="19"/>
  <c r="M56" i="19"/>
  <c r="J56" i="19"/>
  <c r="O56" i="19" s="1"/>
  <c r="M17" i="20"/>
  <c r="O17" i="20" s="1"/>
  <c r="R17" i="20" s="1"/>
  <c r="L17" i="20"/>
  <c r="N17" i="20" s="1"/>
  <c r="S17" i="20" s="1"/>
  <c r="Q17" i="20"/>
  <c r="M25" i="20"/>
  <c r="O25" i="20" s="1"/>
  <c r="R25" i="20" s="1"/>
  <c r="L25" i="20"/>
  <c r="N25" i="20" s="1"/>
  <c r="S25" i="20" s="1"/>
  <c r="Q25" i="20"/>
  <c r="M33" i="20"/>
  <c r="O33" i="20" s="1"/>
  <c r="R33" i="20" s="1"/>
  <c r="Q33" i="20"/>
  <c r="L33" i="20"/>
  <c r="N33" i="20" s="1"/>
  <c r="S33" i="20" s="1"/>
  <c r="M41" i="20"/>
  <c r="O41" i="20" s="1"/>
  <c r="R41" i="20" s="1"/>
  <c r="L41" i="20"/>
  <c r="N41" i="20" s="1"/>
  <c r="S41" i="20" s="1"/>
  <c r="Q41" i="20"/>
  <c r="M49" i="20"/>
  <c r="O49" i="20" s="1"/>
  <c r="R49" i="20" s="1"/>
  <c r="L49" i="20"/>
  <c r="N49" i="20" s="1"/>
  <c r="S49" i="20" s="1"/>
  <c r="Q49" i="20"/>
  <c r="M57" i="20"/>
  <c r="O57" i="20" s="1"/>
  <c r="R57" i="20" s="1"/>
  <c r="L57" i="20"/>
  <c r="N57" i="20" s="1"/>
  <c r="S57" i="20" s="1"/>
  <c r="Q57" i="20"/>
  <c r="M30" i="8"/>
  <c r="L30" i="8"/>
  <c r="P25" i="4"/>
  <c r="O25" i="4"/>
  <c r="T25" i="4" s="1"/>
  <c r="P33" i="4"/>
  <c r="O33" i="4"/>
  <c r="T33" i="4" s="1"/>
  <c r="O15" i="25"/>
  <c r="Q15" i="25" s="1"/>
  <c r="U15" i="25" s="1"/>
  <c r="S15" i="25"/>
  <c r="P15" i="25"/>
  <c r="R15" i="25" s="1"/>
  <c r="S31" i="25"/>
  <c r="O31" i="25"/>
  <c r="Q31" i="25" s="1"/>
  <c r="U31" i="25" s="1"/>
  <c r="P31" i="25"/>
  <c r="R31" i="25" s="1"/>
  <c r="P47" i="25"/>
  <c r="R47" i="25" s="1"/>
  <c r="S47" i="25"/>
  <c r="O47" i="25"/>
  <c r="Q47" i="25" s="1"/>
  <c r="U47" i="25" s="1"/>
  <c r="M12" i="5"/>
  <c r="O12" i="5" s="1"/>
  <c r="R12" i="5" s="1"/>
  <c r="L12" i="5"/>
  <c r="N12" i="5" s="1"/>
  <c r="S12" i="5" s="1"/>
  <c r="Q12" i="5"/>
  <c r="M20" i="5"/>
  <c r="O20" i="5" s="1"/>
  <c r="R20" i="5" s="1"/>
  <c r="L20" i="5"/>
  <c r="N20" i="5" s="1"/>
  <c r="S20" i="5" s="1"/>
  <c r="Q20" i="5"/>
  <c r="M28" i="5"/>
  <c r="O28" i="5" s="1"/>
  <c r="R28" i="5" s="1"/>
  <c r="L28" i="5"/>
  <c r="N28" i="5" s="1"/>
  <c r="S28" i="5" s="1"/>
  <c r="Q28" i="5"/>
  <c r="M36" i="5"/>
  <c r="O36" i="5" s="1"/>
  <c r="R36" i="5" s="1"/>
  <c r="Q36" i="5"/>
  <c r="L36" i="5"/>
  <c r="N36" i="5" s="1"/>
  <c r="S36" i="5" s="1"/>
  <c r="L44" i="5"/>
  <c r="N44" i="5" s="1"/>
  <c r="S44" i="5" s="1"/>
  <c r="Q44" i="5"/>
  <c r="M44" i="5"/>
  <c r="O44" i="5" s="1"/>
  <c r="R44" i="5" s="1"/>
  <c r="M52" i="5"/>
  <c r="O52" i="5" s="1"/>
  <c r="R52" i="5" s="1"/>
  <c r="Q52" i="5"/>
  <c r="L52" i="5"/>
  <c r="N52" i="5" s="1"/>
  <c r="S52" i="5" s="1"/>
  <c r="M11" i="19"/>
  <c r="J11" i="19"/>
  <c r="O11" i="19" s="1"/>
  <c r="K11" i="19"/>
  <c r="M19" i="19"/>
  <c r="K19" i="19"/>
  <c r="J19" i="19"/>
  <c r="O19" i="19" s="1"/>
  <c r="M27" i="19"/>
  <c r="K27" i="19"/>
  <c r="J27" i="19"/>
  <c r="O27" i="19" s="1"/>
  <c r="M35" i="19"/>
  <c r="K35" i="19"/>
  <c r="J35" i="19"/>
  <c r="O35" i="19" s="1"/>
  <c r="M43" i="19"/>
  <c r="J43" i="19"/>
  <c r="O43" i="19" s="1"/>
  <c r="K43" i="19"/>
  <c r="M51" i="19"/>
  <c r="J51" i="19"/>
  <c r="O51" i="19" s="1"/>
  <c r="K51" i="19"/>
  <c r="J33" i="9"/>
  <c r="K33" i="9"/>
  <c r="S28" i="3"/>
  <c r="V28" i="3"/>
  <c r="D5" i="35"/>
  <c r="E5" i="35"/>
  <c r="K27" i="17"/>
  <c r="J27" i="17"/>
  <c r="K27" i="9"/>
  <c r="J27" i="9"/>
  <c r="K15" i="17"/>
  <c r="J15" i="17"/>
  <c r="J19" i="9"/>
  <c r="K19" i="9"/>
  <c r="J33" i="17"/>
  <c r="K33" i="17"/>
  <c r="K11" i="9"/>
  <c r="J11" i="9"/>
  <c r="P18" i="4"/>
  <c r="O18" i="4"/>
  <c r="T18" i="4" s="1"/>
  <c r="M12" i="8"/>
  <c r="L12" i="8"/>
  <c r="M14" i="8"/>
  <c r="L14" i="8"/>
  <c r="K10" i="9"/>
  <c r="J10" i="9"/>
  <c r="M11" i="8"/>
  <c r="L11" i="8"/>
  <c r="K32" i="17"/>
  <c r="J32" i="17"/>
  <c r="M18" i="8"/>
  <c r="L18" i="8"/>
  <c r="J29" i="17"/>
  <c r="K29" i="17"/>
  <c r="M36" i="8"/>
  <c r="L36" i="8"/>
  <c r="S39" i="3"/>
  <c r="T39" i="3" s="1"/>
  <c r="V39" i="3"/>
  <c r="K15" i="9"/>
  <c r="J15" i="9"/>
  <c r="P12" i="4"/>
  <c r="O12" i="4"/>
  <c r="J28" i="9"/>
  <c r="K28" i="9"/>
  <c r="O10" i="4"/>
  <c r="P10" i="4"/>
  <c r="M20" i="8"/>
  <c r="L20" i="8"/>
  <c r="K34" i="9"/>
  <c r="J34" i="9"/>
  <c r="V17" i="3"/>
  <c r="S17" i="3"/>
  <c r="C22" i="26"/>
  <c r="S8" i="20"/>
  <c r="R8" i="5"/>
  <c r="F39" i="12"/>
  <c r="G39" i="12"/>
  <c r="F38" i="12"/>
  <c r="G38" i="12"/>
  <c r="F18" i="12"/>
  <c r="R8" i="25"/>
  <c r="U8" i="27"/>
  <c r="U8" i="18"/>
  <c r="Q58" i="25"/>
  <c r="J58" i="19"/>
  <c r="L58" i="5"/>
  <c r="M58" i="20"/>
  <c r="M58" i="5"/>
  <c r="Q58" i="18"/>
  <c r="K58" i="19"/>
  <c r="R58" i="18"/>
  <c r="R58" i="27"/>
  <c r="L58" i="20"/>
  <c r="Q58" i="27"/>
  <c r="R58" i="25"/>
  <c r="D3" i="33" l="1"/>
  <c r="F3" i="33"/>
  <c r="P3" i="33"/>
  <c r="E3" i="33"/>
  <c r="G3" i="33"/>
  <c r="Q3" i="33"/>
  <c r="O3" i="33"/>
  <c r="H3" i="33"/>
  <c r="M3" i="33"/>
  <c r="J3" i="33"/>
  <c r="K3" i="33"/>
  <c r="I3" i="33"/>
  <c r="L3" i="33"/>
  <c r="N3" i="33"/>
  <c r="T12" i="4"/>
  <c r="T11" i="4"/>
  <c r="T10" i="4"/>
  <c r="D5" i="37"/>
  <c r="D7" i="37"/>
  <c r="C19" i="26"/>
  <c r="L3" i="20"/>
  <c r="B17" i="2" s="1"/>
  <c r="I3" i="19"/>
  <c r="B18" i="2" s="1"/>
  <c r="L3" i="5"/>
  <c r="B16" i="2" s="1"/>
  <c r="P39" i="4"/>
  <c r="C7" i="33"/>
  <c r="U8" i="3"/>
  <c r="T8" i="3"/>
  <c r="U35" i="3"/>
  <c r="T35" i="3"/>
  <c r="T19" i="3"/>
  <c r="C18" i="33"/>
  <c r="U19" i="3"/>
  <c r="O9" i="20"/>
  <c r="T33" i="3"/>
  <c r="U33" i="3"/>
  <c r="L40" i="8"/>
  <c r="U22" i="3"/>
  <c r="T22" i="3"/>
  <c r="C21" i="33"/>
  <c r="T28" i="3"/>
  <c r="U28" i="3"/>
  <c r="T31" i="3"/>
  <c r="U31" i="3"/>
  <c r="T38" i="3"/>
  <c r="U38" i="3"/>
  <c r="C10" i="33"/>
  <c r="U11" i="3"/>
  <c r="T11" i="3"/>
  <c r="U9" i="25"/>
  <c r="U36" i="3"/>
  <c r="T36" i="3"/>
  <c r="T34" i="3"/>
  <c r="U34" i="3"/>
  <c r="C11" i="33"/>
  <c r="U12" i="3"/>
  <c r="T12" i="3"/>
  <c r="T25" i="3"/>
  <c r="U25" i="3"/>
  <c r="J40" i="9"/>
  <c r="K23" i="17"/>
  <c r="C12" i="33"/>
  <c r="U13" i="3"/>
  <c r="T13" i="3"/>
  <c r="C19" i="33"/>
  <c r="T20" i="3"/>
  <c r="U20" i="3"/>
  <c r="T27" i="3"/>
  <c r="U27" i="3"/>
  <c r="K39" i="17"/>
  <c r="K39" i="9"/>
  <c r="O9" i="5"/>
  <c r="U37" i="3"/>
  <c r="T37" i="3"/>
  <c r="N9" i="20"/>
  <c r="T18" i="3"/>
  <c r="U18" i="3"/>
  <c r="C17" i="33"/>
  <c r="E6" i="37"/>
  <c r="E7" i="37"/>
  <c r="E18" i="37"/>
  <c r="E17" i="37"/>
  <c r="E16" i="37"/>
  <c r="E14" i="37"/>
  <c r="E13" i="37"/>
  <c r="E12" i="37"/>
  <c r="E10" i="37"/>
  <c r="E9" i="37"/>
  <c r="E8" i="37"/>
  <c r="E5" i="37"/>
  <c r="E15" i="37"/>
  <c r="E11" i="37"/>
  <c r="K23" i="9"/>
  <c r="J40" i="17"/>
  <c r="N8" i="5"/>
  <c r="S8" i="5" s="1"/>
  <c r="C15" i="26" s="1"/>
  <c r="T8" i="4"/>
  <c r="O41" i="4"/>
  <c r="M39" i="8"/>
  <c r="C8" i="33"/>
  <c r="T9" i="3"/>
  <c r="U9" i="3"/>
  <c r="C13" i="33"/>
  <c r="T14" i="3"/>
  <c r="U14" i="3"/>
  <c r="T17" i="3"/>
  <c r="U17" i="3"/>
  <c r="C16" i="33"/>
  <c r="C15" i="33"/>
  <c r="T16" i="3"/>
  <c r="U16" i="3"/>
  <c r="O9" i="19"/>
  <c r="C17" i="26" s="1"/>
  <c r="T29" i="3"/>
  <c r="U29" i="3"/>
  <c r="C9" i="33"/>
  <c r="T10" i="3"/>
  <c r="U10" i="3"/>
  <c r="C14" i="33"/>
  <c r="U15" i="3"/>
  <c r="T15" i="3"/>
  <c r="M23" i="8"/>
  <c r="J5" i="37"/>
  <c r="J7" i="37"/>
  <c r="J17" i="37"/>
  <c r="J16" i="37"/>
  <c r="J6" i="37"/>
  <c r="J13" i="37"/>
  <c r="J12" i="37"/>
  <c r="J15" i="37"/>
  <c r="J14" i="37"/>
  <c r="J18" i="37"/>
  <c r="J9" i="37"/>
  <c r="J8" i="37"/>
  <c r="J11" i="37"/>
  <c r="J10" i="37"/>
  <c r="T32" i="3"/>
  <c r="U32" i="3"/>
  <c r="U30" i="3"/>
  <c r="T30" i="3"/>
  <c r="T21" i="3"/>
  <c r="C20" i="33"/>
  <c r="U21" i="3"/>
  <c r="T24" i="3"/>
  <c r="U24" i="3"/>
  <c r="P23" i="4"/>
  <c r="T9" i="4"/>
  <c r="K8" i="37"/>
  <c r="K6" i="37"/>
  <c r="K5" i="37"/>
  <c r="K9" i="37"/>
  <c r="K15" i="37"/>
  <c r="K18" i="37"/>
  <c r="K16" i="37"/>
  <c r="K11" i="37"/>
  <c r="K14" i="37"/>
  <c r="K12" i="37"/>
  <c r="K7" i="37"/>
  <c r="K10" i="37"/>
  <c r="K17" i="37"/>
  <c r="K13" i="37"/>
  <c r="C14" i="26"/>
  <c r="F47" i="12"/>
  <c r="E14" i="2" s="1"/>
  <c r="P3" i="18"/>
  <c r="P3" i="27"/>
  <c r="J18" i="39"/>
  <c r="J9" i="39"/>
  <c r="S16" i="39"/>
  <c r="V9" i="39"/>
  <c r="S10" i="39"/>
  <c r="G7" i="39"/>
  <c r="V16" i="39"/>
  <c r="S7" i="39"/>
  <c r="J17" i="39"/>
  <c r="S9" i="39"/>
  <c r="V7" i="39"/>
  <c r="V18" i="39"/>
  <c r="N58" i="20"/>
  <c r="S5" i="39"/>
  <c r="H3" i="35"/>
  <c r="H4" i="35"/>
  <c r="S13" i="39"/>
  <c r="S15" i="39"/>
  <c r="G10" i="35"/>
  <c r="S18" i="39"/>
  <c r="V12" i="39"/>
  <c r="V15" i="39"/>
  <c r="V13" i="39"/>
  <c r="J6" i="39"/>
  <c r="O58" i="20"/>
  <c r="V6" i="39"/>
  <c r="J12" i="39"/>
  <c r="J15" i="39"/>
  <c r="G3" i="35"/>
  <c r="G9" i="35"/>
  <c r="J5" i="39"/>
  <c r="S8" i="39"/>
  <c r="J16" i="39"/>
  <c r="V10" i="39"/>
  <c r="V14" i="39"/>
  <c r="S14" i="39"/>
  <c r="S17" i="39"/>
  <c r="G4" i="35"/>
  <c r="N58" i="5"/>
  <c r="J7" i="39"/>
  <c r="J14" i="39"/>
  <c r="J10" i="39"/>
  <c r="H9" i="35"/>
  <c r="O58" i="5"/>
  <c r="V5" i="39"/>
  <c r="V8" i="39"/>
  <c r="V11" i="39"/>
  <c r="J11" i="39"/>
  <c r="G5" i="39"/>
  <c r="J13" i="39"/>
  <c r="S6" i="39"/>
  <c r="S12" i="39"/>
  <c r="H10" i="35"/>
  <c r="V17" i="39"/>
  <c r="J8" i="39"/>
  <c r="S11" i="39"/>
  <c r="R3" i="33" l="1"/>
  <c r="H5" i="39"/>
  <c r="H7" i="39"/>
  <c r="C18" i="2"/>
  <c r="K40" i="17"/>
  <c r="C13" i="26"/>
  <c r="E19" i="37"/>
  <c r="K19" i="37"/>
  <c r="J19" i="37"/>
  <c r="U23" i="3"/>
  <c r="D2" i="33"/>
  <c r="D4" i="33" s="1"/>
  <c r="C5" i="37" s="1"/>
  <c r="W10" i="39"/>
  <c r="F3" i="35"/>
  <c r="T12" i="39"/>
  <c r="T7" i="39"/>
  <c r="F4" i="35"/>
  <c r="K11" i="39"/>
  <c r="K9" i="39"/>
  <c r="K12" i="39"/>
  <c r="K16" i="39"/>
  <c r="W7" i="39"/>
  <c r="W14" i="39"/>
  <c r="W9" i="39"/>
  <c r="W8" i="39"/>
  <c r="T11" i="39"/>
  <c r="T18" i="39"/>
  <c r="T13" i="39"/>
  <c r="T16" i="39"/>
  <c r="K15" i="39"/>
  <c r="K10" i="39"/>
  <c r="K13" i="39"/>
  <c r="K17" i="39"/>
  <c r="K7" i="39"/>
  <c r="N3" i="5"/>
  <c r="C16" i="2" s="1"/>
  <c r="W13" i="39"/>
  <c r="W12" i="39"/>
  <c r="W11" i="39"/>
  <c r="W18" i="39"/>
  <c r="W5" i="39"/>
  <c r="T8" i="39"/>
  <c r="T14" i="39"/>
  <c r="T6" i="39"/>
  <c r="T17" i="39"/>
  <c r="T5" i="39"/>
  <c r="K5" i="39"/>
  <c r="K14" i="39"/>
  <c r="K18" i="39"/>
  <c r="W17" i="39"/>
  <c r="W16" i="39"/>
  <c r="W15" i="39"/>
  <c r="W6" i="39"/>
  <c r="T10" i="39"/>
  <c r="T9" i="39"/>
  <c r="T15" i="39"/>
  <c r="F10" i="35"/>
  <c r="E10" i="35" s="1"/>
  <c r="K8" i="39"/>
  <c r="K6" i="39"/>
  <c r="G13" i="37"/>
  <c r="G10" i="37"/>
  <c r="G18" i="37"/>
  <c r="G8" i="37"/>
  <c r="G11" i="37"/>
  <c r="G16" i="37"/>
  <c r="G6" i="37"/>
  <c r="G5" i="37"/>
  <c r="G17" i="37"/>
  <c r="G9" i="37"/>
  <c r="G15" i="37"/>
  <c r="G7" i="37"/>
  <c r="G12" i="37"/>
  <c r="N3" i="20"/>
  <c r="C17" i="2" s="1"/>
  <c r="G14" i="37"/>
  <c r="P41" i="4"/>
  <c r="N3" i="4" s="1"/>
  <c r="B14" i="2" s="1"/>
  <c r="C14" i="2" s="1"/>
  <c r="M40" i="8"/>
  <c r="K3" i="8" s="1"/>
  <c r="B15" i="2" s="1"/>
  <c r="C15" i="2" s="1"/>
  <c r="S9" i="20"/>
  <c r="C16" i="26" s="1"/>
  <c r="D19" i="37"/>
  <c r="R9" i="5"/>
  <c r="U39" i="3"/>
  <c r="K40" i="9"/>
  <c r="I3" i="9" s="1"/>
  <c r="B21" i="2" s="1"/>
  <c r="C21" i="2" s="1"/>
  <c r="R9" i="20"/>
  <c r="N2" i="33"/>
  <c r="N4" i="33" s="1"/>
  <c r="C15" i="37" s="1"/>
  <c r="E2" i="33"/>
  <c r="E4" i="33" s="1"/>
  <c r="C6" i="37" s="1"/>
  <c r="Q2" i="33"/>
  <c r="Q4" i="33" s="1"/>
  <c r="C18" i="37" s="1"/>
  <c r="P2" i="33"/>
  <c r="P4" i="33" s="1"/>
  <c r="C17" i="37" s="1"/>
  <c r="O2" i="33"/>
  <c r="O4" i="33" s="1"/>
  <c r="C16" i="37" s="1"/>
  <c r="L2" i="33"/>
  <c r="L4" i="33" s="1"/>
  <c r="C13" i="37" s="1"/>
  <c r="M2" i="33"/>
  <c r="M4" i="33" s="1"/>
  <c r="C14" i="37" s="1"/>
  <c r="H2" i="33"/>
  <c r="H4" i="33" s="1"/>
  <c r="C9" i="37" s="1"/>
  <c r="G2" i="33"/>
  <c r="G4" i="33" s="1"/>
  <c r="C8" i="37" s="1"/>
  <c r="I2" i="33"/>
  <c r="I4" i="33" s="1"/>
  <c r="C10" i="37" s="1"/>
  <c r="J2" i="33"/>
  <c r="J4" i="33" s="1"/>
  <c r="C11" i="37" s="1"/>
  <c r="K2" i="33"/>
  <c r="K4" i="33" s="1"/>
  <c r="C12" i="37" s="1"/>
  <c r="F2" i="33"/>
  <c r="F4" i="33" s="1"/>
  <c r="C7" i="37" s="1"/>
  <c r="S2" i="33"/>
  <c r="C21" i="26"/>
  <c r="I3" i="17"/>
  <c r="B20" i="2" s="1"/>
  <c r="C20" i="2" s="1"/>
  <c r="F9" i="35"/>
  <c r="E9" i="35" s="1"/>
  <c r="B13" i="2"/>
  <c r="C13" i="2" s="1"/>
  <c r="B12" i="2"/>
  <c r="C12" i="2" s="1"/>
  <c r="M3" i="25"/>
  <c r="C12" i="26"/>
  <c r="C10" i="26" s="1"/>
  <c r="C20" i="26"/>
  <c r="C18" i="26" s="1"/>
  <c r="C19" i="2"/>
  <c r="P6" i="39"/>
  <c r="D7" i="39"/>
  <c r="D11" i="39"/>
  <c r="P5" i="39"/>
  <c r="D16" i="39"/>
  <c r="P16" i="39"/>
  <c r="P15" i="39"/>
  <c r="P11" i="39"/>
  <c r="D10" i="39"/>
  <c r="D17" i="39"/>
  <c r="D18" i="39"/>
  <c r="D8" i="39"/>
  <c r="P14" i="39"/>
  <c r="P7" i="39"/>
  <c r="H2" i="35"/>
  <c r="P13" i="39"/>
  <c r="P17" i="39"/>
  <c r="D5" i="39"/>
  <c r="P9" i="39"/>
  <c r="D15" i="39"/>
  <c r="D14" i="39"/>
  <c r="P8" i="39"/>
  <c r="P12" i="39"/>
  <c r="P10" i="39"/>
  <c r="D6" i="39"/>
  <c r="G2" i="35"/>
  <c r="P18" i="39"/>
  <c r="D12" i="39"/>
  <c r="D9" i="39"/>
  <c r="D13" i="39"/>
  <c r="U40" i="3" l="1"/>
  <c r="S3" i="3" s="1"/>
  <c r="B11" i="2" s="1"/>
  <c r="H11" i="35"/>
  <c r="H12" i="35" s="1"/>
  <c r="G11" i="35"/>
  <c r="G12" i="35" s="1"/>
  <c r="D10" i="35"/>
  <c r="M10" i="37"/>
  <c r="M11" i="37"/>
  <c r="H19" i="39"/>
  <c r="G19" i="39"/>
  <c r="S19" i="39"/>
  <c r="W19" i="39"/>
  <c r="V19" i="39"/>
  <c r="K19" i="39"/>
  <c r="J19" i="39"/>
  <c r="M5" i="37"/>
  <c r="M8" i="37"/>
  <c r="M16" i="37"/>
  <c r="M17" i="37"/>
  <c r="M13" i="37"/>
  <c r="M15" i="37"/>
  <c r="M18" i="37"/>
  <c r="M6" i="37"/>
  <c r="G19" i="37"/>
  <c r="T19" i="39"/>
  <c r="M9" i="37"/>
  <c r="M14" i="37"/>
  <c r="E7" i="39"/>
  <c r="E13" i="39"/>
  <c r="E12" i="39"/>
  <c r="E8" i="39"/>
  <c r="E16" i="39"/>
  <c r="E15" i="39"/>
  <c r="F2" i="35"/>
  <c r="E2" i="35" s="1"/>
  <c r="Q12" i="39"/>
  <c r="Y12" i="39"/>
  <c r="Z12" i="39" s="1"/>
  <c r="Q18" i="39"/>
  <c r="Y18" i="39"/>
  <c r="Z18" i="39" s="1"/>
  <c r="E11" i="39"/>
  <c r="E9" i="39"/>
  <c r="E17" i="39"/>
  <c r="E18" i="39"/>
  <c r="Q5" i="39"/>
  <c r="Q11" i="39"/>
  <c r="Y11" i="39"/>
  <c r="Z11" i="39" s="1"/>
  <c r="Q10" i="39"/>
  <c r="Y10" i="39"/>
  <c r="Z10" i="39" s="1"/>
  <c r="E14" i="39"/>
  <c r="Y14" i="39"/>
  <c r="Z14" i="39" s="1"/>
  <c r="Q14" i="39"/>
  <c r="Q7" i="39"/>
  <c r="Y7" i="39"/>
  <c r="Z7" i="39" s="1"/>
  <c r="Y9" i="39"/>
  <c r="Z9" i="39" s="1"/>
  <c r="Q9" i="39"/>
  <c r="Q6" i="39"/>
  <c r="Y6" i="39"/>
  <c r="Z6" i="39" s="1"/>
  <c r="Q13" i="39"/>
  <c r="Y13" i="39"/>
  <c r="Z13" i="39" s="1"/>
  <c r="E10" i="39"/>
  <c r="E6" i="39"/>
  <c r="Q15" i="39"/>
  <c r="Y15" i="39"/>
  <c r="Z15" i="39" s="1"/>
  <c r="Q17" i="39"/>
  <c r="Y17" i="39"/>
  <c r="Z17" i="39" s="1"/>
  <c r="Y16" i="39"/>
  <c r="Z16" i="39" s="1"/>
  <c r="Q16" i="39"/>
  <c r="Q8" i="39"/>
  <c r="Y8" i="39"/>
  <c r="Z8" i="39" s="1"/>
  <c r="R2" i="33"/>
  <c r="R4" i="33" s="1"/>
  <c r="M7" i="37"/>
  <c r="S3" i="33"/>
  <c r="S4" i="33" s="1"/>
  <c r="E4" i="35"/>
  <c r="D4" i="35"/>
  <c r="M12" i="37"/>
  <c r="E3" i="35"/>
  <c r="D3" i="35"/>
  <c r="E5" i="39"/>
  <c r="Y5" i="39"/>
  <c r="D9" i="35"/>
  <c r="C19" i="37"/>
  <c r="C23" i="26"/>
  <c r="H10" i="2"/>
  <c r="F11" i="35" l="1"/>
  <c r="E11" i="35" s="1"/>
  <c r="C11" i="2"/>
  <c r="B22" i="2"/>
  <c r="P19" i="39"/>
  <c r="Q19" i="39"/>
  <c r="D19" i="39"/>
  <c r="M19" i="37"/>
  <c r="D2" i="35"/>
  <c r="E19" i="39"/>
  <c r="Y19" i="39"/>
  <c r="Z5" i="39"/>
  <c r="F12" i="35" l="1"/>
  <c r="E12" i="35" s="1"/>
  <c r="B23" i="2"/>
  <c r="C22" i="2"/>
  <c r="Z19" i="39"/>
  <c r="C23" i="2" l="1"/>
  <c r="F27" i="12" s="1"/>
  <c r="F32" i="12" s="1"/>
  <c r="E13" i="2" s="1"/>
  <c r="D12" i="35"/>
  <c r="F13" i="35" l="1"/>
  <c r="F13" i="2"/>
  <c r="F7" i="12"/>
  <c r="F12" i="12" s="1"/>
  <c r="E11" i="2" s="1"/>
  <c r="F14" i="2"/>
  <c r="M20" i="37"/>
  <c r="M21" i="37" s="1"/>
  <c r="Y20" i="39"/>
  <c r="F17" i="12"/>
  <c r="F22" i="12" s="1"/>
  <c r="E12" i="2" s="1"/>
  <c r="E17" i="12"/>
  <c r="G17" i="12" s="1"/>
  <c r="G15" i="2" l="1"/>
  <c r="H12" i="2"/>
  <c r="F12" i="2"/>
  <c r="F11" i="2"/>
  <c r="E23" i="2"/>
  <c r="F23" i="2" s="1"/>
</calcChain>
</file>

<file path=xl/comments1.xml><?xml version="1.0" encoding="utf-8"?>
<comments xmlns="http://schemas.openxmlformats.org/spreadsheetml/2006/main">
  <authors>
    <author>USAI Domenico (ERCEA)</author>
  </authors>
  <commentList>
    <comment ref="A3" authorId="0" shapeId="0">
      <text>
        <r>
          <rPr>
            <b/>
            <sz val="9"/>
            <color indexed="81"/>
            <rFont val="Tahoma"/>
            <family val="2"/>
          </rPr>
          <t>LIFEXX XXX/XX/XXXXXX - ACRONYM</t>
        </r>
      </text>
    </comment>
  </commentList>
</comments>
</file>

<file path=xl/sharedStrings.xml><?xml version="1.0" encoding="utf-8"?>
<sst xmlns="http://schemas.openxmlformats.org/spreadsheetml/2006/main" count="2220" uniqueCount="1016">
  <si>
    <t>Seq n°</t>
  </si>
  <si>
    <t>Name of person</t>
  </si>
  <si>
    <t>Amount in national currency</t>
  </si>
  <si>
    <t>Exchange rate</t>
  </si>
  <si>
    <t>A</t>
  </si>
  <si>
    <t>E</t>
  </si>
  <si>
    <t>F</t>
  </si>
  <si>
    <t>Date of payment</t>
  </si>
  <si>
    <t>Description of cost item</t>
  </si>
  <si>
    <t>Year</t>
  </si>
  <si>
    <t>Explanation of the content of each Column</t>
  </si>
  <si>
    <t>D</t>
  </si>
  <si>
    <t>Date of invoice</t>
  </si>
  <si>
    <t>Supplier</t>
  </si>
  <si>
    <t>€</t>
  </si>
  <si>
    <t>% of eligible costs</t>
  </si>
  <si>
    <t>TOTAL</t>
  </si>
  <si>
    <t>Amount of co-funding in €</t>
  </si>
  <si>
    <t>Title:</t>
  </si>
  <si>
    <t>Date:</t>
  </si>
  <si>
    <t>Signature:</t>
  </si>
  <si>
    <t>Total</t>
  </si>
  <si>
    <t>Function:</t>
  </si>
  <si>
    <t>General information on staff assigned to the project</t>
  </si>
  <si>
    <t>Name of sub-contractor</t>
  </si>
  <si>
    <t>Amount in €</t>
  </si>
  <si>
    <t>Date and signature</t>
  </si>
  <si>
    <t>Sequential number of the entries. In case additional rows are inserted, please re-number the rows</t>
  </si>
  <si>
    <t>Location of the Land</t>
  </si>
  <si>
    <t>Number</t>
  </si>
  <si>
    <t>Name of notary</t>
  </si>
  <si>
    <t xml:space="preserve">TOTAL </t>
  </si>
  <si>
    <t>Land register n°</t>
  </si>
  <si>
    <t>Date (dd/mm/yy)</t>
  </si>
  <si>
    <t>Invoice/receipt</t>
  </si>
  <si>
    <t>Surface (Ha)</t>
  </si>
  <si>
    <t>Land Register n°</t>
  </si>
  <si>
    <t>Contract duration (months)</t>
  </si>
  <si>
    <t>Type of payment (monthly, annual, ….)</t>
  </si>
  <si>
    <t>Description of prototype</t>
  </si>
  <si>
    <t>Project reference</t>
  </si>
  <si>
    <t>Name:</t>
  </si>
  <si>
    <t>Description of the direct income</t>
  </si>
  <si>
    <t>Purchase price in national currency without VAT</t>
  </si>
  <si>
    <t>Total amount in national currency with non-recoverable VAT</t>
  </si>
  <si>
    <t>Name of co-financer</t>
  </si>
  <si>
    <t>Full name of beneficiary</t>
  </si>
  <si>
    <t xml:space="preserve">The calendar year in which the costs were incurred (relevant for participants from non-Euro countries for use of correct exchange rate) </t>
  </si>
  <si>
    <t>E1</t>
  </si>
  <si>
    <t>E2</t>
  </si>
  <si>
    <t>E3</t>
  </si>
  <si>
    <t>D1</t>
  </si>
  <si>
    <t>D2</t>
  </si>
  <si>
    <t>D3</t>
  </si>
  <si>
    <t>D4</t>
  </si>
  <si>
    <t xml:space="preserve">Job title </t>
  </si>
  <si>
    <t>Invoice number</t>
  </si>
  <si>
    <t xml:space="preserve">Date of invoice </t>
  </si>
  <si>
    <t>Invoice number or reference number of another accounting document, which could be travel ticket, hotel invoice, per diem calculation form etc.</t>
  </si>
  <si>
    <t>Date of payment of the invoice</t>
  </si>
  <si>
    <t>Description of the subcontracted item or service and where applicable indicate the period in which the service was provided. Please provide enough details in order to assess the eligibility of the cost item.</t>
  </si>
  <si>
    <t>Description of the equipment. Please provide enough details in order to assess the eligibility of the cost item.</t>
  </si>
  <si>
    <t>Description of the cost item. Please provide enough details in order to assess the eligibility of the cost item.</t>
  </si>
  <si>
    <t>The number the land has in the landregister.</t>
  </si>
  <si>
    <t>Date of the notorial act</t>
  </si>
  <si>
    <t>The notorial act number</t>
  </si>
  <si>
    <t>Name of the notary</t>
  </si>
  <si>
    <t>Date of payment of the land</t>
  </si>
  <si>
    <t>Associated taxes without VAT in national currency</t>
  </si>
  <si>
    <t>The surface of the land is measured in Ha</t>
  </si>
  <si>
    <t>Date of invoice or receipt</t>
  </si>
  <si>
    <t>Number of invoice or receipt</t>
  </si>
  <si>
    <t>Type of payment, i.e. are the instalments monthly or yearly</t>
  </si>
  <si>
    <t>PERIOD (FROM) :</t>
  </si>
  <si>
    <t>PERIOD (TO) :</t>
  </si>
  <si>
    <t xml:space="preserve">NAME OF BENEFICIARY : </t>
  </si>
  <si>
    <t>NO</t>
  </si>
  <si>
    <t>Exchange rate option used to convert national currency into EURO:</t>
  </si>
  <si>
    <t>Employment period</t>
  </si>
  <si>
    <t>Information on the working hours</t>
  </si>
  <si>
    <t>FROM</t>
  </si>
  <si>
    <t>B1</t>
  </si>
  <si>
    <t>B2</t>
  </si>
  <si>
    <t>B3</t>
  </si>
  <si>
    <t>B4</t>
  </si>
  <si>
    <t>C1</t>
  </si>
  <si>
    <t>C2</t>
  </si>
  <si>
    <t>E4</t>
  </si>
  <si>
    <t>E5</t>
  </si>
  <si>
    <t>Austria</t>
  </si>
  <si>
    <t>AT</t>
  </si>
  <si>
    <t>Belgium</t>
  </si>
  <si>
    <t>BE</t>
  </si>
  <si>
    <t>Bulgaria</t>
  </si>
  <si>
    <t>BG</t>
  </si>
  <si>
    <t>Croatia</t>
  </si>
  <si>
    <t>HR</t>
  </si>
  <si>
    <t>Cyprus</t>
  </si>
  <si>
    <t>CY</t>
  </si>
  <si>
    <t>Czech Republic</t>
  </si>
  <si>
    <t>CZ</t>
  </si>
  <si>
    <t>Denmark</t>
  </si>
  <si>
    <t>DK</t>
  </si>
  <si>
    <t>Estonia</t>
  </si>
  <si>
    <t>EE</t>
  </si>
  <si>
    <t>Finland</t>
  </si>
  <si>
    <t>FI</t>
  </si>
  <si>
    <t>France</t>
  </si>
  <si>
    <t>FR</t>
  </si>
  <si>
    <t>Germany</t>
  </si>
  <si>
    <t>DE</t>
  </si>
  <si>
    <t>Greece</t>
  </si>
  <si>
    <t>EL</t>
  </si>
  <si>
    <t>Hungary</t>
  </si>
  <si>
    <t>HU</t>
  </si>
  <si>
    <t>Ireland</t>
  </si>
  <si>
    <t>IE</t>
  </si>
  <si>
    <t>Italy</t>
  </si>
  <si>
    <t>IT</t>
  </si>
  <si>
    <t>Latvia</t>
  </si>
  <si>
    <t>LV</t>
  </si>
  <si>
    <t>Lithuania</t>
  </si>
  <si>
    <t>LT</t>
  </si>
  <si>
    <t>Luxembourg</t>
  </si>
  <si>
    <t>LU</t>
  </si>
  <si>
    <t>Malta</t>
  </si>
  <si>
    <t>MT</t>
  </si>
  <si>
    <t>Netherlands</t>
  </si>
  <si>
    <t>NL</t>
  </si>
  <si>
    <t>Poland</t>
  </si>
  <si>
    <t>PL</t>
  </si>
  <si>
    <t>Portugal</t>
  </si>
  <si>
    <t>PT</t>
  </si>
  <si>
    <t>Romania</t>
  </si>
  <si>
    <t>RO</t>
  </si>
  <si>
    <t>Slovakia</t>
  </si>
  <si>
    <t>SK</t>
  </si>
  <si>
    <t>Slovenia</t>
  </si>
  <si>
    <t>SI</t>
  </si>
  <si>
    <t>Spain</t>
  </si>
  <si>
    <t>ES</t>
  </si>
  <si>
    <t>Sweden</t>
  </si>
  <si>
    <t>SE</t>
  </si>
  <si>
    <t>United Kingdom</t>
  </si>
  <si>
    <t>UK</t>
  </si>
  <si>
    <t>Albania</t>
  </si>
  <si>
    <t>AL</t>
  </si>
  <si>
    <t>Iceland</t>
  </si>
  <si>
    <t>IS</t>
  </si>
  <si>
    <t>Liechtenstein</t>
  </si>
  <si>
    <t>LI</t>
  </si>
  <si>
    <t>Montenegro</t>
  </si>
  <si>
    <t>ME</t>
  </si>
  <si>
    <t>Norway</t>
  </si>
  <si>
    <t>Serbia</t>
  </si>
  <si>
    <t>RS</t>
  </si>
  <si>
    <t>Switzerland</t>
  </si>
  <si>
    <t>CH</t>
  </si>
  <si>
    <t>Turkey</t>
  </si>
  <si>
    <t>TR</t>
  </si>
  <si>
    <t>COUNTRY CODE :</t>
  </si>
  <si>
    <t>Legal status ?</t>
  </si>
  <si>
    <t>FINANCIAL STATEMENT of the INDIVIDUAL Beneficiary</t>
  </si>
  <si>
    <t>PERSONNEL</t>
  </si>
  <si>
    <t>TRAVEL</t>
  </si>
  <si>
    <t>EXTERNAL ASSISTANCE</t>
  </si>
  <si>
    <t>OTHER direct costs</t>
  </si>
  <si>
    <t>OVERHEADS</t>
  </si>
  <si>
    <t>Explanations</t>
  </si>
  <si>
    <t>Exchange rate options</t>
  </si>
  <si>
    <t>Contract type 
(full time, part-time)</t>
  </si>
  <si>
    <t>Location 
FROM</t>
  </si>
  <si>
    <t>Location 
TO</t>
  </si>
  <si>
    <t>General information on travel costs</t>
  </si>
  <si>
    <t>Info on cost item</t>
  </si>
  <si>
    <t>C3</t>
  </si>
  <si>
    <r>
      <t xml:space="preserve">Statement of 
</t>
    </r>
    <r>
      <rPr>
        <b/>
        <sz val="12"/>
        <rFont val="Arial Black"/>
        <family val="2"/>
      </rPr>
      <t>EXPENDITURES</t>
    </r>
  </si>
  <si>
    <t>Name of the Person(s) Authorised to sign this Financial Statement</t>
  </si>
  <si>
    <t>COUNTRY :</t>
  </si>
  <si>
    <r>
      <rPr>
        <b/>
        <i/>
        <sz val="10"/>
        <rFont val="Arial"/>
        <family val="2"/>
      </rPr>
      <t>Date when costs incurred</t>
    </r>
    <r>
      <rPr>
        <sz val="10"/>
        <rFont val="Arial"/>
        <family val="2"/>
      </rPr>
      <t xml:space="preserve"> = the monthly accounting rate established by the Commission applicable on the day when the cost was incurred.
</t>
    </r>
    <r>
      <rPr>
        <b/>
        <i/>
        <sz val="10"/>
        <rFont val="Arial"/>
        <family val="2"/>
      </rPr>
      <t>1st day after the end of reporting period</t>
    </r>
    <r>
      <rPr>
        <sz val="10"/>
        <rFont val="Arial"/>
        <family val="2"/>
      </rPr>
      <t xml:space="preserve"> = the monthly accounting rate established by the Commission applicable on the first working day of the month following the period covered by the financial statement concerned
Rates are published on the Commission website: http://ec.europa.eu/budget/contracts_grants/info_contracts/inforeuro/inforeuro_en.cfm</t>
    </r>
  </si>
  <si>
    <t>Type of Beneficiary ?</t>
  </si>
  <si>
    <t>Local currency applied?</t>
  </si>
  <si>
    <t>Code</t>
  </si>
  <si>
    <t>Currency</t>
  </si>
  <si>
    <t>EUR</t>
  </si>
  <si>
    <t>Euro</t>
  </si>
  <si>
    <t>BGN</t>
  </si>
  <si>
    <t>Bulgarian lev</t>
  </si>
  <si>
    <t>CZK</t>
  </si>
  <si>
    <t>Czech koruna</t>
  </si>
  <si>
    <t>DKK</t>
  </si>
  <si>
    <t>Danish krone</t>
  </si>
  <si>
    <t>GBP</t>
  </si>
  <si>
    <t>Pound sterling</t>
  </si>
  <si>
    <t>HRK</t>
  </si>
  <si>
    <t>Croatian kuna</t>
  </si>
  <si>
    <t>HUF</t>
  </si>
  <si>
    <t>Hungarian forint</t>
  </si>
  <si>
    <t>PLN</t>
  </si>
  <si>
    <t>Polish złoty</t>
  </si>
  <si>
    <t>RON</t>
  </si>
  <si>
    <t>Romanian leu</t>
  </si>
  <si>
    <t>SEK</t>
  </si>
  <si>
    <t>Swedish krona/kronor</t>
  </si>
  <si>
    <t>ALL</t>
  </si>
  <si>
    <t>Albanian lek</t>
  </si>
  <si>
    <t>CHF</t>
  </si>
  <si>
    <t>Swiss franc</t>
  </si>
  <si>
    <t>ISK</t>
  </si>
  <si>
    <t>Icelandic króna</t>
  </si>
  <si>
    <t>NOK</t>
  </si>
  <si>
    <t>Norwegian krone</t>
  </si>
  <si>
    <t>RSD</t>
  </si>
  <si>
    <t>Serbian dinar</t>
  </si>
  <si>
    <t>TRY</t>
  </si>
  <si>
    <t>Turkish lira</t>
  </si>
  <si>
    <t>AED</t>
  </si>
  <si>
    <t>United Arab Emirates dirham</t>
  </si>
  <si>
    <t>AFN</t>
  </si>
  <si>
    <t>Afghan afghani</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</si>
  <si>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</si>
  <si>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</si>
  <si>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</si>
  <si>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</si>
  <si>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</si>
  <si>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</si>
  <si>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</si>
  <si>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</si>
  <si>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</si>
  <si>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</si>
  <si>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</si>
  <si>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</si>
  <si>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</si>
  <si>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</si>
  <si>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</si>
  <si>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</si>
  <si>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</si>
  <si>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</si>
  <si>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</si>
  <si>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</si>
  <si>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</si>
  <si>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</si>
  <si>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</si>
  <si>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</si>
  <si>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</si>
  <si>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</si>
  <si>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</si>
  <si>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</si>
  <si>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</si>
  <si>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</si>
  <si>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</si>
  <si>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</si>
  <si>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</si>
  <si>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</si>
  <si>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</si>
  <si>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</si>
  <si>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BTN</t>
  </si>
  <si>
    <t>Bhutanese ngultrum</t>
  </si>
  <si>
    <t>BWP</t>
  </si>
  <si>
    <t>Botswana pula</t>
  </si>
  <si>
    <t>BYR</t>
  </si>
  <si>
    <t>Belarusian ruble</t>
  </si>
  <si>
    <t>BZD</t>
  </si>
  <si>
    <t>Belize dollar</t>
  </si>
  <si>
    <t>CAD</t>
  </si>
  <si>
    <t>Canadian dollar</t>
  </si>
  <si>
    <t>CDF</t>
  </si>
  <si>
    <t>Congolese franc</t>
  </si>
  <si>
    <t>CLF</t>
  </si>
  <si>
    <t>Unidad de Fomento (funds code)</t>
  </si>
  <si>
    <t>CLP</t>
  </si>
  <si>
    <t>Chilean peso</t>
  </si>
  <si>
    <t>CNY</t>
  </si>
  <si>
    <t>Chinese yuan</t>
  </si>
  <si>
    <t>COP</t>
  </si>
  <si>
    <t>Colombian peso</t>
  </si>
  <si>
    <t>COU</t>
  </si>
  <si>
    <t>Unidad de Valor Real (UVR) (funds code)[7]</t>
  </si>
  <si>
    <t>CRC</t>
  </si>
  <si>
    <t>Costa Rican colon</t>
  </si>
  <si>
    <t>CUC</t>
  </si>
  <si>
    <t>Cuban convertible peso</t>
  </si>
  <si>
    <t>CUP</t>
  </si>
  <si>
    <t>Cuban peso</t>
  </si>
  <si>
    <t>CVE</t>
  </si>
  <si>
    <t>Cape Verde escudo</t>
  </si>
  <si>
    <t>DJF</t>
  </si>
  <si>
    <t>Djiboutian franc</t>
  </si>
  <si>
    <t>DOP</t>
  </si>
  <si>
    <t>Dominican peso</t>
  </si>
  <si>
    <t>DZD</t>
  </si>
  <si>
    <t>Algerian dinar</t>
  </si>
  <si>
    <t>EGP</t>
  </si>
  <si>
    <t>Egyptian pound</t>
  </si>
  <si>
    <t>ERN</t>
  </si>
  <si>
    <t>Eritrean nakfa</t>
  </si>
  <si>
    <t>ETB</t>
  </si>
  <si>
    <t>Ethiopian birr</t>
  </si>
  <si>
    <t>FJD</t>
  </si>
  <si>
    <t>Fiji dollar</t>
  </si>
  <si>
    <t>FKP</t>
  </si>
  <si>
    <t>Falkland Islands pound</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</si>
  <si>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</si>
  <si>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</si>
  <si>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</si>
  <si>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</si>
  <si>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</si>
  <si>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</si>
  <si>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</si>
  <si>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</si>
  <si>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</si>
  <si>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</si>
  <si>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</si>
  <si>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</si>
  <si>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</si>
  <si>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</si>
  <si>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</si>
  <si>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</si>
  <si>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</si>
  <si>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</si>
  <si>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HTG</t>
  </si>
  <si>
    <t>Haitian gourde</t>
  </si>
  <si>
    <t>IDR</t>
  </si>
  <si>
    <t>Indonesian rupiah</t>
  </si>
  <si>
    <t>ILS</t>
  </si>
  <si>
    <t>Israeli new shekel</t>
  </si>
  <si>
    <t>INR</t>
  </si>
  <si>
    <t>Indian rupee</t>
  </si>
  <si>
    <t>IQD</t>
  </si>
  <si>
    <t>Iraqi dinar</t>
  </si>
  <si>
    <t>IRR</t>
  </si>
  <si>
    <t>Iranian rial</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</si>
  <si>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</si>
  <si>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</si>
  <si>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</si>
  <si>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</si>
  <si>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</si>
  <si>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</si>
  <si>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</si>
  <si>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</si>
  <si>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</si>
  <si>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</si>
  <si>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</si>
  <si>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</si>
  <si>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</si>
  <si>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</si>
  <si>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</si>
  <si>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</si>
  <si>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</si>
  <si>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</si>
  <si>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</si>
  <si>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</si>
  <si>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</si>
  <si>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</si>
  <si>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</si>
  <si>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</si>
  <si>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</si>
  <si>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</si>
  <si>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</si>
  <si>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</si>
  <si>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</si>
  <si>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</si>
  <si>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</si>
  <si>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</si>
  <si>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</si>
  <si>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</si>
  <si>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</si>
  <si>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</si>
  <si>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</si>
  <si>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</si>
  <si>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</si>
  <si>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</si>
  <si>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</si>
  <si>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</si>
  <si>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MKD</t>
  </si>
  <si>
    <t>Macedonian denar</t>
  </si>
  <si>
    <t>MMK</t>
  </si>
  <si>
    <t>Myanmar kyat</t>
  </si>
  <si>
    <t>MNT</t>
  </si>
  <si>
    <t>Mongolian tögrög</t>
  </si>
  <si>
    <t>MOP</t>
  </si>
  <si>
    <t>Macanese pataca</t>
  </si>
  <si>
    <t>MRO</t>
  </si>
  <si>
    <t>Mauritanian ouguiya</t>
  </si>
  <si>
    <t>MUR</t>
  </si>
  <si>
    <t>Mauritian rupee</t>
  </si>
  <si>
    <t>MVR</t>
  </si>
  <si>
    <t>Maldivian rufiyaa</t>
  </si>
  <si>
    <t>MWK</t>
  </si>
  <si>
    <t>Malawian kwacha</t>
  </si>
  <si>
    <t>MXN</t>
  </si>
  <si>
    <t>Mexican peso</t>
  </si>
  <si>
    <t>MXV</t>
  </si>
  <si>
    <t>Mexican Unidad de Inversion (UDI) (funds code)</t>
  </si>
  <si>
    <t>MYR</t>
  </si>
  <si>
    <t>Malaysian ringgit</t>
  </si>
  <si>
    <t>MZN</t>
  </si>
  <si>
    <t>Mozambican metical</t>
  </si>
  <si>
    <t>NAD</t>
  </si>
  <si>
    <t>Namibian dollar</t>
  </si>
  <si>
    <t>NGN</t>
  </si>
  <si>
    <t>Nigerian naira</t>
  </si>
  <si>
    <t>NIO</t>
  </si>
  <si>
    <t>Nicaraguan córdoba</t>
  </si>
  <si>
    <t>NPR</t>
  </si>
  <si>
    <t>Nepalese rupee</t>
  </si>
  <si>
    <t>NZD</t>
  </si>
  <si>
    <t>New Zealand dollar</t>
  </si>
  <si>
    <t>OMR</t>
  </si>
  <si>
    <t>Omani rial</t>
  </si>
  <si>
    <t>PAB</t>
  </si>
  <si>
    <t>Panamanian balboa</t>
  </si>
  <si>
    <t>PEN</t>
  </si>
  <si>
    <t>Peruvian nuevo sol</t>
  </si>
  <si>
    <t>PGK</t>
  </si>
  <si>
    <t>Papua New Guinean kina</t>
  </si>
  <si>
    <t>PHP</t>
  </si>
  <si>
    <t>Philippine peso</t>
  </si>
  <si>
    <t>PKR</t>
  </si>
  <si>
    <t>Pakistani rupee</t>
  </si>
  <si>
    <t>PYG</t>
  </si>
  <si>
    <t>Paraguayan guaraní</t>
  </si>
  <si>
    <t>QAR</t>
  </si>
  <si>
    <t>Qatari riyal</t>
  </si>
  <si>
    <t>RUB</t>
  </si>
  <si>
    <t>Russian ruble</t>
  </si>
  <si>
    <t>RWF</t>
  </si>
  <si>
    <t>Rwandan franc</t>
  </si>
  <si>
    <t>SAR</t>
  </si>
  <si>
    <t>Saudi riyal</t>
  </si>
  <si>
    <t>SBD</t>
  </si>
  <si>
    <t>Solomon Islands dollar</t>
  </si>
  <si>
    <t>SCR</t>
  </si>
  <si>
    <t>Seychelles rupee</t>
  </si>
  <si>
    <t>SDG</t>
  </si>
  <si>
    <t>Sudanese pound</t>
  </si>
  <si>
    <t>SGD</t>
  </si>
  <si>
    <t>Singapore dollar</t>
  </si>
  <si>
    <t>SHP</t>
  </si>
  <si>
    <t>Saint Helena pound</t>
  </si>
  <si>
    <t>SLL</t>
  </si>
  <si>
    <t>Sierra Leonean leone</t>
  </si>
  <si>
    <t>SOS</t>
  </si>
  <si>
    <t>Somali shilling</t>
  </si>
  <si>
    <t>SRD</t>
  </si>
  <si>
    <t>Surinamese dollar</t>
  </si>
  <si>
    <t>SSP</t>
  </si>
  <si>
    <t>South Sudanese pound</t>
  </si>
  <si>
    <t>STD</t>
  </si>
  <si>
    <t>São Tomé and Príncipe dobra</t>
  </si>
  <si>
    <t>SYP</t>
  </si>
  <si>
    <t>Syrian pound</t>
  </si>
  <si>
    <t>SZL</t>
  </si>
  <si>
    <t>Swazi lilangeni</t>
  </si>
  <si>
    <t>THB</t>
  </si>
  <si>
    <t>Thai baht</t>
  </si>
  <si>
    <t>TJS</t>
  </si>
  <si>
    <t>Tajikistani somoni</t>
  </si>
  <si>
    <t>TMT</t>
  </si>
  <si>
    <t>Turkmenistani manat</t>
  </si>
  <si>
    <t>TND</t>
  </si>
  <si>
    <t>Tunisian dinar</t>
  </si>
  <si>
    <t>TOP</t>
  </si>
  <si>
    <t>Tongan paʻanga</t>
  </si>
  <si>
    <t>TTD</t>
  </si>
  <si>
    <t>Trinidad and Tobago dollar</t>
  </si>
  <si>
    <t>TWD</t>
  </si>
  <si>
    <t>New Taiwan dollar</t>
  </si>
  <si>
    <t>TZS</t>
  </si>
  <si>
    <t>Tanzanian shilling</t>
  </si>
  <si>
    <t>UAH</t>
  </si>
  <si>
    <t>Ukrainian hryvnia</t>
  </si>
  <si>
    <t>UGX</t>
  </si>
  <si>
    <t>Ugandan shilling</t>
  </si>
  <si>
    <t>USD</t>
  </si>
  <si>
    <t>United States dollar</t>
  </si>
  <si>
    <t>USN</t>
  </si>
  <si>
    <t>United States dollar (next day) (funds code)</t>
  </si>
  <si>
    <t>USS</t>
  </si>
  <si>
    <t>United States dollar (same day) (funds code)[10]</t>
  </si>
  <si>
    <t>UYI</t>
  </si>
  <si>
    <t>Uruguay Peso en Unidades Indexadas (URUIURUI) (funds code)</t>
  </si>
  <si>
    <t>UYU</t>
  </si>
  <si>
    <t>Uruguayan peso</t>
  </si>
  <si>
    <t>UZS</t>
  </si>
  <si>
    <t>Uzbekistan som</t>
  </si>
  <si>
    <t>VEF</t>
  </si>
  <si>
    <t>Venezuelan bolívar</t>
  </si>
  <si>
    <t>VND</t>
  </si>
  <si>
    <t>Vietnamese dong</t>
  </si>
  <si>
    <t>VUV</t>
  </si>
  <si>
    <t>Vanuatu vatu</t>
  </si>
  <si>
    <t>WST</t>
  </si>
  <si>
    <t>Samoan tala</t>
  </si>
  <si>
    <t>XAF</t>
  </si>
  <si>
    <t>CFA franc BEAC</t>
  </si>
  <si>
    <t>XCD</t>
  </si>
  <si>
    <t>East Caribbean dollar</t>
  </si>
  <si>
    <t>XOF</t>
  </si>
  <si>
    <t>CFA franc BCEAO</t>
  </si>
  <si>
    <t>XPF</t>
  </si>
  <si>
    <t>CFP franc (franc Pacifique)</t>
  </si>
  <si>
    <t>YER</t>
  </si>
  <si>
    <t>Yemeni rial</t>
  </si>
  <si>
    <t>ZAR</t>
  </si>
  <si>
    <t>South African rand</t>
  </si>
  <si>
    <t>ZMW</t>
  </si>
  <si>
    <t>Zambian kwacha</t>
  </si>
  <si>
    <t>Name of person 
who travelled</t>
  </si>
  <si>
    <t xml:space="preserve">Description 
of the cost item </t>
  </si>
  <si>
    <r>
      <t xml:space="preserve">Duration 
</t>
    </r>
    <r>
      <rPr>
        <b/>
        <sz val="10"/>
        <rFont val="Arial"/>
        <family val="2"/>
      </rPr>
      <t>(in days)</t>
    </r>
  </si>
  <si>
    <t>Details on cost item</t>
  </si>
  <si>
    <r>
      <t xml:space="preserve">Amount in national currency </t>
    </r>
    <r>
      <rPr>
        <b/>
        <sz val="10"/>
        <rFont val="Arial"/>
        <family val="2"/>
      </rPr>
      <t>without</t>
    </r>
    <r>
      <rPr>
        <sz val="10"/>
        <rFont val="Arial"/>
        <family val="2"/>
      </rPr>
      <t xml:space="preserve"> VAT</t>
    </r>
  </si>
  <si>
    <r>
      <t xml:space="preserve">Amount in national currency </t>
    </r>
    <r>
      <rPr>
        <b/>
        <sz val="10"/>
        <rFont val="Arial"/>
        <family val="2"/>
      </rPr>
      <t>with</t>
    </r>
    <r>
      <rPr>
        <sz val="10"/>
        <rFont val="Arial"/>
        <family val="2"/>
      </rPr>
      <t xml:space="preserve"> non-recoverable VAT</t>
    </r>
  </si>
  <si>
    <t>D5</t>
  </si>
  <si>
    <t>Calculation of the EXTERNAL ASSISTANCE costs</t>
  </si>
  <si>
    <t>DEPRECIATION
Total number of months</t>
  </si>
  <si>
    <t>D6</t>
  </si>
  <si>
    <t>D7</t>
  </si>
  <si>
    <t>Calculation of the EQUIPMENT DEPRECIATION costs</t>
  </si>
  <si>
    <t>D8</t>
  </si>
  <si>
    <t>D9</t>
  </si>
  <si>
    <r>
      <t xml:space="preserve">Depreciation amount 
in </t>
    </r>
    <r>
      <rPr>
        <sz val="10"/>
        <rFont val="Arial Black"/>
        <family val="2"/>
      </rPr>
      <t>EURO</t>
    </r>
    <r>
      <rPr>
        <sz val="10"/>
        <rFont val="Arial"/>
        <family val="2"/>
      </rPr>
      <t xml:space="preserve"> 
</t>
    </r>
    <r>
      <rPr>
        <b/>
        <sz val="10"/>
        <rFont val="Arial"/>
        <family val="2"/>
      </rPr>
      <t>without</t>
    </r>
    <r>
      <rPr>
        <sz val="10"/>
        <rFont val="Arial"/>
        <family val="2"/>
      </rPr>
      <t xml:space="preserve"> VAT</t>
    </r>
  </si>
  <si>
    <r>
      <t xml:space="preserve">Depreciation amount 
in </t>
    </r>
    <r>
      <rPr>
        <sz val="10"/>
        <rFont val="Arial Black"/>
        <family val="2"/>
      </rPr>
      <t>EURO</t>
    </r>
    <r>
      <rPr>
        <sz val="10"/>
        <rFont val="Arial"/>
        <family val="2"/>
      </rPr>
      <t xml:space="preserve"> 
</t>
    </r>
    <r>
      <rPr>
        <b/>
        <sz val="10"/>
        <rFont val="Arial"/>
        <family val="2"/>
      </rPr>
      <t>with</t>
    </r>
    <r>
      <rPr>
        <sz val="10"/>
        <rFont val="Arial"/>
        <family val="2"/>
      </rPr>
      <t xml:space="preserve"> non-recoverable VAT </t>
    </r>
  </si>
  <si>
    <t xml:space="preserve">Beneficiary: </t>
  </si>
  <si>
    <t>Info on land</t>
  </si>
  <si>
    <t>Info on Notarial Act</t>
  </si>
  <si>
    <t>Info on lease contract</t>
  </si>
  <si>
    <t>Calculation of the CONSUMABLE costs</t>
  </si>
  <si>
    <r>
      <t xml:space="preserve">Associated taxes in national currency 
</t>
    </r>
    <r>
      <rPr>
        <b/>
        <sz val="10"/>
        <rFont val="Arial"/>
        <family val="2"/>
      </rPr>
      <t>without</t>
    </r>
    <r>
      <rPr>
        <sz val="10"/>
        <rFont val="Arial"/>
        <family val="2"/>
      </rPr>
      <t xml:space="preserve"> VAT</t>
    </r>
  </si>
  <si>
    <r>
      <t xml:space="preserve">TOTAL amount 
in national currency
</t>
    </r>
    <r>
      <rPr>
        <b/>
        <sz val="10"/>
        <rFont val="Arial"/>
        <family val="2"/>
      </rPr>
      <t>with</t>
    </r>
    <r>
      <rPr>
        <sz val="10"/>
        <rFont val="Arial"/>
        <family val="2"/>
      </rPr>
      <t xml:space="preserve"> non-recoverable VAT</t>
    </r>
  </si>
  <si>
    <r>
      <t xml:space="preserve">Total amount in </t>
    </r>
    <r>
      <rPr>
        <sz val="10"/>
        <rFont val="Arial Black"/>
        <family val="2"/>
      </rPr>
      <t>EURO</t>
    </r>
    <r>
      <rPr>
        <sz val="10"/>
        <rFont val="Arial"/>
        <family val="2"/>
      </rPr>
      <t xml:space="preserve">
</t>
    </r>
    <r>
      <rPr>
        <b/>
        <sz val="10"/>
        <rFont val="Arial"/>
        <family val="2"/>
      </rPr>
      <t>without</t>
    </r>
    <r>
      <rPr>
        <sz val="10"/>
        <rFont val="Arial"/>
        <family val="2"/>
      </rPr>
      <t xml:space="preserve"> VAT</t>
    </r>
  </si>
  <si>
    <r>
      <t xml:space="preserve">Total amount in </t>
    </r>
    <r>
      <rPr>
        <sz val="10"/>
        <rFont val="Arial Black"/>
        <family val="2"/>
      </rPr>
      <t>EURO</t>
    </r>
    <r>
      <rPr>
        <sz val="10"/>
        <rFont val="Arial"/>
        <family val="2"/>
      </rPr>
      <t xml:space="preserve"> 
</t>
    </r>
    <r>
      <rPr>
        <b/>
        <sz val="10"/>
        <rFont val="Arial"/>
        <family val="2"/>
      </rPr>
      <t>with</t>
    </r>
    <r>
      <rPr>
        <sz val="10"/>
        <rFont val="Arial"/>
        <family val="2"/>
      </rPr>
      <t xml:space="preserve"> non-recoverable VAT </t>
    </r>
  </si>
  <si>
    <t>Calculation of the INFRASTRUCTURE DEPRECIATION costs</t>
  </si>
  <si>
    <t>Calculation of the PROTOTYPE costs</t>
  </si>
  <si>
    <t>Calculation of the LAND PURCHASE costs</t>
  </si>
  <si>
    <t>Calculation of the LEASE OF LAND costs</t>
  </si>
  <si>
    <r>
      <t xml:space="preserve">TOTAL amount 
in national currency 
</t>
    </r>
    <r>
      <rPr>
        <b/>
        <sz val="10"/>
        <rFont val="Arial"/>
        <family val="2"/>
      </rPr>
      <t>without</t>
    </r>
    <r>
      <rPr>
        <sz val="10"/>
        <rFont val="Arial"/>
        <family val="2"/>
      </rPr>
      <t xml:space="preserve"> VAT</t>
    </r>
  </si>
  <si>
    <t>INFRASTRUCTURE</t>
  </si>
  <si>
    <t>EQUIPMENT</t>
  </si>
  <si>
    <t>PROTOTYPE</t>
  </si>
  <si>
    <t>LAND PURCHASE</t>
  </si>
  <si>
    <t>CONSUMABLES</t>
  </si>
  <si>
    <t>Date of travel</t>
  </si>
  <si>
    <r>
      <t>Purpose</t>
    </r>
    <r>
      <rPr>
        <u/>
        <sz val="10"/>
        <rFont val="Arial"/>
        <family val="2"/>
      </rPr>
      <t/>
    </r>
  </si>
  <si>
    <t>B5</t>
  </si>
  <si>
    <t>Description of sub-contracted item/service</t>
  </si>
  <si>
    <r>
      <t xml:space="preserve">Period when the service was provided
</t>
    </r>
    <r>
      <rPr>
        <b/>
        <sz val="10"/>
        <rFont val="Arial"/>
        <family val="2"/>
      </rPr>
      <t>FROM</t>
    </r>
  </si>
  <si>
    <r>
      <t xml:space="preserve">Period when the service was provided
</t>
    </r>
    <r>
      <rPr>
        <b/>
        <sz val="10"/>
        <rFont val="Arial"/>
        <family val="2"/>
      </rPr>
      <t>TO</t>
    </r>
  </si>
  <si>
    <t>C4</t>
  </si>
  <si>
    <t>Daily working hours used to convert reported hourly rate to the daily rate</t>
  </si>
  <si>
    <r>
      <t xml:space="preserve">Annual obligatory social charges &amp; other eligible statutory costs
</t>
    </r>
    <r>
      <rPr>
        <sz val="8"/>
        <rFont val="Arial"/>
        <family val="2"/>
      </rPr>
      <t>(national currency)</t>
    </r>
  </si>
  <si>
    <r>
      <t xml:space="preserve">TOTAL 
annual personnel costs 
</t>
    </r>
    <r>
      <rPr>
        <sz val="8"/>
        <rFont val="Arial"/>
        <family val="2"/>
      </rPr>
      <t>(national currency)</t>
    </r>
  </si>
  <si>
    <r>
      <t>Annual 
gross salary</t>
    </r>
    <r>
      <rPr>
        <sz val="8"/>
        <rFont val="Arial"/>
        <family val="2"/>
      </rPr>
      <t xml:space="preserve">
(national currency)</t>
    </r>
  </si>
  <si>
    <r>
      <t xml:space="preserve">HOURLY
rate
</t>
    </r>
    <r>
      <rPr>
        <b/>
        <sz val="10"/>
        <rFont val="Arial"/>
        <family val="2"/>
      </rPr>
      <t>(in EURO)</t>
    </r>
  </si>
  <si>
    <r>
      <t xml:space="preserve">DAILY
rate
</t>
    </r>
    <r>
      <rPr>
        <b/>
        <sz val="10"/>
        <rFont val="Arial"/>
        <family val="2"/>
      </rPr>
      <t>(in EURO)</t>
    </r>
  </si>
  <si>
    <t>E6</t>
  </si>
  <si>
    <t>E7</t>
  </si>
  <si>
    <t>Info on working hours</t>
  </si>
  <si>
    <t>E8</t>
  </si>
  <si>
    <t>E9</t>
  </si>
  <si>
    <t>Total annual costs claimed</t>
  </si>
  <si>
    <t>VAT
Calculation</t>
  </si>
  <si>
    <t>Amount WITH NON-recoverable VAT</t>
  </si>
  <si>
    <t>Amount claimed WITH NON-recoverable VAT</t>
  </si>
  <si>
    <t>Depreciated amount WITH non-rec VAT</t>
  </si>
  <si>
    <t>Invoiced amount WITH non-rec VAT</t>
  </si>
  <si>
    <t>Procurement procedure</t>
  </si>
  <si>
    <t>Direct award</t>
  </si>
  <si>
    <t>Framework contract</t>
  </si>
  <si>
    <t>Land Purchase</t>
  </si>
  <si>
    <t>Strand type  ?</t>
  </si>
  <si>
    <t>Strand types</t>
  </si>
  <si>
    <t>CLIMA - CCA</t>
  </si>
  <si>
    <t>CLIMA - CCM</t>
  </si>
  <si>
    <t>CLIMA - GIC</t>
  </si>
  <si>
    <t>ENVIRONMENT - ENV</t>
  </si>
  <si>
    <t>ENVIRONMENT - GIE</t>
  </si>
  <si>
    <t>INTEGRATED PROJECT - IP</t>
  </si>
  <si>
    <r>
      <rPr>
        <sz val="9"/>
        <color theme="0"/>
        <rFont val="Wingdings"/>
        <charset val="2"/>
      </rPr>
      <t>Ä</t>
    </r>
    <r>
      <rPr>
        <sz val="9"/>
        <color theme="0"/>
        <rFont val="Arial"/>
        <family val="2"/>
      </rPr>
      <t xml:space="preserve">  Additional salary costs</t>
    </r>
  </si>
  <si>
    <r>
      <rPr>
        <sz val="9"/>
        <color theme="0"/>
        <rFont val="Wingdings"/>
        <charset val="2"/>
      </rPr>
      <t>Ä</t>
    </r>
    <r>
      <rPr>
        <sz val="9"/>
        <color theme="0"/>
        <rFont val="Arial"/>
        <family val="2"/>
      </rPr>
      <t xml:space="preserve">  Non-additional salary costs</t>
    </r>
  </si>
  <si>
    <t>Total 'Direct income'</t>
  </si>
  <si>
    <t>CAPACITY BUILDING - CAP</t>
  </si>
  <si>
    <t>TECHNICAL ASSISTANCE - TA</t>
  </si>
  <si>
    <t>Job title of the person listed in column B1</t>
  </si>
  <si>
    <t>Contract type: full time=100%, part time=50%,…</t>
  </si>
  <si>
    <t xml:space="preserve">Daily working hours </t>
  </si>
  <si>
    <t>Number of   worked hours on the project per year</t>
  </si>
  <si>
    <t>PLEASE FILL-IN ONLY BLUE CELLS</t>
  </si>
  <si>
    <t>Annual obligatory social charges &amp; other eligible statutory costs</t>
  </si>
  <si>
    <t>The sum of the annual personnel costs is calculated automatically (sum of columns E1 and E2)</t>
  </si>
  <si>
    <t>If costs are reported in Euro ,where beneficiary keep its general accounts in Euro, no exchange rate to include</t>
  </si>
  <si>
    <t>Daily rate in Euro; houlry rate in Euro  automatically converted into daily rate (according to information provided in colomn D3)</t>
  </si>
  <si>
    <t>Job title of the person listed in column B2</t>
  </si>
  <si>
    <t>Role in the project of the person listed in column B2, please use the same description as used in the budget proposal IF the role was foreseen in the budget.</t>
  </si>
  <si>
    <t>TOTAL number of   worked hours per year (productive time); not only on the project</t>
  </si>
  <si>
    <t>If costs are reported in Euro ,where beneficiary keeps its general accounts in Euro, no exchange rate to include</t>
  </si>
  <si>
    <t>Hourly rate in Euro, automatically calculated (column E4 divided by D4 and E5)</t>
  </si>
  <si>
    <t xml:space="preserve">Purpose of the travel, for example participating in various meetings, work shops, field exercise etc, </t>
  </si>
  <si>
    <t>Annual gross salary: Total gross remuneration from the payroll</t>
  </si>
  <si>
    <t>Location From: origin of travel</t>
  </si>
  <si>
    <t>Location To: destination of travel</t>
  </si>
  <si>
    <t>Travel duration</t>
  </si>
  <si>
    <t>Amount in national curency, without VAT</t>
  </si>
  <si>
    <t>Amount in national currency, with non-recoverable VAT</t>
  </si>
  <si>
    <t>If costs are reported in Euro, where beneficiary keeps its general accounts in Euro, no exchange rate to include</t>
  </si>
  <si>
    <t>Amount in national currency without VAT</t>
  </si>
  <si>
    <t>Amount in national currency with non-recoverable VAT</t>
  </si>
  <si>
    <t>Invoiced amount in Euro with non-recoverable VAT</t>
  </si>
  <si>
    <t>Invoiced amount in Euro with non-recoverable VAT (automatic calculation)</t>
  </si>
  <si>
    <t>Invoiced amount in Euro with non recoverable VAT (automatic calculation)</t>
  </si>
  <si>
    <t>Calculation of the TRAVEL &amp; SUBSISTENCE costs</t>
  </si>
  <si>
    <t>Selection procedure</t>
  </si>
  <si>
    <t>Applied selection procedure</t>
  </si>
  <si>
    <t>Invoiced amount in national currency with non-recoverable VAT</t>
  </si>
  <si>
    <t xml:space="preserve">Sequential number of the entries. </t>
  </si>
  <si>
    <t>Sequential number of the entries.</t>
  </si>
  <si>
    <t>Total amount without VAT in national currency (E2+E3)</t>
  </si>
  <si>
    <t>Total amount in EURO without VAT</t>
  </si>
  <si>
    <t xml:space="preserve">Total amount in EURO with non-recoverable VAT </t>
  </si>
  <si>
    <t>Invoiced amount in EURO without VAT</t>
  </si>
  <si>
    <t xml:space="preserve">Invoiced amount in EURO with non-recoverable VAT </t>
  </si>
  <si>
    <t>Invoiced amount in  in Euro with non-recoverable VAT</t>
  </si>
  <si>
    <t>Invoiced amount in Euro without VAT</t>
  </si>
  <si>
    <t>Invoiced amount in in Euro with non-recoverable VAT</t>
  </si>
  <si>
    <r>
      <rPr>
        <sz val="11"/>
        <color indexed="8"/>
        <rFont val="Arial"/>
        <family val="2"/>
      </rPr>
      <t xml:space="preserve">Durable goods - </t>
    </r>
    <r>
      <rPr>
        <b/>
        <sz val="11"/>
        <color indexed="8"/>
        <rFont val="Arial"/>
        <family val="2"/>
      </rPr>
      <t>EQUIPMENT</t>
    </r>
  </si>
  <si>
    <r>
      <rPr>
        <sz val="11"/>
        <color indexed="8"/>
        <rFont val="Arial"/>
        <family val="2"/>
      </rPr>
      <t xml:space="preserve">Durable goods - </t>
    </r>
    <r>
      <rPr>
        <b/>
        <sz val="11"/>
        <color indexed="8"/>
        <rFont val="Arial"/>
        <family val="2"/>
      </rPr>
      <t>INFRASTRUCTURE</t>
    </r>
  </si>
  <si>
    <r>
      <rPr>
        <sz val="11"/>
        <color indexed="8"/>
        <rFont val="Arial"/>
        <family val="2"/>
      </rPr>
      <t xml:space="preserve">Durable goods - </t>
    </r>
    <r>
      <rPr>
        <b/>
        <sz val="11"/>
        <color indexed="8"/>
        <rFont val="Arial"/>
        <family val="2"/>
      </rPr>
      <t>PROTOTYPES</t>
    </r>
  </si>
  <si>
    <t>Year
of
expense</t>
  </si>
  <si>
    <t>Multiple bids</t>
  </si>
  <si>
    <r>
      <rPr>
        <b/>
        <sz val="10"/>
        <rFont val="Arial"/>
        <family val="2"/>
      </rPr>
      <t xml:space="preserve">Cost/hectare </t>
    </r>
    <r>
      <rPr>
        <sz val="10"/>
        <rFont val="Arial"/>
        <family val="2"/>
      </rPr>
      <t>in national currency</t>
    </r>
  </si>
  <si>
    <r>
      <t xml:space="preserve">TOTAL amount in national currency </t>
    </r>
    <r>
      <rPr>
        <b/>
        <sz val="10"/>
        <rFont val="Arial"/>
        <family val="2"/>
      </rPr>
      <t>with</t>
    </r>
    <r>
      <rPr>
        <sz val="10"/>
        <rFont val="Arial"/>
        <family val="2"/>
      </rPr>
      <t xml:space="preserve"> non-recoverable VAT</t>
    </r>
  </si>
  <si>
    <t>Surface 
(Ha.)</t>
  </si>
  <si>
    <t>Beneficiary's own contribution</t>
  </si>
  <si>
    <t>Details</t>
  </si>
  <si>
    <t>Co-financer's contribution</t>
  </si>
  <si>
    <t>Direct income of the project</t>
  </si>
  <si>
    <t>Total funding from co-financers</t>
  </si>
  <si>
    <t>Total ELIGIBLE costs with non-recoverable VAT (in €)</t>
  </si>
  <si>
    <t>Total costs 
with non-recoverable VAT (in €)</t>
  </si>
  <si>
    <t>Non-recoverable VAT</t>
  </si>
  <si>
    <t>We certify that that the information contained in this payment request is full, reliable and true. We also certify that the costs incurred can be considered eligible in accordance with the grant agreement and that: 
- the above costs correspond to the resources employed for the work under the agreement and that those resources were necessary for the work,
- the costs were incurred and fall within the definition of eligible costs,
- where necessary, authorisations have been obtained from the EASME, and
- all the documents supporting the eligible costs reported above, including the time records are available for the purposes of audit by the EASME and its authorised representatives or the Court of Auditors 
  and reflect the costs actually incurred.</t>
  </si>
  <si>
    <t>Total  Beneficiary's own contribution</t>
  </si>
  <si>
    <t>Year of expense</t>
  </si>
  <si>
    <t>Start of the employment contract</t>
  </si>
  <si>
    <t>End of the employment contract</t>
  </si>
  <si>
    <t xml:space="preserve">If the currency of the reported costs is not EURO where beneficiary keeps its general accounts in a currency other than Euro) and the exchange rate option chosen is "1st day after the end of reporting period", the monthly exchange rate encoded in the individual Costs statement sheet will be automatically inserted. </t>
  </si>
  <si>
    <t>If the currency of the reported costs is not EURO, where beneficiary keeps its general accounts in a currency other than Euro and the exchange rate option chosen is the day when the costs incurred, please enter the monthly exchange rate published on the Commission website: http://ec.europa.eu/budget/contracts_grants/info_contracts/inforeuro/inforeuro_en.cfm.</t>
  </si>
  <si>
    <t xml:space="preserve">If the currency of the reported costs is not EURO, where beneficiary keeps its general accounts in a currency other than Euro and the exchange rate option chosen is "1st day after the end of reporting period", the monthly exchange rate encoded in the individual Costs statement sheet will be automatically inserted. </t>
  </si>
  <si>
    <t>If the currency of the reported costs is not EURO, where beneficiary keeps its general accounts in a currency other than Euro and the exchange rate option chosen is "the day when the costs incurred", please enter the monthly exchange rate published on the Commission website: http://ec.europa.eu/budget/contracts_grants/info_contracts/inforeuro/inforeuro_en.cfm.</t>
  </si>
  <si>
    <t>TOTAL annual personnel costs claimed on the project during the period coverd by the report, automatically calculated according to columns D5 and E6</t>
  </si>
  <si>
    <r>
      <t xml:space="preserve">TOTAL annual personnel costs claimed for the project reporting period
</t>
    </r>
    <r>
      <rPr>
        <b/>
        <sz val="10"/>
        <rFont val="Arial"/>
        <family val="2"/>
      </rPr>
      <t>(in EURO)</t>
    </r>
  </si>
  <si>
    <t>Description of the cost items, i.e. travel costs, hotel costs or per diem. In case of a lot of low value transactions related to the same trip, please group them.</t>
  </si>
  <si>
    <t>Invoice number or reference number of another accounting document, with which the transaction is identified in the accounting system.</t>
  </si>
  <si>
    <t>Indicate the start date of the period in which the service was provided, where applicable</t>
  </si>
  <si>
    <t>Indicate the end date of the period in which the service was provided, where applicable</t>
  </si>
  <si>
    <t>Indicate which selection procedure have been used to select the supplier.
For public entities: public procurment rules
For private entities: direct award, multiple bids, open tender (for cost items &gt;130.000), framework contract.</t>
  </si>
  <si>
    <t>Depreciation rate expressed in number of months, in line with depreciation method applied further to accounting rules</t>
  </si>
  <si>
    <t>Cost per hectare in national currency</t>
  </si>
  <si>
    <t>OTHER DIRECT COSTS</t>
  </si>
  <si>
    <r>
      <t xml:space="preserve">TOTAL annual costs in </t>
    </r>
    <r>
      <rPr>
        <sz val="10"/>
        <rFont val="Arial Black"/>
        <family val="2"/>
      </rPr>
      <t>EURO</t>
    </r>
    <r>
      <rPr>
        <sz val="10"/>
        <rFont val="Arial"/>
        <family val="2"/>
      </rPr>
      <t xml:space="preserve">
</t>
    </r>
    <r>
      <rPr>
        <b/>
        <sz val="10"/>
        <rFont val="Arial"/>
        <family val="2"/>
      </rPr>
      <t>with</t>
    </r>
    <r>
      <rPr>
        <sz val="10"/>
        <rFont val="Arial"/>
        <family val="2"/>
      </rPr>
      <t xml:space="preserve"> non-recoverable VAT </t>
    </r>
  </si>
  <si>
    <t>DEPRECIATION
Number of months falling in the current reporting period</t>
  </si>
  <si>
    <t>Invoiced amount in Euro without  VAT (automatic calculation)</t>
  </si>
  <si>
    <t>Invoiced amount in national currency without VAT</t>
  </si>
  <si>
    <t>Invoiced amount in Euro without VAT (automatic calculation)</t>
  </si>
  <si>
    <t>PROJECT reference :</t>
  </si>
  <si>
    <t>ENVIRONMENT - NAT</t>
  </si>
  <si>
    <t>Invoiced amount in national currency without VAT (automatic calculation)</t>
  </si>
  <si>
    <t>Invoiced amount in national currency with non-recoverable VAT (automatic calculation)</t>
  </si>
  <si>
    <r>
      <t xml:space="preserve">Purchase price in national currency </t>
    </r>
    <r>
      <rPr>
        <b/>
        <sz val="10"/>
        <rFont val="Arial"/>
        <family val="2"/>
      </rPr>
      <t>without</t>
    </r>
    <r>
      <rPr>
        <sz val="10"/>
        <rFont val="Arial"/>
        <family val="2"/>
      </rPr>
      <t xml:space="preserve"> VAT</t>
    </r>
  </si>
  <si>
    <r>
      <t xml:space="preserve">Lease price 
in national currency </t>
    </r>
    <r>
      <rPr>
        <b/>
        <sz val="10"/>
        <rFont val="Arial"/>
        <family val="2"/>
      </rPr>
      <t>without</t>
    </r>
    <r>
      <rPr>
        <sz val="10"/>
        <rFont val="Arial"/>
        <family val="2"/>
      </rPr>
      <t xml:space="preserve"> VAT</t>
    </r>
  </si>
  <si>
    <t>Calculation of the OTHER DIRECT costs</t>
  </si>
  <si>
    <t>Description</t>
  </si>
  <si>
    <t>F1</t>
  </si>
  <si>
    <t>F2</t>
  </si>
  <si>
    <t>F3</t>
  </si>
  <si>
    <t>F4</t>
  </si>
  <si>
    <t>F5</t>
  </si>
  <si>
    <t>F6</t>
  </si>
  <si>
    <t>F7</t>
  </si>
  <si>
    <t>F8</t>
  </si>
  <si>
    <t>F9</t>
  </si>
  <si>
    <t>Lease price in national currency without VAT</t>
  </si>
  <si>
    <t>The duration of the land lease contract in  months</t>
  </si>
  <si>
    <t>PROJECT Reference :</t>
  </si>
  <si>
    <t>Legal / Statutory representative</t>
  </si>
  <si>
    <t>Requested Union Contribution</t>
  </si>
  <si>
    <t>Requested Union contribution</t>
  </si>
  <si>
    <t>LAND PURCHASE/LEASE/ONE-OFF COMPENSATION</t>
  </si>
  <si>
    <t>Lease of Land, one-off compensation</t>
  </si>
  <si>
    <t xml:space="preserve">Info on one-off compensation for land use rights </t>
  </si>
  <si>
    <t>One-off compensation for land use rights, if applicable</t>
  </si>
  <si>
    <t>LAND PURCHASE/ONE-OFF COMPENSATION</t>
  </si>
  <si>
    <t>Land lease/One-off Compensation</t>
  </si>
  <si>
    <t>Is the 'Nature conservation' clause included in the appropriate document?</t>
  </si>
  <si>
    <t>We certify that the durable goods purchased/manufactured for the project, during the project period and for which the life-expectancy is longer than that of the project, will in the future be used exclusively for nature conservation activities</t>
  </si>
  <si>
    <t>Calculation of the PERSONNEL EMPLOYEES costs</t>
  </si>
  <si>
    <t>Calculation of the PERSONNEL NON-EMPLOYEES costs</t>
  </si>
  <si>
    <t>Personnel_NON-EMPLOYEES</t>
  </si>
  <si>
    <t>Personnel_EMPLOYEES</t>
  </si>
  <si>
    <t>Personnel_NON_EMPLOYEES</t>
  </si>
  <si>
    <t xml:space="preserve">TO BE FILLED-IN FOR NON-EMPLOYEES </t>
  </si>
  <si>
    <t>Is the nature conservation clause included in the land register, land sale contract (for member state where land register does not exist or does not provide sufficent legal guarantee) or equivalent guarantee provided (for countries where it would be illegal to include such a clause in the land register or land sale contract)?</t>
  </si>
  <si>
    <t>Select Unit rate
(Hourly rate
or
Daily rate)</t>
  </si>
  <si>
    <t>Hourly or daily rate without VAT (in national currency). Indicate Daily rates ONLY if the contract specifies 
daily rate instead of hourly rate</t>
  </si>
  <si>
    <t>Hourly or daily rate with  non-recoverable VAT (in national currency). Indicate Daily rates ONLY if the contract specifies 
daily rate instead of hourly rate</t>
  </si>
  <si>
    <t>Select Unit rate: hourly rate or daily rate (this last to be selected ONLY if the contract specifies 
daily rate instead of hourly rate)</t>
  </si>
  <si>
    <t>Hourly or daily rate without VAT (in EURO), automatically calculated (column E1 divided by E4)</t>
  </si>
  <si>
    <t>Hourly or daily rate with non-recoverable VAT (in EURO), automatically calculated (column E2 divided by E4)</t>
  </si>
  <si>
    <t>Total annual costs for staff not considered as employees, working on specific work contracts, in EURO without VAT, automatically calculated (column D3 multiplied by E5)</t>
  </si>
  <si>
    <t>Total annual costs for staff not considered as employees, working on specific work contracts, in EURO with non-recoverable VAT, automatically calculated (column D3 multiplied by E6)</t>
  </si>
  <si>
    <r>
      <t xml:space="preserve">Hourly/Daily rate
</t>
    </r>
    <r>
      <rPr>
        <b/>
        <sz val="10"/>
        <rFont val="Arial"/>
        <family val="2"/>
      </rPr>
      <t>with</t>
    </r>
    <r>
      <rPr>
        <sz val="10"/>
        <rFont val="Arial"/>
        <family val="2"/>
      </rPr>
      <t xml:space="preserve"> </t>
    </r>
    <r>
      <rPr>
        <b/>
        <sz val="10"/>
        <rFont val="Arial"/>
        <family val="2"/>
      </rPr>
      <t xml:space="preserve">non-recoverable VAT
</t>
    </r>
    <r>
      <rPr>
        <sz val="10"/>
        <rFont val="Arial"/>
        <family val="2"/>
      </rPr>
      <t>(in EURO)</t>
    </r>
  </si>
  <si>
    <r>
      <t xml:space="preserve">TOTAL annual costs in </t>
    </r>
    <r>
      <rPr>
        <sz val="10"/>
        <rFont val="Arial Black"/>
        <family val="2"/>
      </rPr>
      <t>EURO</t>
    </r>
    <r>
      <rPr>
        <sz val="10"/>
        <rFont val="Arial"/>
        <family val="2"/>
      </rPr>
      <t xml:space="preserve">
</t>
    </r>
    <r>
      <rPr>
        <b/>
        <sz val="10"/>
        <rFont val="Arial"/>
        <family val="2"/>
      </rPr>
      <t xml:space="preserve">without </t>
    </r>
    <r>
      <rPr>
        <sz val="10"/>
        <rFont val="Arial"/>
        <family val="2"/>
      </rPr>
      <t xml:space="preserve">VAT </t>
    </r>
  </si>
  <si>
    <r>
      <t xml:space="preserve">Number of   worked hours or days </t>
    </r>
    <r>
      <rPr>
        <u/>
        <sz val="9"/>
        <rFont val="Arial"/>
        <family val="2"/>
      </rPr>
      <t>on the project</t>
    </r>
    <r>
      <rPr>
        <sz val="9"/>
        <rFont val="Arial"/>
        <family val="2"/>
      </rPr>
      <t xml:space="preserve"> per year, during the reporting period, in accordance with timesheets or in accordance with employment contract/assigment letter if no timesheets are to be kept in line with Annex X of the grant agreement</t>
    </r>
  </si>
  <si>
    <t>Description of equipment + indicate % used for the project if not 100%</t>
  </si>
  <si>
    <r>
      <t xml:space="preserve"> Amount in </t>
    </r>
    <r>
      <rPr>
        <sz val="10"/>
        <rFont val="Arial Black"/>
        <family val="2"/>
      </rPr>
      <t>EURO</t>
    </r>
    <r>
      <rPr>
        <sz val="10"/>
        <rFont val="Arial"/>
        <family val="2"/>
      </rPr>
      <t xml:space="preserve">
</t>
    </r>
    <r>
      <rPr>
        <b/>
        <sz val="10"/>
        <rFont val="Arial"/>
        <family val="2"/>
      </rPr>
      <t>without</t>
    </r>
    <r>
      <rPr>
        <sz val="10"/>
        <rFont val="Arial"/>
        <family val="2"/>
      </rPr>
      <t xml:space="preserve"> VAT</t>
    </r>
  </si>
  <si>
    <r>
      <t xml:space="preserve">Amount in </t>
    </r>
    <r>
      <rPr>
        <sz val="10"/>
        <rFont val="Arial Black"/>
        <family val="2"/>
      </rPr>
      <t>EURO</t>
    </r>
    <r>
      <rPr>
        <sz val="10"/>
        <rFont val="Arial"/>
        <family val="2"/>
      </rPr>
      <t xml:space="preserve"> 
</t>
    </r>
    <r>
      <rPr>
        <b/>
        <sz val="10"/>
        <rFont val="Arial"/>
        <family val="2"/>
      </rPr>
      <t>with</t>
    </r>
    <r>
      <rPr>
        <sz val="10"/>
        <rFont val="Arial"/>
        <family val="2"/>
      </rPr>
      <t xml:space="preserve"> non-recoverable VAT </t>
    </r>
  </si>
  <si>
    <t>Open tender</t>
  </si>
  <si>
    <t>Description of infrastructure  + indicate % used for the project if not 100%</t>
  </si>
  <si>
    <r>
      <t xml:space="preserve">Amount in </t>
    </r>
    <r>
      <rPr>
        <sz val="10"/>
        <rFont val="Arial Black"/>
        <family val="2"/>
      </rPr>
      <t>EURO</t>
    </r>
    <r>
      <rPr>
        <sz val="10"/>
        <rFont val="Arial"/>
        <family val="2"/>
      </rPr>
      <t xml:space="preserve">
</t>
    </r>
    <r>
      <rPr>
        <b/>
        <sz val="10"/>
        <rFont val="Arial"/>
        <family val="2"/>
      </rPr>
      <t>without</t>
    </r>
    <r>
      <rPr>
        <sz val="10"/>
        <rFont val="Arial"/>
        <family val="2"/>
      </rPr>
      <t xml:space="preserve"> VAT</t>
    </r>
  </si>
  <si>
    <t>Beneficiary's Certificate for INTEGRATED Projects</t>
  </si>
  <si>
    <t>Beneficiary's Certificate for NATURE and BIODIVERSITY Projects</t>
  </si>
  <si>
    <t>We certify that the durable goods purchased/manufactured for the project, during the project period and for which the life-expectancy is longer than that of the project, will in the future be definitively assigned to activities implementing the targeted plan beyond the end of the integrated project.</t>
  </si>
  <si>
    <t>Role in the project of the person listed in column B1, please use the same description as used in the budget proposal IF the role was foreseen in the budget form F1 (if not foreseen, please indicate between brackets 'new role').</t>
  </si>
  <si>
    <t>Percentage of time allocated to the project should only be filled if the employment contract (or assignement letter) states that the employee needs to work a fixed % of time</t>
  </si>
  <si>
    <r>
      <t xml:space="preserve">Statement of 
</t>
    </r>
    <r>
      <rPr>
        <b/>
        <sz val="12"/>
        <rFont val="Arial Black"/>
        <family val="2"/>
      </rPr>
      <t>INCOME (to cover the total cost)</t>
    </r>
  </si>
  <si>
    <r>
      <t xml:space="preserve">TOTAL number of  hours worked  per year (annual productive hours) is the consolidated time actually worked by an employee, </t>
    </r>
    <r>
      <rPr>
        <u/>
        <sz val="9"/>
        <rFont val="Arial"/>
        <family val="2"/>
      </rPr>
      <t>not only for the project</t>
    </r>
    <r>
      <rPr>
        <sz val="9"/>
        <rFont val="Arial"/>
        <family val="2"/>
      </rPr>
      <t xml:space="preserve"> , according to the time registration system (holidays, weekends, parental leave, sickness or other similar absence should not be included in the productive time) OR if no timesheets are to be kept : 1720 hours for a full time employment (or pro-rata if employment is part time)</t>
    </r>
  </si>
  <si>
    <r>
      <t xml:space="preserve">Number of worked hours </t>
    </r>
    <r>
      <rPr>
        <u/>
        <sz val="9"/>
        <rFont val="Arial"/>
        <family val="2"/>
      </rPr>
      <t>on the projec</t>
    </r>
    <r>
      <rPr>
        <sz val="9"/>
        <rFont val="Arial"/>
        <family val="2"/>
      </rPr>
      <t>t per year, during the reporting period, in accordance with timesheets OR if no timesheets need to be kept, time according to assignment to project, i.e. % of 1720 (= 100% if fulltime = 1720, 50% if halftime = 860, etc)</t>
    </r>
  </si>
  <si>
    <t>TO BE FILLED-IN FOR EMPLOYEES</t>
  </si>
  <si>
    <t xml:space="preserve">Name of person </t>
  </si>
  <si>
    <t>TOTAL number of  hours worked  per year (annual productive hours) is the consolidated time actually worked by the staff member for the beneficiary under the employment/consultancy contract (not only for the project unless the contract was project specific) in accordance with the time registration system (holidays, weekends, parental leave, sickness or other similar absence should not be included in the productive time) OR if no timesheets are to be kept : 1720 hours for a full time employment (or pro-rata if employment is part time)</t>
  </si>
  <si>
    <r>
      <t xml:space="preserve">Name of person (to be repeated for every month worked if exchange rate option "the day when costs incurred" is chosen) - </t>
    </r>
    <r>
      <rPr>
        <sz val="9"/>
        <color rgb="FFFF0000"/>
        <rFont val="Arial"/>
        <family val="2"/>
      </rPr>
      <t>For beneficiaries declaring costs of affiliates in their individual statement, put here also a line with the name of the affiliate and include under column E8 the total  non-employee cost of the affiliate in EUR (according to its individual financial statement)</t>
    </r>
  </si>
  <si>
    <r>
      <t xml:space="preserve">Amount in national currency </t>
    </r>
    <r>
      <rPr>
        <b/>
        <sz val="10"/>
        <rFont val="Arial"/>
        <family val="2"/>
      </rPr>
      <t>without</t>
    </r>
    <r>
      <rPr>
        <sz val="10"/>
        <rFont val="Arial"/>
        <family val="2"/>
      </rPr>
      <t xml:space="preserve"> VAT (in accordance with pro rate % used for the project)</t>
    </r>
  </si>
  <si>
    <r>
      <t xml:space="preserve">Amount in national currency </t>
    </r>
    <r>
      <rPr>
        <b/>
        <sz val="10"/>
        <rFont val="Arial"/>
        <family val="2"/>
      </rPr>
      <t>with</t>
    </r>
    <r>
      <rPr>
        <sz val="10"/>
        <rFont val="Arial"/>
        <family val="2"/>
      </rPr>
      <t xml:space="preserve"> non-recoverable VAT (in accordance with pro rata % used for the project)</t>
    </r>
  </si>
  <si>
    <t xml:space="preserve">Location of the land </t>
  </si>
  <si>
    <t>If other eligible statutory costs have been declared, please include the amounts, describe and justify them. If the information is too long, please include it with your technical report (and include here the reference).</t>
  </si>
  <si>
    <r>
      <t xml:space="preserve">Number of hours/days worked </t>
    </r>
    <r>
      <rPr>
        <b/>
        <sz val="10"/>
        <rFont val="Arial"/>
        <family val="2"/>
      </rPr>
      <t xml:space="preserve"> </t>
    </r>
    <r>
      <rPr>
        <b/>
        <u/>
        <sz val="10"/>
        <rFont val="Arial"/>
        <family val="2"/>
      </rPr>
      <t>on the project</t>
    </r>
    <r>
      <rPr>
        <sz val="10"/>
        <rFont val="Arial"/>
        <family val="2"/>
      </rPr>
      <t xml:space="preserve">
per year </t>
    </r>
  </si>
  <si>
    <t>Depreciation amount in Euro without VAT (automatic calculation: D6/D3*D4)</t>
  </si>
  <si>
    <t xml:space="preserve">Depreciation amount in Euro with non recoverable VAT (automatic calculation: D6/D3*D4) </t>
  </si>
  <si>
    <t>Publ. Procuremt-direct award</t>
  </si>
  <si>
    <t>Publ. Procuremt-negotiated procedure</t>
  </si>
  <si>
    <t>Publ. Procuremt-restricted procedure</t>
  </si>
  <si>
    <t>Publ. Procuremt-open procedure</t>
  </si>
  <si>
    <t>Role in the project (according to budget form F1 or as justified)</t>
  </si>
  <si>
    <r>
      <rPr>
        <b/>
        <sz val="10"/>
        <rFont val="Arial"/>
        <family val="2"/>
      </rPr>
      <t>For Public beneficiaries (add or non-add) + beneficiaries in CAP  (ONLY additional)</t>
    </r>
    <r>
      <rPr>
        <sz val="10"/>
        <rFont val="Arial"/>
        <family val="2"/>
      </rPr>
      <t xml:space="preserve">
</t>
    </r>
    <r>
      <rPr>
        <b/>
        <sz val="8"/>
        <rFont val="Arial"/>
        <family val="2"/>
      </rPr>
      <t>Additional /
non_additional</t>
    </r>
  </si>
  <si>
    <t>TO                  (if no end date in contract, leave open)</t>
  </si>
  <si>
    <r>
      <t xml:space="preserve">% of time allocated
to the project </t>
    </r>
    <r>
      <rPr>
        <b/>
        <sz val="10"/>
        <rFont val="Arial"/>
        <family val="2"/>
      </rPr>
      <t>(ONLY if fixed % in contract)</t>
    </r>
  </si>
  <si>
    <r>
      <rPr>
        <b/>
        <sz val="10"/>
        <rFont val="Arial"/>
        <family val="2"/>
      </rPr>
      <t>TOTAL</t>
    </r>
    <r>
      <rPr>
        <sz val="10"/>
        <rFont val="Arial"/>
        <family val="2"/>
      </rPr>
      <t xml:space="preserve"> 
number of   </t>
    </r>
    <r>
      <rPr>
        <b/>
        <sz val="10"/>
        <rFont val="Arial"/>
        <family val="2"/>
      </rPr>
      <t>hours worked</t>
    </r>
    <r>
      <rPr>
        <sz val="10"/>
        <rFont val="Arial"/>
        <family val="2"/>
      </rPr>
      <t xml:space="preserve">
per year =&gt; </t>
    </r>
    <r>
      <rPr>
        <b/>
        <sz val="8"/>
        <rFont val="Arial"/>
        <family val="2"/>
      </rPr>
      <t>use total working hours according to timesheet OR if no timesheets = 1720 hours (for fulltime)</t>
    </r>
  </si>
  <si>
    <r>
      <t xml:space="preserve">Number of hours worked </t>
    </r>
    <r>
      <rPr>
        <b/>
        <sz val="10"/>
        <rFont val="Arial"/>
        <family val="2"/>
      </rPr>
      <t xml:space="preserve"> </t>
    </r>
    <r>
      <rPr>
        <b/>
        <u/>
        <sz val="10"/>
        <rFont val="Arial"/>
        <family val="2"/>
      </rPr>
      <t xml:space="preserve">on the project </t>
    </r>
    <r>
      <rPr>
        <sz val="10"/>
        <rFont val="Arial"/>
        <family val="2"/>
      </rPr>
      <t xml:space="preserve">
per year (OR per month if exchange rate day cost incurred is used !)</t>
    </r>
  </si>
  <si>
    <t>Justification on other eligible statutory costs
(amount + description)</t>
  </si>
  <si>
    <t>Name of person assigned to the project (to be repeated for every month worked if exchange rate option "the day when costs incurred" is chosen) - For beneficiaries declaring costs of affiliates in their individual statement, put here also a line with the name of the affiliate and include under column E8 the total employee cost of the affiliate in EUR (according to its individual financial statement)</t>
  </si>
  <si>
    <r>
      <t xml:space="preserve">Select additional or non-additional
</t>
    </r>
    <r>
      <rPr>
        <b/>
        <sz val="9"/>
        <rFont val="Arial"/>
        <family val="2"/>
      </rPr>
      <t>Additional personnel</t>
    </r>
    <r>
      <rPr>
        <sz val="9"/>
        <rFont val="Arial"/>
        <family val="2"/>
      </rPr>
      <t xml:space="preserve"> includes all employees (permanent or temporary) of </t>
    </r>
    <r>
      <rPr>
        <b/>
        <sz val="9"/>
        <rFont val="Arial"/>
        <family val="2"/>
      </rPr>
      <t>public bodies</t>
    </r>
    <r>
      <rPr>
        <sz val="9"/>
        <rFont val="Arial"/>
        <family val="2"/>
      </rPr>
      <t xml:space="preserve"> whose contracts or contract renewals :
o Start on or after the start date of the project or on or after the date of signature of the grant agreement by the Agency in case this date takes place before the project start date (For CAP projects the notion of "additional personnel" shall also include "employees – permanent or temporary – whose contracts started before the start date of the project and whose responsibilities were previously unrelated to the implementation of the LIFE programme").
o Specifically second/assign them to the project</t>
    </r>
  </si>
  <si>
    <t>End of the employment contract (if no end date, please leave the field empty)</t>
  </si>
  <si>
    <r>
      <t xml:space="preserve">For Public beneficiaries (add or non-add) + beneficiaries in CAP  (ONLY additional)
</t>
    </r>
    <r>
      <rPr>
        <b/>
        <sz val="8"/>
        <rFont val="Arial"/>
        <family val="2"/>
      </rPr>
      <t>Additional /
non_additional</t>
    </r>
  </si>
  <si>
    <r>
      <rPr>
        <b/>
        <sz val="10"/>
        <rFont val="Arial"/>
        <family val="2"/>
      </rPr>
      <t>TOTAL</t>
    </r>
    <r>
      <rPr>
        <sz val="10"/>
        <rFont val="Arial"/>
        <family val="2"/>
      </rPr>
      <t xml:space="preserve"> 
number of   worked </t>
    </r>
    <r>
      <rPr>
        <b/>
        <sz val="10"/>
        <rFont val="Arial"/>
        <family val="2"/>
      </rPr>
      <t>hours/days</t>
    </r>
    <r>
      <rPr>
        <sz val="10"/>
        <rFont val="Arial"/>
        <family val="2"/>
      </rPr>
      <t xml:space="preserve">
per year </t>
    </r>
    <r>
      <rPr>
        <b/>
        <sz val="8"/>
        <rFont val="Arial"/>
        <family val="2"/>
      </rPr>
      <t>( use total working hours according to timesheet OR if no timesheets = 1720 hours (for fulltime)</t>
    </r>
  </si>
  <si>
    <r>
      <t xml:space="preserve">Hourly/Daily rate
</t>
    </r>
    <r>
      <rPr>
        <b/>
        <sz val="10"/>
        <rFont val="Arial"/>
        <family val="2"/>
      </rPr>
      <t>without VAT</t>
    </r>
    <r>
      <rPr>
        <sz val="10"/>
        <rFont val="Arial"/>
        <family val="2"/>
      </rPr>
      <t xml:space="preserve">
(in national currency)</t>
    </r>
  </si>
  <si>
    <r>
      <t xml:space="preserve">Hourly/Daily rate
</t>
    </r>
    <r>
      <rPr>
        <b/>
        <sz val="10"/>
        <rFont val="Arial"/>
        <family val="2"/>
      </rPr>
      <t>with non-recoverable VAT</t>
    </r>
    <r>
      <rPr>
        <sz val="10"/>
        <rFont val="Arial"/>
        <family val="2"/>
      </rPr>
      <t xml:space="preserve">
(in national currency)</t>
    </r>
    <r>
      <rPr>
        <b/>
        <sz val="10"/>
        <rFont val="Arial"/>
        <family val="2"/>
      </rPr>
      <t/>
    </r>
  </si>
  <si>
    <r>
      <t xml:space="preserve">Hourly/Daily rate
</t>
    </r>
    <r>
      <rPr>
        <b/>
        <sz val="10"/>
        <rFont val="Arial"/>
        <family val="2"/>
      </rPr>
      <t>without VAT</t>
    </r>
    <r>
      <rPr>
        <sz val="10"/>
        <rFont val="Arial"/>
        <family val="2"/>
      </rPr>
      <t xml:space="preserve">
(in EURO)</t>
    </r>
  </si>
  <si>
    <t>Name of person who travelled, who are part of the personnel - For beneficiaries declaring costs of affiliates in their individual statement, put here also a line with the name of the affiliate and include under column E4 &amp; E5 the total travel cost - with or without VAT - of the affiliate in EUR (according to its individual financial statement)</t>
  </si>
  <si>
    <t>Name of the subcontractor or service provider - For beneficiaries declaring costs of affiliates in their individual statement, put here also a line with the name of the affiliate and include under column D4 &amp; D5  the total external assistance cost (with and without VAT) of the affiliate in EUR (according to its individual financial statement)</t>
  </si>
  <si>
    <t>Name of the supplier - For beneficiaries declaring costs of affiliates in their individual statement, put here also a line with the name of the affiliate and include under column D8 &amp; D9 the total depreciated infrastructure cost of the affiliate in EUR (with and without VAT) (according to its individual financial statement)</t>
  </si>
  <si>
    <t>Description of the infrastructure. Please provide enough details in order to assess the eligibility of the cost item and include (if not fully used for project), the % used for the project and the total purchase cost as on the invoice</t>
  </si>
  <si>
    <t>Number of months the item was used during the current reporting period  - Please note that if the depreciation % is higher than the max. allowed (unless there is an exception for NAT/IP public and non-commercial entities) the max. nr of months to be encoded in D4 should be adjusted to 25% of the nr of months in D3</t>
  </si>
  <si>
    <t>Name of the supplier  - For beneficiaries declaring costs of affiliates in their individual statement, put here also a line with the name of the affiliate and include under column D8 &amp; D9  the total depreciated equipment cost (with and without VAT) of the affiliate in EUR (according to its individual financial statement)</t>
  </si>
  <si>
    <t>Description of the equipment. Please provide enough details in order to assess the eligibility of the cost item and include (if not fully used for project), the % used for the project and the total purchase cost as on the invoice</t>
  </si>
  <si>
    <t>Number of months the item was used during the current reporting period - Please note that if the depreciation % is higher than the max. allowed (unless there is an exception for NAT/IP public and non-commercial entities) the max. nr of months to be included is 50% of D3</t>
  </si>
  <si>
    <t>Name of the supplier - For beneficiaries declaring costs of affiliates in their individual statement, put here also a line with the name of the affiliate and include under column D4 &amp; D5  the total prototype cost (with and without VAT) of the affiliate in EUR (according to its individual financial statement)</t>
  </si>
  <si>
    <t>Name of the supplier - For beneficiaries declaring costs of affiliates in their individual statement, put here also a line with the name of the affiliate and include under column D4 &amp; D5  the total consumable cost (with and without VAT) of the affiliate in EUR (according to its individual financial statement)</t>
  </si>
  <si>
    <t>Name of the supplier - For beneficiaries declaring costs of affiliates in their individual statement, put here also a line with the name of the affiliate and include under column D4 &amp; D5  the total other direct cost (with and without VAT) of the affiliate in EUR (according to its individual financial statement)</t>
  </si>
  <si>
    <t>Role in the project according to budget form F1</t>
  </si>
  <si>
    <r>
      <t xml:space="preserve">Additional personnel?
</t>
    </r>
    <r>
      <rPr>
        <b/>
        <sz val="8"/>
        <rFont val="Arial"/>
        <family val="2"/>
      </rPr>
      <t>Additional /
non_additional</t>
    </r>
  </si>
  <si>
    <t>TO</t>
  </si>
  <si>
    <t>% of time allocated
to the project</t>
  </si>
  <si>
    <r>
      <t xml:space="preserve">Daily rate foreseen in the budget in </t>
    </r>
    <r>
      <rPr>
        <b/>
        <i/>
        <sz val="10"/>
        <rFont val="Arial"/>
        <family val="2"/>
      </rPr>
      <t>EURO</t>
    </r>
  </si>
  <si>
    <t>Navn</t>
  </si>
  <si>
    <t>Jan</t>
  </si>
  <si>
    <t>Feb</t>
  </si>
  <si>
    <t>Mar</t>
  </si>
  <si>
    <t>Apr</t>
  </si>
  <si>
    <t>Maj</t>
  </si>
  <si>
    <t>Jun</t>
  </si>
  <si>
    <t>Jul</t>
  </si>
  <si>
    <t>Aug</t>
  </si>
  <si>
    <t>Sep</t>
  </si>
  <si>
    <t>Okt</t>
  </si>
  <si>
    <t>Nov</t>
  </si>
  <si>
    <t>Dec</t>
  </si>
  <si>
    <t>Number of hours worked  on the project
per year</t>
  </si>
  <si>
    <t>År</t>
  </si>
  <si>
    <t>Pension</t>
  </si>
  <si>
    <t>Dato</t>
  </si>
  <si>
    <t>Aktivitet</t>
  </si>
  <si>
    <t>Afstemning AarligtForbrug</t>
  </si>
  <si>
    <t>Redaktør</t>
  </si>
  <si>
    <t>Gennemsnit
Timepris</t>
  </si>
  <si>
    <t>I alt</t>
  </si>
  <si>
    <t>Kontrol</t>
  </si>
  <si>
    <t>Forbrug I alt</t>
  </si>
  <si>
    <t>Person
Timepris</t>
  </si>
  <si>
    <t>Statement of expenditures</t>
  </si>
  <si>
    <t>Budget</t>
  </si>
  <si>
    <t>Rest Budget</t>
  </si>
  <si>
    <t>Forbrug til dato i Pct af Budget</t>
  </si>
  <si>
    <t>Forbrug til dato</t>
  </si>
  <si>
    <t>Personnel</t>
  </si>
  <si>
    <t>Travel</t>
  </si>
  <si>
    <t>ExAss</t>
  </si>
  <si>
    <t>Infra</t>
  </si>
  <si>
    <t>Equip</t>
  </si>
  <si>
    <t>Proto</t>
  </si>
  <si>
    <t>Land</t>
  </si>
  <si>
    <t>Consum</t>
  </si>
  <si>
    <t>Other</t>
  </si>
  <si>
    <t>OverHead</t>
  </si>
  <si>
    <t>Forbrug-Cost Statement</t>
  </si>
  <si>
    <t>Action number</t>
  </si>
  <si>
    <t>Name of action</t>
  </si>
  <si>
    <t>8. Overheads</t>
  </si>
  <si>
    <t xml:space="preserve"> TOTAL</t>
  </si>
  <si>
    <t>2. Travel and subsistence</t>
  </si>
  <si>
    <t>1. Personnel</t>
  </si>
  <si>
    <t>3. External assistance</t>
  </si>
  <si>
    <t>4.a Infrastructure</t>
  </si>
  <si>
    <t>4.b Equipment</t>
  </si>
  <si>
    <t>4.c Prototype</t>
  </si>
  <si>
    <t>5. Purchase or lease of land</t>
  </si>
  <si>
    <t>6. Consumables</t>
  </si>
  <si>
    <t>7. Other costs</t>
  </si>
  <si>
    <t>SRA_Henvisning</t>
  </si>
  <si>
    <t>1st day after the end of reporting period</t>
  </si>
  <si>
    <t>DK-&gt;EURO</t>
  </si>
  <si>
    <t>Kurs i Regnark</t>
  </si>
  <si>
    <t>Dkr</t>
  </si>
  <si>
    <t>Forbrug i de enkelte år år</t>
  </si>
  <si>
    <t>Action</t>
  </si>
  <si>
    <t>Internal No of Invoice</t>
  </si>
  <si>
    <t>SRA</t>
  </si>
  <si>
    <t xml:space="preserve"> </t>
  </si>
  <si>
    <t>Bemærkninger</t>
  </si>
  <si>
    <t>Opslag</t>
  </si>
  <si>
    <t>Valuta</t>
  </si>
  <si>
    <t>C</t>
  </si>
  <si>
    <t>G</t>
  </si>
  <si>
    <t>J</t>
  </si>
  <si>
    <t>K</t>
  </si>
  <si>
    <t>Forbrug</t>
  </si>
  <si>
    <t>ActionsOversigt</t>
  </si>
  <si>
    <r>
      <t xml:space="preserve">Indtast
</t>
    </r>
    <r>
      <rPr>
        <b/>
        <i/>
        <sz val="10"/>
        <rFont val="Arial"/>
        <family val="2"/>
      </rPr>
      <t xml:space="preserve">ACTIONS Nr.
</t>
    </r>
    <r>
      <rPr>
        <sz val="10"/>
        <rFont val="Arial"/>
        <family val="2"/>
      </rPr>
      <t>Skal altid udfyldes</t>
    </r>
  </si>
  <si>
    <t>Applied selection procedure
Skal</t>
  </si>
  <si>
    <r>
      <t xml:space="preserve">Indtast
</t>
    </r>
    <r>
      <rPr>
        <b/>
        <i/>
        <sz val="10"/>
        <rFont val="Arial"/>
        <family val="2"/>
      </rPr>
      <t>Bilagsreference</t>
    </r>
    <r>
      <rPr>
        <sz val="10"/>
        <rFont val="Arial"/>
        <family val="2"/>
      </rPr>
      <t xml:space="preserve">
Skal altid udfyldes</t>
    </r>
  </si>
  <si>
    <t>Faktura År</t>
  </si>
  <si>
    <r>
      <t xml:space="preserve">Der må
</t>
    </r>
    <r>
      <rPr>
        <b/>
        <i/>
        <sz val="10"/>
        <rFont val="Arial"/>
        <family val="2"/>
      </rPr>
      <t xml:space="preserve">ikke
</t>
    </r>
    <r>
      <rPr>
        <sz val="10"/>
        <rFont val="Arial"/>
        <family val="2"/>
      </rPr>
      <t>indtastes i disse celle</t>
    </r>
  </si>
  <si>
    <t>Navn - 2020</t>
  </si>
  <si>
    <t>Navn - 2021</t>
  </si>
  <si>
    <t>1. month 2020</t>
  </si>
  <si>
    <t>Måned</t>
  </si>
  <si>
    <t>Månedsoversigt</t>
  </si>
  <si>
    <t>Antal Timer</t>
  </si>
  <si>
    <t>2020- i alt</t>
  </si>
  <si>
    <t>2021- i alt</t>
  </si>
  <si>
    <t>2020 - I alt</t>
  </si>
  <si>
    <t>2021 - I alt</t>
  </si>
  <si>
    <t>Forbrug fra Projektstart til dato</t>
  </si>
  <si>
    <t>BUDGET - i EURO</t>
  </si>
  <si>
    <t>OH</t>
  </si>
  <si>
    <t>Overhead</t>
  </si>
  <si>
    <t>8. Overhead</t>
  </si>
  <si>
    <t>Kontrol forbrug</t>
  </si>
  <si>
    <t>A.1</t>
  </si>
  <si>
    <t>B.1</t>
  </si>
  <si>
    <t>Conversion to close to nature forestry</t>
  </si>
  <si>
    <t>B.2</t>
  </si>
  <si>
    <t>Development of management tools</t>
  </si>
  <si>
    <t>B.3</t>
  </si>
  <si>
    <t>Improving quality of young stands</t>
  </si>
  <si>
    <t>B.4</t>
  </si>
  <si>
    <t>Ungulate management</t>
  </si>
  <si>
    <t>B.5</t>
  </si>
  <si>
    <t>Close to nature afforestation</t>
  </si>
  <si>
    <t>B.6</t>
  </si>
  <si>
    <t>Continuation, replication, transfer, support scheme and exploitation plans</t>
  </si>
  <si>
    <t>C.1</t>
  </si>
  <si>
    <t>Monitoring silvicultural and socio-economic impact</t>
  </si>
  <si>
    <t>C.2</t>
  </si>
  <si>
    <t>Biodiversity and carbon stock</t>
  </si>
  <si>
    <t>D.1</t>
  </si>
  <si>
    <t>Awareness building the general public, NGO's and forest organsiations worldwide</t>
  </si>
  <si>
    <t>D.2</t>
  </si>
  <si>
    <t>Capacity building forest officers, guards, entrepreneurs, owners and students</t>
  </si>
  <si>
    <t>E.1</t>
  </si>
  <si>
    <t>Biannual partner meetings, daily management</t>
  </si>
  <si>
    <t>E.2</t>
  </si>
  <si>
    <t>Internal and EU reporting</t>
  </si>
  <si>
    <t>E.3</t>
  </si>
  <si>
    <t>Audit report and financial management</t>
  </si>
  <si>
    <t>HedeDanmark</t>
  </si>
  <si>
    <t>ASSOCIATED beneficiary</t>
  </si>
  <si>
    <t>1. September 2020</t>
  </si>
  <si>
    <t>LIFE19 ENV/DK/000013 - ForFit</t>
  </si>
  <si>
    <t>IR</t>
  </si>
  <si>
    <t>PartnerOversigt</t>
  </si>
  <si>
    <t>Naturstyrelsen</t>
  </si>
  <si>
    <t>Københavns Universitet</t>
  </si>
  <si>
    <t>Landesforsten Schleswig-Holstein</t>
  </si>
  <si>
    <t>Store Hjøllund</t>
  </si>
  <si>
    <t>Høllund Søgaard</t>
  </si>
  <si>
    <t>Grindsted Plantage</t>
  </si>
  <si>
    <t>Brøns Skov</t>
  </si>
  <si>
    <t>Færchs Plantage</t>
  </si>
  <si>
    <t>Sondrup Plantage</t>
  </si>
  <si>
    <t>Stilde plantage</t>
  </si>
  <si>
    <t>Salten Langsø</t>
  </si>
  <si>
    <t>Skovdyrkerne</t>
  </si>
  <si>
    <t>Clasonborg</t>
  </si>
  <si>
    <t>Stiftelsen Sorø Akademi</t>
  </si>
  <si>
    <t>Addit Skov</t>
  </si>
  <si>
    <t>Åsbæk</t>
  </si>
  <si>
    <t>Højkol</t>
  </si>
  <si>
    <t>Sdr. Omme</t>
  </si>
  <si>
    <t>Løvenholm</t>
  </si>
  <si>
    <t>Miljøstyrelsen</t>
  </si>
  <si>
    <t>RoleInProjekt</t>
  </si>
  <si>
    <t>Department manager</t>
  </si>
  <si>
    <t>Secretary - homepage manager</t>
  </si>
  <si>
    <t>Senior advisor public relations</t>
  </si>
  <si>
    <t>Local project manager</t>
  </si>
  <si>
    <t>Junior researcher</t>
  </si>
  <si>
    <t>Director</t>
  </si>
  <si>
    <t>Senior researcher</t>
  </si>
  <si>
    <t>Senior consultant</t>
  </si>
  <si>
    <t>Local forest manager</t>
  </si>
  <si>
    <t>Local forester</t>
  </si>
  <si>
    <t>Forest worker</t>
  </si>
  <si>
    <t>Senior forester</t>
  </si>
  <si>
    <t>Project leader</t>
  </si>
  <si>
    <t>Technician</t>
  </si>
  <si>
    <t>Chief forester</t>
  </si>
  <si>
    <t>Project manager</t>
  </si>
  <si>
    <t>Local forest manager - education/workshop participation</t>
  </si>
  <si>
    <t>Financial manager</t>
  </si>
  <si>
    <t>Financial accountant</t>
  </si>
  <si>
    <t>ContractType</t>
  </si>
  <si>
    <t>Part-Time</t>
  </si>
  <si>
    <t>Full-Time</t>
  </si>
  <si>
    <t>Dansk Skovforening</t>
  </si>
  <si>
    <t>Actions tekst - Sprog</t>
  </si>
  <si>
    <t>EU-finansieringsPct</t>
  </si>
  <si>
    <t>Dansk</t>
  </si>
  <si>
    <t>Engelsk</t>
  </si>
  <si>
    <t>Tysk/German</t>
  </si>
  <si>
    <t>Baseline - DK</t>
  </si>
  <si>
    <t>Baseline - GB</t>
  </si>
  <si>
    <t>Baseline - DE</t>
  </si>
  <si>
    <t>Teoretisk EU-bidrag</t>
  </si>
  <si>
    <t>Teoretisk Partnerbidrag</t>
  </si>
  <si>
    <t>Partner budget enteret</t>
  </si>
  <si>
    <t>Personnel Categori</t>
  </si>
  <si>
    <t>Suppl. Pension</t>
  </si>
  <si>
    <t>Annual obligatory social charges</t>
  </si>
  <si>
    <t>Other eligible statutory costs</t>
  </si>
  <si>
    <t xml:space="preserve">TOTAL 
annual personnel costs </t>
  </si>
  <si>
    <t>Annual Salary</t>
  </si>
  <si>
    <t>Deduction i salary</t>
  </si>
  <si>
    <t>Corrected Salary</t>
  </si>
  <si>
    <t>Total Pension</t>
  </si>
  <si>
    <t>Annual 
gross salary
(Cor. Salary + Total Pension)</t>
  </si>
  <si>
    <t>Total
Social
Charges</t>
  </si>
  <si>
    <t>Annual Working Hours</t>
  </si>
  <si>
    <t>Private commercial</t>
  </si>
  <si>
    <t>Non_additional</t>
  </si>
  <si>
    <t>Official</t>
  </si>
  <si>
    <t>31. December 2020</t>
  </si>
  <si>
    <t>Teoretisk Co-Financer bidrag</t>
  </si>
  <si>
    <t>Co-FinansieringsPct</t>
  </si>
  <si>
    <t>Vivian Kvist Johansen</t>
  </si>
  <si>
    <t>Ditlev Otto Juel Rewentlov</t>
  </si>
  <si>
    <t>Andrew David Harold Stratton</t>
  </si>
  <si>
    <t>Prescot Huntley Brownell II</t>
  </si>
  <si>
    <t>Ib Holmgård Sørensen</t>
  </si>
  <si>
    <t>Thomas Kudahl</t>
  </si>
  <si>
    <t>Thomas Nord-Larsen</t>
  </si>
  <si>
    <t>Additional</t>
  </si>
  <si>
    <t>København</t>
  </si>
  <si>
    <t>Skørping</t>
  </si>
  <si>
    <t>Knife</t>
  </si>
  <si>
    <t>Stark</t>
  </si>
  <si>
    <t>3610848</t>
  </si>
  <si>
    <t>Afregning nr. 30682</t>
  </si>
  <si>
    <t>Trips to Jutland, Car rental, gass ferries, bridge fares, per Diem.</t>
  </si>
  <si>
    <t>Afregning nr. 30681</t>
  </si>
  <si>
    <t xml:space="preserve">Prescott Huntley Brownell Ii </t>
  </si>
  <si>
    <t>Thomas Nord-larsen</t>
  </si>
  <si>
    <t>Afregning nr. 31253</t>
  </si>
  <si>
    <t>Ølstykke</t>
  </si>
  <si>
    <t>Viborg</t>
  </si>
  <si>
    <t>Kørsel og broafgift</t>
  </si>
  <si>
    <t>Billeje</t>
  </si>
  <si>
    <t>Bilagsnr.374903</t>
  </si>
  <si>
    <t>Andrew + Prescott</t>
  </si>
  <si>
    <t>Hotel</t>
  </si>
  <si>
    <t>Bilagsnr.374902</t>
  </si>
  <si>
    <t>30681</t>
  </si>
  <si>
    <t>31253</t>
  </si>
  <si>
    <t>374903</t>
  </si>
  <si>
    <t>374902</t>
  </si>
  <si>
    <t>Bilagsnr. 374904</t>
  </si>
  <si>
    <t>374904</t>
  </si>
  <si>
    <t>Marteloscope fieldwork in Jylland</t>
  </si>
  <si>
    <t>Ferie</t>
  </si>
  <si>
    <t>Sygdom</t>
  </si>
  <si>
    <t>Andet fravær</t>
  </si>
  <si>
    <t>Public Holidays</t>
  </si>
  <si>
    <t>Jan-Aug</t>
  </si>
  <si>
    <t>Bedste bud, korrigeres i starten af 2022</t>
  </si>
  <si>
    <t>CC2-30682</t>
  </si>
  <si>
    <t>CC7-30682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</si>
</sst>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00"/>
    <numFmt numFmtId="165" formatCode="0.00000"/>
    <numFmt numFmtId="166" formatCode="dd/mm/yyyy;@"/>
    <numFmt numFmtId="167" formatCode="0.0000"/>
    <numFmt numFmtId="168" formatCode="#,##0.0"/>
    <numFmt numFmtId="169" formatCode="0.0%"/>
  </numFmts>
  <fonts count="6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9.5"/>
      <name val="Times New Roman"/>
      <family val="1"/>
    </font>
    <font>
      <sz val="8"/>
      <name val="Arial"/>
      <family val="2"/>
    </font>
    <font>
      <sz val="11"/>
      <name val="Arial"/>
      <family val="2"/>
    </font>
    <font>
      <sz val="10"/>
      <name val="Arial"/>
      <family val="2"/>
    </font>
    <font>
      <b/>
      <sz val="12"/>
      <name val="Arial"/>
      <family val="2"/>
    </font>
    <font>
      <sz val="12"/>
      <name val="Arial"/>
      <family val="2"/>
    </font>
    <font>
      <b/>
      <sz val="14"/>
      <color indexed="9"/>
      <name val="Arial"/>
      <family val="2"/>
    </font>
    <font>
      <b/>
      <sz val="10"/>
      <name val="Arial"/>
      <family val="2"/>
    </font>
    <font>
      <b/>
      <sz val="16"/>
      <name val="Arial"/>
      <family val="2"/>
    </font>
    <font>
      <b/>
      <i/>
      <sz val="10"/>
      <name val="Arial"/>
      <family val="2"/>
    </font>
    <font>
      <b/>
      <sz val="11"/>
      <name val="Arial"/>
      <family val="2"/>
    </font>
    <font>
      <sz val="9"/>
      <name val="Arial"/>
      <family val="2"/>
    </font>
    <font>
      <b/>
      <sz val="9"/>
      <name val="Arial"/>
      <family val="2"/>
    </font>
    <font>
      <sz val="9"/>
      <name val="Arial"/>
      <family val="2"/>
    </font>
    <font>
      <sz val="10"/>
      <name val="Arial"/>
      <family val="2"/>
    </font>
    <font>
      <b/>
      <sz val="11"/>
      <color indexed="8"/>
      <name val="Arial"/>
      <family val="2"/>
    </font>
    <font>
      <b/>
      <sz val="14"/>
      <name val="Arial"/>
      <family val="2"/>
    </font>
    <font>
      <sz val="14"/>
      <name val="Arial"/>
      <family val="2"/>
    </font>
    <font>
      <sz val="11"/>
      <color indexed="10"/>
      <name val="Arial"/>
      <family val="2"/>
    </font>
    <font>
      <b/>
      <sz val="12"/>
      <color indexed="10"/>
      <name val="Arial"/>
      <family val="2"/>
    </font>
    <font>
      <b/>
      <sz val="12"/>
      <color theme="1"/>
      <name val="Arial"/>
      <family val="2"/>
    </font>
    <font>
      <b/>
      <sz val="11"/>
      <color theme="1"/>
      <name val="Arial"/>
      <family val="2"/>
    </font>
    <font>
      <u/>
      <sz val="10"/>
      <name val="Arial"/>
      <family val="2"/>
    </font>
    <font>
      <u/>
      <sz val="9"/>
      <name val="Arial"/>
      <family val="2"/>
    </font>
    <font>
      <sz val="10"/>
      <color theme="1"/>
      <name val="Arial"/>
      <family val="2"/>
    </font>
    <font>
      <sz val="9"/>
      <color theme="1"/>
      <name val="Arial"/>
      <family val="2"/>
    </font>
    <font>
      <b/>
      <sz val="18"/>
      <color indexed="9"/>
      <name val="Arial"/>
      <family val="2"/>
    </font>
    <font>
      <b/>
      <sz val="12"/>
      <name val="Arial Black"/>
      <family val="2"/>
    </font>
    <font>
      <b/>
      <sz val="10"/>
      <color rgb="FFFF0000"/>
      <name val="Arial"/>
      <family val="2"/>
    </font>
    <font>
      <b/>
      <sz val="10"/>
      <color theme="1"/>
      <name val="Arial"/>
      <family val="2"/>
    </font>
    <font>
      <sz val="10"/>
      <name val="Arial Black"/>
      <family val="2"/>
    </font>
    <font>
      <sz val="10"/>
      <color rgb="FFFF0000"/>
      <name val="Arial"/>
      <family val="2"/>
    </font>
    <font>
      <b/>
      <u/>
      <sz val="10"/>
      <name val="Arial"/>
      <family val="2"/>
    </font>
    <font>
      <b/>
      <sz val="8"/>
      <name val="Arial"/>
      <family val="2"/>
    </font>
    <font>
      <sz val="11"/>
      <name val="Calibri"/>
      <family val="2"/>
    </font>
    <font>
      <sz val="9"/>
      <color theme="0"/>
      <name val="Arial"/>
      <family val="2"/>
    </font>
    <font>
      <sz val="9"/>
      <color theme="0"/>
      <name val="Wingdings"/>
      <charset val="2"/>
    </font>
    <font>
      <sz val="10"/>
      <color indexed="8"/>
      <name val="Arial"/>
      <family val="2"/>
    </font>
    <font>
      <sz val="11"/>
      <color indexed="8"/>
      <name val="Arial"/>
      <family val="2"/>
    </font>
    <font>
      <b/>
      <sz val="9"/>
      <color indexed="81"/>
      <name val="Tahoma"/>
      <family val="2"/>
    </font>
    <font>
      <sz val="10"/>
      <name val="Arial"/>
      <family val="2"/>
    </font>
    <font>
      <sz val="9"/>
      <color rgb="FFFF0000"/>
      <name val="Arial"/>
      <family val="2"/>
    </font>
    <font>
      <b/>
      <i/>
      <sz val="10"/>
      <color rgb="FFFF0000"/>
      <name val="Arial"/>
      <family val="2"/>
    </font>
    <font>
      <b/>
      <sz val="11"/>
      <color theme="1"/>
      <name val="Calibri"/>
      <family val="2"/>
      <scheme val="minor"/>
    </font>
    <font>
      <i/>
      <sz val="10"/>
      <name val="Arial"/>
      <family val="2"/>
    </font>
    <font>
      <b/>
      <sz val="9"/>
      <color indexed="8"/>
      <name val="Arial"/>
      <family val="2"/>
    </font>
    <font>
      <b/>
      <sz val="6"/>
      <name val="Arial"/>
      <family val="2"/>
    </font>
    <font>
      <sz val="10"/>
      <color theme="1"/>
      <name val="Arial"/>
      <family val="2"/>
    </font>
    <font>
      <sz val="10"/>
      <name val="Arial"/>
      <family val="2"/>
    </font>
    <font>
      <sz val="24"/>
      <name val="Arial"/>
      <family val="2"/>
    </font>
    <font>
      <b/>
      <i/>
      <sz val="14"/>
      <name val="Arial"/>
      <family val="2"/>
    </font>
    <font>
      <b/>
      <i/>
      <sz val="16"/>
      <name val="Arial"/>
      <family val="2"/>
    </font>
    <font>
      <b/>
      <i/>
      <sz val="18"/>
      <name val="Arial"/>
      <family val="2"/>
    </font>
    <font>
      <b/>
      <sz val="11"/>
      <color indexed="9"/>
      <name val="Arial"/>
      <family val="2"/>
    </font>
    <font>
      <sz val="11"/>
      <color indexed="9"/>
      <name val="Arial"/>
      <family val="2"/>
    </font>
  </fonts>
  <fills count="30">
    <fill>
      <patternFill patternType="none"/>
    </fill>
    <fill>
      <patternFill patternType="gray125"/>
    </fill>
    <fill>
      <patternFill patternType="solid">
        <fgColor indexed="22"/>
        <bgColor indexed="64"/>
      </patternFill>
    </fill>
    <fill>
      <patternFill patternType="solid">
        <fgColor indexed="63"/>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CCFFFF"/>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bgColor indexed="64"/>
      </patternFill>
    </fill>
    <fill>
      <patternFill patternType="lightUp"/>
    </fill>
    <fill>
      <patternFill patternType="solid">
        <fgColor theme="0"/>
        <bgColor indexed="64"/>
      </patternFill>
    </fill>
    <fill>
      <patternFill patternType="solid">
        <fgColor indexed="9"/>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indexed="43"/>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39997558519241921"/>
        <bgColor indexed="64"/>
      </patternFill>
    </fill>
  </fills>
  <borders count="9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indexed="64"/>
      </left>
      <right style="thin">
        <color theme="0"/>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theme="0"/>
      </top>
      <bottom style="thin">
        <color theme="0"/>
      </bottom>
      <diagonal/>
    </border>
    <border>
      <left/>
      <right style="medium">
        <color indexed="64"/>
      </right>
      <top style="thin">
        <color theme="0"/>
      </top>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medium">
        <color indexed="64"/>
      </bottom>
      <diagonal/>
    </border>
    <border>
      <left/>
      <right/>
      <top style="thin">
        <color theme="0"/>
      </top>
      <bottom/>
      <diagonal/>
    </border>
    <border>
      <left style="thin">
        <color theme="0"/>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style="thin">
        <color theme="0"/>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thin">
        <color theme="0"/>
      </right>
      <top style="thin">
        <color indexed="64"/>
      </top>
      <bottom style="thin">
        <color indexed="64"/>
      </bottom>
      <diagonal/>
    </border>
    <border>
      <left style="thin">
        <color theme="0"/>
      </left>
      <right/>
      <top style="medium">
        <color indexed="64"/>
      </top>
      <bottom style="medium">
        <color indexed="64"/>
      </bottom>
      <diagonal/>
    </border>
    <border>
      <left/>
      <right style="thin">
        <color theme="0"/>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medium">
        <color indexed="64"/>
      </left>
      <right style="medium">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s>
  <cellStyleXfs count="8">
    <xf numFmtId="0" fontId="0" fillId="0" borderId="0"/>
    <xf numFmtId="0" fontId="8" fillId="0" borderId="0" applyNumberFormat="0" applyFill="0" applyBorder="0" applyAlignment="0" applyProtection="0">
      <alignment vertical="top"/>
      <protection locked="0"/>
    </xf>
    <xf numFmtId="0" fontId="6" fillId="0" borderId="0"/>
    <xf numFmtId="0" fontId="7" fillId="0" borderId="0"/>
    <xf numFmtId="9" fontId="7" fillId="0" borderId="0" applyFont="0" applyFill="0" applyBorder="0" applyAlignment="0" applyProtection="0"/>
    <xf numFmtId="9" fontId="49" fillId="0" borderId="0" applyFont="0" applyFill="0" applyBorder="0" applyAlignment="0" applyProtection="0"/>
    <xf numFmtId="0" fontId="57" fillId="0" borderId="0"/>
    <xf numFmtId="0" fontId="5" fillId="0" borderId="0"/>
  </cellStyleXfs>
  <cellXfs count="983">
    <xf numFmtId="0" fontId="0" fillId="0" borderId="0" xfId="0"/>
    <xf numFmtId="0" fontId="0" fillId="0" borderId="0" xfId="0" applyAlignment="1"/>
    <xf numFmtId="0" fontId="0" fillId="0" borderId="0" xfId="0" applyAlignment="1">
      <alignment horizontal="center" vertical="center" wrapText="1"/>
    </xf>
    <xf numFmtId="0" fontId="0" fillId="0" borderId="0" xfId="0" applyAlignment="1">
      <alignment horizontal="center"/>
    </xf>
    <xf numFmtId="0" fontId="13" fillId="0" borderId="0" xfId="0" applyFont="1"/>
    <xf numFmtId="0" fontId="14" fillId="0" borderId="0" xfId="0" applyFont="1"/>
    <xf numFmtId="0" fontId="0" fillId="0" borderId="33" xfId="0" applyBorder="1" applyAlignment="1">
      <alignment vertical="center"/>
    </xf>
    <xf numFmtId="0" fontId="23" fillId="0" borderId="34" xfId="0" applyFont="1" applyBorder="1" applyAlignment="1">
      <alignment vertical="center"/>
    </xf>
    <xf numFmtId="0" fontId="0" fillId="0" borderId="35" xfId="0" applyBorder="1" applyAlignment="1">
      <alignment vertical="center"/>
    </xf>
    <xf numFmtId="0" fontId="0" fillId="0" borderId="34" xfId="0" applyBorder="1" applyAlignment="1">
      <alignment vertical="center"/>
    </xf>
    <xf numFmtId="0" fontId="13" fillId="0" borderId="13" xfId="0" applyFont="1" applyFill="1" applyBorder="1" applyAlignment="1">
      <alignment horizontal="center" vertical="center" wrapText="1"/>
    </xf>
    <xf numFmtId="0" fontId="12" fillId="0" borderId="0" xfId="0" applyFont="1" applyBorder="1" applyAlignment="1">
      <alignment vertical="center"/>
    </xf>
    <xf numFmtId="0" fontId="20" fillId="0" borderId="2" xfId="0" applyFont="1" applyBorder="1" applyAlignment="1">
      <alignment horizontal="center" vertical="center"/>
    </xf>
    <xf numFmtId="0" fontId="12" fillId="0" borderId="2" xfId="0" applyFont="1" applyBorder="1" applyAlignment="1">
      <alignment horizontal="center" vertical="center" wrapText="1"/>
    </xf>
    <xf numFmtId="0" fontId="12" fillId="7" borderId="2" xfId="0" applyFont="1" applyFill="1" applyBorder="1" applyAlignment="1">
      <alignment vertical="center" wrapText="1"/>
    </xf>
    <xf numFmtId="14" fontId="12" fillId="7" borderId="2" xfId="0" applyNumberFormat="1" applyFont="1" applyFill="1" applyBorder="1" applyAlignment="1">
      <alignment horizontal="center" vertical="center" wrapText="1"/>
    </xf>
    <xf numFmtId="4" fontId="20" fillId="0" borderId="0" xfId="0" applyNumberFormat="1" applyFont="1" applyAlignment="1">
      <alignment vertical="center" wrapText="1"/>
    </xf>
    <xf numFmtId="0" fontId="12" fillId="0" borderId="0" xfId="0" applyFont="1" applyAlignment="1">
      <alignment vertical="center" wrapText="1"/>
    </xf>
    <xf numFmtId="0" fontId="16" fillId="0" borderId="0" xfId="0" applyFont="1" applyFill="1" applyBorder="1" applyAlignment="1">
      <alignment horizontal="left" vertical="center"/>
    </xf>
    <xf numFmtId="0" fontId="12" fillId="0" borderId="0" xfId="0" applyFont="1" applyFill="1" applyBorder="1" applyAlignment="1">
      <alignment horizontal="left" vertical="center"/>
    </xf>
    <xf numFmtId="0" fontId="12" fillId="0" borderId="0" xfId="0" applyFont="1" applyAlignment="1">
      <alignment vertical="center"/>
    </xf>
    <xf numFmtId="0" fontId="12" fillId="0" borderId="0" xfId="0" applyFont="1" applyAlignment="1">
      <alignment horizontal="left" vertical="center"/>
    </xf>
    <xf numFmtId="0" fontId="20" fillId="0" borderId="0" xfId="0" applyFont="1" applyAlignment="1">
      <alignment vertical="center"/>
    </xf>
    <xf numFmtId="0" fontId="20" fillId="0" borderId="0" xfId="0" applyFont="1" applyBorder="1" applyAlignment="1">
      <alignment vertical="center"/>
    </xf>
    <xf numFmtId="0" fontId="11" fillId="0" borderId="0" xfId="0" applyFont="1" applyBorder="1" applyAlignment="1">
      <alignment vertical="center"/>
    </xf>
    <xf numFmtId="0" fontId="13" fillId="0" borderId="0" xfId="0" applyFont="1" applyAlignment="1">
      <alignment horizontal="center" vertical="center"/>
    </xf>
    <xf numFmtId="4" fontId="29" fillId="0" borderId="2" xfId="0" applyNumberFormat="1" applyFont="1" applyBorder="1" applyAlignment="1">
      <alignment horizontal="right" vertical="center" wrapText="1"/>
    </xf>
    <xf numFmtId="0" fontId="34" fillId="0" borderId="2" xfId="0" applyFont="1" applyFill="1" applyBorder="1" applyAlignment="1">
      <alignment horizontal="center" vertical="center"/>
    </xf>
    <xf numFmtId="0" fontId="20" fillId="8" borderId="2" xfId="0" applyFont="1" applyFill="1" applyBorder="1" applyAlignment="1">
      <alignment horizontal="center" vertical="center"/>
    </xf>
    <xf numFmtId="0" fontId="20" fillId="9" borderId="2" xfId="0" applyFont="1" applyFill="1" applyBorder="1" applyAlignment="1">
      <alignment horizontal="center" vertical="center"/>
    </xf>
    <xf numFmtId="0" fontId="20" fillId="10" borderId="2" xfId="0" applyFont="1" applyFill="1" applyBorder="1" applyAlignment="1">
      <alignment horizontal="center" vertical="center"/>
    </xf>
    <xf numFmtId="0" fontId="20" fillId="12" borderId="2" xfId="0" applyFont="1" applyFill="1" applyBorder="1" applyAlignment="1">
      <alignment horizontal="center" vertical="center"/>
    </xf>
    <xf numFmtId="0" fontId="20" fillId="11" borderId="2" xfId="0" applyFont="1" applyFill="1" applyBorder="1" applyAlignment="1">
      <alignment horizontal="center" vertical="center"/>
    </xf>
    <xf numFmtId="2" fontId="12" fillId="7" borderId="2" xfId="0" applyNumberFormat="1" applyFont="1" applyFill="1" applyBorder="1" applyAlignment="1">
      <alignment horizontal="right" vertical="center" wrapText="1" indent="1"/>
    </xf>
    <xf numFmtId="4" fontId="12" fillId="7" borderId="2" xfId="0" applyNumberFormat="1" applyFont="1" applyFill="1" applyBorder="1" applyAlignment="1">
      <alignment horizontal="right" vertical="center" wrapText="1" indent="1"/>
    </xf>
    <xf numFmtId="4" fontId="33" fillId="0" borderId="2" xfId="0" applyNumberFormat="1" applyFont="1" applyBorder="1" applyAlignment="1">
      <alignment horizontal="right" vertical="center" wrapText="1" indent="1"/>
    </xf>
    <xf numFmtId="4" fontId="33" fillId="7" borderId="2" xfId="0" applyNumberFormat="1" applyFont="1" applyFill="1" applyBorder="1" applyAlignment="1">
      <alignment horizontal="right" vertical="center" wrapText="1" indent="1"/>
    </xf>
    <xf numFmtId="0" fontId="12" fillId="0" borderId="33" xfId="0" applyFont="1" applyBorder="1" applyAlignment="1">
      <alignment horizontal="left" vertical="center"/>
    </xf>
    <xf numFmtId="0" fontId="12" fillId="0" borderId="35" xfId="0" applyFont="1" applyBorder="1" applyAlignment="1">
      <alignment horizontal="left" vertical="center"/>
    </xf>
    <xf numFmtId="0" fontId="10"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0" fillId="0" borderId="51" xfId="0" applyBorder="1" applyAlignment="1">
      <alignment vertical="center"/>
    </xf>
    <xf numFmtId="0" fontId="7" fillId="10" borderId="18" xfId="1" applyFont="1" applyFill="1" applyBorder="1" applyAlignment="1" applyProtection="1">
      <alignment horizontal="center" vertical="center" wrapText="1"/>
    </xf>
    <xf numFmtId="0" fontId="7" fillId="11" borderId="18" xfId="0" applyFont="1" applyFill="1" applyBorder="1" applyAlignment="1">
      <alignment horizontal="center" vertical="center" wrapText="1"/>
    </xf>
    <xf numFmtId="0" fontId="7" fillId="0" borderId="32" xfId="3" applyFont="1" applyBorder="1" applyAlignment="1">
      <alignment horizontal="center" vertical="center" wrapText="1"/>
    </xf>
    <xf numFmtId="0" fontId="7" fillId="8" borderId="32" xfId="3" applyFont="1" applyFill="1" applyBorder="1" applyAlignment="1">
      <alignment horizontal="center" vertical="center" wrapText="1"/>
    </xf>
    <xf numFmtId="0" fontId="7" fillId="9" borderId="32" xfId="1" applyFont="1" applyFill="1" applyBorder="1" applyAlignment="1" applyProtection="1">
      <alignment horizontal="center" vertical="center" wrapText="1"/>
    </xf>
    <xf numFmtId="0" fontId="7" fillId="10" borderId="32" xfId="3" applyFont="1" applyFill="1" applyBorder="1" applyAlignment="1">
      <alignment horizontal="center" vertical="center" wrapText="1"/>
    </xf>
    <xf numFmtId="2" fontId="7" fillId="11" borderId="32" xfId="3" applyNumberFormat="1" applyFont="1" applyFill="1" applyBorder="1" applyAlignment="1">
      <alignment horizontal="center" vertical="center" wrapText="1"/>
    </xf>
    <xf numFmtId="0" fontId="7" fillId="0" borderId="2" xfId="0" applyFont="1" applyBorder="1" applyAlignment="1">
      <alignment horizontal="center" vertical="center"/>
    </xf>
    <xf numFmtId="0" fontId="7" fillId="0" borderId="0" xfId="0" applyFont="1" applyAlignment="1">
      <alignment vertical="center"/>
    </xf>
    <xf numFmtId="0" fontId="7" fillId="7" borderId="2" xfId="0" applyFont="1" applyFill="1" applyBorder="1" applyAlignment="1">
      <alignment vertical="center" wrapText="1"/>
    </xf>
    <xf numFmtId="14" fontId="7" fillId="7" borderId="2" xfId="0" applyNumberFormat="1" applyFont="1" applyFill="1" applyBorder="1" applyAlignment="1">
      <alignment horizontal="center" vertical="center" wrapText="1"/>
    </xf>
    <xf numFmtId="49" fontId="7" fillId="7" borderId="2" xfId="0" applyNumberFormat="1" applyFont="1" applyFill="1" applyBorder="1" applyAlignment="1">
      <alignment horizontal="center" vertical="center" wrapText="1"/>
    </xf>
    <xf numFmtId="0" fontId="13" fillId="0" borderId="0" xfId="0" applyFont="1" applyAlignment="1">
      <alignment vertical="center"/>
    </xf>
    <xf numFmtId="0" fontId="13" fillId="0" borderId="2" xfId="0" applyFont="1" applyBorder="1" applyAlignment="1">
      <alignment vertical="center"/>
    </xf>
    <xf numFmtId="0" fontId="37" fillId="0" borderId="33" xfId="0" applyFont="1" applyBorder="1" applyAlignment="1">
      <alignment vertical="center"/>
    </xf>
    <xf numFmtId="0" fontId="23" fillId="0" borderId="2" xfId="0" applyFont="1" applyBorder="1" applyAlignment="1">
      <alignment horizontal="center" vertical="center"/>
    </xf>
    <xf numFmtId="0" fontId="23" fillId="0" borderId="2" xfId="0" applyFont="1" applyBorder="1" applyAlignment="1">
      <alignment horizontal="center" vertical="center" wrapText="1"/>
    </xf>
    <xf numFmtId="0" fontId="12" fillId="0" borderId="0" xfId="0" applyFont="1" applyAlignment="1">
      <alignment horizontal="center" vertical="center"/>
    </xf>
    <xf numFmtId="0" fontId="0" fillId="0" borderId="0" xfId="0" applyAlignment="1">
      <alignment vertical="center"/>
    </xf>
    <xf numFmtId="0" fontId="7" fillId="0" borderId="0" xfId="0" applyFont="1"/>
    <xf numFmtId="0" fontId="7" fillId="0" borderId="0" xfId="0" applyFont="1" applyAlignment="1">
      <alignment horizontal="center" vertical="center"/>
    </xf>
    <xf numFmtId="0" fontId="7" fillId="0" borderId="0" xfId="0" applyFont="1" applyAlignment="1"/>
    <xf numFmtId="0" fontId="7" fillId="0" borderId="0" xfId="0" applyFont="1" applyAlignment="1">
      <alignment horizontal="center"/>
    </xf>
    <xf numFmtId="0" fontId="38" fillId="0" borderId="0" xfId="0" applyFont="1" applyAlignment="1">
      <alignment horizontal="center" vertical="center"/>
    </xf>
    <xf numFmtId="0" fontId="7" fillId="0" borderId="0" xfId="0" applyFont="1" applyAlignment="1">
      <alignment horizontal="center" vertical="center" wrapText="1"/>
    </xf>
    <xf numFmtId="0" fontId="7" fillId="10" borderId="2" xfId="0" applyFont="1" applyFill="1" applyBorder="1" applyAlignment="1">
      <alignment horizontal="center" vertical="center"/>
    </xf>
    <xf numFmtId="0" fontId="7" fillId="12" borderId="2" xfId="1" applyFont="1" applyFill="1" applyBorder="1" applyAlignment="1" applyProtection="1">
      <alignment horizontal="center" vertical="center"/>
    </xf>
    <xf numFmtId="0" fontId="23" fillId="12" borderId="2" xfId="0" applyFont="1" applyFill="1" applyBorder="1" applyAlignment="1">
      <alignment horizontal="center" vertical="center" wrapText="1"/>
    </xf>
    <xf numFmtId="0" fontId="23" fillId="12" borderId="2" xfId="1" applyFont="1" applyFill="1" applyBorder="1" applyAlignment="1" applyProtection="1">
      <alignment horizontal="center" vertical="center" wrapText="1"/>
    </xf>
    <xf numFmtId="0" fontId="7" fillId="4" borderId="2" xfId="0" applyFont="1" applyFill="1" applyBorder="1" applyAlignment="1">
      <alignment horizontal="center" vertical="center"/>
    </xf>
    <xf numFmtId="165" fontId="7" fillId="0" borderId="2" xfId="0" applyNumberFormat="1" applyFont="1" applyBorder="1" applyAlignment="1">
      <alignment horizontal="center" vertical="center" wrapText="1"/>
    </xf>
    <xf numFmtId="0" fontId="16" fillId="13" borderId="2" xfId="0" applyFont="1" applyFill="1" applyBorder="1" applyAlignment="1">
      <alignment horizontal="left" vertical="center"/>
    </xf>
    <xf numFmtId="0" fontId="40" fillId="0" borderId="0" xfId="0" applyFont="1" applyAlignment="1">
      <alignment vertical="center"/>
    </xf>
    <xf numFmtId="0" fontId="16" fillId="0" borderId="2" xfId="0" applyFont="1" applyFill="1" applyBorder="1" applyAlignment="1">
      <alignment horizontal="center" vertical="center"/>
    </xf>
    <xf numFmtId="0" fontId="7" fillId="0" borderId="2" xfId="0" applyFont="1" applyBorder="1" applyAlignment="1">
      <alignment horizontal="center" vertical="center" wrapText="1"/>
    </xf>
    <xf numFmtId="0" fontId="7" fillId="7" borderId="2" xfId="0" applyFont="1" applyFill="1" applyBorder="1" applyAlignment="1">
      <alignment horizontal="center" vertical="center"/>
    </xf>
    <xf numFmtId="4" fontId="7" fillId="7" borderId="2" xfId="0" applyNumberFormat="1" applyFont="1" applyFill="1" applyBorder="1" applyAlignment="1">
      <alignment horizontal="center" vertical="center" wrapText="1"/>
    </xf>
    <xf numFmtId="166" fontId="16" fillId="0" borderId="2" xfId="0" applyNumberFormat="1" applyFont="1" applyBorder="1" applyAlignment="1">
      <alignment horizontal="center" vertical="center"/>
    </xf>
    <xf numFmtId="0" fontId="8" fillId="0" borderId="0" xfId="1" applyFont="1" applyAlignment="1" applyProtection="1">
      <alignment horizontal="justify" vertical="center"/>
    </xf>
    <xf numFmtId="0" fontId="7" fillId="0" borderId="14" xfId="0" applyFont="1" applyBorder="1" applyAlignment="1">
      <alignment horizontal="center" vertical="center"/>
    </xf>
    <xf numFmtId="0" fontId="7" fillId="0" borderId="3" xfId="0" applyFont="1" applyBorder="1" applyAlignment="1">
      <alignment horizontal="center" vertical="center"/>
    </xf>
    <xf numFmtId="0" fontId="7" fillId="0" borderId="0" xfId="0" applyFont="1" applyFill="1" applyBorder="1" applyAlignment="1">
      <alignment horizontal="center" vertical="center"/>
    </xf>
    <xf numFmtId="0" fontId="12" fillId="0" borderId="0" xfId="0" applyFont="1" applyFill="1" applyBorder="1" applyAlignment="1">
      <alignment horizontal="center" vertical="center"/>
    </xf>
    <xf numFmtId="4" fontId="29" fillId="0" borderId="2" xfId="0" applyNumberFormat="1" applyFont="1" applyBorder="1" applyAlignment="1">
      <alignment horizontal="center" vertical="center" wrapText="1"/>
    </xf>
    <xf numFmtId="0" fontId="40" fillId="0" borderId="0" xfId="0" applyFont="1" applyAlignment="1">
      <alignment horizontal="center" vertical="center"/>
    </xf>
    <xf numFmtId="0" fontId="16" fillId="0" borderId="0" xfId="0" applyFont="1" applyAlignment="1">
      <alignment horizontal="center" vertical="center"/>
    </xf>
    <xf numFmtId="164" fontId="16" fillId="0" borderId="0" xfId="0" applyNumberFormat="1" applyFont="1" applyFill="1" applyAlignment="1">
      <alignment horizontal="center" vertical="center"/>
    </xf>
    <xf numFmtId="164" fontId="7" fillId="0" borderId="0" xfId="0" applyNumberFormat="1"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22" fillId="0" borderId="0" xfId="0" applyFont="1" applyBorder="1" applyAlignment="1">
      <alignment horizontal="center" vertical="center"/>
    </xf>
    <xf numFmtId="0" fontId="19" fillId="0" borderId="0" xfId="0" applyFont="1" applyBorder="1" applyAlignment="1">
      <alignment horizontal="center" vertical="center"/>
    </xf>
    <xf numFmtId="164" fontId="9" fillId="0" borderId="0" xfId="0" applyNumberFormat="1" applyFont="1" applyFill="1" applyBorder="1" applyAlignment="1">
      <alignment horizontal="center" vertical="center" wrapText="1"/>
    </xf>
    <xf numFmtId="0" fontId="0" fillId="0" borderId="0" xfId="0" applyBorder="1" applyAlignment="1">
      <alignment horizontal="right" vertical="center"/>
    </xf>
    <xf numFmtId="164" fontId="9" fillId="0" borderId="0" xfId="0" applyNumberFormat="1" applyFont="1" applyFill="1" applyBorder="1" applyAlignment="1">
      <alignment vertical="center" wrapText="1"/>
    </xf>
    <xf numFmtId="0" fontId="7" fillId="10" borderId="2" xfId="0" applyFont="1" applyFill="1" applyBorder="1" applyAlignment="1">
      <alignment horizontal="center" vertical="center" wrapText="1"/>
    </xf>
    <xf numFmtId="0" fontId="7" fillId="12" borderId="2" xfId="1" applyFont="1" applyFill="1" applyBorder="1" applyAlignment="1" applyProtection="1">
      <alignment horizontal="center" vertical="center" wrapText="1"/>
    </xf>
    <xf numFmtId="0" fontId="7" fillId="10" borderId="18" xfId="0" applyFont="1" applyFill="1" applyBorder="1" applyAlignment="1">
      <alignment horizontal="center" vertical="center" wrapText="1"/>
    </xf>
    <xf numFmtId="0" fontId="7" fillId="0" borderId="0" xfId="0" applyFont="1" applyBorder="1" applyAlignment="1">
      <alignment horizontal="center" vertical="center" wrapText="1"/>
    </xf>
    <xf numFmtId="166" fontId="16" fillId="0" borderId="2" xfId="0" applyNumberFormat="1" applyFont="1" applyBorder="1" applyAlignment="1">
      <alignment horizontal="center" vertical="center"/>
    </xf>
    <xf numFmtId="4" fontId="33" fillId="7" borderId="2" xfId="0" applyNumberFormat="1" applyFont="1" applyFill="1" applyBorder="1" applyAlignment="1">
      <alignment horizontal="center" vertical="center" wrapText="1"/>
    </xf>
    <xf numFmtId="4" fontId="16" fillId="0" borderId="2" xfId="0" applyNumberFormat="1" applyFont="1" applyBorder="1" applyAlignment="1">
      <alignment horizontal="right" vertical="center" wrapText="1" indent="1"/>
    </xf>
    <xf numFmtId="166" fontId="16" fillId="0" borderId="2" xfId="0" applyNumberFormat="1" applyFont="1" applyBorder="1" applyAlignment="1">
      <alignment horizontal="center" vertical="center"/>
    </xf>
    <xf numFmtId="0" fontId="12" fillId="0" borderId="0" xfId="0" applyFont="1" applyFill="1" applyAlignment="1">
      <alignment vertical="center"/>
    </xf>
    <xf numFmtId="4" fontId="33" fillId="0" borderId="2" xfId="0" applyNumberFormat="1" applyFont="1" applyFill="1" applyBorder="1" applyAlignment="1">
      <alignment horizontal="right" vertical="center" wrapText="1" indent="1"/>
    </xf>
    <xf numFmtId="0" fontId="13" fillId="0" borderId="4" xfId="0" applyFont="1" applyFill="1" applyBorder="1" applyAlignment="1">
      <alignment horizontal="left" vertical="center" indent="3"/>
    </xf>
    <xf numFmtId="0" fontId="12" fillId="0" borderId="35" xfId="0" applyFont="1" applyFill="1" applyBorder="1" applyAlignment="1">
      <alignment horizontal="left" vertical="center"/>
    </xf>
    <xf numFmtId="0" fontId="12" fillId="0" borderId="33" xfId="0" applyFont="1" applyFill="1" applyBorder="1" applyAlignment="1">
      <alignment horizontal="left" vertical="center"/>
    </xf>
    <xf numFmtId="0" fontId="12" fillId="0" borderId="0" xfId="0" applyFont="1" applyFill="1" applyBorder="1" applyAlignment="1">
      <alignment vertical="center"/>
    </xf>
    <xf numFmtId="0" fontId="7" fillId="11" borderId="2" xfId="0" applyFont="1" applyFill="1" applyBorder="1" applyAlignment="1">
      <alignment horizontal="center" vertical="center" wrapText="1"/>
    </xf>
    <xf numFmtId="0" fontId="16" fillId="0" borderId="0" xfId="0" applyFont="1" applyFill="1" applyBorder="1" applyAlignment="1">
      <alignment horizontal="center" vertical="center"/>
    </xf>
    <xf numFmtId="0" fontId="16" fillId="0" borderId="15" xfId="0" applyFont="1" applyFill="1" applyBorder="1" applyAlignment="1">
      <alignment vertical="center"/>
    </xf>
    <xf numFmtId="0" fontId="43"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center"/>
    </xf>
    <xf numFmtId="0" fontId="20" fillId="5" borderId="2" xfId="1" applyFont="1" applyFill="1" applyBorder="1" applyAlignment="1" applyProtection="1">
      <alignment horizontal="center" vertical="center" wrapText="1"/>
    </xf>
    <xf numFmtId="0" fontId="0" fillId="0" borderId="0" xfId="0" applyAlignment="1">
      <alignment horizontal="left" vertical="center"/>
    </xf>
    <xf numFmtId="0" fontId="24" fillId="2" borderId="2" xfId="0" applyFont="1" applyFill="1" applyBorder="1" applyAlignment="1">
      <alignment horizontal="center" vertical="center" wrapText="1"/>
    </xf>
    <xf numFmtId="0" fontId="0" fillId="0" borderId="0" xfId="0" applyAlignment="1">
      <alignment vertical="center" wrapText="1"/>
    </xf>
    <xf numFmtId="0" fontId="16" fillId="13" borderId="2" xfId="0" applyFont="1" applyFill="1" applyBorder="1" applyAlignment="1">
      <alignment horizontal="left" vertical="center" indent="1"/>
    </xf>
    <xf numFmtId="0" fontId="16" fillId="0" borderId="15" xfId="0" applyFont="1" applyFill="1" applyBorder="1" applyAlignment="1">
      <alignment horizontal="left" vertical="center" indent="1"/>
    </xf>
    <xf numFmtId="0" fontId="20" fillId="0" borderId="0" xfId="0" applyFont="1"/>
    <xf numFmtId="0" fontId="20" fillId="0" borderId="0" xfId="0" applyFont="1" applyAlignment="1">
      <alignment vertical="center" wrapText="1"/>
    </xf>
    <xf numFmtId="0" fontId="46" fillId="7" borderId="2" xfId="0" applyFont="1" applyFill="1" applyBorder="1" applyAlignment="1" applyProtection="1">
      <alignment horizontal="center" vertical="center" wrapText="1"/>
      <protection locked="0"/>
    </xf>
    <xf numFmtId="4" fontId="46" fillId="7" borderId="2" xfId="0" applyNumberFormat="1" applyFont="1" applyFill="1" applyBorder="1" applyAlignment="1" applyProtection="1">
      <alignment horizontal="right" vertical="center" wrapText="1"/>
      <protection locked="0"/>
    </xf>
    <xf numFmtId="164" fontId="46" fillId="0" borderId="2" xfId="0" applyNumberFormat="1" applyFont="1" applyFill="1" applyBorder="1" applyAlignment="1" applyProtection="1">
      <alignment horizontal="right" vertical="center" wrapText="1"/>
      <protection locked="0"/>
    </xf>
    <xf numFmtId="0" fontId="46" fillId="7" borderId="2" xfId="0" applyFont="1" applyFill="1" applyBorder="1" applyAlignment="1" applyProtection="1">
      <alignment horizontal="justify" vertical="center"/>
      <protection locked="0"/>
    </xf>
    <xf numFmtId="4" fontId="46" fillId="7" borderId="2" xfId="0" applyNumberFormat="1" applyFont="1" applyFill="1" applyBorder="1" applyAlignment="1" applyProtection="1">
      <alignment horizontal="right" vertical="center"/>
      <protection locked="0"/>
    </xf>
    <xf numFmtId="0" fontId="46" fillId="7" borderId="2" xfId="0" applyFont="1" applyFill="1" applyBorder="1" applyAlignment="1" applyProtection="1">
      <alignment horizontal="center" vertical="center"/>
      <protection locked="0"/>
    </xf>
    <xf numFmtId="164" fontId="46" fillId="0" borderId="18" xfId="0" applyNumberFormat="1" applyFont="1" applyFill="1" applyBorder="1" applyAlignment="1" applyProtection="1">
      <alignment horizontal="right" vertical="center" wrapText="1"/>
      <protection locked="0"/>
    </xf>
    <xf numFmtId="164" fontId="24" fillId="0" borderId="1" xfId="0" applyNumberFormat="1" applyFont="1" applyFill="1" applyBorder="1" applyAlignment="1">
      <alignment horizontal="right" vertical="center" wrapText="1"/>
    </xf>
    <xf numFmtId="0" fontId="46" fillId="7" borderId="18" xfId="0" applyFont="1" applyFill="1" applyBorder="1" applyAlignment="1" applyProtection="1">
      <alignment horizontal="justify" vertical="center"/>
      <protection locked="0"/>
    </xf>
    <xf numFmtId="4" fontId="46" fillId="7" borderId="18" xfId="0" applyNumberFormat="1" applyFont="1" applyFill="1" applyBorder="1" applyAlignment="1" applyProtection="1">
      <alignment horizontal="right" vertical="center"/>
      <protection locked="0"/>
    </xf>
    <xf numFmtId="0" fontId="46" fillId="7" borderId="18" xfId="0" applyFont="1" applyFill="1" applyBorder="1" applyAlignment="1" applyProtection="1">
      <alignment horizontal="center" vertical="center"/>
      <protection locked="0"/>
    </xf>
    <xf numFmtId="0" fontId="20" fillId="0" borderId="63" xfId="0" applyFont="1" applyBorder="1" applyAlignment="1">
      <alignment horizontal="center" vertical="center"/>
    </xf>
    <xf numFmtId="0" fontId="12" fillId="0" borderId="51" xfId="0" applyFont="1" applyBorder="1" applyAlignment="1">
      <alignment horizontal="left" vertical="center"/>
    </xf>
    <xf numFmtId="0" fontId="20" fillId="0" borderId="0" xfId="0" applyFont="1" applyBorder="1" applyAlignment="1">
      <alignment horizontal="left" vertical="center"/>
    </xf>
    <xf numFmtId="0" fontId="16" fillId="15" borderId="0" xfId="0" applyFont="1" applyFill="1" applyBorder="1" applyAlignment="1">
      <alignment vertical="center"/>
    </xf>
    <xf numFmtId="0" fontId="20" fillId="0" borderId="20" xfId="0" applyFont="1" applyBorder="1" applyAlignment="1">
      <alignment horizontal="center" vertical="center"/>
    </xf>
    <xf numFmtId="0" fontId="20" fillId="10" borderId="15" xfId="0" applyFont="1" applyFill="1" applyBorder="1" applyAlignment="1">
      <alignment horizontal="center" vertical="center"/>
    </xf>
    <xf numFmtId="0" fontId="20" fillId="12" borderId="15" xfId="0" applyFont="1" applyFill="1" applyBorder="1" applyAlignment="1">
      <alignment horizontal="center" vertical="center"/>
    </xf>
    <xf numFmtId="0" fontId="20" fillId="11" borderId="15" xfId="0" applyFont="1" applyFill="1" applyBorder="1" applyAlignment="1">
      <alignment horizontal="center" vertical="center"/>
    </xf>
    <xf numFmtId="0" fontId="20" fillId="0" borderId="25" xfId="0" applyFont="1" applyFill="1" applyBorder="1" applyAlignment="1">
      <alignment horizontal="center" vertical="center"/>
    </xf>
    <xf numFmtId="0" fontId="20" fillId="5" borderId="15" xfId="0" applyFont="1" applyFill="1" applyBorder="1" applyAlignment="1">
      <alignment horizontal="center" vertical="center"/>
    </xf>
    <xf numFmtId="0" fontId="20" fillId="15" borderId="20" xfId="0" applyFont="1" applyFill="1" applyBorder="1" applyAlignment="1">
      <alignment horizontal="left" vertical="center"/>
    </xf>
    <xf numFmtId="0" fontId="20" fillId="15" borderId="26" xfId="0" applyFont="1" applyFill="1" applyBorder="1" applyAlignment="1">
      <alignment horizontal="left" vertical="center"/>
    </xf>
    <xf numFmtId="0" fontId="20" fillId="15" borderId="15" xfId="0" applyFont="1" applyFill="1" applyBorder="1" applyAlignment="1">
      <alignment horizontal="left" vertical="center"/>
    </xf>
    <xf numFmtId="0" fontId="0" fillId="0" borderId="2" xfId="0" applyBorder="1"/>
    <xf numFmtId="0" fontId="0" fillId="15" borderId="16" xfId="0" applyFill="1" applyBorder="1" applyAlignment="1">
      <alignment horizontal="left" vertical="center"/>
    </xf>
    <xf numFmtId="0" fontId="22" fillId="15" borderId="16" xfId="0" applyFont="1" applyFill="1" applyBorder="1" applyAlignment="1">
      <alignment horizontal="left" vertical="center"/>
    </xf>
    <xf numFmtId="0" fontId="22" fillId="15" borderId="16" xfId="0" applyFont="1" applyFill="1" applyBorder="1" applyAlignment="1">
      <alignment horizontal="center" vertical="center"/>
    </xf>
    <xf numFmtId="0" fontId="7" fillId="10" borderId="3" xfId="0" applyFont="1" applyFill="1" applyBorder="1" applyAlignment="1">
      <alignment horizontal="center" vertical="center"/>
    </xf>
    <xf numFmtId="0" fontId="20" fillId="12" borderId="3" xfId="0" applyFont="1" applyFill="1" applyBorder="1" applyAlignment="1">
      <alignment horizontal="center" vertical="center"/>
    </xf>
    <xf numFmtId="0" fontId="20" fillId="11" borderId="3" xfId="0" applyFont="1" applyFill="1" applyBorder="1" applyAlignment="1">
      <alignment horizontal="center" vertical="center"/>
    </xf>
    <xf numFmtId="0" fontId="20" fillId="5" borderId="3" xfId="0" applyFont="1" applyFill="1" applyBorder="1" applyAlignment="1">
      <alignment horizontal="center" vertical="center"/>
    </xf>
    <xf numFmtId="0" fontId="22" fillId="15" borderId="15" xfId="0" applyFont="1" applyFill="1" applyBorder="1" applyAlignment="1">
      <alignment vertical="center"/>
    </xf>
    <xf numFmtId="0" fontId="22" fillId="15" borderId="16" xfId="0" applyFont="1" applyFill="1" applyBorder="1" applyAlignment="1">
      <alignment vertical="center"/>
    </xf>
    <xf numFmtId="0" fontId="22" fillId="15" borderId="4" xfId="0" applyFont="1" applyFill="1" applyBorder="1" applyAlignment="1">
      <alignment vertical="center"/>
    </xf>
    <xf numFmtId="0" fontId="20" fillId="15" borderId="15" xfId="0" applyFont="1" applyFill="1" applyBorder="1" applyAlignment="1">
      <alignment vertical="center"/>
    </xf>
    <xf numFmtId="0" fontId="20" fillId="15" borderId="16" xfId="0" applyFont="1" applyFill="1" applyBorder="1" applyAlignment="1">
      <alignment horizontal="center"/>
    </xf>
    <xf numFmtId="0" fontId="7" fillId="15" borderId="15" xfId="0" applyFont="1" applyFill="1" applyBorder="1" applyAlignment="1">
      <alignment horizontal="left" vertical="center"/>
    </xf>
    <xf numFmtId="0" fontId="7" fillId="15" borderId="16" xfId="0" applyFont="1" applyFill="1" applyBorder="1" applyAlignment="1">
      <alignment horizontal="center" vertical="center"/>
    </xf>
    <xf numFmtId="0" fontId="7" fillId="0" borderId="63" xfId="0" applyFont="1" applyBorder="1" applyAlignment="1">
      <alignment horizontal="center" vertical="center"/>
    </xf>
    <xf numFmtId="0" fontId="7" fillId="5" borderId="2" xfId="0" applyFont="1" applyFill="1" applyBorder="1" applyAlignment="1">
      <alignment horizontal="center" vertical="center"/>
    </xf>
    <xf numFmtId="0" fontId="7" fillId="12" borderId="3" xfId="0" applyFont="1" applyFill="1" applyBorder="1" applyAlignment="1">
      <alignment horizontal="center" vertical="center"/>
    </xf>
    <xf numFmtId="0" fontId="7" fillId="0" borderId="25" xfId="0" applyFont="1" applyFill="1" applyBorder="1" applyAlignment="1">
      <alignment horizontal="center" vertical="center"/>
    </xf>
    <xf numFmtId="0" fontId="16" fillId="0" borderId="2" xfId="0" applyFont="1" applyBorder="1"/>
    <xf numFmtId="0" fontId="43" fillId="0" borderId="2" xfId="0" applyFont="1" applyBorder="1" applyAlignment="1">
      <alignment vertical="center"/>
    </xf>
    <xf numFmtId="4" fontId="11" fillId="0" borderId="2" xfId="0" applyNumberFormat="1" applyFont="1" applyFill="1" applyBorder="1" applyAlignment="1" applyProtection="1">
      <alignment horizontal="right" vertical="center" indent="1"/>
    </xf>
    <xf numFmtId="4" fontId="11" fillId="0" borderId="6" xfId="0" applyNumberFormat="1" applyFont="1" applyFill="1" applyBorder="1" applyAlignment="1" applyProtection="1">
      <alignment horizontal="right" vertical="center" indent="1"/>
    </xf>
    <xf numFmtId="4" fontId="44" fillId="16" borderId="2" xfId="0" applyNumberFormat="1" applyFont="1" applyFill="1" applyBorder="1" applyAlignment="1" applyProtection="1">
      <alignment horizontal="right" vertical="center" indent="1"/>
    </xf>
    <xf numFmtId="4" fontId="44" fillId="0" borderId="6" xfId="0" applyNumberFormat="1" applyFont="1" applyFill="1" applyBorder="1" applyAlignment="1" applyProtection="1">
      <alignment horizontal="right" vertical="center" indent="1"/>
    </xf>
    <xf numFmtId="4" fontId="44" fillId="0" borderId="2" xfId="0" applyNumberFormat="1" applyFont="1" applyFill="1" applyBorder="1" applyAlignment="1" applyProtection="1">
      <alignment horizontal="right" vertical="center" indent="1"/>
    </xf>
    <xf numFmtId="4" fontId="47" fillId="0" borderId="2" xfId="0" applyNumberFormat="1" applyFont="1" applyFill="1" applyBorder="1" applyAlignment="1" applyProtection="1">
      <alignment horizontal="right" vertical="center" indent="1"/>
    </xf>
    <xf numFmtId="4" fontId="47" fillId="0" borderId="6" xfId="0" applyNumberFormat="1" applyFont="1" applyFill="1" applyBorder="1" applyAlignment="1" applyProtection="1">
      <alignment horizontal="right" vertical="center" indent="1"/>
    </xf>
    <xf numFmtId="166" fontId="16" fillId="0" borderId="2" xfId="0" applyNumberFormat="1" applyFont="1" applyBorder="1" applyAlignment="1">
      <alignment horizontal="center" vertical="center"/>
    </xf>
    <xf numFmtId="0" fontId="7" fillId="0" borderId="2" xfId="0" applyFont="1" applyBorder="1" applyAlignment="1">
      <alignment horizontal="center" vertical="center"/>
    </xf>
    <xf numFmtId="0" fontId="7" fillId="8" borderId="18" xfId="1" applyFont="1" applyFill="1" applyBorder="1" applyAlignment="1" applyProtection="1">
      <alignment horizontal="center" vertical="center" wrapText="1"/>
    </xf>
    <xf numFmtId="1" fontId="7" fillId="10" borderId="18" xfId="1" applyNumberFormat="1" applyFont="1" applyFill="1" applyBorder="1" applyAlignment="1" applyProtection="1">
      <alignment horizontal="center" vertical="center" wrapText="1"/>
    </xf>
    <xf numFmtId="1" fontId="12" fillId="7" borderId="2" xfId="0" applyNumberFormat="1" applyFont="1" applyFill="1" applyBorder="1" applyAlignment="1">
      <alignment horizontal="center" vertical="center" wrapText="1"/>
    </xf>
    <xf numFmtId="1" fontId="12" fillId="0" borderId="0" xfId="0" applyNumberFormat="1" applyFont="1" applyAlignment="1">
      <alignment horizontal="center" vertical="center"/>
    </xf>
    <xf numFmtId="1" fontId="12"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1" fontId="12" fillId="0" borderId="35" xfId="0" applyNumberFormat="1" applyFont="1" applyBorder="1" applyAlignment="1">
      <alignment horizontal="center" vertical="center"/>
    </xf>
    <xf numFmtId="1" fontId="12" fillId="0" borderId="33" xfId="0" applyNumberFormat="1" applyFont="1" applyBorder="1" applyAlignment="1">
      <alignment horizontal="center" vertical="center"/>
    </xf>
    <xf numFmtId="1" fontId="12" fillId="0" borderId="51" xfId="0" applyNumberFormat="1" applyFont="1" applyBorder="1" applyAlignment="1">
      <alignment horizontal="center" vertical="center"/>
    </xf>
    <xf numFmtId="1" fontId="20" fillId="15" borderId="16" xfId="0" applyNumberFormat="1" applyFont="1" applyFill="1" applyBorder="1" applyAlignment="1">
      <alignment horizontal="center" vertical="center"/>
    </xf>
    <xf numFmtId="1" fontId="20" fillId="0" borderId="0" xfId="0" applyNumberFormat="1" applyFont="1" applyBorder="1" applyAlignment="1">
      <alignment horizontal="center" vertical="center"/>
    </xf>
    <xf numFmtId="1" fontId="12" fillId="0" borderId="0" xfId="0" applyNumberFormat="1" applyFont="1" applyBorder="1" applyAlignment="1">
      <alignment horizontal="center" vertical="center"/>
    </xf>
    <xf numFmtId="0" fontId="16" fillId="4" borderId="0" xfId="0" applyFont="1" applyFill="1"/>
    <xf numFmtId="166" fontId="16" fillId="0" borderId="0" xfId="0" applyNumberFormat="1" applyFont="1" applyBorder="1" applyAlignment="1">
      <alignment horizontal="center" vertical="center"/>
    </xf>
    <xf numFmtId="0" fontId="20" fillId="15" borderId="15" xfId="0" applyFont="1" applyFill="1" applyBorder="1" applyAlignment="1">
      <alignment horizontal="left" vertical="center"/>
    </xf>
    <xf numFmtId="0" fontId="19" fillId="0" borderId="2" xfId="0" applyFont="1" applyBorder="1" applyAlignment="1">
      <alignment horizontal="left" vertical="center"/>
    </xf>
    <xf numFmtId="0" fontId="19" fillId="0" borderId="2" xfId="0" applyFont="1" applyFill="1" applyBorder="1" applyAlignment="1">
      <alignment horizontal="left" vertical="center" wrapText="1"/>
    </xf>
    <xf numFmtId="0" fontId="24" fillId="0" borderId="2" xfId="0" quotePrefix="1" applyFont="1" applyBorder="1" applyAlignment="1" applyProtection="1">
      <alignment vertical="center"/>
      <protection locked="0"/>
    </xf>
    <xf numFmtId="0" fontId="24" fillId="0" borderId="2" xfId="0" quotePrefix="1" applyFont="1" applyFill="1" applyBorder="1" applyAlignment="1" applyProtection="1">
      <alignment vertical="center"/>
      <protection locked="0"/>
    </xf>
    <xf numFmtId="0" fontId="7" fillId="0" borderId="2" xfId="0" applyFont="1" applyFill="1" applyBorder="1" applyAlignment="1">
      <alignment horizontal="left" vertical="center" wrapText="1" indent="3"/>
    </xf>
    <xf numFmtId="0" fontId="0" fillId="0" borderId="0" xfId="0" applyAlignment="1">
      <alignment horizontal="left"/>
    </xf>
    <xf numFmtId="0" fontId="20" fillId="0" borderId="0" xfId="0" applyFont="1" applyBorder="1" applyAlignment="1">
      <alignment vertical="center" wrapText="1"/>
    </xf>
    <xf numFmtId="0" fontId="20" fillId="15" borderId="15" xfId="0" applyFont="1" applyFill="1" applyBorder="1" applyAlignment="1">
      <alignment horizontal="left" vertical="center"/>
    </xf>
    <xf numFmtId="0" fontId="19" fillId="5" borderId="2" xfId="0" applyFont="1" applyFill="1" applyBorder="1" applyAlignment="1">
      <alignment horizontal="center"/>
    </xf>
    <xf numFmtId="0" fontId="7" fillId="5" borderId="2" xfId="1" applyFont="1" applyFill="1" applyBorder="1" applyAlignment="1" applyProtection="1">
      <alignment horizontal="center" vertical="center" wrapText="1"/>
    </xf>
    <xf numFmtId="0" fontId="23" fillId="11" borderId="2" xfId="0" applyFont="1" applyFill="1" applyBorder="1" applyAlignment="1">
      <alignment horizontal="center" vertical="center" wrapText="1"/>
    </xf>
    <xf numFmtId="0" fontId="7" fillId="11" borderId="18" xfId="1" applyFont="1" applyFill="1" applyBorder="1" applyAlignment="1" applyProtection="1">
      <alignment horizontal="center" vertical="center" wrapText="1"/>
    </xf>
    <xf numFmtId="0" fontId="7" fillId="11" borderId="32" xfId="3" applyFont="1" applyFill="1" applyBorder="1" applyAlignment="1">
      <alignment horizontal="center" vertical="center" wrapText="1"/>
    </xf>
    <xf numFmtId="0" fontId="7" fillId="11" borderId="2" xfId="0" applyFont="1" applyFill="1" applyBorder="1" applyAlignment="1">
      <alignment horizontal="center" vertical="center"/>
    </xf>
    <xf numFmtId="0" fontId="7" fillId="11" borderId="32" xfId="1" applyFont="1" applyFill="1" applyBorder="1" applyAlignment="1" applyProtection="1">
      <alignment horizontal="center" vertical="center" wrapText="1"/>
    </xf>
    <xf numFmtId="0" fontId="7" fillId="11" borderId="2" xfId="1" applyFont="1" applyFill="1" applyBorder="1" applyAlignment="1" applyProtection="1">
      <alignment horizontal="center" vertical="center" wrapText="1"/>
    </xf>
    <xf numFmtId="0" fontId="7" fillId="11" borderId="3" xfId="0" applyFont="1" applyFill="1" applyBorder="1" applyAlignment="1">
      <alignment horizontal="center" vertical="center"/>
    </xf>
    <xf numFmtId="0" fontId="7" fillId="12" borderId="2" xfId="0" applyFont="1" applyFill="1" applyBorder="1" applyAlignment="1">
      <alignment horizontal="center" vertical="center"/>
    </xf>
    <xf numFmtId="0" fontId="7" fillId="12" borderId="2" xfId="0" applyFont="1" applyFill="1" applyBorder="1" applyAlignment="1">
      <alignment horizontal="center" vertical="center" wrapText="1"/>
    </xf>
    <xf numFmtId="0" fontId="19" fillId="17" borderId="2" xfId="3" applyFont="1" applyFill="1" applyBorder="1" applyAlignment="1">
      <alignment horizontal="center" vertical="center" wrapText="1"/>
    </xf>
    <xf numFmtId="0" fontId="7" fillId="17" borderId="2" xfId="0" applyFont="1" applyFill="1" applyBorder="1" applyAlignment="1">
      <alignment horizontal="center" vertical="center"/>
    </xf>
    <xf numFmtId="0" fontId="7" fillId="17" borderId="2" xfId="1" applyFont="1" applyFill="1" applyBorder="1" applyAlignment="1" applyProtection="1">
      <alignment horizontal="center" vertical="center" wrapText="1"/>
    </xf>
    <xf numFmtId="0" fontId="7" fillId="17" borderId="2" xfId="1" quotePrefix="1" applyFont="1" applyFill="1" applyBorder="1" applyAlignment="1" applyProtection="1">
      <alignment horizontal="center" vertical="center" wrapText="1"/>
    </xf>
    <xf numFmtId="0" fontId="7" fillId="17" borderId="3" xfId="0" applyFont="1" applyFill="1" applyBorder="1" applyAlignment="1">
      <alignment horizontal="center" vertical="center"/>
    </xf>
    <xf numFmtId="0" fontId="17" fillId="0" borderId="0" xfId="0" applyFont="1" applyAlignment="1">
      <alignment horizontal="center" vertical="center"/>
    </xf>
    <xf numFmtId="0" fontId="37" fillId="0" borderId="34" xfId="0" applyFont="1" applyBorder="1" applyAlignment="1">
      <alignment vertical="center"/>
    </xf>
    <xf numFmtId="166" fontId="16" fillId="0" borderId="2" xfId="0" applyNumberFormat="1" applyFont="1" applyBorder="1" applyAlignment="1">
      <alignment horizontal="center" vertical="center"/>
    </xf>
    <xf numFmtId="0" fontId="16" fillId="0" borderId="2" xfId="0" applyFont="1" applyBorder="1" applyAlignment="1">
      <alignment horizontal="center" vertical="center"/>
    </xf>
    <xf numFmtId="0" fontId="16" fillId="0" borderId="2" xfId="0" applyFont="1" applyFill="1" applyBorder="1" applyAlignment="1">
      <alignment vertical="center"/>
    </xf>
    <xf numFmtId="0" fontId="19" fillId="0" borderId="63" xfId="0" applyFont="1" applyFill="1" applyBorder="1" applyAlignment="1">
      <alignment horizontal="left" vertical="center" wrapText="1"/>
    </xf>
    <xf numFmtId="0" fontId="19" fillId="0" borderId="18" xfId="0" applyFont="1" applyBorder="1" applyAlignment="1">
      <alignment horizontal="left" vertical="center"/>
    </xf>
    <xf numFmtId="0" fontId="25" fillId="0" borderId="30" xfId="0" applyFont="1" applyBorder="1" applyAlignment="1">
      <alignment horizontal="center" vertical="center"/>
    </xf>
    <xf numFmtId="4" fontId="19" fillId="0" borderId="63" xfId="0" applyNumberFormat="1" applyFont="1" applyBorder="1" applyAlignment="1">
      <alignment horizontal="right" vertical="center" indent="2"/>
    </xf>
    <xf numFmtId="0" fontId="7" fillId="14" borderId="2" xfId="0" applyFont="1" applyFill="1" applyBorder="1" applyAlignment="1">
      <alignment horizontal="right" vertical="center" indent="2"/>
    </xf>
    <xf numFmtId="4" fontId="7" fillId="0" borderId="2" xfId="0" applyNumberFormat="1" applyFont="1" applyBorder="1" applyAlignment="1">
      <alignment horizontal="right" vertical="center" indent="2"/>
    </xf>
    <xf numFmtId="4" fontId="19" fillId="0" borderId="2" xfId="0" applyNumberFormat="1" applyFont="1" applyBorder="1" applyAlignment="1">
      <alignment horizontal="right" vertical="center" indent="2"/>
    </xf>
    <xf numFmtId="4" fontId="19" fillId="0" borderId="18" xfId="0" applyNumberFormat="1" applyFont="1" applyBorder="1" applyAlignment="1">
      <alignment horizontal="right" vertical="center" indent="2"/>
    </xf>
    <xf numFmtId="4" fontId="13" fillId="0" borderId="31" xfId="0" applyNumberFormat="1" applyFont="1" applyBorder="1" applyAlignment="1">
      <alignment horizontal="right" vertical="center" indent="2"/>
    </xf>
    <xf numFmtId="0" fontId="0" fillId="15" borderId="16" xfId="0" applyFill="1" applyBorder="1" applyAlignment="1">
      <alignment horizontal="center" vertical="center"/>
    </xf>
    <xf numFmtId="0" fontId="0" fillId="15" borderId="16" xfId="0" applyFill="1" applyBorder="1" applyAlignment="1">
      <alignment horizontal="center"/>
    </xf>
    <xf numFmtId="0" fontId="16" fillId="6" borderId="15" xfId="0" applyFont="1" applyFill="1" applyBorder="1" applyAlignment="1">
      <alignment vertical="center"/>
    </xf>
    <xf numFmtId="0" fontId="16" fillId="6" borderId="16" xfId="0" applyFont="1" applyFill="1" applyBorder="1" applyAlignment="1">
      <alignment vertical="center"/>
    </xf>
    <xf numFmtId="0" fontId="37" fillId="7" borderId="15" xfId="0" applyFont="1" applyFill="1" applyBorder="1" applyAlignment="1">
      <alignment vertical="center"/>
    </xf>
    <xf numFmtId="0" fontId="37" fillId="7" borderId="16" xfId="0" applyFont="1" applyFill="1" applyBorder="1" applyAlignment="1">
      <alignment vertical="center"/>
    </xf>
    <xf numFmtId="0" fontId="19" fillId="0" borderId="2" xfId="0" applyFont="1" applyBorder="1" applyAlignment="1">
      <alignment horizontal="left" vertical="center" wrapText="1"/>
    </xf>
    <xf numFmtId="0" fontId="20" fillId="0" borderId="15" xfId="0" applyFont="1" applyBorder="1" applyAlignment="1">
      <alignment horizontal="left" vertical="center"/>
    </xf>
    <xf numFmtId="0" fontId="20" fillId="0" borderId="16" xfId="0" applyFont="1" applyBorder="1" applyAlignment="1">
      <alignment horizontal="left" vertical="center"/>
    </xf>
    <xf numFmtId="0" fontId="20" fillId="0" borderId="4" xfId="0" applyFont="1" applyBorder="1" applyAlignment="1">
      <alignment horizontal="left" vertical="center"/>
    </xf>
    <xf numFmtId="0" fontId="20" fillId="15" borderId="15" xfId="0" applyFont="1" applyFill="1" applyBorder="1" applyAlignment="1">
      <alignment horizontal="left" vertical="center"/>
    </xf>
    <xf numFmtId="0" fontId="22" fillId="15" borderId="16" xfId="0" applyFont="1" applyFill="1" applyBorder="1" applyAlignment="1">
      <alignment horizontal="left" vertical="center" wrapText="1"/>
    </xf>
    <xf numFmtId="0" fontId="7" fillId="17" borderId="2" xfId="0" applyFont="1" applyFill="1" applyBorder="1" applyAlignment="1">
      <alignment horizontal="center" vertical="center"/>
    </xf>
    <xf numFmtId="0" fontId="7" fillId="15" borderId="15" xfId="0" applyFont="1" applyFill="1" applyBorder="1" applyAlignment="1">
      <alignment horizontal="left" vertical="center"/>
    </xf>
    <xf numFmtId="0" fontId="7" fillId="15" borderId="16" xfId="0" applyFont="1" applyFill="1" applyBorder="1" applyAlignment="1">
      <alignment horizontal="left" vertical="center"/>
    </xf>
    <xf numFmtId="0" fontId="7" fillId="15" borderId="4" xfId="0" applyFont="1" applyFill="1" applyBorder="1" applyAlignment="1">
      <alignment vertical="center"/>
    </xf>
    <xf numFmtId="0" fontId="0" fillId="15" borderId="4" xfId="0" applyFill="1" applyBorder="1" applyAlignment="1">
      <alignment horizontal="center" vertical="center"/>
    </xf>
    <xf numFmtId="0" fontId="0" fillId="15" borderId="4" xfId="0" applyFill="1" applyBorder="1" applyAlignment="1">
      <alignment horizontal="center"/>
    </xf>
    <xf numFmtId="0" fontId="20" fillId="15" borderId="4" xfId="0" applyFont="1" applyFill="1" applyBorder="1" applyAlignment="1">
      <alignment horizontal="center"/>
    </xf>
    <xf numFmtId="0" fontId="0" fillId="15" borderId="4" xfId="0" applyFill="1" applyBorder="1" applyAlignment="1">
      <alignment horizontal="left" vertical="center"/>
    </xf>
    <xf numFmtId="0" fontId="22" fillId="15" borderId="4" xfId="0" applyFont="1" applyFill="1" applyBorder="1" applyAlignment="1">
      <alignment horizontal="center" vertical="center"/>
    </xf>
    <xf numFmtId="0" fontId="7" fillId="15" borderId="4" xfId="0" applyFont="1" applyFill="1" applyBorder="1" applyAlignment="1">
      <alignment horizontal="center" vertical="center"/>
    </xf>
    <xf numFmtId="0" fontId="22" fillId="15" borderId="4" xfId="0" applyFont="1" applyFill="1" applyBorder="1" applyAlignment="1">
      <alignment horizontal="left" vertical="center" wrapText="1"/>
    </xf>
    <xf numFmtId="2" fontId="7" fillId="7" borderId="2" xfId="0" applyNumberFormat="1" applyFont="1" applyFill="1" applyBorder="1" applyAlignment="1">
      <alignment horizontal="right" vertical="center" wrapText="1" indent="1"/>
    </xf>
    <xf numFmtId="1" fontId="20" fillId="15" borderId="67" xfId="0" applyNumberFormat="1" applyFont="1" applyFill="1" applyBorder="1" applyAlignment="1">
      <alignment horizontal="center" vertical="center"/>
    </xf>
    <xf numFmtId="0" fontId="7" fillId="9" borderId="18" xfId="1" applyFont="1" applyFill="1" applyBorder="1" applyAlignment="1" applyProtection="1">
      <alignment horizontal="center" vertical="center" wrapText="1"/>
    </xf>
    <xf numFmtId="0" fontId="7" fillId="8" borderId="18" xfId="0" applyFont="1" applyFill="1" applyBorder="1" applyAlignment="1">
      <alignment horizontal="center" vertical="center" wrapText="1"/>
    </xf>
    <xf numFmtId="0" fontId="20" fillId="7" borderId="2" xfId="0" applyFont="1" applyFill="1" applyBorder="1" applyAlignment="1">
      <alignment horizontal="center" vertical="center"/>
    </xf>
    <xf numFmtId="0" fontId="20" fillId="15" borderId="16" xfId="0" applyFont="1" applyFill="1" applyBorder="1" applyAlignment="1">
      <alignment horizontal="center" vertical="center"/>
    </xf>
    <xf numFmtId="0" fontId="20" fillId="15" borderId="15" xfId="0" applyFont="1" applyFill="1" applyBorder="1" applyAlignment="1">
      <alignment horizontal="left" vertical="center"/>
    </xf>
    <xf numFmtId="0" fontId="20" fillId="15" borderId="16" xfId="0" applyFont="1" applyFill="1" applyBorder="1" applyAlignment="1">
      <alignment horizontal="left" vertical="center"/>
    </xf>
    <xf numFmtId="0" fontId="7" fillId="0" borderId="18" xfId="0" applyFont="1" applyFill="1" applyBorder="1" applyAlignment="1">
      <alignment horizontal="center" vertical="center" wrapText="1"/>
    </xf>
    <xf numFmtId="0" fontId="7" fillId="0" borderId="0" xfId="0" applyFont="1" applyBorder="1" applyAlignment="1">
      <alignment vertical="center"/>
    </xf>
    <xf numFmtId="0" fontId="20" fillId="15" borderId="16" xfId="0" applyFont="1" applyFill="1" applyBorder="1" applyAlignment="1">
      <alignment vertical="center"/>
    </xf>
    <xf numFmtId="0" fontId="20" fillId="15" borderId="4" xfId="0" applyFont="1" applyFill="1" applyBorder="1" applyAlignment="1">
      <alignment vertical="center"/>
    </xf>
    <xf numFmtId="0" fontId="20" fillId="0" borderId="0" xfId="0" applyFont="1" applyBorder="1" applyAlignment="1">
      <alignment horizontal="center" vertical="center"/>
    </xf>
    <xf numFmtId="0" fontId="0" fillId="0" borderId="63" xfId="0" applyBorder="1"/>
    <xf numFmtId="0" fontId="7" fillId="0" borderId="2" xfId="0" applyFont="1" applyBorder="1"/>
    <xf numFmtId="9" fontId="0" fillId="0" borderId="2" xfId="0" applyNumberFormat="1" applyBorder="1" applyAlignment="1">
      <alignment horizontal="right"/>
    </xf>
    <xf numFmtId="0" fontId="0" fillId="0" borderId="2" xfId="0" applyBorder="1" applyAlignment="1">
      <alignment horizontal="center"/>
    </xf>
    <xf numFmtId="0" fontId="0" fillId="6" borderId="30" xfId="0" applyFill="1" applyBorder="1" applyAlignment="1">
      <alignment horizontal="center" vertical="center"/>
    </xf>
    <xf numFmtId="0" fontId="0" fillId="6" borderId="45" xfId="0" applyFill="1" applyBorder="1" applyAlignment="1">
      <alignment horizontal="center" vertical="center"/>
    </xf>
    <xf numFmtId="0" fontId="0" fillId="6" borderId="31" xfId="0" applyFill="1" applyBorder="1" applyAlignment="1">
      <alignment horizontal="center" vertical="center"/>
    </xf>
    <xf numFmtId="0" fontId="0" fillId="6" borderId="45" xfId="0" applyFill="1" applyBorder="1" applyAlignment="1">
      <alignment horizontal="center" vertical="center" wrapText="1"/>
    </xf>
    <xf numFmtId="0" fontId="0" fillId="0" borderId="69" xfId="0" applyBorder="1"/>
    <xf numFmtId="0" fontId="0" fillId="0" borderId="3" xfId="0" applyBorder="1"/>
    <xf numFmtId="0" fontId="0" fillId="0" borderId="6" xfId="0" applyBorder="1"/>
    <xf numFmtId="0" fontId="0" fillId="18" borderId="2" xfId="0" applyFill="1" applyBorder="1"/>
    <xf numFmtId="0" fontId="0" fillId="18" borderId="6" xfId="0" applyFill="1" applyBorder="1"/>
    <xf numFmtId="0" fontId="18" fillId="19" borderId="30" xfId="0" applyFont="1" applyFill="1" applyBorder="1" applyAlignment="1">
      <alignment horizontal="center" wrapText="1"/>
    </xf>
    <xf numFmtId="0" fontId="18" fillId="19" borderId="45" xfId="0" applyFont="1" applyFill="1" applyBorder="1" applyAlignment="1">
      <alignment horizontal="center" wrapText="1"/>
    </xf>
    <xf numFmtId="0" fontId="18" fillId="20" borderId="45" xfId="0" applyFont="1" applyFill="1" applyBorder="1" applyAlignment="1">
      <alignment horizontal="center" wrapText="1"/>
    </xf>
    <xf numFmtId="0" fontId="12" fillId="18" borderId="2" xfId="0" applyFont="1" applyFill="1" applyBorder="1" applyAlignment="1">
      <alignment horizontal="center" vertical="center" wrapText="1"/>
    </xf>
    <xf numFmtId="4" fontId="12" fillId="18" borderId="2" xfId="0" applyNumberFormat="1" applyFont="1" applyFill="1" applyBorder="1" applyAlignment="1">
      <alignment horizontal="right" vertical="center" wrapText="1" indent="1"/>
    </xf>
    <xf numFmtId="4" fontId="33" fillId="18" borderId="2" xfId="0" applyNumberFormat="1" applyFont="1" applyFill="1" applyBorder="1" applyAlignment="1">
      <alignment horizontal="right" vertical="center" wrapText="1" indent="1"/>
    </xf>
    <xf numFmtId="165" fontId="7" fillId="18" borderId="2" xfId="0" applyNumberFormat="1" applyFont="1" applyFill="1" applyBorder="1" applyAlignment="1">
      <alignment horizontal="center" vertical="center" wrapText="1"/>
    </xf>
    <xf numFmtId="14" fontId="0" fillId="0" borderId="3" xfId="0" applyNumberFormat="1" applyBorder="1"/>
    <xf numFmtId="0" fontId="0" fillId="0" borderId="71" xfId="0" applyBorder="1"/>
    <xf numFmtId="0" fontId="18" fillId="20" borderId="30" xfId="0" applyFont="1" applyFill="1" applyBorder="1" applyAlignment="1">
      <alignment horizontal="center" vertical="center"/>
    </xf>
    <xf numFmtId="4" fontId="18" fillId="20" borderId="45" xfId="0" applyNumberFormat="1" applyFont="1" applyFill="1" applyBorder="1" applyAlignment="1">
      <alignment horizontal="center" vertical="center" wrapText="1"/>
    </xf>
    <xf numFmtId="4" fontId="18" fillId="20" borderId="45" xfId="0" applyNumberFormat="1" applyFont="1" applyFill="1" applyBorder="1" applyAlignment="1">
      <alignment horizontal="center" vertical="center"/>
    </xf>
    <xf numFmtId="4" fontId="18" fillId="20" borderId="12" xfId="0" applyNumberFormat="1" applyFont="1" applyFill="1" applyBorder="1" applyAlignment="1">
      <alignment horizontal="center" vertical="center"/>
    </xf>
    <xf numFmtId="4" fontId="18" fillId="20" borderId="1" xfId="0" applyNumberFormat="1" applyFont="1" applyFill="1" applyBorder="1" applyAlignment="1">
      <alignment horizontal="center" vertical="center"/>
    </xf>
    <xf numFmtId="0" fontId="7" fillId="0" borderId="14" xfId="0" applyFont="1" applyBorder="1" applyAlignment="1">
      <alignment horizontal="left"/>
    </xf>
    <xf numFmtId="4" fontId="0" fillId="0" borderId="63" xfId="0" applyNumberFormat="1" applyBorder="1"/>
    <xf numFmtId="4" fontId="0" fillId="0" borderId="74" xfId="0" applyNumberFormat="1" applyBorder="1"/>
    <xf numFmtId="4" fontId="0" fillId="0" borderId="75" xfId="0" applyNumberFormat="1" applyFill="1" applyBorder="1"/>
    <xf numFmtId="0" fontId="7" fillId="0" borderId="3" xfId="0" applyFont="1" applyBorder="1" applyAlignment="1">
      <alignment horizontal="left"/>
    </xf>
    <xf numFmtId="4" fontId="0" fillId="0" borderId="2" xfId="0" applyNumberFormat="1" applyBorder="1"/>
    <xf numFmtId="4" fontId="0" fillId="0" borderId="27" xfId="0" applyNumberFormat="1" applyBorder="1"/>
    <xf numFmtId="4" fontId="0" fillId="0" borderId="76" xfId="0" applyNumberFormat="1" applyFill="1" applyBorder="1"/>
    <xf numFmtId="0" fontId="7" fillId="0" borderId="30" xfId="0" applyFont="1" applyFill="1" applyBorder="1" applyAlignment="1">
      <alignment horizontal="left"/>
    </xf>
    <xf numFmtId="4" fontId="0" fillId="0" borderId="45" xfId="0" applyNumberFormat="1" applyBorder="1"/>
    <xf numFmtId="4" fontId="0" fillId="0" borderId="12" xfId="0" applyNumberFormat="1" applyBorder="1"/>
    <xf numFmtId="4" fontId="0" fillId="0" borderId="1" xfId="0" applyNumberFormat="1" applyBorder="1"/>
    <xf numFmtId="0" fontId="18" fillId="20" borderId="45" xfId="0" applyFont="1" applyFill="1" applyBorder="1" applyAlignment="1">
      <alignment horizontal="center" vertical="center"/>
    </xf>
    <xf numFmtId="0" fontId="18" fillId="20" borderId="73" xfId="0" applyFont="1" applyFill="1" applyBorder="1" applyAlignment="1">
      <alignment horizontal="center" vertical="center"/>
    </xf>
    <xf numFmtId="0" fontId="18" fillId="20" borderId="1" xfId="0" applyFont="1" applyFill="1" applyBorder="1" applyAlignment="1">
      <alignment horizontal="center" vertical="center"/>
    </xf>
    <xf numFmtId="4" fontId="0" fillId="0" borderId="10" xfId="0" applyNumberFormat="1" applyBorder="1"/>
    <xf numFmtId="4" fontId="0" fillId="20" borderId="68" xfId="0" applyNumberFormat="1" applyFill="1" applyBorder="1"/>
    <xf numFmtId="0" fontId="0" fillId="21" borderId="12" xfId="0" applyFont="1" applyFill="1" applyBorder="1"/>
    <xf numFmtId="4" fontId="0" fillId="21" borderId="9" xfId="0" applyNumberFormat="1" applyFill="1" applyBorder="1"/>
    <xf numFmtId="168" fontId="0" fillId="21" borderId="9" xfId="0" applyNumberFormat="1" applyFill="1" applyBorder="1"/>
    <xf numFmtId="0" fontId="0" fillId="21" borderId="9" xfId="0" applyFill="1" applyBorder="1"/>
    <xf numFmtId="0" fontId="0" fillId="21" borderId="8" xfId="0" applyFill="1" applyBorder="1"/>
    <xf numFmtId="0" fontId="16" fillId="0" borderId="10" xfId="0" applyFont="1" applyFill="1" applyBorder="1" applyAlignment="1">
      <alignment horizontal="center" vertical="center" wrapText="1"/>
    </xf>
    <xf numFmtId="0" fontId="16" fillId="0" borderId="44" xfId="0" applyFont="1" applyFill="1" applyBorder="1" applyAlignment="1">
      <alignment horizontal="center" vertical="center" wrapText="1"/>
    </xf>
    <xf numFmtId="0" fontId="11" fillId="0" borderId="3" xfId="0" applyFont="1" applyFill="1" applyBorder="1" applyAlignment="1">
      <alignment vertical="top" wrapText="1"/>
    </xf>
    <xf numFmtId="0" fontId="11" fillId="0" borderId="2" xfId="0" applyFont="1" applyFill="1" applyBorder="1" applyAlignment="1">
      <alignment vertical="top" wrapText="1"/>
    </xf>
    <xf numFmtId="3" fontId="11" fillId="22" borderId="2" xfId="0" applyNumberFormat="1" applyFont="1" applyFill="1" applyBorder="1" applyAlignment="1">
      <alignment vertical="top"/>
    </xf>
    <xf numFmtId="9" fontId="11" fillId="22" borderId="2" xfId="0" applyNumberFormat="1" applyFont="1" applyFill="1" applyBorder="1" applyAlignment="1">
      <alignment vertical="top"/>
    </xf>
    <xf numFmtId="3" fontId="0" fillId="0" borderId="2" xfId="0" applyNumberFormat="1" applyBorder="1"/>
    <xf numFmtId="3" fontId="0" fillId="0" borderId="6" xfId="0" applyNumberFormat="1" applyBorder="1"/>
    <xf numFmtId="0" fontId="11" fillId="0" borderId="3" xfId="0" applyFont="1" applyFill="1" applyBorder="1" applyAlignment="1"/>
    <xf numFmtId="0" fontId="11" fillId="0" borderId="2" xfId="0" applyFont="1" applyFill="1" applyBorder="1" applyAlignment="1"/>
    <xf numFmtId="0" fontId="11" fillId="0" borderId="3" xfId="0" applyFont="1" applyBorder="1" applyAlignment="1"/>
    <xf numFmtId="0" fontId="11" fillId="0" borderId="2" xfId="0" applyFont="1" applyBorder="1" applyAlignment="1"/>
    <xf numFmtId="3" fontId="11" fillId="22" borderId="2" xfId="0" applyNumberFormat="1" applyFont="1" applyFill="1" applyBorder="1" applyAlignment="1"/>
    <xf numFmtId="0" fontId="11" fillId="0" borderId="24" xfId="0" applyFont="1" applyFill="1" applyBorder="1" applyAlignment="1">
      <alignment vertical="top" wrapText="1"/>
    </xf>
    <xf numFmtId="0" fontId="11" fillId="0" borderId="18" xfId="0" applyFont="1" applyFill="1" applyBorder="1" applyAlignment="1">
      <alignment vertical="top" wrapText="1"/>
    </xf>
    <xf numFmtId="3" fontId="11" fillId="22" borderId="18" xfId="0" applyNumberFormat="1" applyFont="1" applyFill="1" applyBorder="1" applyAlignment="1">
      <alignment horizontal="right" vertical="top" wrapText="1"/>
    </xf>
    <xf numFmtId="9" fontId="11" fillId="22" borderId="18" xfId="0" applyNumberFormat="1" applyFont="1" applyFill="1" applyBorder="1" applyAlignment="1">
      <alignment vertical="top"/>
    </xf>
    <xf numFmtId="3" fontId="11" fillId="22" borderId="18" xfId="0" applyNumberFormat="1" applyFont="1" applyFill="1" applyBorder="1" applyAlignment="1">
      <alignment vertical="top"/>
    </xf>
    <xf numFmtId="3" fontId="0" fillId="0" borderId="18" xfId="0" applyNumberFormat="1" applyBorder="1"/>
    <xf numFmtId="3" fontId="0" fillId="0" borderId="80" xfId="0" applyNumberFormat="1" applyBorder="1"/>
    <xf numFmtId="0" fontId="19" fillId="0" borderId="30" xfId="0" applyFont="1" applyFill="1" applyBorder="1" applyAlignment="1">
      <alignment wrapText="1"/>
    </xf>
    <xf numFmtId="0" fontId="19" fillId="0" borderId="45" xfId="0" applyFont="1" applyFill="1" applyBorder="1" applyAlignment="1">
      <alignment wrapText="1"/>
    </xf>
    <xf numFmtId="3" fontId="11" fillId="22" borderId="45" xfId="0" applyNumberFormat="1" applyFont="1" applyFill="1" applyBorder="1" applyAlignment="1">
      <alignment horizontal="right" wrapText="1"/>
    </xf>
    <xf numFmtId="9" fontId="11" fillId="22" borderId="45" xfId="0" applyNumberFormat="1" applyFont="1" applyFill="1" applyBorder="1" applyAlignment="1">
      <alignment vertical="top"/>
    </xf>
    <xf numFmtId="3" fontId="0" fillId="0" borderId="45" xfId="0" applyNumberFormat="1" applyBorder="1"/>
    <xf numFmtId="3" fontId="0" fillId="0" borderId="31" xfId="0" applyNumberFormat="1" applyBorder="1"/>
    <xf numFmtId="0" fontId="0" fillId="0" borderId="81" xfId="0" applyBorder="1"/>
    <xf numFmtId="0" fontId="0" fillId="0" borderId="82" xfId="0" applyBorder="1"/>
    <xf numFmtId="3" fontId="11" fillId="22" borderId="82" xfId="0" applyNumberFormat="1" applyFont="1" applyFill="1" applyBorder="1" applyAlignment="1">
      <alignment vertical="top"/>
    </xf>
    <xf numFmtId="3" fontId="0" fillId="0" borderId="82" xfId="0" applyNumberFormat="1" applyFill="1" applyBorder="1"/>
    <xf numFmtId="3" fontId="0" fillId="0" borderId="83" xfId="0" applyNumberFormat="1" applyBorder="1"/>
    <xf numFmtId="0" fontId="7" fillId="0" borderId="0" xfId="0" applyFont="1" applyFill="1" applyBorder="1" applyAlignment="1">
      <alignment horizontal="left"/>
    </xf>
    <xf numFmtId="4" fontId="0" fillId="0" borderId="0" xfId="0" applyNumberFormat="1" applyBorder="1"/>
    <xf numFmtId="3" fontId="53" fillId="0" borderId="2" xfId="0" applyNumberFormat="1" applyFont="1" applyFill="1" applyBorder="1"/>
    <xf numFmtId="3" fontId="53" fillId="0" borderId="6" xfId="0" applyNumberFormat="1" applyFont="1" applyFill="1" applyBorder="1"/>
    <xf numFmtId="0" fontId="0" fillId="0" borderId="0" xfId="0" applyFill="1"/>
    <xf numFmtId="3" fontId="11" fillId="4" borderId="2" xfId="0" applyNumberFormat="1" applyFont="1" applyFill="1" applyBorder="1" applyAlignment="1">
      <alignment vertical="top"/>
    </xf>
    <xf numFmtId="3" fontId="11" fillId="4" borderId="2" xfId="0" applyNumberFormat="1" applyFont="1" applyFill="1" applyBorder="1" applyAlignment="1"/>
    <xf numFmtId="9" fontId="11" fillId="4" borderId="2" xfId="0" applyNumberFormat="1" applyFont="1" applyFill="1" applyBorder="1" applyAlignment="1">
      <alignment vertical="top"/>
    </xf>
    <xf numFmtId="0" fontId="55" fillId="0" borderId="10" xfId="0" applyFont="1" applyFill="1" applyBorder="1" applyAlignment="1">
      <alignment horizontal="center" vertical="center" wrapText="1"/>
    </xf>
    <xf numFmtId="0" fontId="11" fillId="0" borderId="3" xfId="0" quotePrefix="1" applyFont="1" applyFill="1" applyBorder="1" applyAlignment="1"/>
    <xf numFmtId="0" fontId="11" fillId="0" borderId="2" xfId="0" quotePrefix="1" applyFont="1" applyFill="1" applyBorder="1" applyAlignment="1"/>
    <xf numFmtId="0" fontId="18" fillId="20" borderId="73" xfId="0" applyFont="1" applyFill="1" applyBorder="1" applyAlignment="1">
      <alignment horizontal="center" wrapText="1"/>
    </xf>
    <xf numFmtId="0" fontId="18" fillId="20" borderId="1" xfId="0" applyFont="1" applyFill="1" applyBorder="1" applyAlignment="1">
      <alignment horizontal="center" wrapText="1"/>
    </xf>
    <xf numFmtId="0" fontId="19" fillId="24" borderId="2" xfId="0" applyFont="1" applyFill="1" applyBorder="1"/>
    <xf numFmtId="0" fontId="7" fillId="24" borderId="2" xfId="0" applyFont="1" applyFill="1" applyBorder="1" applyAlignment="1">
      <alignment horizontal="center"/>
    </xf>
    <xf numFmtId="0" fontId="0" fillId="24" borderId="2" xfId="0" applyFill="1" applyBorder="1" applyAlignment="1">
      <alignment horizontal="center" vertical="center" wrapText="1"/>
    </xf>
    <xf numFmtId="0" fontId="40" fillId="0" borderId="2" xfId="0" applyFont="1" applyBorder="1" applyAlignment="1">
      <alignment vertical="center"/>
    </xf>
    <xf numFmtId="0" fontId="7" fillId="0" borderId="2" xfId="0" applyFont="1" applyBorder="1" applyAlignment="1">
      <alignment vertical="center"/>
    </xf>
    <xf numFmtId="0" fontId="0" fillId="0" borderId="2" xfId="0" applyBorder="1" applyAlignment="1">
      <alignment vertical="center"/>
    </xf>
    <xf numFmtId="0" fontId="40" fillId="0" borderId="2" xfId="0" applyFont="1" applyBorder="1" applyAlignment="1">
      <alignment horizontal="center" vertical="center"/>
    </xf>
    <xf numFmtId="0" fontId="0" fillId="0" borderId="2" xfId="0" applyBorder="1" applyAlignment="1">
      <alignment horizontal="center" vertical="center"/>
    </xf>
    <xf numFmtId="9" fontId="37" fillId="0" borderId="2" xfId="5" applyFont="1" applyBorder="1" applyAlignment="1">
      <alignment horizontal="left" vertical="center"/>
    </xf>
    <xf numFmtId="0" fontId="0" fillId="0" borderId="72" xfId="0" applyBorder="1" applyAlignment="1">
      <alignment horizontal="center" vertical="center"/>
    </xf>
    <xf numFmtId="0" fontId="0" fillId="19" borderId="3" xfId="0" applyFill="1" applyBorder="1"/>
    <xf numFmtId="0" fontId="7" fillId="0" borderId="64" xfId="0" applyFont="1" applyBorder="1" applyAlignment="1">
      <alignment horizontal="center" wrapText="1"/>
    </xf>
    <xf numFmtId="0" fontId="0" fillId="0" borderId="15" xfId="0" applyBorder="1"/>
    <xf numFmtId="0" fontId="0" fillId="18" borderId="63" xfId="0" applyFill="1" applyBorder="1"/>
    <xf numFmtId="4" fontId="0" fillId="18" borderId="63" xfId="0" applyNumberFormat="1" applyFill="1" applyBorder="1"/>
    <xf numFmtId="4" fontId="0" fillId="18" borderId="20" xfId="0" applyNumberFormat="1" applyFill="1" applyBorder="1"/>
    <xf numFmtId="4" fontId="0" fillId="18" borderId="84" xfId="0" applyNumberFormat="1" applyFill="1" applyBorder="1"/>
    <xf numFmtId="14" fontId="7" fillId="18" borderId="2" xfId="0" applyNumberFormat="1" applyFont="1" applyFill="1" applyBorder="1" applyAlignment="1">
      <alignment horizontal="center" vertical="center" wrapText="1"/>
    </xf>
    <xf numFmtId="0" fontId="7" fillId="18" borderId="2" xfId="0" applyFont="1" applyFill="1" applyBorder="1" applyAlignment="1">
      <alignment horizontal="center" vertical="center" wrapText="1"/>
    </xf>
    <xf numFmtId="49" fontId="7" fillId="18" borderId="2" xfId="0" applyNumberFormat="1" applyFont="1" applyFill="1" applyBorder="1" applyAlignment="1">
      <alignment horizontal="center" vertical="center" wrapText="1"/>
    </xf>
    <xf numFmtId="0" fontId="7" fillId="18" borderId="2" xfId="0" applyFont="1" applyFill="1" applyBorder="1" applyAlignment="1">
      <alignment vertical="center"/>
    </xf>
    <xf numFmtId="0" fontId="0" fillId="0" borderId="63" xfId="0" applyFill="1" applyBorder="1"/>
    <xf numFmtId="0" fontId="0" fillId="0" borderId="2" xfId="0" applyFill="1" applyBorder="1"/>
    <xf numFmtId="0" fontId="0" fillId="0" borderId="7" xfId="0" applyBorder="1"/>
    <xf numFmtId="14" fontId="0" fillId="0" borderId="14" xfId="0" applyNumberFormat="1" applyBorder="1"/>
    <xf numFmtId="0" fontId="52" fillId="6" borderId="30" xfId="0" applyFont="1" applyFill="1" applyBorder="1" applyAlignment="1">
      <alignment horizontal="center" wrapText="1"/>
    </xf>
    <xf numFmtId="0" fontId="52" fillId="6" borderId="45" xfId="0" applyFont="1" applyFill="1" applyBorder="1" applyAlignment="1">
      <alignment horizontal="center" wrapText="1"/>
    </xf>
    <xf numFmtId="0" fontId="52" fillId="6" borderId="31" xfId="0" applyFont="1" applyFill="1" applyBorder="1" applyAlignment="1">
      <alignment horizontal="center" wrapText="1"/>
    </xf>
    <xf numFmtId="0" fontId="7" fillId="0" borderId="6" xfId="0" applyFont="1" applyBorder="1"/>
    <xf numFmtId="0" fontId="0" fillId="0" borderId="88" xfId="0" applyBorder="1"/>
    <xf numFmtId="0" fontId="0" fillId="18" borderId="4" xfId="0" applyFill="1" applyBorder="1"/>
    <xf numFmtId="0" fontId="0" fillId="6" borderId="68" xfId="0" applyFill="1" applyBorder="1" applyAlignment="1">
      <alignment horizontal="center" vertical="center"/>
    </xf>
    <xf numFmtId="0" fontId="18" fillId="20" borderId="70" xfId="0" applyFont="1" applyFill="1" applyBorder="1" applyAlignment="1">
      <alignment horizontal="center"/>
    </xf>
    <xf numFmtId="0" fontId="18" fillId="20" borderId="89" xfId="0" applyFont="1" applyFill="1" applyBorder="1" applyAlignment="1">
      <alignment horizontal="center"/>
    </xf>
    <xf numFmtId="0" fontId="0" fillId="18" borderId="14" xfId="0" applyFill="1" applyBorder="1"/>
    <xf numFmtId="0" fontId="0" fillId="19" borderId="13" xfId="0" applyFill="1" applyBorder="1"/>
    <xf numFmtId="0" fontId="0" fillId="6" borderId="2" xfId="0" applyFill="1" applyBorder="1" applyAlignment="1">
      <alignment vertical="center"/>
    </xf>
    <xf numFmtId="0" fontId="5" fillId="0" borderId="0" xfId="7"/>
    <xf numFmtId="0" fontId="57" fillId="0" borderId="0" xfId="6"/>
    <xf numFmtId="0" fontId="7" fillId="0" borderId="0" xfId="6" applyFont="1"/>
    <xf numFmtId="0" fontId="18" fillId="0" borderId="57" xfId="6" applyFont="1" applyBorder="1" applyAlignment="1">
      <alignment vertical="center"/>
    </xf>
    <xf numFmtId="0" fontId="54" fillId="2" borderId="70" xfId="6" applyFont="1" applyFill="1" applyBorder="1" applyAlignment="1">
      <alignment vertical="center" wrapText="1"/>
    </xf>
    <xf numFmtId="0" fontId="54" fillId="2" borderId="85" xfId="6" applyFont="1" applyFill="1" applyBorder="1" applyAlignment="1">
      <alignment vertical="center" wrapText="1"/>
    </xf>
    <xf numFmtId="0" fontId="54" fillId="23" borderId="3" xfId="6" applyFont="1" applyFill="1" applyBorder="1" applyAlignment="1">
      <alignment horizontal="right" vertical="center" wrapText="1"/>
    </xf>
    <xf numFmtId="0" fontId="21" fillId="23" borderId="3" xfId="6" applyFont="1" applyFill="1" applyBorder="1" applyAlignment="1">
      <alignment horizontal="right" vertical="center" wrapText="1"/>
    </xf>
    <xf numFmtId="0" fontId="18" fillId="0" borderId="0" xfId="6" applyFont="1" applyBorder="1" applyAlignment="1">
      <alignment vertical="center"/>
    </xf>
    <xf numFmtId="0" fontId="54" fillId="2" borderId="89" xfId="6" applyFont="1" applyFill="1" applyBorder="1" applyAlignment="1">
      <alignment vertical="center"/>
    </xf>
    <xf numFmtId="0" fontId="54" fillId="2" borderId="64" xfId="6" applyFont="1" applyFill="1" applyBorder="1" applyAlignment="1">
      <alignment vertical="center"/>
    </xf>
    <xf numFmtId="0" fontId="54" fillId="2" borderId="14" xfId="6" applyFont="1" applyFill="1" applyBorder="1" applyAlignment="1">
      <alignment vertical="top" wrapText="1"/>
    </xf>
    <xf numFmtId="0" fontId="54" fillId="2" borderId="20" xfId="6" applyFont="1" applyFill="1" applyBorder="1" applyAlignment="1">
      <alignment vertical="top" wrapText="1"/>
    </xf>
    <xf numFmtId="0" fontId="54" fillId="6" borderId="6" xfId="6" applyFont="1" applyFill="1" applyBorder="1" applyAlignment="1">
      <alignment vertical="top" wrapText="1"/>
    </xf>
    <xf numFmtId="0" fontId="54" fillId="2" borderId="88" xfId="6" applyFont="1" applyFill="1" applyBorder="1" applyAlignment="1">
      <alignment vertical="top" wrapText="1"/>
    </xf>
    <xf numFmtId="0" fontId="54" fillId="2" borderId="63" xfId="6" applyFont="1" applyFill="1" applyBorder="1" applyAlignment="1">
      <alignment vertical="top" wrapText="1"/>
    </xf>
    <xf numFmtId="0" fontId="54" fillId="2" borderId="90" xfId="6" applyFont="1" applyFill="1" applyBorder="1" applyAlignment="1">
      <alignment vertical="top" wrapText="1"/>
    </xf>
    <xf numFmtId="3" fontId="24" fillId="23" borderId="3" xfId="6" applyNumberFormat="1" applyFont="1" applyFill="1" applyBorder="1" applyAlignment="1">
      <alignment horizontal="right" vertical="center" wrapText="1"/>
    </xf>
    <xf numFmtId="3" fontId="24" fillId="23" borderId="15" xfId="6" applyNumberFormat="1" applyFont="1" applyFill="1" applyBorder="1" applyAlignment="1">
      <alignment horizontal="right" vertical="center" wrapText="1"/>
    </xf>
    <xf numFmtId="3" fontId="24" fillId="6" borderId="6" xfId="6" applyNumberFormat="1" applyFont="1" applyFill="1" applyBorder="1" applyAlignment="1">
      <alignment horizontal="right" vertical="center" wrapText="1"/>
    </xf>
    <xf numFmtId="3" fontId="24" fillId="23" borderId="4" xfId="6" applyNumberFormat="1" applyFont="1" applyFill="1" applyBorder="1" applyAlignment="1">
      <alignment horizontal="right" vertical="center" wrapText="1"/>
    </xf>
    <xf numFmtId="3" fontId="24" fillId="23" borderId="2" xfId="6" applyNumberFormat="1" applyFont="1" applyFill="1" applyBorder="1" applyAlignment="1">
      <alignment horizontal="right" vertical="center" wrapText="1"/>
    </xf>
    <xf numFmtId="3" fontId="19" fillId="23" borderId="3" xfId="6" applyNumberFormat="1" applyFont="1" applyFill="1" applyBorder="1" applyAlignment="1">
      <alignment horizontal="right" vertical="center" wrapText="1"/>
    </xf>
    <xf numFmtId="3" fontId="19" fillId="23" borderId="15" xfId="6" applyNumberFormat="1" applyFont="1" applyFill="1" applyBorder="1" applyAlignment="1">
      <alignment horizontal="right" vertical="center" wrapText="1"/>
    </xf>
    <xf numFmtId="3" fontId="19" fillId="6" borderId="6" xfId="6" applyNumberFormat="1" applyFont="1" applyFill="1" applyBorder="1" applyAlignment="1">
      <alignment horizontal="right" vertical="center" wrapText="1"/>
    </xf>
    <xf numFmtId="3" fontId="19" fillId="23" borderId="2" xfId="6" applyNumberFormat="1" applyFont="1" applyFill="1" applyBorder="1" applyAlignment="1">
      <alignment horizontal="right" vertical="center" wrapText="1"/>
    </xf>
    <xf numFmtId="0" fontId="11" fillId="0" borderId="0" xfId="6" applyFont="1" applyAlignment="1"/>
    <xf numFmtId="0" fontId="5" fillId="0" borderId="0" xfId="7" applyAlignment="1">
      <alignment horizontal="center"/>
    </xf>
    <xf numFmtId="0" fontId="0" fillId="0" borderId="0" xfId="0" applyFill="1" applyBorder="1"/>
    <xf numFmtId="0" fontId="5" fillId="0" borderId="0" xfId="7" applyFill="1" applyBorder="1"/>
    <xf numFmtId="0" fontId="5" fillId="0" borderId="0" xfId="7" applyBorder="1"/>
    <xf numFmtId="0" fontId="18" fillId="0" borderId="0" xfId="0" applyFont="1" applyBorder="1" applyAlignment="1">
      <alignment vertical="center"/>
    </xf>
    <xf numFmtId="0" fontId="7" fillId="24" borderId="2" xfId="0" applyFont="1" applyFill="1" applyBorder="1" applyAlignment="1">
      <alignment horizontal="center" vertical="center" wrapText="1"/>
    </xf>
    <xf numFmtId="0" fontId="0" fillId="0" borderId="6" xfId="0" applyFill="1" applyBorder="1"/>
    <xf numFmtId="0" fontId="61" fillId="0" borderId="0" xfId="0" applyFont="1" applyBorder="1" applyAlignment="1">
      <alignment vertical="center"/>
    </xf>
    <xf numFmtId="0" fontId="60" fillId="0" borderId="0" xfId="0" applyFont="1" applyBorder="1" applyAlignment="1">
      <alignment horizontal="left" vertical="center"/>
    </xf>
    <xf numFmtId="0" fontId="0" fillId="0" borderId="2" xfId="0" applyFont="1" applyBorder="1"/>
    <xf numFmtId="0" fontId="0" fillId="0" borderId="2" xfId="0" applyFill="1" applyBorder="1" applyAlignment="1">
      <alignment horizontal="center"/>
    </xf>
    <xf numFmtId="0" fontId="5" fillId="0" borderId="0" xfId="7" applyFill="1"/>
    <xf numFmtId="0" fontId="7" fillId="8" borderId="32" xfId="1" applyFont="1" applyFill="1" applyBorder="1" applyAlignment="1" applyProtection="1">
      <alignment horizontal="center" vertical="center" wrapText="1"/>
    </xf>
    <xf numFmtId="0" fontId="7" fillId="10" borderId="32" xfId="1" applyFont="1" applyFill="1" applyBorder="1" applyAlignment="1" applyProtection="1">
      <alignment horizontal="center" vertical="center" wrapText="1"/>
    </xf>
    <xf numFmtId="0" fontId="7" fillId="10" borderId="94" xfId="1" applyFont="1" applyFill="1" applyBorder="1" applyAlignment="1" applyProtection="1">
      <alignment horizontal="center" vertical="center" wrapText="1"/>
    </xf>
    <xf numFmtId="0" fontId="0" fillId="0" borderId="69" xfId="0" applyFill="1" applyBorder="1"/>
    <xf numFmtId="0" fontId="18" fillId="20" borderId="93" xfId="0" applyFont="1" applyFill="1" applyBorder="1" applyAlignment="1">
      <alignment horizontal="center" vertical="center"/>
    </xf>
    <xf numFmtId="0" fontId="0" fillId="20" borderId="66" xfId="0" applyFont="1" applyFill="1" applyBorder="1"/>
    <xf numFmtId="0" fontId="0" fillId="21" borderId="9" xfId="0" applyFont="1" applyFill="1" applyBorder="1"/>
    <xf numFmtId="0" fontId="0" fillId="0" borderId="75" xfId="0" applyFill="1" applyBorder="1"/>
    <xf numFmtId="0" fontId="0" fillId="0" borderId="76" xfId="0" applyFill="1" applyBorder="1"/>
    <xf numFmtId="0" fontId="0" fillId="20" borderId="79" xfId="0" applyFont="1" applyFill="1" applyBorder="1"/>
    <xf numFmtId="0" fontId="0" fillId="21" borderId="1" xfId="0" applyFont="1" applyFill="1" applyBorder="1"/>
    <xf numFmtId="0" fontId="56" fillId="0" borderId="76" xfId="0" applyFont="1" applyBorder="1"/>
    <xf numFmtId="4" fontId="0" fillId="0" borderId="10" xfId="0" applyNumberFormat="1" applyFill="1" applyBorder="1"/>
    <xf numFmtId="4" fontId="0" fillId="0" borderId="77" xfId="0" applyNumberFormat="1" applyFill="1" applyBorder="1"/>
    <xf numFmtId="4" fontId="0" fillId="0" borderId="78" xfId="0" applyNumberFormat="1" applyBorder="1"/>
    <xf numFmtId="4" fontId="0" fillId="0" borderId="2" xfId="0" applyNumberFormat="1" applyFill="1" applyBorder="1"/>
    <xf numFmtId="4" fontId="0" fillId="0" borderId="15" xfId="0" applyNumberFormat="1" applyFill="1" applyBorder="1"/>
    <xf numFmtId="4" fontId="0" fillId="0" borderId="76" xfId="0" applyNumberFormat="1" applyBorder="1"/>
    <xf numFmtId="4" fontId="0" fillId="20" borderId="79" xfId="0" applyNumberFormat="1" applyFill="1" applyBorder="1"/>
    <xf numFmtId="0" fontId="20" fillId="0" borderId="15" xfId="0" applyFont="1" applyBorder="1" applyAlignment="1">
      <alignment horizontal="left" vertical="center"/>
    </xf>
    <xf numFmtId="0" fontId="20" fillId="0" borderId="16" xfId="0" applyFont="1" applyBorder="1" applyAlignment="1">
      <alignment horizontal="left" vertical="center"/>
    </xf>
    <xf numFmtId="0" fontId="20" fillId="15" borderId="15" xfId="0" applyFont="1" applyFill="1" applyBorder="1" applyAlignment="1">
      <alignment horizontal="left" vertical="center"/>
    </xf>
    <xf numFmtId="0" fontId="20" fillId="15" borderId="16" xfId="0" applyFont="1" applyFill="1" applyBorder="1" applyAlignment="1">
      <alignment horizontal="left" vertical="center"/>
    </xf>
    <xf numFmtId="0" fontId="20" fillId="15" borderId="4" xfId="0" applyFont="1" applyFill="1" applyBorder="1" applyAlignment="1">
      <alignment horizontal="left" vertical="center"/>
    </xf>
    <xf numFmtId="4" fontId="0" fillId="0" borderId="63" xfId="0" applyNumberFormat="1" applyFill="1" applyBorder="1"/>
    <xf numFmtId="0" fontId="0" fillId="7" borderId="2" xfId="0" applyFill="1" applyBorder="1" applyProtection="1">
      <protection locked="0"/>
    </xf>
    <xf numFmtId="0" fontId="7" fillId="7" borderId="2" xfId="0" applyFont="1" applyFill="1" applyBorder="1" applyAlignment="1" applyProtection="1">
      <alignment vertical="center" wrapText="1"/>
      <protection locked="0"/>
    </xf>
    <xf numFmtId="0" fontId="0" fillId="7" borderId="76" xfId="0" applyFill="1" applyBorder="1"/>
    <xf numFmtId="0" fontId="0" fillId="7" borderId="87" xfId="0" applyFill="1" applyBorder="1"/>
    <xf numFmtId="4" fontId="0" fillId="0" borderId="20" xfId="0" applyNumberFormat="1" applyFill="1" applyBorder="1"/>
    <xf numFmtId="4" fontId="0" fillId="0" borderId="88" xfId="0" applyNumberFormat="1" applyFill="1" applyBorder="1"/>
    <xf numFmtId="0" fontId="0" fillId="0" borderId="4" xfId="0" applyFill="1" applyBorder="1"/>
    <xf numFmtId="0" fontId="0" fillId="0" borderId="88" xfId="0" applyFill="1" applyBorder="1"/>
    <xf numFmtId="0" fontId="56" fillId="0" borderId="4" xfId="0" applyFont="1" applyFill="1" applyBorder="1"/>
    <xf numFmtId="0" fontId="21" fillId="23" borderId="24" xfId="6" applyFont="1" applyFill="1" applyBorder="1" applyAlignment="1">
      <alignment horizontal="right" vertical="center" wrapText="1"/>
    </xf>
    <xf numFmtId="3" fontId="57" fillId="0" borderId="0" xfId="6" applyNumberFormat="1"/>
    <xf numFmtId="0" fontId="0" fillId="0" borderId="2" xfId="0" applyBorder="1" applyAlignment="1"/>
    <xf numFmtId="0" fontId="7" fillId="0" borderId="2" xfId="0" applyFont="1" applyBorder="1" applyAlignment="1"/>
    <xf numFmtId="0" fontId="0" fillId="0" borderId="72" xfId="0" applyBorder="1" applyAlignment="1"/>
    <xf numFmtId="0" fontId="0" fillId="0" borderId="2" xfId="0" applyBorder="1" applyAlignment="1">
      <alignment wrapText="1"/>
    </xf>
    <xf numFmtId="166" fontId="16" fillId="0" borderId="2" xfId="0" applyNumberFormat="1" applyFont="1" applyBorder="1" applyAlignment="1">
      <alignment horizontal="center" vertical="center"/>
    </xf>
    <xf numFmtId="3" fontId="0" fillId="0" borderId="82" xfId="0" applyNumberFormat="1" applyBorder="1" applyAlignment="1">
      <alignment horizontal="center"/>
    </xf>
    <xf numFmtId="0" fontId="12" fillId="0" borderId="0" xfId="0" applyFont="1" applyAlignment="1" applyProtection="1">
      <alignment vertical="center"/>
    </xf>
    <xf numFmtId="0" fontId="16" fillId="13" borderId="2" xfId="0" applyFont="1" applyFill="1" applyBorder="1" applyAlignment="1" applyProtection="1">
      <alignment horizontal="left" vertical="center"/>
    </xf>
    <xf numFmtId="0" fontId="12" fillId="0" borderId="0" xfId="0" applyFont="1" applyAlignment="1" applyProtection="1">
      <alignment horizontal="left" vertical="center"/>
    </xf>
    <xf numFmtId="1" fontId="12" fillId="0" borderId="0" xfId="0" applyNumberFormat="1" applyFont="1" applyAlignment="1" applyProtection="1">
      <alignment horizontal="center" vertical="center"/>
    </xf>
    <xf numFmtId="0" fontId="12" fillId="0" borderId="0" xfId="0" applyFont="1" applyFill="1" applyBorder="1" applyAlignment="1" applyProtection="1">
      <alignment horizontal="left" vertical="center"/>
    </xf>
    <xf numFmtId="1" fontId="12" fillId="0" borderId="0" xfId="0" applyNumberFormat="1" applyFont="1" applyFill="1" applyBorder="1" applyAlignment="1" applyProtection="1">
      <alignment horizontal="center" vertical="center"/>
    </xf>
    <xf numFmtId="0" fontId="7" fillId="0" borderId="0" xfId="0" applyFont="1" applyAlignment="1" applyProtection="1">
      <alignment vertical="center"/>
    </xf>
    <xf numFmtId="0" fontId="51" fillId="0" borderId="0" xfId="0" applyFont="1" applyAlignment="1" applyProtection="1">
      <alignment horizontal="left" vertical="center"/>
    </xf>
    <xf numFmtId="0" fontId="51" fillId="0" borderId="0" xfId="0" applyFont="1" applyFill="1" applyBorder="1" applyAlignment="1" applyProtection="1">
      <alignment horizontal="left" vertical="center"/>
    </xf>
    <xf numFmtId="1" fontId="51" fillId="0" borderId="0" xfId="0" applyNumberFormat="1" applyFont="1" applyFill="1" applyBorder="1" applyAlignment="1" applyProtection="1">
      <alignment horizontal="center" vertical="center"/>
    </xf>
    <xf numFmtId="0" fontId="51" fillId="0" borderId="0" xfId="0" applyFont="1" applyAlignment="1" applyProtection="1">
      <alignment vertical="center"/>
    </xf>
    <xf numFmtId="0" fontId="11" fillId="0" borderId="0" xfId="0" applyFont="1" applyBorder="1" applyAlignment="1" applyProtection="1">
      <alignment vertical="center"/>
    </xf>
    <xf numFmtId="0" fontId="34" fillId="0" borderId="2" xfId="0" applyFont="1" applyFill="1" applyBorder="1" applyAlignment="1" applyProtection="1">
      <alignment horizontal="center" vertical="center"/>
    </xf>
    <xf numFmtId="0" fontId="20" fillId="8" borderId="2" xfId="0" applyFont="1" applyFill="1" applyBorder="1" applyAlignment="1" applyProtection="1">
      <alignment horizontal="center" vertical="center"/>
    </xf>
    <xf numFmtId="0" fontId="20" fillId="9" borderId="2" xfId="0" applyFont="1" applyFill="1" applyBorder="1" applyAlignment="1" applyProtection="1">
      <alignment horizontal="center" vertical="center"/>
    </xf>
    <xf numFmtId="0" fontId="20" fillId="10" borderId="2" xfId="0" applyFont="1" applyFill="1" applyBorder="1" applyAlignment="1" applyProtection="1">
      <alignment horizontal="center" vertical="center"/>
    </xf>
    <xf numFmtId="0" fontId="20" fillId="11" borderId="2" xfId="0" applyFont="1" applyFill="1" applyBorder="1" applyAlignment="1" applyProtection="1">
      <alignment horizontal="center" vertical="center"/>
    </xf>
    <xf numFmtId="0" fontId="20" fillId="0" borderId="0" xfId="0" applyFont="1" applyBorder="1" applyAlignment="1" applyProtection="1">
      <alignment vertical="center"/>
    </xf>
    <xf numFmtId="0" fontId="7" fillId="0" borderId="18" xfId="0" applyFont="1" applyFill="1" applyBorder="1" applyAlignment="1" applyProtection="1">
      <alignment horizontal="center" vertical="center" wrapText="1"/>
    </xf>
    <xf numFmtId="0" fontId="7" fillId="8" borderId="18" xfId="0" applyFont="1" applyFill="1" applyBorder="1" applyAlignment="1" applyProtection="1">
      <alignment horizontal="center" vertical="center" wrapText="1"/>
    </xf>
    <xf numFmtId="0" fontId="7" fillId="10" borderId="18" xfId="0" applyFont="1" applyFill="1" applyBorder="1" applyAlignment="1" applyProtection="1">
      <alignment horizontal="center" vertical="center" wrapText="1"/>
    </xf>
    <xf numFmtId="0" fontId="7" fillId="11" borderId="18" xfId="0" applyFont="1" applyFill="1" applyBorder="1" applyAlignment="1" applyProtection="1">
      <alignment horizontal="center" vertical="center" wrapText="1"/>
    </xf>
    <xf numFmtId="0" fontId="16" fillId="11" borderId="18" xfId="0" applyFont="1" applyFill="1" applyBorder="1" applyAlignment="1" applyProtection="1">
      <alignment horizontal="center" vertical="center" wrapText="1"/>
    </xf>
    <xf numFmtId="0" fontId="7" fillId="11" borderId="2"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7" fillId="0" borderId="0" xfId="0" applyFont="1" applyBorder="1" applyAlignment="1" applyProtection="1">
      <alignment vertical="center"/>
    </xf>
    <xf numFmtId="0" fontId="12" fillId="0" borderId="2" xfId="0" applyFont="1" applyBorder="1" applyAlignment="1" applyProtection="1">
      <alignment horizontal="center" vertical="center" wrapText="1"/>
    </xf>
    <xf numFmtId="0" fontId="7" fillId="0" borderId="2" xfId="0" applyFont="1" applyFill="1" applyBorder="1" applyAlignment="1" applyProtection="1">
      <alignment vertical="center" wrapText="1"/>
    </xf>
    <xf numFmtId="0" fontId="10" fillId="0" borderId="2" xfId="0" applyFont="1" applyFill="1" applyBorder="1" applyAlignment="1" applyProtection="1">
      <alignment horizontal="center" vertical="center" wrapText="1"/>
    </xf>
    <xf numFmtId="14" fontId="12" fillId="0" borderId="2" xfId="0" applyNumberFormat="1" applyFont="1" applyFill="1" applyBorder="1" applyAlignment="1" applyProtection="1">
      <alignment horizontal="center" vertical="center" wrapText="1"/>
    </xf>
    <xf numFmtId="1" fontId="12" fillId="0" borderId="2" xfId="0" applyNumberFormat="1" applyFont="1" applyFill="1" applyBorder="1" applyAlignment="1" applyProtection="1">
      <alignment horizontal="center" vertical="center" wrapText="1"/>
    </xf>
    <xf numFmtId="9" fontId="7" fillId="0" borderId="2" xfId="0" applyNumberFormat="1" applyFont="1" applyFill="1" applyBorder="1" applyAlignment="1" applyProtection="1">
      <alignment horizontal="center" vertical="center" wrapText="1"/>
    </xf>
    <xf numFmtId="9" fontId="12" fillId="0" borderId="2" xfId="0" applyNumberFormat="1" applyFont="1" applyFill="1" applyBorder="1" applyAlignment="1" applyProtection="1">
      <alignment horizontal="center" vertical="center" wrapText="1"/>
    </xf>
    <xf numFmtId="4" fontId="33" fillId="0" borderId="2" xfId="0" applyNumberFormat="1" applyFont="1" applyFill="1" applyBorder="1" applyAlignment="1" applyProtection="1">
      <alignment horizontal="center" vertical="center" wrapText="1"/>
    </xf>
    <xf numFmtId="2" fontId="12" fillId="0" borderId="2" xfId="0" applyNumberFormat="1" applyFont="1" applyFill="1" applyBorder="1" applyAlignment="1" applyProtection="1">
      <alignment horizontal="right" vertical="center" wrapText="1" indent="1"/>
    </xf>
    <xf numFmtId="4" fontId="12" fillId="0" borderId="2" xfId="0" applyNumberFormat="1" applyFont="1" applyFill="1" applyBorder="1" applyAlignment="1" applyProtection="1">
      <alignment horizontal="right" vertical="center" wrapText="1" indent="1"/>
    </xf>
    <xf numFmtId="49" fontId="12" fillId="0" borderId="2" xfId="0" applyNumberFormat="1" applyFont="1" applyFill="1" applyBorder="1" applyAlignment="1" applyProtection="1">
      <alignment horizontal="right" vertical="center" wrapText="1" indent="1"/>
    </xf>
    <xf numFmtId="4" fontId="33" fillId="0" borderId="2" xfId="0" applyNumberFormat="1" applyFont="1" applyFill="1" applyBorder="1" applyAlignment="1" applyProtection="1">
      <alignment horizontal="right" vertical="center" wrapText="1" indent="1"/>
    </xf>
    <xf numFmtId="165" fontId="7" fillId="0" borderId="2" xfId="0" applyNumberFormat="1" applyFont="1" applyFill="1" applyBorder="1" applyAlignment="1" applyProtection="1">
      <alignment horizontal="center" vertical="center" wrapText="1"/>
    </xf>
    <xf numFmtId="4" fontId="12" fillId="0" borderId="2" xfId="0" applyNumberFormat="1" applyFont="1" applyFill="1" applyBorder="1" applyAlignment="1" applyProtection="1">
      <alignment horizontal="center" vertical="center" wrapText="1"/>
    </xf>
    <xf numFmtId="4" fontId="16" fillId="0" borderId="2" xfId="0" applyNumberFormat="1" applyFont="1" applyFill="1" applyBorder="1" applyAlignment="1" applyProtection="1">
      <alignment horizontal="right" vertical="center" wrapText="1" indent="1"/>
    </xf>
    <xf numFmtId="0" fontId="40" fillId="0" borderId="0" xfId="0" applyFont="1" applyAlignment="1" applyProtection="1">
      <alignment vertical="center"/>
    </xf>
    <xf numFmtId="0" fontId="12" fillId="0" borderId="0" xfId="0" applyFont="1" applyAlignment="1" applyProtection="1">
      <alignment vertical="center" wrapText="1"/>
    </xf>
    <xf numFmtId="0" fontId="12" fillId="18" borderId="2" xfId="0" applyFont="1" applyFill="1" applyBorder="1" applyAlignment="1" applyProtection="1">
      <alignment horizontal="center" vertical="center" wrapText="1"/>
    </xf>
    <xf numFmtId="0" fontId="7" fillId="18" borderId="2" xfId="0" applyFont="1" applyFill="1" applyBorder="1" applyAlignment="1" applyProtection="1">
      <alignment vertical="center" wrapText="1"/>
    </xf>
    <xf numFmtId="0" fontId="10" fillId="18" borderId="2" xfId="0" applyFont="1" applyFill="1" applyBorder="1" applyAlignment="1" applyProtection="1">
      <alignment horizontal="center" vertical="center" wrapText="1"/>
    </xf>
    <xf numFmtId="14" fontId="12" fillId="18" borderId="2" xfId="0" applyNumberFormat="1" applyFont="1" applyFill="1" applyBorder="1" applyAlignment="1" applyProtection="1">
      <alignment horizontal="center" vertical="center" wrapText="1"/>
    </xf>
    <xf numFmtId="1" fontId="7" fillId="18" borderId="2" xfId="0" applyNumberFormat="1" applyFont="1" applyFill="1" applyBorder="1" applyAlignment="1" applyProtection="1">
      <alignment horizontal="center" vertical="center" wrapText="1"/>
    </xf>
    <xf numFmtId="9" fontId="7" fillId="18" borderId="2" xfId="0" applyNumberFormat="1" applyFont="1" applyFill="1" applyBorder="1" applyAlignment="1" applyProtection="1">
      <alignment horizontal="center" vertical="center" wrapText="1"/>
    </xf>
    <xf numFmtId="9" fontId="12" fillId="18" borderId="2" xfId="0" applyNumberFormat="1" applyFont="1" applyFill="1" applyBorder="1" applyAlignment="1" applyProtection="1">
      <alignment horizontal="center" vertical="center" wrapText="1"/>
    </xf>
    <xf numFmtId="4" fontId="33" fillId="18" borderId="2" xfId="0" applyNumberFormat="1" applyFont="1" applyFill="1" applyBorder="1" applyAlignment="1" applyProtection="1">
      <alignment horizontal="center" vertical="center" wrapText="1"/>
    </xf>
    <xf numFmtId="2" fontId="12" fillId="18" borderId="2" xfId="0" applyNumberFormat="1" applyFont="1" applyFill="1" applyBorder="1" applyAlignment="1" applyProtection="1">
      <alignment horizontal="right" vertical="center" wrapText="1" indent="1"/>
    </xf>
    <xf numFmtId="4" fontId="12" fillId="18" borderId="2" xfId="0" applyNumberFormat="1" applyFont="1" applyFill="1" applyBorder="1" applyAlignment="1" applyProtection="1">
      <alignment horizontal="right" vertical="center" wrapText="1" indent="1"/>
    </xf>
    <xf numFmtId="49" fontId="12" fillId="18" borderId="2" xfId="0" applyNumberFormat="1" applyFont="1" applyFill="1" applyBorder="1" applyAlignment="1" applyProtection="1">
      <alignment horizontal="right" vertical="center" wrapText="1" indent="1"/>
    </xf>
    <xf numFmtId="4" fontId="33" fillId="18" borderId="2" xfId="0" applyNumberFormat="1" applyFont="1" applyFill="1" applyBorder="1" applyAlignment="1" applyProtection="1">
      <alignment horizontal="right" vertical="center" wrapText="1" indent="1"/>
    </xf>
    <xf numFmtId="165" fontId="7" fillId="18" borderId="2" xfId="0" applyNumberFormat="1" applyFont="1" applyFill="1" applyBorder="1" applyAlignment="1" applyProtection="1">
      <alignment horizontal="center" vertical="center" wrapText="1"/>
    </xf>
    <xf numFmtId="4" fontId="12" fillId="18" borderId="2" xfId="0" applyNumberFormat="1" applyFont="1" applyFill="1" applyBorder="1" applyAlignment="1" applyProtection="1">
      <alignment horizontal="center" vertical="center" wrapText="1"/>
    </xf>
    <xf numFmtId="4" fontId="16" fillId="18" borderId="2" xfId="0" applyNumberFormat="1" applyFont="1" applyFill="1" applyBorder="1" applyAlignment="1" applyProtection="1">
      <alignment horizontal="right" vertical="center" wrapText="1" indent="1"/>
    </xf>
    <xf numFmtId="0" fontId="7" fillId="0" borderId="0" xfId="0" applyFont="1" applyAlignment="1" applyProtection="1">
      <alignment vertical="center" wrapText="1"/>
    </xf>
    <xf numFmtId="4" fontId="40" fillId="0" borderId="0" xfId="0" applyNumberFormat="1" applyFont="1" applyAlignment="1" applyProtection="1">
      <alignment vertical="center"/>
    </xf>
    <xf numFmtId="4" fontId="29" fillId="0" borderId="2" xfId="0" applyNumberFormat="1" applyFont="1" applyBorder="1" applyAlignment="1" applyProtection="1">
      <alignment horizontal="right" vertical="center" wrapText="1"/>
    </xf>
    <xf numFmtId="0" fontId="13" fillId="0" borderId="0" xfId="0" applyFont="1" applyAlignment="1" applyProtection="1">
      <alignment horizontal="center" vertical="center"/>
    </xf>
    <xf numFmtId="0" fontId="7" fillId="7" borderId="2" xfId="0" applyFont="1" applyFill="1" applyBorder="1" applyAlignment="1" applyProtection="1">
      <alignment horizontal="left" vertical="center" wrapText="1"/>
      <protection locked="0"/>
    </xf>
    <xf numFmtId="14" fontId="7" fillId="7" borderId="2" xfId="0" applyNumberFormat="1" applyFont="1" applyFill="1" applyBorder="1" applyAlignment="1" applyProtection="1">
      <alignment horizontal="center" vertical="center" wrapText="1"/>
      <protection locked="0"/>
    </xf>
    <xf numFmtId="0" fontId="7" fillId="7" borderId="2" xfId="0" applyFont="1" applyFill="1" applyBorder="1" applyAlignment="1" applyProtection="1">
      <alignment horizontal="center" vertical="center" wrapText="1"/>
      <protection locked="0"/>
    </xf>
    <xf numFmtId="1" fontId="7" fillId="7" borderId="2" xfId="0" quotePrefix="1" applyNumberFormat="1" applyFont="1" applyFill="1" applyBorder="1" applyAlignment="1" applyProtection="1">
      <alignment horizontal="center" vertical="center" wrapText="1"/>
      <protection locked="0"/>
    </xf>
    <xf numFmtId="14" fontId="33" fillId="7" borderId="2" xfId="0" applyNumberFormat="1" applyFont="1" applyFill="1" applyBorder="1" applyAlignment="1" applyProtection="1">
      <alignment horizontal="center" vertical="center" wrapText="1"/>
      <protection locked="0"/>
    </xf>
    <xf numFmtId="4" fontId="12" fillId="7" borderId="2" xfId="0" applyNumberFormat="1" applyFont="1" applyFill="1" applyBorder="1" applyAlignment="1" applyProtection="1">
      <alignment horizontal="right" vertical="center" wrapText="1" indent="1"/>
      <protection locked="0"/>
    </xf>
    <xf numFmtId="49" fontId="7" fillId="7" borderId="2" xfId="0" applyNumberFormat="1"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protection locked="0"/>
    </xf>
    <xf numFmtId="0" fontId="7" fillId="18" borderId="2" xfId="0" applyFont="1" applyFill="1" applyBorder="1" applyAlignment="1" applyProtection="1">
      <alignment horizontal="left" vertical="center"/>
      <protection locked="0"/>
    </xf>
    <xf numFmtId="14" fontId="7" fillId="18" borderId="2" xfId="0" applyNumberFormat="1" applyFont="1" applyFill="1" applyBorder="1" applyAlignment="1" applyProtection="1">
      <alignment horizontal="center" vertical="center" wrapText="1"/>
      <protection locked="0"/>
    </xf>
    <xf numFmtId="0" fontId="7" fillId="18" borderId="2" xfId="0" applyFont="1" applyFill="1" applyBorder="1" applyAlignment="1" applyProtection="1">
      <alignment vertical="center" wrapText="1"/>
      <protection locked="0"/>
    </xf>
    <xf numFmtId="0" fontId="7" fillId="18" borderId="2" xfId="0" applyFont="1" applyFill="1" applyBorder="1" applyAlignment="1" applyProtection="1">
      <alignment horizontal="center" vertical="center" wrapText="1"/>
      <protection locked="0"/>
    </xf>
    <xf numFmtId="49" fontId="7" fillId="18" borderId="2" xfId="0" applyNumberFormat="1" applyFont="1" applyFill="1" applyBorder="1" applyAlignment="1" applyProtection="1">
      <alignment horizontal="center" vertical="center" wrapText="1"/>
      <protection locked="0"/>
    </xf>
    <xf numFmtId="4" fontId="12" fillId="18" borderId="2" xfId="0" applyNumberFormat="1" applyFont="1" applyFill="1" applyBorder="1" applyAlignment="1" applyProtection="1">
      <alignment horizontal="right" vertical="center" wrapText="1" indent="1"/>
      <protection locked="0"/>
    </xf>
    <xf numFmtId="4" fontId="7" fillId="7" borderId="2" xfId="0" applyNumberFormat="1" applyFont="1" applyFill="1" applyBorder="1" applyAlignment="1" applyProtection="1">
      <alignment horizontal="right" vertical="center" wrapText="1" indent="1"/>
      <protection locked="0"/>
    </xf>
    <xf numFmtId="0" fontId="40" fillId="18" borderId="2" xfId="0" applyFont="1" applyFill="1" applyBorder="1" applyAlignment="1" applyProtection="1">
      <alignment horizontal="center" vertical="center"/>
      <protection locked="0"/>
    </xf>
    <xf numFmtId="0" fontId="7" fillId="18" borderId="2" xfId="0" applyFont="1" applyFill="1" applyBorder="1" applyAlignment="1" applyProtection="1">
      <alignment vertical="center"/>
      <protection locked="0"/>
    </xf>
    <xf numFmtId="0" fontId="7" fillId="0" borderId="0" xfId="0" applyFont="1" applyAlignment="1" applyProtection="1">
      <alignment vertical="center"/>
      <protection locked="0"/>
    </xf>
    <xf numFmtId="0" fontId="20" fillId="7" borderId="2" xfId="0" applyFont="1" applyFill="1" applyBorder="1" applyAlignment="1" applyProtection="1">
      <alignment horizontal="center" vertical="center"/>
      <protection locked="0"/>
    </xf>
    <xf numFmtId="0" fontId="40" fillId="7" borderId="2" xfId="0" applyFont="1" applyFill="1" applyBorder="1" applyAlignment="1" applyProtection="1">
      <alignment horizontal="center" vertical="center"/>
      <protection locked="0"/>
    </xf>
    <xf numFmtId="0" fontId="7" fillId="7" borderId="2" xfId="0" applyFont="1" applyFill="1" applyBorder="1" applyAlignment="1" applyProtection="1">
      <alignment vertical="center"/>
      <protection locked="0"/>
    </xf>
    <xf numFmtId="0" fontId="20" fillId="18" borderId="2" xfId="0" applyFont="1" applyFill="1" applyBorder="1" applyAlignment="1" applyProtection="1">
      <alignment horizontal="center" vertical="center"/>
      <protection locked="0"/>
    </xf>
    <xf numFmtId="0" fontId="58" fillId="0" borderId="0" xfId="6" applyFont="1" applyAlignment="1" applyProtection="1"/>
    <xf numFmtId="0" fontId="59" fillId="0" borderId="0" xfId="0" applyFont="1" applyBorder="1" applyAlignment="1" applyProtection="1">
      <alignment vertical="center"/>
    </xf>
    <xf numFmtId="0" fontId="26" fillId="0" borderId="0" xfId="0" applyFont="1" applyProtection="1"/>
    <xf numFmtId="0" fontId="59" fillId="0" borderId="0" xfId="0" applyFont="1" applyBorder="1" applyAlignment="1" applyProtection="1">
      <alignment horizontal="left" vertical="center"/>
    </xf>
    <xf numFmtId="0" fontId="0" fillId="0" borderId="0" xfId="0" applyProtection="1"/>
    <xf numFmtId="0" fontId="57" fillId="0" borderId="0" xfId="6" applyProtection="1"/>
    <xf numFmtId="0" fontId="18" fillId="0" borderId="57" xfId="6" applyFont="1" applyBorder="1" applyAlignment="1" applyProtection="1">
      <alignment vertical="center"/>
    </xf>
    <xf numFmtId="0" fontId="59" fillId="0" borderId="57" xfId="6" applyFont="1" applyBorder="1" applyAlignment="1" applyProtection="1">
      <alignment vertical="center"/>
    </xf>
    <xf numFmtId="0" fontId="54" fillId="2" borderId="70" xfId="6" applyFont="1" applyFill="1" applyBorder="1" applyAlignment="1" applyProtection="1">
      <alignment vertical="center" wrapText="1"/>
    </xf>
    <xf numFmtId="0" fontId="54" fillId="2" borderId="68" xfId="6" applyFont="1" applyFill="1" applyBorder="1" applyAlignment="1" applyProtection="1">
      <alignment vertical="center"/>
    </xf>
    <xf numFmtId="0" fontId="54" fillId="2" borderId="89" xfId="6" applyFont="1" applyFill="1" applyBorder="1" applyAlignment="1" applyProtection="1">
      <alignment vertical="top" wrapText="1"/>
    </xf>
    <xf numFmtId="0" fontId="54" fillId="2" borderId="85" xfId="6" applyFont="1" applyFill="1" applyBorder="1" applyAlignment="1" applyProtection="1">
      <alignment vertical="center" wrapText="1"/>
    </xf>
    <xf numFmtId="0" fontId="54" fillId="2" borderId="32" xfId="6" applyFont="1" applyFill="1" applyBorder="1" applyAlignment="1" applyProtection="1">
      <alignment vertical="center"/>
    </xf>
    <xf numFmtId="0" fontId="54" fillId="2" borderId="64" xfId="6" applyFont="1" applyFill="1" applyBorder="1" applyAlignment="1" applyProtection="1">
      <alignment vertical="top" wrapText="1"/>
    </xf>
    <xf numFmtId="0" fontId="54" fillId="23" borderId="13" xfId="6" applyFont="1" applyFill="1" applyBorder="1" applyAlignment="1" applyProtection="1">
      <alignment horizontal="right" vertical="center" wrapText="1"/>
    </xf>
    <xf numFmtId="3" fontId="47" fillId="23" borderId="10" xfId="6" applyNumberFormat="1" applyFont="1" applyFill="1" applyBorder="1" applyAlignment="1" applyProtection="1">
      <alignment horizontal="right" vertical="center" wrapText="1"/>
    </xf>
    <xf numFmtId="3" fontId="47" fillId="23" borderId="77" xfId="6" applyNumberFormat="1" applyFont="1" applyFill="1" applyBorder="1" applyAlignment="1" applyProtection="1">
      <alignment horizontal="right" vertical="center" wrapText="1"/>
    </xf>
    <xf numFmtId="3" fontId="19" fillId="2" borderId="76" xfId="6" applyNumberFormat="1" applyFont="1" applyFill="1" applyBorder="1" applyAlignment="1" applyProtection="1">
      <alignment horizontal="right" vertical="center" wrapText="1"/>
    </xf>
    <xf numFmtId="0" fontId="54" fillId="23" borderId="3" xfId="6" applyFont="1" applyFill="1" applyBorder="1" applyAlignment="1" applyProtection="1">
      <alignment horizontal="right" vertical="center" wrapText="1"/>
    </xf>
    <xf numFmtId="3" fontId="47" fillId="23" borderId="2" xfId="6" applyNumberFormat="1" applyFont="1" applyFill="1" applyBorder="1" applyAlignment="1" applyProtection="1">
      <alignment horizontal="right" vertical="center" wrapText="1"/>
    </xf>
    <xf numFmtId="3" fontId="47" fillId="23" borderId="15" xfId="6" applyNumberFormat="1" applyFont="1" applyFill="1" applyBorder="1" applyAlignment="1" applyProtection="1">
      <alignment horizontal="right" vertical="center" wrapText="1"/>
    </xf>
    <xf numFmtId="0" fontId="21" fillId="23" borderId="3" xfId="6" applyFont="1" applyFill="1" applyBorder="1" applyAlignment="1" applyProtection="1">
      <alignment horizontal="right" vertical="center" wrapText="1"/>
    </xf>
    <xf numFmtId="0" fontId="21" fillId="23" borderId="24" xfId="6" applyFont="1" applyFill="1" applyBorder="1" applyAlignment="1" applyProtection="1">
      <alignment horizontal="right" vertical="center" wrapText="1"/>
    </xf>
    <xf numFmtId="3" fontId="19" fillId="2" borderId="95" xfId="6" applyNumberFormat="1" applyFont="1" applyFill="1" applyBorder="1" applyAlignment="1" applyProtection="1">
      <alignment horizontal="right" vertical="center" wrapText="1"/>
    </xf>
    <xf numFmtId="0" fontId="13" fillId="2" borderId="30" xfId="6" applyFont="1" applyFill="1" applyBorder="1" applyAlignment="1" applyProtection="1">
      <alignment horizontal="right" vertical="center" wrapText="1"/>
    </xf>
    <xf numFmtId="0" fontId="21" fillId="2" borderId="45" xfId="6" applyFont="1" applyFill="1" applyBorder="1" applyAlignment="1" applyProtection="1">
      <alignment horizontal="left" vertical="center" wrapText="1"/>
    </xf>
    <xf numFmtId="3" fontId="19" fillId="2" borderId="45" xfId="6" applyNumberFormat="1" applyFont="1" applyFill="1" applyBorder="1" applyAlignment="1" applyProtection="1">
      <alignment horizontal="right" vertical="center" wrapText="1"/>
    </xf>
    <xf numFmtId="3" fontId="19" fillId="2" borderId="73" xfId="6" applyNumberFormat="1" applyFont="1" applyFill="1" applyBorder="1" applyAlignment="1" applyProtection="1">
      <alignment horizontal="right" vertical="center" wrapText="1"/>
    </xf>
    <xf numFmtId="3" fontId="19" fillId="2" borderId="73" xfId="0" applyNumberFormat="1" applyFont="1" applyFill="1" applyBorder="1" applyAlignment="1" applyProtection="1">
      <alignment horizontal="right" vertical="center" wrapText="1"/>
    </xf>
    <xf numFmtId="3" fontId="19" fillId="2" borderId="1" xfId="6" applyNumberFormat="1" applyFont="1" applyFill="1" applyBorder="1" applyAlignment="1" applyProtection="1">
      <alignment horizontal="right" vertical="center" wrapText="1"/>
    </xf>
    <xf numFmtId="0" fontId="18" fillId="0" borderId="0" xfId="0" applyFont="1" applyBorder="1" applyAlignment="1" applyProtection="1">
      <alignment vertical="center"/>
    </xf>
    <xf numFmtId="0" fontId="61" fillId="0" borderId="0" xfId="0" applyFont="1" applyBorder="1" applyAlignment="1" applyProtection="1">
      <alignment vertical="center"/>
    </xf>
    <xf numFmtId="0" fontId="60" fillId="0" borderId="0" xfId="0" applyFont="1" applyBorder="1" applyAlignment="1" applyProtection="1">
      <alignment horizontal="left" vertical="center"/>
    </xf>
    <xf numFmtId="0" fontId="18" fillId="0" borderId="0" xfId="0" applyFont="1" applyBorder="1" applyAlignment="1" applyProtection="1">
      <alignment horizontal="left" vertical="center"/>
    </xf>
    <xf numFmtId="0" fontId="54" fillId="20" borderId="70" xfId="0" applyFont="1" applyFill="1" applyBorder="1" applyAlignment="1" applyProtection="1">
      <alignment vertical="center" wrapText="1"/>
    </xf>
    <xf numFmtId="0" fontId="54" fillId="20" borderId="68" xfId="0" applyFont="1" applyFill="1" applyBorder="1" applyAlignment="1" applyProtection="1">
      <alignment vertical="center" wrapText="1"/>
    </xf>
    <xf numFmtId="0" fontId="54" fillId="20" borderId="68" xfId="0" applyFont="1" applyFill="1" applyBorder="1" applyAlignment="1" applyProtection="1">
      <alignment vertical="top" wrapText="1"/>
    </xf>
    <xf numFmtId="0" fontId="24" fillId="20" borderId="78" xfId="0" applyFont="1" applyFill="1" applyBorder="1" applyAlignment="1" applyProtection="1">
      <alignment vertical="top" wrapText="1"/>
    </xf>
    <xf numFmtId="0" fontId="20" fillId="20" borderId="81" xfId="0" applyFont="1" applyFill="1" applyBorder="1" applyAlignment="1" applyProtection="1">
      <alignment vertical="center" wrapText="1"/>
    </xf>
    <xf numFmtId="0" fontId="20" fillId="20" borderId="82" xfId="0" applyFont="1" applyFill="1" applyBorder="1" applyAlignment="1" applyProtection="1">
      <alignment vertical="center" wrapText="1"/>
    </xf>
    <xf numFmtId="0" fontId="54" fillId="20" borderId="82" xfId="0" applyFont="1" applyFill="1" applyBorder="1" applyAlignment="1" applyProtection="1">
      <alignment vertical="top" wrapText="1"/>
    </xf>
    <xf numFmtId="0" fontId="24" fillId="20" borderId="87" xfId="0" applyFont="1" applyFill="1" applyBorder="1" applyAlignment="1" applyProtection="1">
      <alignment vertical="top" wrapText="1"/>
    </xf>
    <xf numFmtId="0" fontId="54" fillId="23" borderId="14" xfId="0" applyFont="1" applyFill="1" applyBorder="1" applyAlignment="1" applyProtection="1">
      <alignment horizontal="right" vertical="center" wrapText="1"/>
    </xf>
    <xf numFmtId="0" fontId="24" fillId="23" borderId="63" xfId="0" applyFont="1" applyFill="1" applyBorder="1" applyAlignment="1" applyProtection="1">
      <alignment horizontal="right" vertical="center" wrapText="1"/>
    </xf>
    <xf numFmtId="3" fontId="47" fillId="23" borderId="63" xfId="0" applyNumberFormat="1" applyFont="1" applyFill="1" applyBorder="1" applyAlignment="1" applyProtection="1">
      <alignment horizontal="right" vertical="center" wrapText="1"/>
    </xf>
    <xf numFmtId="3" fontId="19" fillId="2" borderId="75" xfId="0" applyNumberFormat="1" applyFont="1" applyFill="1" applyBorder="1" applyAlignment="1" applyProtection="1">
      <alignment horizontal="right" vertical="center" wrapText="1"/>
    </xf>
    <xf numFmtId="0" fontId="54" fillId="23" borderId="3" xfId="0" applyFont="1" applyFill="1" applyBorder="1" applyAlignment="1" applyProtection="1">
      <alignment horizontal="right" vertical="center" wrapText="1"/>
    </xf>
    <xf numFmtId="0" fontId="24" fillId="23" borderId="2" xfId="0" applyFont="1" applyFill="1" applyBorder="1" applyAlignment="1" applyProtection="1">
      <alignment horizontal="right" vertical="center" wrapText="1"/>
    </xf>
    <xf numFmtId="3" fontId="47" fillId="23" borderId="2" xfId="0" applyNumberFormat="1" applyFont="1" applyFill="1" applyBorder="1" applyAlignment="1" applyProtection="1">
      <alignment horizontal="right" vertical="center" wrapText="1"/>
    </xf>
    <xf numFmtId="3" fontId="19" fillId="2" borderId="76" xfId="0" applyNumberFormat="1" applyFont="1" applyFill="1" applyBorder="1" applyAlignment="1" applyProtection="1">
      <alignment horizontal="right" vertical="center" wrapText="1"/>
    </xf>
    <xf numFmtId="0" fontId="21" fillId="23" borderId="3" xfId="0" applyFont="1" applyFill="1" applyBorder="1" applyAlignment="1" applyProtection="1">
      <alignment horizontal="right" vertical="center" wrapText="1"/>
    </xf>
    <xf numFmtId="0" fontId="19" fillId="23" borderId="2" xfId="0" applyFont="1" applyFill="1" applyBorder="1" applyAlignment="1" applyProtection="1">
      <alignment horizontal="right" vertical="center" wrapText="1"/>
    </xf>
    <xf numFmtId="3" fontId="47" fillId="23" borderId="18" xfId="0" applyNumberFormat="1" applyFont="1" applyFill="1" applyBorder="1" applyAlignment="1" applyProtection="1">
      <alignment horizontal="right" vertical="center" wrapText="1"/>
    </xf>
    <xf numFmtId="0" fontId="13" fillId="2" borderId="30" xfId="0" applyFont="1" applyFill="1" applyBorder="1" applyAlignment="1" applyProtection="1">
      <alignment horizontal="right" vertical="center" wrapText="1"/>
    </xf>
    <xf numFmtId="0" fontId="21" fillId="2" borderId="45" xfId="0" applyFont="1" applyFill="1" applyBorder="1" applyAlignment="1" applyProtection="1">
      <alignment horizontal="left" vertical="center" wrapText="1"/>
    </xf>
    <xf numFmtId="3" fontId="19" fillId="2" borderId="45" xfId="0" applyNumberFormat="1" applyFont="1" applyFill="1" applyBorder="1" applyAlignment="1" applyProtection="1">
      <alignment horizontal="right" vertical="center" wrapText="1"/>
    </xf>
    <xf numFmtId="3" fontId="19" fillId="2" borderId="1" xfId="0" applyNumberFormat="1" applyFont="1" applyFill="1" applyBorder="1" applyAlignment="1" applyProtection="1">
      <alignment horizontal="right" vertical="center" wrapText="1"/>
    </xf>
    <xf numFmtId="3" fontId="19" fillId="6" borderId="2" xfId="0" applyNumberFormat="1" applyFont="1" applyFill="1" applyBorder="1" applyAlignment="1" applyProtection="1"/>
    <xf numFmtId="3" fontId="0" fillId="0" borderId="0" xfId="0" applyNumberFormat="1" applyProtection="1"/>
    <xf numFmtId="0" fontId="0" fillId="0" borderId="4" xfId="0" applyBorder="1" applyProtection="1">
      <protection locked="0"/>
    </xf>
    <xf numFmtId="0" fontId="0" fillId="0" borderId="2" xfId="0" applyBorder="1" applyProtection="1">
      <protection locked="0"/>
    </xf>
    <xf numFmtId="0" fontId="0" fillId="0" borderId="91" xfId="0" applyBorder="1" applyProtection="1">
      <protection locked="0"/>
    </xf>
    <xf numFmtId="0" fontId="0" fillId="0" borderId="18" xfId="0" applyBorder="1" applyProtection="1">
      <protection locked="0"/>
    </xf>
    <xf numFmtId="0" fontId="0" fillId="0" borderId="88" xfId="0" applyBorder="1" applyProtection="1"/>
    <xf numFmtId="0" fontId="0" fillId="0" borderId="4" xfId="0" applyBorder="1" applyProtection="1"/>
    <xf numFmtId="0" fontId="0" fillId="0" borderId="91" xfId="0" applyBorder="1" applyProtection="1"/>
    <xf numFmtId="3" fontId="47" fillId="6" borderId="18" xfId="6" applyNumberFormat="1" applyFont="1" applyFill="1" applyBorder="1" applyAlignment="1" applyProtection="1">
      <alignment horizontal="right" vertical="center" wrapText="1"/>
    </xf>
    <xf numFmtId="3" fontId="47" fillId="6" borderId="92" xfId="6" applyNumberFormat="1" applyFont="1" applyFill="1" applyBorder="1" applyAlignment="1" applyProtection="1">
      <alignment horizontal="right" vertical="center" wrapText="1"/>
    </xf>
    <xf numFmtId="3" fontId="47" fillId="6" borderId="92" xfId="0" applyNumberFormat="1" applyFont="1" applyFill="1" applyBorder="1" applyAlignment="1" applyProtection="1">
      <alignment vertical="center" wrapText="1"/>
    </xf>
    <xf numFmtId="0" fontId="18" fillId="0" borderId="0" xfId="6" applyFont="1" applyBorder="1" applyAlignment="1" applyProtection="1">
      <alignment vertical="center"/>
    </xf>
    <xf numFmtId="3" fontId="19" fillId="2" borderId="75" xfId="6" applyNumberFormat="1" applyFont="1" applyFill="1" applyBorder="1" applyAlignment="1" applyProtection="1">
      <alignment horizontal="right" vertical="center" wrapText="1"/>
    </xf>
    <xf numFmtId="0" fontId="54" fillId="2" borderId="68" xfId="6" applyFont="1" applyFill="1" applyBorder="1" applyAlignment="1" applyProtection="1">
      <alignment horizontal="center" vertical="center" wrapText="1"/>
    </xf>
    <xf numFmtId="0" fontId="54" fillId="2" borderId="89" xfId="6" applyFont="1" applyFill="1" applyBorder="1" applyAlignment="1" applyProtection="1">
      <alignment horizontal="center" vertical="center" wrapText="1"/>
    </xf>
    <xf numFmtId="0" fontId="54" fillId="2" borderId="79" xfId="6" applyFont="1" applyFill="1" applyBorder="1" applyAlignment="1" applyProtection="1">
      <alignment horizontal="center" vertical="center" wrapText="1"/>
    </xf>
    <xf numFmtId="0" fontId="54" fillId="2" borderId="32" xfId="6" applyFont="1" applyFill="1" applyBorder="1" applyAlignment="1" applyProtection="1">
      <alignment horizontal="center" vertical="center" wrapText="1"/>
    </xf>
    <xf numFmtId="0" fontId="54" fillId="2" borderId="64" xfId="6" applyFont="1" applyFill="1" applyBorder="1" applyAlignment="1" applyProtection="1">
      <alignment horizontal="center" vertical="center" wrapText="1"/>
    </xf>
    <xf numFmtId="0" fontId="54" fillId="2" borderId="84" xfId="6" applyFont="1" applyFill="1" applyBorder="1" applyAlignment="1" applyProtection="1">
      <alignment horizontal="center" vertical="center" wrapText="1"/>
    </xf>
    <xf numFmtId="3" fontId="19" fillId="23" borderId="24" xfId="6" applyNumberFormat="1" applyFont="1" applyFill="1" applyBorder="1" applyAlignment="1">
      <alignment horizontal="right" vertical="center" wrapText="1"/>
    </xf>
    <xf numFmtId="3" fontId="19" fillId="23" borderId="92" xfId="6" applyNumberFormat="1" applyFont="1" applyFill="1" applyBorder="1" applyAlignment="1">
      <alignment horizontal="right" vertical="center" wrapText="1"/>
    </xf>
    <xf numFmtId="3" fontId="19" fillId="6" borderId="80" xfId="6" applyNumberFormat="1" applyFont="1" applyFill="1" applyBorder="1" applyAlignment="1">
      <alignment horizontal="right" vertical="center" wrapText="1"/>
    </xf>
    <xf numFmtId="3" fontId="24" fillId="23" borderId="91" xfId="6" applyNumberFormat="1" applyFont="1" applyFill="1" applyBorder="1" applyAlignment="1">
      <alignment horizontal="right" vertical="center" wrapText="1"/>
    </xf>
    <xf numFmtId="3" fontId="24" fillId="23" borderId="18" xfId="6" applyNumberFormat="1" applyFont="1" applyFill="1" applyBorder="1" applyAlignment="1">
      <alignment horizontal="right" vertical="center" wrapText="1"/>
    </xf>
    <xf numFmtId="3" fontId="19" fillId="23" borderId="18" xfId="6" applyNumberFormat="1" applyFont="1" applyFill="1" applyBorder="1" applyAlignment="1">
      <alignment horizontal="right" vertical="center" wrapText="1"/>
    </xf>
    <xf numFmtId="0" fontId="19" fillId="2" borderId="30" xfId="6" applyFont="1" applyFill="1" applyBorder="1" applyAlignment="1">
      <alignment vertical="center" wrapText="1"/>
    </xf>
    <xf numFmtId="0" fontId="19" fillId="2" borderId="73" xfId="6" applyFont="1" applyFill="1" applyBorder="1" applyAlignment="1">
      <alignment vertical="center" wrapText="1"/>
    </xf>
    <xf numFmtId="3" fontId="19" fillId="2" borderId="30" xfId="6" applyNumberFormat="1" applyFont="1" applyFill="1" applyBorder="1" applyAlignment="1">
      <alignment vertical="center" wrapText="1"/>
    </xf>
    <xf numFmtId="3" fontId="19" fillId="2" borderId="73" xfId="6" applyNumberFormat="1" applyFont="1" applyFill="1" applyBorder="1" applyAlignment="1">
      <alignment vertical="center" wrapText="1"/>
    </xf>
    <xf numFmtId="3" fontId="19" fillId="6" borderId="31" xfId="6" applyNumberFormat="1" applyFont="1" applyFill="1" applyBorder="1" applyAlignment="1">
      <alignment vertical="center" wrapText="1"/>
    </xf>
    <xf numFmtId="3" fontId="19" fillId="2" borderId="93" xfId="6" applyNumberFormat="1" applyFont="1" applyFill="1" applyBorder="1" applyAlignment="1">
      <alignment vertical="center" wrapText="1"/>
    </xf>
    <xf numFmtId="3" fontId="19" fillId="2" borderId="45" xfId="6" applyNumberFormat="1" applyFont="1" applyFill="1" applyBorder="1" applyAlignment="1">
      <alignment vertical="center" wrapText="1"/>
    </xf>
    <xf numFmtId="4" fontId="63" fillId="0" borderId="2" xfId="0" applyNumberFormat="1" applyFont="1" applyFill="1" applyBorder="1" applyAlignment="1" applyProtection="1">
      <alignment horizontal="right" vertical="center" indent="1"/>
    </xf>
    <xf numFmtId="4" fontId="63" fillId="0" borderId="6" xfId="0" applyNumberFormat="1" applyFont="1" applyFill="1" applyBorder="1" applyAlignment="1" applyProtection="1">
      <alignment horizontal="right" vertical="center" indent="1"/>
    </xf>
    <xf numFmtId="167" fontId="26" fillId="0" borderId="2" xfId="0" applyNumberFormat="1" applyFont="1" applyBorder="1" applyAlignment="1" applyProtection="1">
      <alignment horizontal="center" vertical="center"/>
      <protection locked="0"/>
    </xf>
    <xf numFmtId="17" fontId="14" fillId="0" borderId="2" xfId="0" applyNumberFormat="1" applyFont="1" applyBorder="1" applyAlignment="1" applyProtection="1">
      <alignment horizontal="center" vertical="center"/>
      <protection locked="0"/>
    </xf>
    <xf numFmtId="0" fontId="14" fillId="0" borderId="2" xfId="0" applyFont="1" applyBorder="1" applyAlignment="1" applyProtection="1">
      <alignment horizontal="center" vertical="center"/>
      <protection locked="0"/>
    </xf>
    <xf numFmtId="0" fontId="7" fillId="0" borderId="63" xfId="0" applyFont="1" applyBorder="1" applyAlignment="1"/>
    <xf numFmtId="0" fontId="0" fillId="25" borderId="78" xfId="0" applyFill="1" applyBorder="1"/>
    <xf numFmtId="0" fontId="0" fillId="25" borderId="76" xfId="0" applyFill="1" applyBorder="1"/>
    <xf numFmtId="0" fontId="0" fillId="25" borderId="87" xfId="0" applyFill="1" applyBorder="1"/>
    <xf numFmtId="0" fontId="4" fillId="5" borderId="9" xfId="7" applyFont="1" applyFill="1" applyBorder="1"/>
    <xf numFmtId="49" fontId="3" fillId="5" borderId="26" xfId="7" applyNumberFormat="1" applyFont="1" applyFill="1" applyBorder="1"/>
    <xf numFmtId="49" fontId="3" fillId="5" borderId="16" xfId="7" applyNumberFormat="1" applyFont="1" applyFill="1" applyBorder="1"/>
    <xf numFmtId="0" fontId="0" fillId="0" borderId="40" xfId="0" applyBorder="1" applyAlignment="1" applyProtection="1">
      <alignment vertical="center"/>
    </xf>
    <xf numFmtId="0" fontId="0" fillId="0" borderId="35" xfId="0" applyBorder="1" applyAlignment="1" applyProtection="1">
      <alignment vertical="center"/>
    </xf>
    <xf numFmtId="0" fontId="13" fillId="0" borderId="41" xfId="0" applyFont="1" applyBorder="1" applyAlignment="1" applyProtection="1">
      <alignment horizontal="left" vertical="center" indent="2"/>
    </xf>
    <xf numFmtId="0" fontId="13" fillId="0" borderId="41" xfId="0" applyFont="1" applyBorder="1" applyAlignment="1" applyProtection="1">
      <alignment horizontal="left" vertical="center" indent="3"/>
    </xf>
    <xf numFmtId="0" fontId="13" fillId="7" borderId="42" xfId="0" applyFont="1" applyFill="1" applyBorder="1" applyAlignment="1" applyProtection="1">
      <alignment horizontal="center" vertical="center"/>
    </xf>
    <xf numFmtId="0" fontId="13" fillId="0" borderId="4" xfId="0" applyFont="1" applyFill="1" applyBorder="1" applyAlignment="1" applyProtection="1">
      <alignment horizontal="center" vertical="center"/>
    </xf>
    <xf numFmtId="0" fontId="14" fillId="0" borderId="40" xfId="0" applyFont="1" applyBorder="1" applyAlignment="1" applyProtection="1">
      <alignment vertical="center"/>
    </xf>
    <xf numFmtId="0" fontId="13" fillId="0" borderId="43" xfId="0" applyFont="1" applyBorder="1" applyAlignment="1" applyProtection="1">
      <alignment horizontal="center" vertical="center"/>
    </xf>
    <xf numFmtId="0" fontId="19" fillId="0" borderId="41" xfId="0" applyFont="1" applyBorder="1" applyAlignment="1" applyProtection="1">
      <alignment horizontal="center" vertical="center"/>
    </xf>
    <xf numFmtId="0" fontId="19" fillId="7" borderId="60" xfId="0" applyFont="1" applyFill="1" applyBorder="1" applyAlignment="1" applyProtection="1">
      <alignment horizontal="center" vertical="center"/>
    </xf>
    <xf numFmtId="0" fontId="19" fillId="0" borderId="4" xfId="0" applyFont="1" applyBorder="1" applyAlignment="1" applyProtection="1">
      <alignment horizontal="center" vertical="center"/>
    </xf>
    <xf numFmtId="0" fontId="13" fillId="0" borderId="13"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13" fillId="0" borderId="44" xfId="0" applyFont="1" applyFill="1" applyBorder="1" applyAlignment="1" applyProtection="1">
      <alignment horizontal="center" vertical="center" wrapText="1"/>
    </xf>
    <xf numFmtId="0" fontId="13" fillId="0" borderId="13" xfId="0" applyFont="1" applyBorder="1" applyAlignment="1" applyProtection="1">
      <alignment horizontal="center" vertical="center" wrapText="1"/>
    </xf>
    <xf numFmtId="0" fontId="13" fillId="0" borderId="10" xfId="0" applyFont="1" applyBorder="1" applyAlignment="1" applyProtection="1">
      <alignment horizontal="center" vertical="center" wrapText="1"/>
    </xf>
    <xf numFmtId="0" fontId="13" fillId="0" borderId="44" xfId="0" applyFont="1" applyBorder="1" applyAlignment="1" applyProtection="1">
      <alignment horizontal="center" vertical="center" wrapText="1"/>
    </xf>
    <xf numFmtId="0" fontId="19" fillId="0" borderId="3" xfId="0" applyFont="1" applyFill="1" applyBorder="1" applyAlignment="1" applyProtection="1">
      <alignment horizontal="left" vertical="center" wrapText="1" indent="1"/>
    </xf>
    <xf numFmtId="0" fontId="11" fillId="0" borderId="3" xfId="0" applyFont="1" applyFill="1" applyBorder="1" applyAlignment="1" applyProtection="1">
      <alignment horizontal="left" vertical="center" wrapText="1" indent="1"/>
    </xf>
    <xf numFmtId="0" fontId="44" fillId="0" borderId="3" xfId="0" applyFont="1" applyFill="1" applyBorder="1" applyAlignment="1" applyProtection="1">
      <alignment horizontal="left" vertical="center" wrapText="1" indent="3"/>
    </xf>
    <xf numFmtId="49" fontId="11" fillId="0" borderId="3" xfId="0" applyNumberFormat="1" applyFont="1" applyFill="1" applyBorder="1" applyAlignment="1" applyProtection="1">
      <alignment horizontal="left" vertical="center" indent="1" shrinkToFit="1"/>
    </xf>
    <xf numFmtId="0" fontId="24" fillId="0" borderId="3" xfId="0" applyFont="1" applyFill="1" applyBorder="1" applyAlignment="1" applyProtection="1">
      <alignment horizontal="left" vertical="center" wrapText="1" indent="1"/>
    </xf>
    <xf numFmtId="10" fontId="11" fillId="0" borderId="39" xfId="0" applyNumberFormat="1" applyFont="1" applyFill="1" applyBorder="1" applyAlignment="1" applyProtection="1">
      <alignment vertical="center"/>
    </xf>
    <xf numFmtId="4" fontId="11" fillId="0" borderId="48" xfId="0" applyNumberFormat="1" applyFont="1" applyFill="1" applyBorder="1" applyAlignment="1" applyProtection="1">
      <alignment horizontal="right" vertical="center" indent="1"/>
    </xf>
    <xf numFmtId="4" fontId="11" fillId="0" borderId="46" xfId="0" applyNumberFormat="1" applyFont="1" applyFill="1" applyBorder="1" applyAlignment="1" applyProtection="1">
      <alignment horizontal="right" vertical="center" indent="1"/>
    </xf>
    <xf numFmtId="0" fontId="24" fillId="0" borderId="3" xfId="0" quotePrefix="1" applyFont="1" applyBorder="1" applyAlignment="1" applyProtection="1">
      <alignment horizontal="left" vertical="center" indent="1"/>
    </xf>
    <xf numFmtId="0" fontId="24" fillId="0" borderId="3" xfId="0" quotePrefix="1" applyFont="1" applyFill="1" applyBorder="1" applyAlignment="1" applyProtection="1">
      <alignment horizontal="left" vertical="center" indent="1"/>
    </xf>
    <xf numFmtId="0" fontId="62" fillId="0" borderId="3" xfId="0" applyFont="1" applyBorder="1" applyAlignment="1" applyProtection="1">
      <alignment horizontal="left" vertical="center" wrapText="1" indent="1"/>
    </xf>
    <xf numFmtId="0" fontId="19" fillId="0" borderId="3" xfId="0" applyFont="1" applyBorder="1" applyAlignment="1" applyProtection="1">
      <alignment horizontal="left" vertical="center" indent="1"/>
    </xf>
    <xf numFmtId="0" fontId="27" fillId="0" borderId="39" xfId="0" applyFont="1" applyFill="1" applyBorder="1" applyAlignment="1" applyProtection="1">
      <alignment vertical="center"/>
    </xf>
    <xf numFmtId="4" fontId="27" fillId="0" borderId="48" xfId="0" applyNumberFormat="1" applyFont="1" applyFill="1" applyBorder="1" applyAlignment="1" applyProtection="1">
      <alignment horizontal="right" vertical="center" indent="1"/>
    </xf>
    <xf numFmtId="4" fontId="27" fillId="0" borderId="46" xfId="0" applyNumberFormat="1" applyFont="1" applyFill="1" applyBorder="1" applyAlignment="1" applyProtection="1">
      <alignment horizontal="right" vertical="center" indent="1"/>
    </xf>
    <xf numFmtId="0" fontId="24" fillId="0" borderId="24" xfId="0" applyFont="1" applyFill="1" applyBorder="1" applyAlignment="1" applyProtection="1">
      <alignment horizontal="left" vertical="center" wrapText="1" indent="1"/>
    </xf>
    <xf numFmtId="4" fontId="47" fillId="7" borderId="18" xfId="0" applyNumberFormat="1" applyFont="1" applyFill="1" applyBorder="1" applyAlignment="1" applyProtection="1">
      <alignment horizontal="right" vertical="center" indent="1"/>
    </xf>
    <xf numFmtId="4" fontId="47" fillId="7" borderId="7" xfId="0" applyNumberFormat="1" applyFont="1" applyFill="1" applyBorder="1" applyAlignment="1" applyProtection="1">
      <alignment horizontal="right" vertical="center" indent="1"/>
    </xf>
    <xf numFmtId="10" fontId="11" fillId="0" borderId="50" xfId="0" applyNumberFormat="1" applyFont="1" applyFill="1" applyBorder="1" applyAlignment="1" applyProtection="1">
      <alignment vertical="center"/>
    </xf>
    <xf numFmtId="4" fontId="11" fillId="0" borderId="49" xfId="0" applyNumberFormat="1" applyFont="1" applyFill="1" applyBorder="1" applyAlignment="1" applyProtection="1">
      <alignment horizontal="right" vertical="center" indent="1"/>
    </xf>
    <xf numFmtId="4" fontId="11" fillId="0" borderId="47" xfId="0" applyNumberFormat="1" applyFont="1" applyFill="1" applyBorder="1" applyAlignment="1" applyProtection="1">
      <alignment horizontal="right" vertical="center" indent="1"/>
    </xf>
    <xf numFmtId="0" fontId="13" fillId="0" borderId="30" xfId="0" applyFont="1" applyFill="1" applyBorder="1" applyAlignment="1" applyProtection="1">
      <alignment horizontal="center" vertical="center" wrapText="1"/>
    </xf>
    <xf numFmtId="4" fontId="13" fillId="0" borderId="45" xfId="0" applyNumberFormat="1" applyFont="1" applyFill="1" applyBorder="1" applyAlignment="1" applyProtection="1">
      <alignment horizontal="right" vertical="center" indent="1"/>
    </xf>
    <xf numFmtId="4" fontId="13" fillId="0" borderId="31" xfId="0" applyNumberFormat="1" applyFont="1" applyFill="1" applyBorder="1" applyAlignment="1" applyProtection="1">
      <alignment horizontal="right" vertical="center" indent="1"/>
    </xf>
    <xf numFmtId="4" fontId="28" fillId="0" borderId="31" xfId="0" applyNumberFormat="1" applyFont="1" applyFill="1" applyBorder="1" applyAlignment="1" applyProtection="1">
      <alignment horizontal="left" vertical="center" indent="1"/>
    </xf>
    <xf numFmtId="3" fontId="0" fillId="0" borderId="40" xfId="0" applyNumberFormat="1" applyBorder="1" applyAlignment="1" applyProtection="1">
      <alignment vertical="center"/>
    </xf>
    <xf numFmtId="167" fontId="13" fillId="0" borderId="59" xfId="0" applyNumberFormat="1" applyFont="1" applyFill="1" applyBorder="1" applyAlignment="1" applyProtection="1">
      <alignment horizontal="center" vertical="center"/>
    </xf>
    <xf numFmtId="0" fontId="11" fillId="7" borderId="28" xfId="0" applyFont="1" applyFill="1" applyBorder="1" applyAlignment="1" applyProtection="1">
      <alignment vertical="center"/>
    </xf>
    <xf numFmtId="0" fontId="11" fillId="7" borderId="21" xfId="0" applyFont="1" applyFill="1" applyBorder="1" applyAlignment="1" applyProtection="1">
      <alignment vertical="center"/>
    </xf>
    <xf numFmtId="0" fontId="11" fillId="7" borderId="22" xfId="0" applyFont="1" applyFill="1" applyBorder="1" applyAlignment="1" applyProtection="1">
      <alignment vertical="center"/>
    </xf>
    <xf numFmtId="0" fontId="11" fillId="15" borderId="0" xfId="0" applyFont="1" applyFill="1" applyBorder="1" applyAlignment="1" applyProtection="1">
      <alignment vertical="center"/>
    </xf>
    <xf numFmtId="0" fontId="0" fillId="0" borderId="33" xfId="0" applyBorder="1" applyAlignment="1" applyProtection="1">
      <alignment vertical="center"/>
    </xf>
    <xf numFmtId="0" fontId="0" fillId="0" borderId="51" xfId="0" applyBorder="1" applyAlignment="1" applyProtection="1">
      <alignment vertical="center"/>
    </xf>
    <xf numFmtId="0" fontId="20" fillId="0" borderId="2" xfId="0" applyFont="1" applyBorder="1" applyAlignment="1" applyProtection="1">
      <alignment horizontal="center" vertical="center"/>
    </xf>
    <xf numFmtId="0" fontId="14" fillId="0" borderId="2" xfId="0" applyFont="1" applyBorder="1" applyAlignment="1" applyProtection="1">
      <alignment horizontal="center" vertical="center"/>
    </xf>
    <xf numFmtId="0" fontId="0" fillId="26" borderId="12" xfId="0" applyFill="1" applyBorder="1"/>
    <xf numFmtId="0" fontId="0" fillId="7" borderId="74" xfId="0" applyFill="1" applyBorder="1"/>
    <xf numFmtId="0" fontId="0" fillId="7" borderId="27" xfId="0" applyFill="1" applyBorder="1"/>
    <xf numFmtId="0" fontId="2" fillId="10" borderId="76" xfId="7" applyFont="1" applyFill="1" applyBorder="1"/>
    <xf numFmtId="0" fontId="5" fillId="10" borderId="76" xfId="7" applyFill="1" applyBorder="1"/>
    <xf numFmtId="0" fontId="2" fillId="10" borderId="87" xfId="7" applyFont="1" applyFill="1" applyBorder="1"/>
    <xf numFmtId="0" fontId="2" fillId="27" borderId="12" xfId="7" applyFont="1" applyFill="1" applyBorder="1"/>
    <xf numFmtId="0" fontId="2" fillId="10" borderId="74" xfId="7" applyFont="1" applyFill="1" applyBorder="1"/>
    <xf numFmtId="0" fontId="5" fillId="10" borderId="27" xfId="7" applyFill="1" applyBorder="1"/>
    <xf numFmtId="0" fontId="2" fillId="11" borderId="87" xfId="7" applyFont="1" applyFill="1" applyBorder="1"/>
    <xf numFmtId="0" fontId="2" fillId="11" borderId="75" xfId="7" applyFont="1" applyFill="1" applyBorder="1"/>
    <xf numFmtId="0" fontId="2" fillId="28" borderId="1" xfId="7" applyFont="1" applyFill="1" applyBorder="1"/>
    <xf numFmtId="0" fontId="0" fillId="7" borderId="14" xfId="0" applyFill="1" applyBorder="1" applyProtection="1">
      <protection locked="0"/>
    </xf>
    <xf numFmtId="4" fontId="0" fillId="7" borderId="63" xfId="0" applyNumberFormat="1" applyFill="1" applyBorder="1" applyProtection="1">
      <protection locked="0"/>
    </xf>
    <xf numFmtId="0" fontId="0" fillId="7" borderId="3" xfId="0" applyFill="1" applyBorder="1" applyProtection="1">
      <protection locked="0"/>
    </xf>
    <xf numFmtId="0" fontId="0" fillId="18" borderId="63" xfId="0" applyFill="1" applyBorder="1" applyProtection="1">
      <protection locked="0"/>
    </xf>
    <xf numFmtId="4" fontId="0" fillId="18" borderId="63" xfId="0" applyNumberFormat="1" applyFill="1" applyBorder="1" applyProtection="1">
      <protection locked="0"/>
    </xf>
    <xf numFmtId="0" fontId="0" fillId="7" borderId="63" xfId="0" applyFill="1" applyBorder="1" applyProtection="1">
      <protection locked="0"/>
    </xf>
    <xf numFmtId="0" fontId="0" fillId="7" borderId="77" xfId="0" applyFill="1" applyBorder="1" applyProtection="1">
      <protection locked="0"/>
    </xf>
    <xf numFmtId="0" fontId="0" fillId="7" borderId="78" xfId="0" applyFill="1" applyBorder="1" applyProtection="1">
      <protection locked="0"/>
    </xf>
    <xf numFmtId="0" fontId="0" fillId="7" borderId="15" xfId="0" applyFill="1" applyBorder="1" applyProtection="1">
      <protection locked="0"/>
    </xf>
    <xf numFmtId="0" fontId="0" fillId="7" borderId="76" xfId="0" applyFill="1" applyBorder="1" applyProtection="1">
      <protection locked="0"/>
    </xf>
    <xf numFmtId="0" fontId="0" fillId="18" borderId="20" xfId="0" applyFill="1" applyBorder="1" applyProtection="1">
      <protection locked="0"/>
    </xf>
    <xf numFmtId="0" fontId="0" fillId="18" borderId="75" xfId="0" applyFill="1" applyBorder="1" applyProtection="1">
      <protection locked="0"/>
    </xf>
    <xf numFmtId="0" fontId="0" fillId="7" borderId="86" xfId="0" applyFill="1" applyBorder="1" applyProtection="1">
      <protection locked="0"/>
    </xf>
    <xf numFmtId="0" fontId="0" fillId="7" borderId="87" xfId="0" applyFill="1" applyBorder="1" applyProtection="1">
      <protection locked="0"/>
    </xf>
    <xf numFmtId="0" fontId="7" fillId="7" borderId="27" xfId="0" applyFont="1" applyFill="1" applyBorder="1"/>
    <xf numFmtId="0" fontId="7" fillId="6" borderId="2" xfId="0" applyFont="1" applyFill="1" applyBorder="1"/>
    <xf numFmtId="169" fontId="0" fillId="0" borderId="2" xfId="0" applyNumberFormat="1" applyBorder="1" applyAlignment="1">
      <alignment horizontal="center"/>
    </xf>
    <xf numFmtId="0" fontId="0" fillId="29" borderId="78" xfId="0" applyFill="1" applyBorder="1"/>
    <xf numFmtId="0" fontId="0" fillId="29" borderId="76" xfId="0" applyFill="1" applyBorder="1"/>
    <xf numFmtId="0" fontId="0" fillId="29" borderId="87" xfId="0" applyFill="1" applyBorder="1"/>
    <xf numFmtId="0" fontId="0" fillId="29" borderId="29" xfId="0" applyFill="1" applyBorder="1"/>
    <xf numFmtId="0" fontId="0" fillId="29" borderId="27" xfId="0" applyFill="1" applyBorder="1"/>
    <xf numFmtId="0" fontId="0" fillId="29" borderId="28" xfId="0" applyFill="1" applyBorder="1"/>
    <xf numFmtId="0" fontId="0" fillId="5" borderId="78" xfId="0" applyFill="1" applyBorder="1"/>
    <xf numFmtId="0" fontId="0" fillId="5" borderId="76" xfId="0" applyFill="1" applyBorder="1"/>
    <xf numFmtId="0" fontId="0" fillId="5" borderId="87" xfId="0" applyFill="1" applyBorder="1"/>
    <xf numFmtId="0" fontId="0" fillId="5" borderId="29" xfId="0" applyFill="1" applyBorder="1"/>
    <xf numFmtId="0" fontId="0" fillId="5" borderId="27" xfId="0" applyFill="1" applyBorder="1"/>
    <xf numFmtId="0" fontId="0" fillId="5" borderId="28" xfId="0" applyFill="1" applyBorder="1"/>
    <xf numFmtId="0" fontId="0" fillId="25" borderId="29" xfId="0" applyFill="1" applyBorder="1"/>
    <xf numFmtId="0" fontId="0" fillId="25" borderId="27" xfId="0" applyFill="1" applyBorder="1"/>
    <xf numFmtId="0" fontId="0" fillId="25" borderId="28" xfId="0" applyFill="1" applyBorder="1"/>
    <xf numFmtId="0" fontId="46" fillId="7" borderId="2" xfId="0" applyFont="1" applyFill="1" applyBorder="1" applyAlignment="1" applyProtection="1">
      <alignment horizontal="left" vertical="center" wrapText="1"/>
      <protection locked="0"/>
    </xf>
    <xf numFmtId="169" fontId="11" fillId="0" borderId="6" xfId="0" applyNumberFormat="1" applyFont="1" applyFill="1" applyBorder="1" applyAlignment="1" applyProtection="1">
      <alignment horizontal="right" vertical="center" indent="1"/>
    </xf>
    <xf numFmtId="167" fontId="26" fillId="0" borderId="2" xfId="0" applyNumberFormat="1" applyFont="1" applyFill="1" applyBorder="1" applyAlignment="1" applyProtection="1">
      <alignment horizontal="center" vertical="center"/>
      <protection locked="0"/>
    </xf>
    <xf numFmtId="0" fontId="18" fillId="20" borderId="79" xfId="0" applyFont="1" applyFill="1" applyBorder="1" applyAlignment="1">
      <alignment horizontal="center" wrapText="1"/>
    </xf>
    <xf numFmtId="0" fontId="24" fillId="23" borderId="10" xfId="6" applyFont="1" applyFill="1" applyBorder="1" applyAlignment="1" applyProtection="1">
      <alignment horizontal="left" vertical="center" wrapText="1"/>
    </xf>
    <xf numFmtId="0" fontId="24" fillId="23" borderId="2" xfId="6" applyFont="1" applyFill="1" applyBorder="1" applyAlignment="1" applyProtection="1">
      <alignment horizontal="left" vertical="center" wrapText="1"/>
    </xf>
    <xf numFmtId="0" fontId="19" fillId="23" borderId="2" xfId="6" applyFont="1" applyFill="1" applyBorder="1" applyAlignment="1" applyProtection="1">
      <alignment horizontal="left" vertical="center" wrapText="1"/>
    </xf>
    <xf numFmtId="0" fontId="24" fillId="23" borderId="18" xfId="6" applyFont="1" applyFill="1" applyBorder="1" applyAlignment="1" applyProtection="1">
      <alignment horizontal="left" vertical="center" wrapText="1"/>
    </xf>
    <xf numFmtId="0" fontId="24" fillId="23" borderId="15" xfId="6" applyFont="1" applyFill="1" applyBorder="1" applyAlignment="1">
      <alignment horizontal="left" vertical="center" wrapText="1"/>
    </xf>
    <xf numFmtId="0" fontId="19" fillId="23" borderId="15" xfId="6" applyFont="1" applyFill="1" applyBorder="1" applyAlignment="1">
      <alignment horizontal="left" vertical="center" wrapText="1"/>
    </xf>
    <xf numFmtId="0" fontId="19" fillId="23" borderId="92" xfId="6" applyFont="1" applyFill="1" applyBorder="1" applyAlignment="1">
      <alignment horizontal="left" vertical="center" wrapText="1"/>
    </xf>
    <xf numFmtId="14" fontId="7" fillId="0" borderId="2" xfId="0" applyNumberFormat="1" applyFont="1" applyBorder="1"/>
    <xf numFmtId="0" fontId="1" fillId="6" borderId="2" xfId="7" applyFont="1" applyFill="1" applyBorder="1"/>
    <xf numFmtId="169" fontId="5" fillId="0" borderId="2" xfId="7" applyNumberFormat="1" applyBorder="1" applyAlignment="1">
      <alignment horizontal="center"/>
    </xf>
    <xf numFmtId="14" fontId="0" fillId="0" borderId="2" xfId="0" applyNumberFormat="1" applyFont="1" applyBorder="1"/>
    <xf numFmtId="2" fontId="0" fillId="7" borderId="78" xfId="0" applyNumberFormat="1" applyFill="1" applyBorder="1" applyProtection="1">
      <protection locked="0"/>
    </xf>
    <xf numFmtId="2" fontId="0" fillId="0" borderId="2" xfId="0" applyNumberFormat="1" applyBorder="1"/>
    <xf numFmtId="2" fontId="0" fillId="0" borderId="2" xfId="0" applyNumberFormat="1" applyBorder="1" applyProtection="1">
      <protection locked="0"/>
    </xf>
    <xf numFmtId="3" fontId="0" fillId="7" borderId="63" xfId="0" applyNumberFormat="1" applyFill="1" applyBorder="1" applyProtection="1">
      <protection locked="0"/>
    </xf>
    <xf numFmtId="3" fontId="0" fillId="0" borderId="63" xfId="0" applyNumberFormat="1" applyFill="1" applyBorder="1"/>
    <xf numFmtId="3" fontId="0" fillId="0" borderId="20" xfId="0" applyNumberFormat="1" applyFill="1" applyBorder="1"/>
    <xf numFmtId="3" fontId="0" fillId="0" borderId="75" xfId="0" applyNumberFormat="1" applyFill="1" applyBorder="1"/>
    <xf numFmtId="0" fontId="7" fillId="18" borderId="4" xfId="0" applyFont="1" applyFill="1" applyBorder="1" applyProtection="1"/>
    <xf numFmtId="0" fontId="7" fillId="18" borderId="4" xfId="0" applyFont="1" applyFill="1" applyBorder="1" applyProtection="1">
      <protection locked="0"/>
    </xf>
    <xf numFmtId="0" fontId="7" fillId="18" borderId="2" xfId="0" applyFont="1" applyFill="1" applyBorder="1" applyProtection="1">
      <protection locked="0"/>
    </xf>
    <xf numFmtId="9" fontId="7" fillId="0" borderId="2" xfId="0" applyNumberFormat="1" applyFont="1" applyBorder="1" applyAlignment="1">
      <alignment horizontal="center" vertical="center"/>
    </xf>
    <xf numFmtId="0" fontId="0" fillId="5" borderId="0" xfId="0" applyFill="1"/>
    <xf numFmtId="0" fontId="0" fillId="0" borderId="0" xfId="0" quotePrefix="1"/>
    <xf numFmtId="0" fontId="7" fillId="0" borderId="61" xfId="0" applyFont="1" applyBorder="1" applyAlignment="1" applyProtection="1">
      <alignment horizontal="left" vertical="center" wrapText="1"/>
    </xf>
    <xf numFmtId="0" fontId="0" fillId="0" borderId="9" xfId="0" applyBorder="1" applyAlignment="1" applyProtection="1">
      <alignment horizontal="left" vertical="center"/>
    </xf>
    <xf numFmtId="0" fontId="0" fillId="0" borderId="62" xfId="0" applyBorder="1" applyAlignment="1" applyProtection="1">
      <alignment horizontal="left" vertical="center"/>
    </xf>
    <xf numFmtId="0" fontId="11" fillId="6" borderId="15" xfId="0" applyFont="1" applyFill="1" applyBorder="1" applyAlignment="1" applyProtection="1">
      <alignment horizontal="center" vertical="center"/>
    </xf>
    <xf numFmtId="0" fontId="11" fillId="6" borderId="16"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7" fillId="0" borderId="15" xfId="0" applyFont="1" applyBorder="1" applyAlignment="1" applyProtection="1">
      <alignment horizontal="left" vertical="center" wrapText="1"/>
    </xf>
    <xf numFmtId="0" fontId="7" fillId="0" borderId="16" xfId="0" applyFont="1" applyBorder="1" applyAlignment="1" applyProtection="1">
      <alignment horizontal="left" vertical="center" wrapText="1"/>
    </xf>
    <xf numFmtId="0" fontId="7" fillId="0" borderId="4" xfId="0" applyFont="1" applyBorder="1" applyAlignment="1" applyProtection="1">
      <alignment horizontal="left" vertical="center" wrapText="1"/>
    </xf>
    <xf numFmtId="0" fontId="13" fillId="0" borderId="13" xfId="0" applyFont="1" applyBorder="1" applyAlignment="1" applyProtection="1">
      <alignment horizontal="center" vertical="center"/>
    </xf>
    <xf numFmtId="0" fontId="13" fillId="0" borderId="10" xfId="0" applyFont="1" applyBorder="1" applyAlignment="1" applyProtection="1">
      <alignment horizontal="center" vertical="center"/>
    </xf>
    <xf numFmtId="0" fontId="13" fillId="0" borderId="44" xfId="0" applyFont="1" applyBorder="1" applyAlignment="1" applyProtection="1">
      <alignment horizontal="center" vertical="center"/>
    </xf>
    <xf numFmtId="0" fontId="13" fillId="7" borderId="55" xfId="0" applyFont="1" applyFill="1" applyBorder="1" applyAlignment="1" applyProtection="1">
      <alignment horizontal="center" vertical="center"/>
    </xf>
    <xf numFmtId="0" fontId="13" fillId="7" borderId="11" xfId="0" applyFont="1" applyFill="1" applyBorder="1" applyAlignment="1" applyProtection="1">
      <alignment horizontal="center" vertical="center"/>
    </xf>
    <xf numFmtId="0" fontId="13" fillId="7" borderId="5" xfId="0" applyFont="1" applyFill="1" applyBorder="1" applyAlignment="1" applyProtection="1">
      <alignment horizontal="center" vertical="center"/>
    </xf>
    <xf numFmtId="0" fontId="13" fillId="0" borderId="52" xfId="0" applyFont="1" applyBorder="1" applyAlignment="1" applyProtection="1">
      <alignment horizontal="center" vertical="center" wrapText="1"/>
    </xf>
    <xf numFmtId="0" fontId="13" fillId="0" borderId="53" xfId="0" applyFont="1" applyBorder="1" applyAlignment="1" applyProtection="1">
      <alignment horizontal="center" vertical="center" wrapText="1"/>
    </xf>
    <xf numFmtId="0" fontId="13" fillId="0" borderId="54" xfId="0" applyFont="1" applyBorder="1" applyAlignment="1" applyProtection="1">
      <alignment horizontal="center" vertical="center" wrapText="1"/>
    </xf>
    <xf numFmtId="0" fontId="19" fillId="0" borderId="56" xfId="0" applyFont="1" applyFill="1" applyBorder="1" applyAlignment="1" applyProtection="1">
      <alignment horizontal="center" vertical="center" wrapText="1"/>
    </xf>
    <xf numFmtId="0" fontId="19" fillId="0" borderId="57" xfId="0" applyFont="1" applyFill="1" applyBorder="1" applyAlignment="1" applyProtection="1">
      <alignment horizontal="center" vertical="center" wrapText="1"/>
    </xf>
    <xf numFmtId="0" fontId="19" fillId="0" borderId="58" xfId="0" applyFont="1" applyFill="1" applyBorder="1" applyAlignment="1" applyProtection="1">
      <alignment horizontal="center" vertical="center" wrapText="1"/>
    </xf>
    <xf numFmtId="0" fontId="35" fillId="3" borderId="36" xfId="0" applyFont="1" applyFill="1" applyBorder="1" applyAlignment="1" applyProtection="1">
      <alignment horizontal="center" vertical="center"/>
    </xf>
    <xf numFmtId="0" fontId="35" fillId="3" borderId="37" xfId="0" applyFont="1" applyFill="1" applyBorder="1" applyAlignment="1" applyProtection="1">
      <alignment horizontal="center" vertical="center"/>
    </xf>
    <xf numFmtId="0" fontId="35" fillId="3" borderId="38" xfId="0" applyFont="1" applyFill="1" applyBorder="1" applyAlignment="1" applyProtection="1">
      <alignment horizontal="center" vertical="center"/>
    </xf>
    <xf numFmtId="0" fontId="13" fillId="7" borderId="42" xfId="0" applyFont="1" applyFill="1" applyBorder="1" applyAlignment="1" applyProtection="1">
      <alignment horizontal="left" vertical="center" indent="2"/>
      <protection locked="0"/>
    </xf>
    <xf numFmtId="0" fontId="13" fillId="7" borderId="16" xfId="0" applyFont="1" applyFill="1" applyBorder="1" applyAlignment="1" applyProtection="1">
      <alignment horizontal="left" vertical="center" indent="2"/>
      <protection locked="0"/>
    </xf>
    <xf numFmtId="0" fontId="13" fillId="7" borderId="4" xfId="0" applyFont="1" applyFill="1" applyBorder="1" applyAlignment="1" applyProtection="1">
      <alignment horizontal="left" vertical="center" indent="2"/>
      <protection locked="0"/>
    </xf>
    <xf numFmtId="0" fontId="13" fillId="0" borderId="40" xfId="0" applyFont="1" applyBorder="1" applyAlignment="1" applyProtection="1">
      <alignment vertical="center"/>
    </xf>
    <xf numFmtId="0" fontId="23" fillId="0" borderId="40" xfId="0" applyFont="1" applyBorder="1" applyAlignment="1" applyProtection="1">
      <alignment vertical="center"/>
    </xf>
    <xf numFmtId="0" fontId="13" fillId="7" borderId="42" xfId="0" applyFont="1" applyFill="1" applyBorder="1" applyAlignment="1" applyProtection="1">
      <alignment horizontal="center" vertical="center"/>
    </xf>
    <xf numFmtId="0" fontId="13" fillId="7" borderId="4" xfId="0" applyFont="1" applyFill="1" applyBorder="1" applyAlignment="1" applyProtection="1">
      <alignment horizontal="center" vertical="center"/>
    </xf>
    <xf numFmtId="166" fontId="13" fillId="7" borderId="42" xfId="0" applyNumberFormat="1" applyFont="1" applyFill="1" applyBorder="1" applyAlignment="1" applyProtection="1">
      <alignment horizontal="center" vertical="center"/>
    </xf>
    <xf numFmtId="166" fontId="13" fillId="7" borderId="4" xfId="0" applyNumberFormat="1" applyFont="1" applyFill="1" applyBorder="1" applyAlignment="1" applyProtection="1">
      <alignment horizontal="center" vertical="center"/>
    </xf>
    <xf numFmtId="166" fontId="13" fillId="7" borderId="42" xfId="0" applyNumberFormat="1" applyFont="1" applyFill="1" applyBorder="1" applyAlignment="1" applyProtection="1">
      <alignment horizontal="center" vertical="center"/>
      <protection locked="0"/>
    </xf>
    <xf numFmtId="166" fontId="13" fillId="7" borderId="4" xfId="0" applyNumberFormat="1" applyFont="1" applyFill="1" applyBorder="1" applyAlignment="1" applyProtection="1">
      <alignment horizontal="center" vertical="center"/>
      <protection locked="0"/>
    </xf>
    <xf numFmtId="0" fontId="19" fillId="7" borderId="42" xfId="0" applyFont="1" applyFill="1" applyBorder="1" applyAlignment="1" applyProtection="1">
      <alignment horizontal="center" vertical="center"/>
    </xf>
    <xf numFmtId="0" fontId="19" fillId="7" borderId="4" xfId="0" applyFont="1" applyFill="1" applyBorder="1" applyAlignment="1" applyProtection="1">
      <alignment horizontal="center" vertical="center"/>
    </xf>
    <xf numFmtId="3" fontId="47" fillId="6" borderId="89" xfId="0" applyNumberFormat="1" applyFont="1" applyFill="1" applyBorder="1" applyAlignment="1" applyProtection="1">
      <alignment horizontal="center" vertical="center" wrapText="1"/>
    </xf>
    <xf numFmtId="3" fontId="47" fillId="6" borderId="64" xfId="0" applyNumberFormat="1" applyFont="1" applyFill="1" applyBorder="1" applyAlignment="1" applyProtection="1">
      <alignment horizontal="center" vertical="center" wrapText="1"/>
    </xf>
    <xf numFmtId="0" fontId="54" fillId="2" borderId="29" xfId="6" applyFont="1" applyFill="1" applyBorder="1" applyAlignment="1">
      <alignment horizontal="center" vertical="center" wrapText="1"/>
    </xf>
    <xf numFmtId="0" fontId="54" fillId="2" borderId="19" xfId="6" applyFont="1" applyFill="1" applyBorder="1" applyAlignment="1">
      <alignment horizontal="center" vertical="center" wrapText="1"/>
    </xf>
    <xf numFmtId="0" fontId="54" fillId="2" borderId="23" xfId="6" applyFont="1" applyFill="1" applyBorder="1" applyAlignment="1">
      <alignment horizontal="center" vertical="center" wrapText="1"/>
    </xf>
    <xf numFmtId="0" fontId="54" fillId="2" borderId="5" xfId="6" applyFont="1" applyFill="1" applyBorder="1" applyAlignment="1">
      <alignment horizontal="center" vertical="center" wrapText="1"/>
    </xf>
    <xf numFmtId="3" fontId="0" fillId="0" borderId="82" xfId="0" applyNumberFormat="1" applyBorder="1" applyAlignment="1">
      <alignment horizontal="center"/>
    </xf>
    <xf numFmtId="0" fontId="20" fillId="15" borderId="15" xfId="0" applyFont="1" applyFill="1" applyBorder="1" applyAlignment="1">
      <alignment horizontal="left" vertical="center" wrapText="1"/>
    </xf>
    <xf numFmtId="0" fontId="20" fillId="15" borderId="16" xfId="0" applyFont="1" applyFill="1" applyBorder="1" applyAlignment="1">
      <alignment horizontal="left" vertical="center" wrapText="1"/>
    </xf>
    <xf numFmtId="0" fontId="20" fillId="15" borderId="4" xfId="0" applyFont="1" applyFill="1" applyBorder="1" applyAlignment="1">
      <alignment horizontal="left" vertical="center" wrapText="1"/>
    </xf>
    <xf numFmtId="0" fontId="16" fillId="6" borderId="65" xfId="0" applyFont="1" applyFill="1" applyBorder="1" applyAlignment="1">
      <alignment horizontal="center" vertical="center"/>
    </xf>
    <xf numFmtId="0" fontId="16" fillId="6" borderId="11" xfId="0" applyFont="1" applyFill="1" applyBorder="1" applyAlignment="1">
      <alignment horizontal="center" vertical="center"/>
    </xf>
    <xf numFmtId="0" fontId="16" fillId="6" borderId="5" xfId="0" applyFont="1" applyFill="1" applyBorder="1" applyAlignment="1">
      <alignment horizontal="center" vertical="center"/>
    </xf>
    <xf numFmtId="0" fontId="37" fillId="7" borderId="15" xfId="0" applyFont="1" applyFill="1" applyBorder="1" applyAlignment="1">
      <alignment horizontal="center" vertical="center"/>
    </xf>
    <xf numFmtId="0" fontId="37" fillId="7" borderId="16" xfId="0" applyFont="1" applyFill="1" applyBorder="1" applyAlignment="1">
      <alignment horizontal="center" vertical="center"/>
    </xf>
    <xf numFmtId="0" fontId="37" fillId="7" borderId="4" xfId="0" applyFont="1" applyFill="1" applyBorder="1" applyAlignment="1">
      <alignment horizontal="center" vertical="center"/>
    </xf>
    <xf numFmtId="4" fontId="30" fillId="0" borderId="2" xfId="0" applyNumberFormat="1" applyFont="1" applyBorder="1" applyAlignment="1" applyProtection="1">
      <alignment horizontal="center" vertical="center" wrapText="1"/>
    </xf>
    <xf numFmtId="0" fontId="20" fillId="15" borderId="15" xfId="0" applyFont="1" applyFill="1" applyBorder="1" applyAlignment="1">
      <alignment horizontal="center" vertical="center"/>
    </xf>
    <xf numFmtId="0" fontId="20" fillId="15" borderId="16" xfId="0" applyFont="1" applyFill="1" applyBorder="1" applyAlignment="1">
      <alignment horizontal="center" vertical="center"/>
    </xf>
    <xf numFmtId="0" fontId="20" fillId="15" borderId="4" xfId="0" applyFont="1" applyFill="1" applyBorder="1" applyAlignment="1">
      <alignment horizontal="center" vertical="center"/>
    </xf>
    <xf numFmtId="164" fontId="16" fillId="0" borderId="2" xfId="0" applyNumberFormat="1" applyFont="1" applyFill="1" applyBorder="1" applyAlignment="1" applyProtection="1">
      <alignment horizontal="center" vertical="center"/>
    </xf>
    <xf numFmtId="0" fontId="19" fillId="0" borderId="2" xfId="0" applyFont="1" applyBorder="1" applyAlignment="1" applyProtection="1">
      <alignment horizontal="center" vertical="center"/>
    </xf>
    <xf numFmtId="0" fontId="13" fillId="0" borderId="15" xfId="0" applyFont="1" applyBorder="1" applyAlignment="1" applyProtection="1">
      <alignment horizontal="left" vertical="center" indent="3"/>
    </xf>
    <xf numFmtId="0" fontId="13" fillId="0" borderId="16" xfId="0" applyFont="1" applyBorder="1" applyAlignment="1" applyProtection="1">
      <alignment horizontal="left" vertical="center" indent="3"/>
    </xf>
    <xf numFmtId="0" fontId="19" fillId="11" borderId="15" xfId="3" applyFont="1" applyFill="1" applyBorder="1" applyAlignment="1" applyProtection="1">
      <alignment horizontal="center" vertical="center"/>
    </xf>
    <xf numFmtId="0" fontId="19" fillId="11" borderId="16" xfId="3" applyFont="1" applyFill="1" applyBorder="1" applyAlignment="1" applyProtection="1">
      <alignment horizontal="center" vertical="center"/>
    </xf>
    <xf numFmtId="0" fontId="19" fillId="11" borderId="4" xfId="3" applyFont="1" applyFill="1" applyBorder="1" applyAlignment="1" applyProtection="1">
      <alignment horizontal="center" vertical="center"/>
    </xf>
    <xf numFmtId="0" fontId="16" fillId="0" borderId="2" xfId="0" applyFont="1" applyBorder="1" applyAlignment="1" applyProtection="1">
      <alignment horizontal="left" vertical="center" indent="1"/>
    </xf>
    <xf numFmtId="0" fontId="16" fillId="0" borderId="2" xfId="0" applyFont="1" applyFill="1" applyBorder="1" applyAlignment="1" applyProtection="1">
      <alignment horizontal="left" vertical="center" indent="1"/>
    </xf>
    <xf numFmtId="166" fontId="16" fillId="0" borderId="2" xfId="0" applyNumberFormat="1" applyFont="1" applyBorder="1" applyAlignment="1" applyProtection="1">
      <alignment horizontal="center" vertical="center"/>
    </xf>
    <xf numFmtId="0" fontId="19" fillId="8" borderId="15" xfId="0" applyFont="1" applyFill="1" applyBorder="1" applyAlignment="1" applyProtection="1">
      <alignment horizontal="center" vertical="center"/>
    </xf>
    <xf numFmtId="0" fontId="19" fillId="8" borderId="16" xfId="0" applyFont="1" applyFill="1" applyBorder="1" applyAlignment="1" applyProtection="1">
      <alignment horizontal="center" vertical="center"/>
    </xf>
    <xf numFmtId="0" fontId="19" fillId="8" borderId="4" xfId="0" applyFont="1" applyFill="1" applyBorder="1" applyAlignment="1" applyProtection="1">
      <alignment horizontal="center" vertical="center"/>
    </xf>
    <xf numFmtId="0" fontId="19" fillId="9" borderId="2" xfId="0" applyFont="1" applyFill="1" applyBorder="1" applyAlignment="1" applyProtection="1">
      <alignment horizontal="center" vertical="center"/>
    </xf>
    <xf numFmtId="0" fontId="19" fillId="10" borderId="15" xfId="0" applyFont="1" applyFill="1" applyBorder="1" applyAlignment="1" applyProtection="1">
      <alignment horizontal="center" vertical="center"/>
    </xf>
    <xf numFmtId="0" fontId="19" fillId="10" borderId="16" xfId="0" applyFont="1" applyFill="1" applyBorder="1" applyAlignment="1" applyProtection="1">
      <alignment horizontal="center" vertical="center"/>
    </xf>
    <xf numFmtId="0" fontId="19" fillId="10" borderId="4" xfId="0" applyFont="1" applyFill="1" applyBorder="1" applyAlignment="1" applyProtection="1">
      <alignment horizontal="center" vertical="center"/>
    </xf>
    <xf numFmtId="0" fontId="13" fillId="0" borderId="15" xfId="0" applyFont="1" applyBorder="1" applyAlignment="1">
      <alignment horizontal="left" vertical="center" indent="3"/>
    </xf>
    <xf numFmtId="0" fontId="13" fillId="0" borderId="16" xfId="0" applyFont="1" applyBorder="1" applyAlignment="1">
      <alignment horizontal="left" vertical="center" indent="3"/>
    </xf>
    <xf numFmtId="0" fontId="13" fillId="0" borderId="4" xfId="0" applyFont="1" applyBorder="1" applyAlignment="1">
      <alignment horizontal="left" vertical="center" indent="3"/>
    </xf>
    <xf numFmtId="0" fontId="16" fillId="0" borderId="2" xfId="0" applyFont="1" applyBorder="1" applyAlignment="1">
      <alignment horizontal="left" vertical="center" indent="1"/>
    </xf>
    <xf numFmtId="0" fontId="16" fillId="0" borderId="2" xfId="0" applyFont="1" applyFill="1" applyBorder="1" applyAlignment="1">
      <alignment horizontal="left" vertical="center" indent="1"/>
    </xf>
    <xf numFmtId="166" fontId="16" fillId="0" borderId="2" xfId="0" applyNumberFormat="1" applyFont="1" applyBorder="1" applyAlignment="1">
      <alignment horizontal="center" vertical="center"/>
    </xf>
    <xf numFmtId="0" fontId="19" fillId="8" borderId="15" xfId="0" applyFont="1" applyFill="1" applyBorder="1" applyAlignment="1">
      <alignment horizontal="center" vertical="center"/>
    </xf>
    <xf numFmtId="0" fontId="19" fillId="8" borderId="16" xfId="0" applyFont="1" applyFill="1" applyBorder="1" applyAlignment="1">
      <alignment horizontal="center" vertical="center"/>
    </xf>
    <xf numFmtId="0" fontId="19" fillId="8" borderId="4" xfId="0" applyFont="1" applyFill="1" applyBorder="1" applyAlignment="1">
      <alignment horizontal="center" vertical="center"/>
    </xf>
    <xf numFmtId="0" fontId="19" fillId="9" borderId="2" xfId="0" applyFont="1" applyFill="1" applyBorder="1" applyAlignment="1">
      <alignment horizontal="center" vertical="center"/>
    </xf>
    <xf numFmtId="0" fontId="19" fillId="11" borderId="15" xfId="3" applyFont="1" applyFill="1" applyBorder="1" applyAlignment="1">
      <alignment horizontal="center" vertical="center"/>
    </xf>
    <xf numFmtId="0" fontId="19" fillId="11" borderId="16" xfId="3" applyFont="1" applyFill="1" applyBorder="1" applyAlignment="1">
      <alignment horizontal="center" vertical="center"/>
    </xf>
    <xf numFmtId="0" fontId="19" fillId="0" borderId="2" xfId="0" applyFont="1" applyBorder="1" applyAlignment="1">
      <alignment horizontal="center" vertical="center"/>
    </xf>
    <xf numFmtId="164" fontId="16" fillId="0" borderId="2" xfId="0" applyNumberFormat="1" applyFont="1" applyFill="1" applyBorder="1" applyAlignment="1">
      <alignment horizontal="center" vertical="center"/>
    </xf>
    <xf numFmtId="0" fontId="19" fillId="10" borderId="15" xfId="0" applyFont="1" applyFill="1" applyBorder="1" applyAlignment="1">
      <alignment horizontal="center" vertical="center"/>
    </xf>
    <xf numFmtId="0" fontId="19" fillId="10" borderId="16" xfId="0" applyFont="1" applyFill="1" applyBorder="1" applyAlignment="1">
      <alignment horizontal="center" vertical="center"/>
    </xf>
    <xf numFmtId="0" fontId="19" fillId="10" borderId="4" xfId="0" applyFont="1" applyFill="1" applyBorder="1" applyAlignment="1">
      <alignment horizontal="center" vertical="center"/>
    </xf>
    <xf numFmtId="0" fontId="20" fillId="0" borderId="15" xfId="0" applyFont="1" applyBorder="1" applyAlignment="1">
      <alignment horizontal="center" vertical="center"/>
    </xf>
    <xf numFmtId="0" fontId="20" fillId="0" borderId="16" xfId="0" applyFont="1" applyBorder="1" applyAlignment="1">
      <alignment horizontal="center" vertical="center"/>
    </xf>
    <xf numFmtId="0" fontId="20" fillId="0" borderId="4" xfId="0" applyFont="1" applyBorder="1" applyAlignment="1">
      <alignment horizontal="center" vertical="center"/>
    </xf>
    <xf numFmtId="0" fontId="20" fillId="0" borderId="15" xfId="0" applyFont="1" applyBorder="1" applyAlignment="1">
      <alignment horizontal="left" vertical="center"/>
    </xf>
    <xf numFmtId="0" fontId="20" fillId="0" borderId="16" xfId="0" applyFont="1" applyBorder="1" applyAlignment="1">
      <alignment horizontal="left" vertical="center"/>
    </xf>
    <xf numFmtId="0" fontId="20" fillId="0" borderId="4" xfId="0" applyFont="1" applyBorder="1" applyAlignment="1">
      <alignment horizontal="left" vertical="center"/>
    </xf>
    <xf numFmtId="4" fontId="30" fillId="0" borderId="2" xfId="0" applyNumberFormat="1" applyFont="1" applyBorder="1" applyAlignment="1">
      <alignment horizontal="center" vertical="center" wrapText="1"/>
    </xf>
    <xf numFmtId="0" fontId="16" fillId="6" borderId="66" xfId="0" applyFont="1" applyFill="1" applyBorder="1" applyAlignment="1">
      <alignment horizontal="center" vertical="center"/>
    </xf>
    <xf numFmtId="0" fontId="20" fillId="0" borderId="15" xfId="0" applyFont="1" applyBorder="1" applyAlignment="1">
      <alignment horizontal="left" vertical="center" wrapText="1"/>
    </xf>
    <xf numFmtId="0" fontId="20" fillId="0" borderId="16" xfId="0" applyFont="1" applyBorder="1" applyAlignment="1">
      <alignment horizontal="left" vertical="center" wrapText="1"/>
    </xf>
    <xf numFmtId="0" fontId="20" fillId="0" borderId="4" xfId="0" applyFont="1" applyBorder="1" applyAlignment="1">
      <alignment horizontal="left" vertical="center" wrapText="1"/>
    </xf>
    <xf numFmtId="0" fontId="20" fillId="15" borderId="15" xfId="0" applyFont="1" applyFill="1" applyBorder="1" applyAlignment="1">
      <alignment horizontal="left" vertical="center"/>
    </xf>
    <xf numFmtId="0" fontId="20" fillId="15" borderId="16" xfId="0" applyFont="1" applyFill="1" applyBorder="1" applyAlignment="1">
      <alignment horizontal="left" vertical="center"/>
    </xf>
    <xf numFmtId="0" fontId="20" fillId="15" borderId="4" xfId="0" applyFont="1" applyFill="1" applyBorder="1" applyAlignment="1">
      <alignment horizontal="left" vertical="center"/>
    </xf>
    <xf numFmtId="0" fontId="19" fillId="10" borderId="2" xfId="3" applyFont="1" applyFill="1" applyBorder="1" applyAlignment="1">
      <alignment horizontal="center" vertical="center"/>
    </xf>
    <xf numFmtId="0" fontId="19" fillId="11" borderId="2" xfId="3" applyFont="1" applyFill="1" applyBorder="1" applyAlignment="1">
      <alignment horizontal="center" vertical="center"/>
    </xf>
    <xf numFmtId="0" fontId="13" fillId="0" borderId="2" xfId="0" applyFont="1" applyBorder="1" applyAlignment="1">
      <alignment horizontal="left" vertical="center"/>
    </xf>
    <xf numFmtId="0" fontId="16" fillId="6" borderId="15" xfId="0" applyFont="1" applyFill="1" applyBorder="1" applyAlignment="1">
      <alignment horizontal="center" vertical="center"/>
    </xf>
    <xf numFmtId="0" fontId="16" fillId="6" borderId="16" xfId="0" applyFont="1" applyFill="1" applyBorder="1" applyAlignment="1">
      <alignment horizontal="center" vertical="center"/>
    </xf>
    <xf numFmtId="0" fontId="19" fillId="8" borderId="2" xfId="3" applyFont="1" applyFill="1" applyBorder="1" applyAlignment="1">
      <alignment horizontal="center" vertical="center"/>
    </xf>
    <xf numFmtId="0" fontId="19" fillId="9" borderId="2" xfId="3" applyFont="1" applyFill="1" applyBorder="1" applyAlignment="1">
      <alignment horizontal="center" vertical="center"/>
    </xf>
    <xf numFmtId="0" fontId="20" fillId="15" borderId="2" xfId="0" applyFont="1" applyFill="1" applyBorder="1" applyAlignment="1">
      <alignment horizontal="left" vertical="center"/>
    </xf>
    <xf numFmtId="0" fontId="20" fillId="15" borderId="2" xfId="0" applyFont="1" applyFill="1" applyBorder="1" applyAlignment="1">
      <alignment horizontal="left" vertical="center" wrapText="1"/>
    </xf>
    <xf numFmtId="0" fontId="22" fillId="15" borderId="2" xfId="0" applyFont="1" applyFill="1" applyBorder="1" applyAlignment="1">
      <alignment horizontal="left" vertical="center"/>
    </xf>
    <xf numFmtId="0" fontId="16" fillId="6" borderId="4" xfId="0" applyFont="1" applyFill="1" applyBorder="1" applyAlignment="1">
      <alignment horizontal="center" vertical="center"/>
    </xf>
    <xf numFmtId="0" fontId="13" fillId="0" borderId="15" xfId="0" applyFont="1" applyBorder="1" applyAlignment="1">
      <alignment horizontal="left" vertical="center"/>
    </xf>
    <xf numFmtId="0" fontId="13" fillId="0" borderId="16" xfId="0" applyFont="1" applyBorder="1" applyAlignment="1">
      <alignment horizontal="left" vertical="center"/>
    </xf>
    <xf numFmtId="0" fontId="19" fillId="10" borderId="15" xfId="3" applyFont="1" applyFill="1" applyBorder="1" applyAlignment="1">
      <alignment horizontal="center" vertical="center"/>
    </xf>
    <xf numFmtId="0" fontId="19" fillId="10" borderId="16" xfId="3" applyFont="1" applyFill="1" applyBorder="1" applyAlignment="1">
      <alignment horizontal="center" vertical="center"/>
    </xf>
    <xf numFmtId="0" fontId="19" fillId="10" borderId="4" xfId="3" applyFont="1" applyFill="1" applyBorder="1" applyAlignment="1">
      <alignment horizontal="center" vertical="center"/>
    </xf>
    <xf numFmtId="0" fontId="19" fillId="12" borderId="2" xfId="3" applyFont="1" applyFill="1" applyBorder="1" applyAlignment="1">
      <alignment horizontal="center" vertical="center"/>
    </xf>
    <xf numFmtId="0" fontId="16" fillId="0" borderId="2" xfId="0" applyFont="1" applyFill="1" applyBorder="1" applyAlignment="1">
      <alignment horizontal="center" vertical="center"/>
    </xf>
    <xf numFmtId="0" fontId="13" fillId="0" borderId="4" xfId="0" applyFont="1" applyBorder="1" applyAlignment="1">
      <alignment horizontal="left" vertical="center"/>
    </xf>
    <xf numFmtId="4" fontId="30" fillId="0" borderId="15" xfId="0" applyNumberFormat="1" applyFont="1" applyBorder="1" applyAlignment="1">
      <alignment horizontal="center" vertical="center" wrapText="1"/>
    </xf>
    <xf numFmtId="4" fontId="30" fillId="0" borderId="4" xfId="0" applyNumberFormat="1" applyFont="1" applyBorder="1" applyAlignment="1">
      <alignment horizontal="center" vertical="center" wrapText="1"/>
    </xf>
    <xf numFmtId="164" fontId="16" fillId="0" borderId="15" xfId="0" applyNumberFormat="1" applyFont="1" applyFill="1" applyBorder="1" applyAlignment="1">
      <alignment horizontal="center" vertical="center"/>
    </xf>
    <xf numFmtId="164" fontId="16" fillId="0" borderId="4" xfId="0" applyNumberFormat="1" applyFont="1" applyFill="1" applyBorder="1" applyAlignment="1">
      <alignment horizontal="center" vertical="center"/>
    </xf>
    <xf numFmtId="0" fontId="22" fillId="15" borderId="16" xfId="0" applyFont="1" applyFill="1" applyBorder="1" applyAlignment="1">
      <alignment horizontal="left" vertical="center" wrapText="1"/>
    </xf>
    <xf numFmtId="0" fontId="22" fillId="15" borderId="4" xfId="0" applyFont="1" applyFill="1" applyBorder="1" applyAlignment="1">
      <alignment horizontal="left" vertical="center" wrapText="1"/>
    </xf>
    <xf numFmtId="0" fontId="7" fillId="0" borderId="16" xfId="0" applyFont="1" applyBorder="1" applyAlignment="1">
      <alignment vertical="center" wrapText="1"/>
    </xf>
    <xf numFmtId="0" fontId="7" fillId="0" borderId="4" xfId="0" applyFont="1" applyBorder="1" applyAlignment="1">
      <alignment vertical="center" wrapText="1"/>
    </xf>
    <xf numFmtId="0" fontId="7" fillId="17" borderId="2" xfId="0" applyFont="1" applyFill="1" applyBorder="1" applyAlignment="1">
      <alignment horizontal="center" vertical="center"/>
    </xf>
    <xf numFmtId="0" fontId="19" fillId="12" borderId="2" xfId="0" applyFont="1" applyFill="1" applyBorder="1" applyAlignment="1">
      <alignment horizontal="center" vertical="center"/>
    </xf>
    <xf numFmtId="0" fontId="7" fillId="15" borderId="15" xfId="0" applyFont="1" applyFill="1" applyBorder="1" applyAlignment="1">
      <alignment horizontal="center" vertical="center" wrapText="1"/>
    </xf>
    <xf numFmtId="0" fontId="7" fillId="15" borderId="16" xfId="0" applyFont="1" applyFill="1" applyBorder="1" applyAlignment="1">
      <alignment horizontal="center" vertical="center" wrapText="1"/>
    </xf>
    <xf numFmtId="0" fontId="7" fillId="15" borderId="4" xfId="0" applyFont="1" applyFill="1" applyBorder="1" applyAlignment="1">
      <alignment horizontal="center" vertical="center" wrapText="1"/>
    </xf>
    <xf numFmtId="0" fontId="19" fillId="11" borderId="4" xfId="3" applyFont="1" applyFill="1" applyBorder="1" applyAlignment="1">
      <alignment horizontal="center" vertical="center"/>
    </xf>
    <xf numFmtId="0" fontId="7" fillId="15" borderId="15" xfId="0" applyFont="1" applyFill="1" applyBorder="1" applyAlignment="1">
      <alignment horizontal="left" vertical="center"/>
    </xf>
    <xf numFmtId="0" fontId="7" fillId="15" borderId="16" xfId="0" applyFont="1" applyFill="1" applyBorder="1" applyAlignment="1">
      <alignment horizontal="left" vertical="center"/>
    </xf>
    <xf numFmtId="0" fontId="7" fillId="15" borderId="15" xfId="0" applyFont="1" applyFill="1" applyBorder="1" applyAlignment="1">
      <alignment horizontal="left" vertical="center" wrapText="1"/>
    </xf>
    <xf numFmtId="0" fontId="15" fillId="3" borderId="2" xfId="0" applyFont="1" applyFill="1" applyBorder="1" applyAlignment="1">
      <alignment vertical="center" wrapText="1"/>
    </xf>
    <xf numFmtId="0" fontId="0" fillId="0" borderId="2" xfId="0" applyBorder="1" applyAlignment="1">
      <alignment vertical="center" wrapText="1"/>
    </xf>
    <xf numFmtId="0" fontId="13" fillId="2" borderId="12"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6" fillId="0" borderId="2" xfId="0" applyFont="1" applyBorder="1" applyAlignment="1">
      <alignment horizontal="center" vertical="center"/>
    </xf>
    <xf numFmtId="0" fontId="24" fillId="2" borderId="15" xfId="0" applyFont="1" applyFill="1" applyBorder="1" applyAlignment="1">
      <alignment horizontal="center" vertical="center" wrapText="1"/>
    </xf>
    <xf numFmtId="0" fontId="24" fillId="2" borderId="16"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46" fillId="7" borderId="15" xfId="0" applyFont="1" applyFill="1" applyBorder="1" applyAlignment="1" applyProtection="1">
      <alignment horizontal="left" vertical="center" wrapText="1"/>
      <protection locked="0"/>
    </xf>
    <xf numFmtId="0" fontId="46" fillId="7" borderId="16" xfId="0" applyFont="1" applyFill="1" applyBorder="1" applyAlignment="1" applyProtection="1">
      <alignment horizontal="left" vertical="center" wrapText="1"/>
      <protection locked="0"/>
    </xf>
    <xf numFmtId="0" fontId="46" fillId="7" borderId="4" xfId="0" applyFont="1" applyFill="1" applyBorder="1" applyAlignment="1" applyProtection="1">
      <alignment horizontal="left" vertical="center" wrapText="1"/>
      <protection locked="0"/>
    </xf>
    <xf numFmtId="0" fontId="16" fillId="0" borderId="12" xfId="0" applyFont="1" applyFill="1" applyBorder="1" applyAlignment="1">
      <alignment horizontal="center" vertical="center"/>
    </xf>
    <xf numFmtId="0" fontId="16" fillId="0" borderId="9" xfId="0" applyFont="1" applyFill="1" applyBorder="1" applyAlignment="1">
      <alignment horizontal="center" vertical="center"/>
    </xf>
    <xf numFmtId="0" fontId="16" fillId="0" borderId="8" xfId="0" applyFont="1" applyFill="1" applyBorder="1" applyAlignment="1">
      <alignment horizontal="center" vertical="center"/>
    </xf>
    <xf numFmtId="166" fontId="16" fillId="0" borderId="12" xfId="0" applyNumberFormat="1" applyFont="1" applyBorder="1" applyAlignment="1">
      <alignment horizontal="center" vertical="center"/>
    </xf>
    <xf numFmtId="166" fontId="16" fillId="0" borderId="9" xfId="0" applyNumberFormat="1" applyFont="1" applyBorder="1" applyAlignment="1">
      <alignment horizontal="center" vertical="center"/>
    </xf>
    <xf numFmtId="166" fontId="16" fillId="0" borderId="8" xfId="0" applyNumberFormat="1" applyFont="1" applyBorder="1" applyAlignment="1">
      <alignment horizontal="center" vertical="center"/>
    </xf>
    <xf numFmtId="0" fontId="25" fillId="0" borderId="12" xfId="0" applyFont="1" applyBorder="1" applyAlignment="1">
      <alignment horizontal="center" vertical="center"/>
    </xf>
    <xf numFmtId="0" fontId="26" fillId="0" borderId="9" xfId="0" applyFont="1" applyBorder="1" applyAlignment="1">
      <alignment horizontal="center" vertical="center"/>
    </xf>
    <xf numFmtId="0" fontId="26" fillId="0" borderId="8" xfId="0" applyFont="1" applyBorder="1" applyAlignment="1">
      <alignment horizontal="center" vertical="center"/>
    </xf>
    <xf numFmtId="0" fontId="16" fillId="0" borderId="12" xfId="0" applyFont="1"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16" fillId="0" borderId="9" xfId="0" applyFont="1" applyBorder="1" applyAlignment="1">
      <alignment horizontal="center" vertical="center"/>
    </xf>
    <xf numFmtId="0" fontId="16" fillId="0" borderId="8" xfId="0" applyFont="1" applyBorder="1" applyAlignment="1">
      <alignment horizontal="center" vertical="center"/>
    </xf>
    <xf numFmtId="0" fontId="16" fillId="0" borderId="12" xfId="0" applyFont="1" applyBorder="1" applyAlignment="1">
      <alignment horizontal="center" vertical="center"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19" fillId="0" borderId="29" xfId="0" applyFont="1" applyBorder="1" applyAlignment="1">
      <alignment horizontal="center" vertical="center"/>
    </xf>
    <xf numFmtId="0" fontId="11" fillId="0" borderId="19" xfId="0" applyFont="1" applyBorder="1" applyAlignment="1">
      <alignment horizontal="center" vertical="center"/>
    </xf>
    <xf numFmtId="0" fontId="11" fillId="0" borderId="23" xfId="0" applyFont="1" applyBorder="1" applyAlignment="1">
      <alignment horizontal="center" vertical="center"/>
    </xf>
    <xf numFmtId="0" fontId="19" fillId="7" borderId="19" xfId="0" applyFont="1" applyFill="1" applyBorder="1" applyAlignment="1">
      <alignment horizontal="center" vertical="center"/>
    </xf>
    <xf numFmtId="0" fontId="19" fillId="7" borderId="23" xfId="0" applyFont="1" applyFill="1" applyBorder="1" applyAlignment="1">
      <alignment horizontal="center" vertical="center"/>
    </xf>
    <xf numFmtId="0" fontId="16" fillId="0" borderId="12" xfId="0" applyFont="1"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16" fillId="0" borderId="28"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left" vertical="center"/>
    </xf>
    <xf numFmtId="0" fontId="0" fillId="0" borderId="22" xfId="0" applyBorder="1" applyAlignment="1">
      <alignment horizontal="left" vertical="center"/>
    </xf>
    <xf numFmtId="0" fontId="16" fillId="0" borderId="27"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25" fillId="0" borderId="12" xfId="0" applyFont="1" applyBorder="1" applyAlignment="1">
      <alignment horizontal="center" vertical="center" wrapText="1"/>
    </xf>
    <xf numFmtId="0" fontId="25" fillId="0" borderId="8" xfId="0" applyFont="1" applyBorder="1" applyAlignment="1">
      <alignment horizontal="center" vertical="center" wrapText="1"/>
    </xf>
  </cellXfs>
  <cellStyles count="8">
    <cellStyle name="Link" xfId="1" builtinId="8"/>
    <cellStyle name="Normal" xfId="0" builtinId="0"/>
    <cellStyle name="Normal 2" xfId="3"/>
    <cellStyle name="Normal 2 2" xfId="6"/>
    <cellStyle name="Normal 3" xfId="2"/>
    <cellStyle name="Normal 4" xfId="7"/>
    <cellStyle name="Percent 2" xfId="4"/>
    <cellStyle name="Procent" xfId="5" builtinId="5"/>
  </cellStyles>
  <dxfs count="166">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theme="0"/>
      </font>
    </dxf>
    <dxf>
      <font>
        <strike val="0"/>
        <color theme="0"/>
      </font>
    </dxf>
    <dxf>
      <font>
        <strike val="0"/>
        <color theme="0"/>
      </font>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font>
      <fill>
        <patternFill>
          <bgColor rgb="FFCCFFFF"/>
        </patternFill>
      </fill>
    </dxf>
    <dxf>
      <font>
        <strike val="0"/>
      </font>
      <fill>
        <patternFill>
          <bgColor rgb="FFCCFFFF"/>
        </patternFill>
      </fill>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ill>
        <patternFill>
          <bgColor rgb="FFCCFFFF"/>
        </patternFill>
      </fill>
    </dxf>
    <dxf>
      <font>
        <strike val="0"/>
        <color rgb="FFCCFFFF"/>
      </font>
      <fill>
        <patternFill>
          <bgColor rgb="FFCCFFFF"/>
        </patternFill>
      </fill>
    </dxf>
    <dxf>
      <font>
        <strike val="0"/>
        <color theme="0"/>
      </font>
    </dxf>
    <dxf>
      <fill>
        <patternFill>
          <bgColor rgb="FFCCFFFF"/>
        </patternFill>
      </fill>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theme="0"/>
      </font>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strike val="0"/>
        <color rgb="FFCCFFFF"/>
      </font>
      <fill>
        <patternFill>
          <bgColor rgb="FFCCFFFF"/>
        </patternFill>
      </fill>
    </dxf>
    <dxf>
      <font>
        <strike val="0"/>
        <color theme="0"/>
      </font>
    </dxf>
    <dxf>
      <font>
        <strike val="0"/>
        <color theme="0"/>
      </font>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b/>
        <i val="0"/>
        <strike val="0"/>
        <color rgb="FFFF0000"/>
      </font>
    </dxf>
    <dxf>
      <font>
        <b/>
        <i val="0"/>
        <strike val="0"/>
        <color auto="1"/>
      </font>
    </dxf>
    <dxf>
      <font>
        <b/>
        <i val="0"/>
        <strike val="0"/>
        <color rgb="FFFF0000"/>
      </font>
    </dxf>
    <dxf>
      <font>
        <b/>
        <i val="0"/>
        <strike val="0"/>
        <color auto="1"/>
      </font>
    </dxf>
    <dxf>
      <font>
        <b/>
        <i val="0"/>
        <strike val="0"/>
        <color rgb="FFFF0000"/>
      </font>
    </dxf>
    <dxf>
      <font>
        <b/>
        <i val="0"/>
        <strike val="0"/>
        <color auto="1"/>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b/>
        <i val="0"/>
        <strike val="0"/>
        <color rgb="FFFF0000"/>
      </font>
    </dxf>
    <dxf>
      <font>
        <b/>
        <i val="0"/>
        <strike val="0"/>
        <color auto="1"/>
      </font>
    </dxf>
    <dxf>
      <border diagonalUp="0" diagonalDown="0">
        <left style="thin">
          <color indexed="64"/>
        </left>
        <right style="thin">
          <color indexed="64"/>
        </right>
        <top style="thin">
          <color indexed="64"/>
        </top>
        <bottom style="thin">
          <color indexed="64"/>
        </bottom>
        <vertical/>
        <horizontal/>
      </border>
      <protection locked="0" hidden="0"/>
    </dxf>
    <dxf>
      <border diagonalUp="0" diagonalDown="0">
        <left style="thin">
          <color indexed="64"/>
        </left>
        <right style="thin">
          <color indexed="64"/>
        </right>
        <top style="thin">
          <color indexed="64"/>
        </top>
        <bottom style="thin">
          <color indexed="64"/>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diagonalUp="0" diagonalDown="0">
        <left/>
        <right style="thin">
          <color indexed="64"/>
        </right>
        <top style="thin">
          <color indexed="64"/>
        </top>
        <bottom style="thin">
          <color indexed="64"/>
        </bottom>
        <vertical/>
        <horizontal/>
      </border>
      <protection locked="0" hidden="0"/>
    </dxf>
    <dxf>
      <numFmt numFmtId="0" formatCode="General"/>
      <border diagonalUp="0" diagonalDown="0">
        <left/>
        <right style="thin">
          <color indexed="64"/>
        </right>
        <top style="thin">
          <color indexed="64"/>
        </top>
        <bottom style="thin">
          <color indexed="64"/>
        </bottom>
        <vertical/>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protection locked="0" hidden="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strike val="0"/>
        <color rgb="FFCCFFFF"/>
      </font>
      <fill>
        <patternFill>
          <bgColor rgb="FFCCFFFF"/>
        </patternFill>
      </fill>
    </dxf>
    <dxf>
      <font>
        <strike val="0"/>
        <color theme="0"/>
      </font>
    </dxf>
    <dxf>
      <font>
        <b/>
        <i val="0"/>
        <strike val="0"/>
        <color rgb="FFFF0000"/>
      </font>
    </dxf>
    <dxf>
      <font>
        <b/>
        <i val="0"/>
        <strike val="0"/>
        <color auto="1"/>
      </font>
    </dxf>
    <dxf>
      <font>
        <b/>
        <i val="0"/>
        <strike val="0"/>
        <color rgb="FFFF0000"/>
      </font>
    </dxf>
    <dxf>
      <font>
        <b/>
        <i val="0"/>
        <strike val="0"/>
        <color auto="1"/>
      </font>
    </dxf>
    <dxf>
      <font>
        <b/>
        <i val="0"/>
        <strike val="0"/>
        <color rgb="FFFF0000"/>
      </font>
    </dxf>
    <dxf>
      <font>
        <b/>
        <i val="0"/>
        <strike val="0"/>
        <color auto="1"/>
      </font>
    </dxf>
    <dxf>
      <font>
        <strike val="0"/>
        <color rgb="FFCCFFFF"/>
      </font>
      <fill>
        <patternFill>
          <bgColor rgb="FFCCFFFF"/>
        </patternFill>
      </fill>
    </dxf>
    <dxf>
      <font>
        <b/>
        <i val="0"/>
        <strike val="0"/>
        <color rgb="FFFF0000"/>
      </font>
    </dxf>
    <dxf>
      <font>
        <b/>
        <i val="0"/>
        <strike val="0"/>
        <color auto="1"/>
      </font>
    </dxf>
    <dxf>
      <font>
        <strike val="0"/>
        <color theme="0"/>
      </font>
    </dxf>
    <dxf>
      <font>
        <b/>
        <i val="0"/>
        <strike val="0"/>
        <color rgb="FFFF0000"/>
      </font>
    </dxf>
    <dxf>
      <font>
        <b/>
        <i val="0"/>
        <strike val="0"/>
        <color auto="1"/>
      </font>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medium">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9" tint="0.59999389629810485"/>
        </patternFill>
      </fill>
      <alignment horizontal="center" vertical="center" textRotation="0" wrapText="1" indent="0" justifyLastLine="0" shrinkToFit="0" readingOrder="0"/>
      <protection locked="1" hidden="0"/>
    </dxf>
    <dxf>
      <font>
        <strike val="0"/>
      </font>
      <fill>
        <patternFill patternType="none">
          <bgColor auto="1"/>
        </patternFill>
      </fill>
    </dxf>
    <dxf>
      <font>
        <strike val="0"/>
        <color auto="1"/>
      </font>
    </dxf>
    <dxf>
      <font>
        <color theme="0"/>
      </font>
      <fill>
        <patternFill patternType="none">
          <bgColor auto="1"/>
        </patternFill>
      </fill>
    </dxf>
    <dxf>
      <font>
        <strike val="0"/>
        <color auto="1"/>
      </font>
      <fill>
        <patternFill>
          <fgColor rgb="FFCCFFFF"/>
          <bgColor rgb="FFCCFFFF"/>
        </patternFill>
      </fill>
    </dxf>
    <dxf>
      <font>
        <strike val="0"/>
        <color rgb="FFFF0000"/>
      </font>
    </dxf>
    <dxf>
      <font>
        <strike val="0"/>
        <color auto="1"/>
      </font>
    </dxf>
  </dxfs>
  <tableStyles count="0" defaultTableStyle="TableStyleMedium2" defaultPivotStyle="PivotStyleLight16"/>
  <colors>
    <mruColors>
      <color rgb="FFCCFFFF"/>
      <color rgb="FFFFFFCC"/>
      <color rgb="FFFFFF99"/>
      <color rgb="FFF9F9F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1260000</xdr:colOff>
      <xdr:row>1</xdr:row>
      <xdr:rowOff>3529</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1260000" cy="900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5</xdr:col>
      <xdr:colOff>773207</xdr:colOff>
      <xdr:row>0</xdr:row>
      <xdr:rowOff>0</xdr:rowOff>
    </xdr:from>
    <xdr:to>
      <xdr:col>6</xdr:col>
      <xdr:colOff>3531</xdr:colOff>
      <xdr:row>1</xdr:row>
      <xdr:rowOff>2533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2825" y="0"/>
          <a:ext cx="900000" cy="900000"/>
        </a:xfrm>
        <a:prstGeom prst="rect">
          <a:avLst/>
        </a:prstGeom>
      </xdr:spPr>
    </xdr:pic>
    <xdr:clientData/>
  </xdr:twoCellAnchor>
  <xdr:twoCellAnchor editAs="oneCell">
    <xdr:from>
      <xdr:col>0</xdr:col>
      <xdr:colOff>0</xdr:colOff>
      <xdr:row>0</xdr:row>
      <xdr:rowOff>0</xdr:rowOff>
    </xdr:from>
    <xdr:to>
      <xdr:col>0</xdr:col>
      <xdr:colOff>1260000</xdr:colOff>
      <xdr:row>1</xdr:row>
      <xdr:rowOff>2533</xdr:rowOff>
    </xdr:to>
    <xdr:pic>
      <xdr:nvPicPr>
        <xdr:cNvPr id="3" name="Picture 2" descr="http://intranet.easme.cec.eu.int/files/documents/Guides-and-tools/Communication/visual-identity/logo_ce_vertical_en_quadri_hr.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260000" cy="9000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590550</xdr:colOff>
          <xdr:row>0</xdr:row>
          <xdr:rowOff>152400</xdr:rowOff>
        </xdr:from>
        <xdr:to>
          <xdr:col>23</xdr:col>
          <xdr:colOff>85725</xdr:colOff>
          <xdr:row>2</xdr:row>
          <xdr:rowOff>190500</xdr:rowOff>
        </xdr:to>
        <xdr:sp macro="" textlink="">
          <xdr:nvSpPr>
            <xdr:cNvPr id="32769" name="CommandButton" hidden="1">
              <a:extLst>
                <a:ext uri="{63B3BB69-23CF-44E3-9099-C40C66FF867C}">
                  <a14:compatExt spid="_x0000_s32769"/>
                </a:ext>
                <a:ext uri="{FF2B5EF4-FFF2-40B4-BE49-F238E27FC236}">
                  <a16:creationId xmlns:a16="http://schemas.microsoft.com/office/drawing/2014/main" id="{00000000-0008-0000-1200-0000018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0</xdr:colOff>
          <xdr:row>0</xdr:row>
          <xdr:rowOff>161925</xdr:rowOff>
        </xdr:from>
        <xdr:to>
          <xdr:col>18</xdr:col>
          <xdr:colOff>409575</xdr:colOff>
          <xdr:row>2</xdr:row>
          <xdr:rowOff>190500</xdr:rowOff>
        </xdr:to>
        <xdr:sp macro="" textlink="">
          <xdr:nvSpPr>
            <xdr:cNvPr id="26625" name="CommandButton" hidden="1">
              <a:extLst>
                <a:ext uri="{63B3BB69-23CF-44E3-9099-C40C66FF867C}">
                  <a14:compatExt spid="_x0000_s26625"/>
                </a:ext>
                <a:ext uri="{FF2B5EF4-FFF2-40B4-BE49-F238E27FC236}">
                  <a16:creationId xmlns:a16="http://schemas.microsoft.com/office/drawing/2014/main" id="{00000000-0008-0000-1300-0000016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390525</xdr:colOff>
          <xdr:row>0</xdr:row>
          <xdr:rowOff>123825</xdr:rowOff>
        </xdr:from>
        <xdr:to>
          <xdr:col>14</xdr:col>
          <xdr:colOff>152400</xdr:colOff>
          <xdr:row>2</xdr:row>
          <xdr:rowOff>152400</xdr:rowOff>
        </xdr:to>
        <xdr:sp macro="" textlink="">
          <xdr:nvSpPr>
            <xdr:cNvPr id="27649" name="CommandButton" hidden="1">
              <a:extLst>
                <a:ext uri="{63B3BB69-23CF-44E3-9099-C40C66FF867C}">
                  <a14:compatExt spid="_x0000_s27649"/>
                </a:ext>
                <a:ext uri="{FF2B5EF4-FFF2-40B4-BE49-F238E27FC236}">
                  <a16:creationId xmlns:a16="http://schemas.microsoft.com/office/drawing/2014/main" id="{00000000-0008-0000-1400-000001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200025</xdr:colOff>
          <xdr:row>0</xdr:row>
          <xdr:rowOff>95250</xdr:rowOff>
        </xdr:from>
        <xdr:to>
          <xdr:col>11</xdr:col>
          <xdr:colOff>514350</xdr:colOff>
          <xdr:row>1</xdr:row>
          <xdr:rowOff>95250</xdr:rowOff>
        </xdr:to>
        <xdr:sp macro="" textlink="">
          <xdr:nvSpPr>
            <xdr:cNvPr id="1025" name="CommandButton" hidden="1">
              <a:extLst>
                <a:ext uri="{63B3BB69-23CF-44E3-9099-C40C66FF867C}">
                  <a14:compatExt spid="_x0000_s1025"/>
                </a:ext>
                <a:ext uri="{FF2B5EF4-FFF2-40B4-BE49-F238E27FC236}">
                  <a16:creationId xmlns:a16="http://schemas.microsoft.com/office/drawing/2014/main" id="{00000000-0008-0000-0A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200025</xdr:colOff>
          <xdr:row>0</xdr:row>
          <xdr:rowOff>200025</xdr:rowOff>
        </xdr:from>
        <xdr:to>
          <xdr:col>21</xdr:col>
          <xdr:colOff>304800</xdr:colOff>
          <xdr:row>3</xdr:row>
          <xdr:rowOff>19050</xdr:rowOff>
        </xdr:to>
        <xdr:sp macro="" textlink="">
          <xdr:nvSpPr>
            <xdr:cNvPr id="17409" name="CommandButton"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0</xdr:colOff>
          <xdr:row>0</xdr:row>
          <xdr:rowOff>142875</xdr:rowOff>
        </xdr:from>
        <xdr:to>
          <xdr:col>21</xdr:col>
          <xdr:colOff>247650</xdr:colOff>
          <xdr:row>2</xdr:row>
          <xdr:rowOff>161925</xdr:rowOff>
        </xdr:to>
        <xdr:sp macro="" textlink="">
          <xdr:nvSpPr>
            <xdr:cNvPr id="4097" name="CommandButton" hidden="1">
              <a:extLst>
                <a:ext uri="{63B3BB69-23CF-44E3-9099-C40C66FF867C}">
                  <a14:compatExt spid="_x0000_s4097"/>
                </a:ext>
                <a:ext uri="{FF2B5EF4-FFF2-40B4-BE49-F238E27FC236}">
                  <a16:creationId xmlns:a16="http://schemas.microsoft.com/office/drawing/2014/main" id="{00000000-0008-0000-0C00-0000011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1">
                  <a:noFill/>
                  <a:miter lim="800000"/>
                  <a:headEnd/>
                  <a:tailEnd/>
                </a14:hiddenLine>
              </a:ext>
            </a:extLst>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0</xdr:colOff>
          <xdr:row>0</xdr:row>
          <xdr:rowOff>200025</xdr:rowOff>
        </xdr:from>
        <xdr:to>
          <xdr:col>18</xdr:col>
          <xdr:colOff>523875</xdr:colOff>
          <xdr:row>3</xdr:row>
          <xdr:rowOff>19050</xdr:rowOff>
        </xdr:to>
        <xdr:sp macro="" textlink="">
          <xdr:nvSpPr>
            <xdr:cNvPr id="6145" name="CommandButton" hidden="1">
              <a:extLst>
                <a:ext uri="{63B3BB69-23CF-44E3-9099-C40C66FF867C}">
                  <a14:compatExt spid="_x0000_s6145"/>
                </a:ext>
                <a:ext uri="{FF2B5EF4-FFF2-40B4-BE49-F238E27FC236}">
                  <a16:creationId xmlns:a16="http://schemas.microsoft.com/office/drawing/2014/main" id="{00000000-0008-0000-0D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161925</xdr:colOff>
          <xdr:row>0</xdr:row>
          <xdr:rowOff>190500</xdr:rowOff>
        </xdr:from>
        <xdr:to>
          <xdr:col>19</xdr:col>
          <xdr:colOff>266700</xdr:colOff>
          <xdr:row>3</xdr:row>
          <xdr:rowOff>9525</xdr:rowOff>
        </xdr:to>
        <xdr:sp macro="" textlink="">
          <xdr:nvSpPr>
            <xdr:cNvPr id="7169" name="CommandButton" hidden="1">
              <a:extLst>
                <a:ext uri="{63B3BB69-23CF-44E3-9099-C40C66FF867C}">
                  <a14:compatExt spid="_x0000_s7169"/>
                </a:ext>
                <a:ext uri="{FF2B5EF4-FFF2-40B4-BE49-F238E27FC236}">
                  <a16:creationId xmlns:a16="http://schemas.microsoft.com/office/drawing/2014/main" id="{00000000-0008-0000-0E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200025</xdr:colOff>
          <xdr:row>0</xdr:row>
          <xdr:rowOff>190500</xdr:rowOff>
        </xdr:from>
        <xdr:to>
          <xdr:col>19</xdr:col>
          <xdr:colOff>304800</xdr:colOff>
          <xdr:row>3</xdr:row>
          <xdr:rowOff>9525</xdr:rowOff>
        </xdr:to>
        <xdr:sp macro="" textlink="">
          <xdr:nvSpPr>
            <xdr:cNvPr id="21505" name="CommandButton" hidden="1">
              <a:extLst>
                <a:ext uri="{63B3BB69-23CF-44E3-9099-C40C66FF867C}">
                  <a14:compatExt spid="_x0000_s21505"/>
                </a:ext>
                <a:ext uri="{FF2B5EF4-FFF2-40B4-BE49-F238E27FC236}">
                  <a16:creationId xmlns:a16="http://schemas.microsoft.com/office/drawing/2014/main" id="{00000000-0008-0000-0F00-000001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104775</xdr:colOff>
          <xdr:row>0</xdr:row>
          <xdr:rowOff>123825</xdr:rowOff>
        </xdr:from>
        <xdr:to>
          <xdr:col>15</xdr:col>
          <xdr:colOff>209550</xdr:colOff>
          <xdr:row>2</xdr:row>
          <xdr:rowOff>152400</xdr:rowOff>
        </xdr:to>
        <xdr:sp macro="" textlink="">
          <xdr:nvSpPr>
            <xdr:cNvPr id="23553" name="CommandButton" hidden="1">
              <a:extLst>
                <a:ext uri="{63B3BB69-23CF-44E3-9099-C40C66FF867C}">
                  <a14:compatExt spid="_x0000_s23553"/>
                </a:ext>
                <a:ext uri="{FF2B5EF4-FFF2-40B4-BE49-F238E27FC236}">
                  <a16:creationId xmlns:a16="http://schemas.microsoft.com/office/drawing/2014/main" id="{00000000-0008-0000-10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171450</xdr:colOff>
          <xdr:row>0</xdr:row>
          <xdr:rowOff>57150</xdr:rowOff>
        </xdr:from>
        <xdr:to>
          <xdr:col>22</xdr:col>
          <xdr:colOff>276225</xdr:colOff>
          <xdr:row>2</xdr:row>
          <xdr:rowOff>85725</xdr:rowOff>
        </xdr:to>
        <xdr:sp macro="" textlink="">
          <xdr:nvSpPr>
            <xdr:cNvPr id="24578" name="CommandButton" hidden="1">
              <a:extLst>
                <a:ext uri="{63B3BB69-23CF-44E3-9099-C40C66FF867C}">
                  <a14:compatExt spid="_x0000_s24578"/>
                </a:ext>
                <a:ext uri="{FF2B5EF4-FFF2-40B4-BE49-F238E27FC236}">
                  <a16:creationId xmlns:a16="http://schemas.microsoft.com/office/drawing/2014/main" id="{00000000-0008-0000-1100-0000026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ables/table1.xml><?xml version="1.0" encoding="utf-8"?>
<table xmlns="http://schemas.openxmlformats.org/spreadsheetml/2006/main" id="2" name="PersonTabel" displayName="PersonTabel" ref="A1:K30" totalsRowShown="0" headerRowDxfId="159" tableBorderDxfId="158">
  <tableColumns count="11">
    <tableColumn id="1" name="Name of person" dataDxfId="157"/>
    <tableColumn id="2" name="Personnel Categori" dataDxfId="156"/>
    <tableColumn id="3" name="Job title " dataDxfId="155"/>
    <tableColumn id="4" name="Role in the project according to budget form F1" dataDxfId="154"/>
    <tableColumn id="5" name="Additional personnel?_x000a__x000a_Additional /_x000a_non_additional" dataDxfId="153"/>
    <tableColumn id="6" name="FROM" dataDxfId="152"/>
    <tableColumn id="7" name="TO" dataDxfId="151"/>
    <tableColumn id="8" name="Contract type _x000a_(full time, part-time)" dataDxfId="150"/>
    <tableColumn id="9" name="% of time allocated_x000a_to the project" dataDxfId="149"/>
    <tableColumn id="10" name="Daily working hours " dataDxfId="148"/>
    <tableColumn id="11" name="Daily rate foreseen in the budget in EURO" dataDxfId="147"/>
  </tableColumns>
  <tableStyleInfo name="TableStyleMedium2" showFirstColumn="0" showLastColumn="0" showRowStripes="1" showColumnStripes="0"/>
</table>
</file>

<file path=xl/tables/table2.xml><?xml version="1.0" encoding="utf-8"?>
<table xmlns="http://schemas.openxmlformats.org/spreadsheetml/2006/main" id="3" name="PersonMaanedAktivitet" displayName="PersonMaanedAktivitet" ref="A1:E439" totalsRowShown="0" headerRowDxfId="117" dataDxfId="115" headerRowBorderDxfId="116" tableBorderDxfId="114" totalsRowBorderDxfId="113">
  <autoFilter ref="A1:E439"/>
  <tableColumns count="5">
    <tableColumn id="1" name="År" dataDxfId="112"/>
    <tableColumn id="19" name="Måned" dataDxfId="111"/>
    <tableColumn id="2" name="Navn" dataDxfId="110"/>
    <tableColumn id="3" name="Action" dataDxfId="109"/>
    <tableColumn id="4" name="Antal Timer" dataDxfId="108"/>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4.bin"/><Relationship Id="rId6" Type="http://schemas.openxmlformats.org/officeDocument/2006/relationships/image" Target="../media/image3.emf"/><Relationship Id="rId5" Type="http://schemas.openxmlformats.org/officeDocument/2006/relationships/control" Target="../activeX/activeX1.xml"/><Relationship Id="rId4"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6.bin"/><Relationship Id="rId6" Type="http://schemas.openxmlformats.org/officeDocument/2006/relationships/image" Target="../media/image5.emf"/><Relationship Id="rId5" Type="http://schemas.openxmlformats.org/officeDocument/2006/relationships/control" Target="../activeX/activeX2.xml"/><Relationship Id="rId4"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4.xml"/><Relationship Id="rId7" Type="http://schemas.openxmlformats.org/officeDocument/2006/relationships/image" Target="../media/image6.emf"/><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ntrol" Target="../activeX/activeX3.xml"/><Relationship Id="rId5" Type="http://schemas.openxmlformats.org/officeDocument/2006/relationships/vmlDrawing" Target="../drawings/vmlDrawing7.vml"/><Relationship Id="rId4"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7" Type="http://schemas.openxmlformats.org/officeDocument/2006/relationships/image" Target="../media/image7.emf"/><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control" Target="../activeX/activeX4.xml"/><Relationship Id="rId5" Type="http://schemas.openxmlformats.org/officeDocument/2006/relationships/vmlDrawing" Target="../drawings/vmlDrawing9.vml"/><Relationship Id="rId4"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6.xml"/><Relationship Id="rId7" Type="http://schemas.openxmlformats.org/officeDocument/2006/relationships/image" Target="../media/image8.emf"/><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control" Target="../activeX/activeX5.xml"/><Relationship Id="rId5" Type="http://schemas.openxmlformats.org/officeDocument/2006/relationships/vmlDrawing" Target="../drawings/vmlDrawing11.vml"/><Relationship Id="rId4"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openxmlformats.org/officeDocument/2006/relationships/image" Target="../media/image9.emf"/><Relationship Id="rId5" Type="http://schemas.openxmlformats.org/officeDocument/2006/relationships/control" Target="../activeX/activeX6.xml"/><Relationship Id="rId4"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8.xml"/><Relationship Id="rId1" Type="http://schemas.openxmlformats.org/officeDocument/2006/relationships/printerSettings" Target="../printerSettings/printerSettings24.bin"/><Relationship Id="rId6" Type="http://schemas.openxmlformats.org/officeDocument/2006/relationships/image" Target="../media/image10.emf"/><Relationship Id="rId5" Type="http://schemas.openxmlformats.org/officeDocument/2006/relationships/control" Target="../activeX/activeX7.xml"/><Relationship Id="rId4"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9.xml"/><Relationship Id="rId1" Type="http://schemas.openxmlformats.org/officeDocument/2006/relationships/printerSettings" Target="../printerSettings/printerSettings25.bin"/><Relationship Id="rId6" Type="http://schemas.openxmlformats.org/officeDocument/2006/relationships/image" Target="../media/image11.emf"/><Relationship Id="rId5" Type="http://schemas.openxmlformats.org/officeDocument/2006/relationships/control" Target="../activeX/activeX8.xml"/><Relationship Id="rId4" Type="http://schemas.openxmlformats.org/officeDocument/2006/relationships/vmlDrawing" Target="../drawings/vmlDrawing17.v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0.xml"/><Relationship Id="rId1" Type="http://schemas.openxmlformats.org/officeDocument/2006/relationships/printerSettings" Target="../printerSettings/printerSettings26.bin"/><Relationship Id="rId6" Type="http://schemas.openxmlformats.org/officeDocument/2006/relationships/image" Target="../media/image12.emf"/><Relationship Id="rId5" Type="http://schemas.openxmlformats.org/officeDocument/2006/relationships/control" Target="../activeX/activeX9.xml"/><Relationship Id="rId4"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11.xml"/><Relationship Id="rId1" Type="http://schemas.openxmlformats.org/officeDocument/2006/relationships/printerSettings" Target="../printerSettings/printerSettings27.bin"/><Relationship Id="rId6" Type="http://schemas.openxmlformats.org/officeDocument/2006/relationships/image" Target="../media/image13.emf"/><Relationship Id="rId5" Type="http://schemas.openxmlformats.org/officeDocument/2006/relationships/control" Target="../activeX/activeX10.xml"/><Relationship Id="rId4"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2.xml"/><Relationship Id="rId7" Type="http://schemas.openxmlformats.org/officeDocument/2006/relationships/image" Target="../media/image14.emf"/><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control" Target="../activeX/activeX11.xml"/><Relationship Id="rId5" Type="http://schemas.openxmlformats.org/officeDocument/2006/relationships/vmlDrawing" Target="../drawings/vmlDrawing23.vml"/><Relationship Id="rId4" Type="http://schemas.openxmlformats.org/officeDocument/2006/relationships/vmlDrawing" Target="../drawings/vmlDrawing22.v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E31"/>
  <sheetViews>
    <sheetView workbookViewId="0">
      <selection activeCell="B3" sqref="B3"/>
    </sheetView>
  </sheetViews>
  <sheetFormatPr defaultRowHeight="12.75" x14ac:dyDescent="0.2"/>
  <cols>
    <col min="1" max="1" width="15.7109375" customWidth="1"/>
    <col min="2" max="2" width="52" customWidth="1"/>
    <col min="3" max="3" width="14.7109375" customWidth="1"/>
    <col min="4" max="4" width="19.42578125" customWidth="1"/>
    <col min="5" max="5" width="37" customWidth="1"/>
  </cols>
  <sheetData>
    <row r="1" spans="1:5" ht="30.75" thickBot="1" x14ac:dyDescent="0.3">
      <c r="A1" s="388" t="s">
        <v>790</v>
      </c>
      <c r="B1" s="389" t="s">
        <v>791</v>
      </c>
      <c r="C1" s="389" t="s">
        <v>792</v>
      </c>
      <c r="D1" s="389" t="s">
        <v>793</v>
      </c>
      <c r="E1" s="390" t="s">
        <v>838</v>
      </c>
    </row>
    <row r="2" spans="1:5" x14ac:dyDescent="0.2">
      <c r="A2" s="387">
        <v>44112</v>
      </c>
      <c r="B2" s="660" t="s">
        <v>955</v>
      </c>
      <c r="C2" s="166" t="s">
        <v>899</v>
      </c>
      <c r="D2" s="166" t="s">
        <v>836</v>
      </c>
      <c r="E2" s="278"/>
    </row>
    <row r="3" spans="1:5" x14ac:dyDescent="0.2">
      <c r="A3" s="290"/>
      <c r="B3" s="475"/>
      <c r="C3" s="370"/>
      <c r="D3" s="180"/>
      <c r="E3" s="280"/>
    </row>
    <row r="4" spans="1:5" x14ac:dyDescent="0.2">
      <c r="A4" s="290"/>
      <c r="B4" s="476"/>
      <c r="C4" s="370"/>
      <c r="D4" s="370"/>
      <c r="E4" s="280"/>
    </row>
    <row r="5" spans="1:5" x14ac:dyDescent="0.2">
      <c r="A5" s="290"/>
      <c r="B5" s="476"/>
      <c r="C5" s="370"/>
      <c r="D5" s="180"/>
      <c r="E5" s="280"/>
    </row>
    <row r="6" spans="1:5" x14ac:dyDescent="0.2">
      <c r="A6" s="290"/>
      <c r="B6" s="476"/>
      <c r="C6" s="370"/>
      <c r="D6" s="370"/>
      <c r="E6" s="280"/>
    </row>
    <row r="7" spans="1:5" x14ac:dyDescent="0.2">
      <c r="A7" s="290"/>
      <c r="B7" s="478"/>
      <c r="C7" s="370"/>
      <c r="D7" s="370"/>
      <c r="E7" s="280"/>
    </row>
    <row r="8" spans="1:5" x14ac:dyDescent="0.2">
      <c r="A8" s="290"/>
      <c r="B8" s="475"/>
      <c r="C8" s="370"/>
      <c r="D8" s="370"/>
      <c r="E8" s="280"/>
    </row>
    <row r="9" spans="1:5" x14ac:dyDescent="0.2">
      <c r="A9" s="290"/>
      <c r="B9" s="476"/>
      <c r="C9" s="370"/>
      <c r="D9" s="370"/>
      <c r="E9" s="391"/>
    </row>
    <row r="10" spans="1:5" x14ac:dyDescent="0.2">
      <c r="A10" s="290"/>
      <c r="B10" s="475"/>
      <c r="C10" s="370"/>
      <c r="D10" s="370"/>
      <c r="E10" s="280"/>
    </row>
    <row r="11" spans="1:5" x14ac:dyDescent="0.2">
      <c r="A11" s="290"/>
      <c r="B11" s="475"/>
      <c r="C11" s="370"/>
      <c r="D11" s="370"/>
      <c r="E11" s="280"/>
    </row>
    <row r="12" spans="1:5" x14ac:dyDescent="0.2">
      <c r="A12" s="290"/>
      <c r="B12" s="475"/>
      <c r="C12" s="370"/>
      <c r="D12" s="370"/>
      <c r="E12" s="280"/>
    </row>
    <row r="13" spans="1:5" x14ac:dyDescent="0.2">
      <c r="A13" s="290"/>
      <c r="B13" s="475"/>
      <c r="C13" s="370"/>
      <c r="D13" s="370"/>
      <c r="E13" s="280"/>
    </row>
    <row r="14" spans="1:5" x14ac:dyDescent="0.2">
      <c r="A14" s="290"/>
      <c r="B14" s="475"/>
      <c r="C14" s="370"/>
      <c r="D14" s="370"/>
      <c r="E14" s="280"/>
    </row>
    <row r="15" spans="1:5" x14ac:dyDescent="0.2">
      <c r="A15" s="290"/>
      <c r="B15" s="475"/>
      <c r="C15" s="370"/>
      <c r="D15" s="370"/>
      <c r="E15" s="280"/>
    </row>
    <row r="16" spans="1:5" x14ac:dyDescent="0.2">
      <c r="A16" s="290"/>
      <c r="B16" s="475"/>
      <c r="C16" s="370"/>
      <c r="D16" s="370"/>
      <c r="E16" s="280"/>
    </row>
    <row r="17" spans="1:5" x14ac:dyDescent="0.2">
      <c r="A17" s="290"/>
      <c r="B17" s="475"/>
      <c r="C17" s="370"/>
      <c r="D17" s="370"/>
      <c r="E17" s="280"/>
    </row>
    <row r="18" spans="1:5" x14ac:dyDescent="0.2">
      <c r="A18" s="290"/>
      <c r="B18" s="475"/>
      <c r="C18" s="370"/>
      <c r="D18" s="370"/>
      <c r="E18" s="280"/>
    </row>
    <row r="19" spans="1:5" x14ac:dyDescent="0.2">
      <c r="A19" s="290"/>
      <c r="B19" s="475"/>
      <c r="C19" s="370"/>
      <c r="D19" s="370"/>
      <c r="E19" s="280"/>
    </row>
    <row r="20" spans="1:5" x14ac:dyDescent="0.2">
      <c r="A20" s="290"/>
      <c r="B20" s="475"/>
      <c r="C20" s="370"/>
      <c r="D20" s="370"/>
      <c r="E20" s="280"/>
    </row>
    <row r="21" spans="1:5" x14ac:dyDescent="0.2">
      <c r="A21" s="290"/>
      <c r="B21" s="475"/>
      <c r="C21" s="370"/>
      <c r="D21" s="370"/>
      <c r="E21" s="280"/>
    </row>
    <row r="22" spans="1:5" x14ac:dyDescent="0.2">
      <c r="A22" s="290"/>
      <c r="B22" s="475"/>
      <c r="C22" s="370"/>
      <c r="D22" s="370"/>
      <c r="E22" s="280"/>
    </row>
    <row r="23" spans="1:5" x14ac:dyDescent="0.2">
      <c r="A23" s="290"/>
      <c r="B23" s="475"/>
      <c r="C23" s="370"/>
      <c r="D23" s="370"/>
      <c r="E23" s="280"/>
    </row>
    <row r="24" spans="1:5" x14ac:dyDescent="0.2">
      <c r="A24" s="290"/>
      <c r="B24" s="475"/>
      <c r="C24" s="370"/>
      <c r="D24" s="370"/>
      <c r="E24" s="280"/>
    </row>
    <row r="25" spans="1:5" x14ac:dyDescent="0.2">
      <c r="A25" s="290"/>
      <c r="B25" s="475"/>
      <c r="C25" s="370"/>
      <c r="D25" s="370"/>
      <c r="E25" s="280"/>
    </row>
    <row r="26" spans="1:5" x14ac:dyDescent="0.2">
      <c r="A26" s="290"/>
      <c r="B26" s="475"/>
      <c r="C26" s="370"/>
      <c r="D26" s="370"/>
      <c r="E26" s="280"/>
    </row>
    <row r="27" spans="1:5" x14ac:dyDescent="0.2">
      <c r="A27" s="279"/>
      <c r="B27" s="475"/>
      <c r="C27" s="370"/>
      <c r="D27" s="370"/>
      <c r="E27" s="280"/>
    </row>
    <row r="28" spans="1:5" ht="13.5" thickBot="1" x14ac:dyDescent="0.25">
      <c r="A28" s="291"/>
      <c r="B28" s="477"/>
      <c r="C28" s="372"/>
      <c r="D28" s="372"/>
      <c r="E28" s="386"/>
    </row>
    <row r="30" spans="1:5" x14ac:dyDescent="0.2">
      <c r="A30" s="61"/>
    </row>
    <row r="31" spans="1:5" x14ac:dyDescent="0.2">
      <c r="A31" s="6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tabColor rgb="FFFFFF00"/>
  </sheetPr>
  <dimension ref="A1:S50"/>
  <sheetViews>
    <sheetView workbookViewId="0">
      <selection activeCell="B28" sqref="B28"/>
    </sheetView>
  </sheetViews>
  <sheetFormatPr defaultRowHeight="12.75" x14ac:dyDescent="0.2"/>
  <cols>
    <col min="2" max="2" width="31.28515625" customWidth="1"/>
    <col min="3" max="3" width="14.85546875" customWidth="1"/>
    <col min="4" max="4" width="10.140625" customWidth="1"/>
    <col min="5" max="5" width="15.42578125" customWidth="1"/>
    <col min="6" max="18" width="10.140625" customWidth="1"/>
    <col min="19" max="19" width="11.7109375" customWidth="1"/>
  </cols>
  <sheetData>
    <row r="1" spans="1:19" ht="26.25" thickBot="1" x14ac:dyDescent="0.25">
      <c r="B1" s="292" t="s">
        <v>833</v>
      </c>
      <c r="C1" s="293" t="s">
        <v>794</v>
      </c>
      <c r="D1" s="294" t="s">
        <v>868</v>
      </c>
      <c r="E1" s="294" t="s">
        <v>869</v>
      </c>
      <c r="F1" s="294" t="s">
        <v>871</v>
      </c>
      <c r="G1" s="294" t="s">
        <v>873</v>
      </c>
      <c r="H1" s="294" t="s">
        <v>875</v>
      </c>
      <c r="I1" s="294" t="s">
        <v>877</v>
      </c>
      <c r="J1" s="294" t="s">
        <v>879</v>
      </c>
      <c r="K1" s="294" t="s">
        <v>881</v>
      </c>
      <c r="L1" s="294" t="s">
        <v>883</v>
      </c>
      <c r="M1" s="294" t="s">
        <v>885</v>
      </c>
      <c r="N1" s="294" t="s">
        <v>887</v>
      </c>
      <c r="O1" s="294" t="s">
        <v>889</v>
      </c>
      <c r="P1" s="294" t="s">
        <v>891</v>
      </c>
      <c r="Q1" s="294" t="s">
        <v>893</v>
      </c>
      <c r="R1" s="295" t="s">
        <v>795</v>
      </c>
      <c r="S1" s="296" t="s">
        <v>796</v>
      </c>
    </row>
    <row r="2" spans="1:19" x14ac:dyDescent="0.2">
      <c r="B2" s="297">
        <v>2020</v>
      </c>
      <c r="C2" s="298"/>
      <c r="D2" s="298">
        <f t="shared" ref="D2:Q2" si="0">SUMPRODUCT($C$7:$C$21,D7:D21)</f>
        <v>316456.29134817165</v>
      </c>
      <c r="E2" s="298">
        <f t="shared" si="0"/>
        <v>103350.85863407041</v>
      </c>
      <c r="F2" s="298">
        <f t="shared" si="0"/>
        <v>0</v>
      </c>
      <c r="G2" s="298">
        <f t="shared" si="0"/>
        <v>0</v>
      </c>
      <c r="H2" s="298">
        <f t="shared" si="0"/>
        <v>0</v>
      </c>
      <c r="I2" s="298">
        <f t="shared" si="0"/>
        <v>0</v>
      </c>
      <c r="J2" s="298">
        <f t="shared" si="0"/>
        <v>0</v>
      </c>
      <c r="K2" s="298">
        <f t="shared" si="0"/>
        <v>4074.9446899841005</v>
      </c>
      <c r="L2" s="298">
        <f t="shared" si="0"/>
        <v>4074.9446899841005</v>
      </c>
      <c r="M2" s="298">
        <f t="shared" si="0"/>
        <v>0</v>
      </c>
      <c r="N2" s="298">
        <f t="shared" si="0"/>
        <v>0</v>
      </c>
      <c r="O2" s="298">
        <f t="shared" si="0"/>
        <v>0</v>
      </c>
      <c r="P2" s="298">
        <f t="shared" si="0"/>
        <v>6791.5744833068347</v>
      </c>
      <c r="Q2" s="298">
        <f t="shared" si="0"/>
        <v>2716.6297933227338</v>
      </c>
      <c r="R2" s="299">
        <f>SUM(D2:Q2)</f>
        <v>437465.24363883981</v>
      </c>
      <c r="S2" s="300">
        <f>Personnel2020</f>
        <v>437465.24363883981</v>
      </c>
    </row>
    <row r="3" spans="1:19" ht="13.5" thickBot="1" x14ac:dyDescent="0.25">
      <c r="B3" s="301">
        <v>2021</v>
      </c>
      <c r="C3" s="302"/>
      <c r="D3" s="302">
        <f>SUMPRODUCT($C$27:$C$41,D$27:D$41)</f>
        <v>1300000</v>
      </c>
      <c r="E3" s="302">
        <f t="shared" ref="E3:Q3" si="1">SUMPRODUCT($C$27:$C$41,E$27:E$41)</f>
        <v>0</v>
      </c>
      <c r="F3" s="302">
        <f t="shared" si="1"/>
        <v>0</v>
      </c>
      <c r="G3" s="302">
        <f t="shared" si="1"/>
        <v>0</v>
      </c>
      <c r="H3" s="302">
        <f t="shared" si="1"/>
        <v>0</v>
      </c>
      <c r="I3" s="302">
        <f t="shared" si="1"/>
        <v>0</v>
      </c>
      <c r="J3" s="302">
        <f t="shared" si="1"/>
        <v>0</v>
      </c>
      <c r="K3" s="302">
        <f t="shared" si="1"/>
        <v>0</v>
      </c>
      <c r="L3" s="302">
        <f t="shared" si="1"/>
        <v>0</v>
      </c>
      <c r="M3" s="302">
        <f t="shared" si="1"/>
        <v>0</v>
      </c>
      <c r="N3" s="302">
        <f t="shared" si="1"/>
        <v>0</v>
      </c>
      <c r="O3" s="302">
        <f t="shared" si="1"/>
        <v>0</v>
      </c>
      <c r="P3" s="302">
        <f t="shared" si="1"/>
        <v>0</v>
      </c>
      <c r="Q3" s="302">
        <f t="shared" si="1"/>
        <v>0</v>
      </c>
      <c r="R3" s="303">
        <f>SUM(D3:Q3)</f>
        <v>1300000</v>
      </c>
      <c r="S3" s="304">
        <f>Personnel2021</f>
        <v>1300000</v>
      </c>
    </row>
    <row r="4" spans="1:19" ht="13.5" thickBot="1" x14ac:dyDescent="0.25">
      <c r="B4" s="305" t="s">
        <v>797</v>
      </c>
      <c r="C4" s="306"/>
      <c r="D4" s="306">
        <f t="shared" ref="D4:S4" si="2">SUM(D2:D3)</f>
        <v>1616456.2913481717</v>
      </c>
      <c r="E4" s="306">
        <f t="shared" si="2"/>
        <v>103350.85863407041</v>
      </c>
      <c r="F4" s="306">
        <f t="shared" si="2"/>
        <v>0</v>
      </c>
      <c r="G4" s="306">
        <f t="shared" si="2"/>
        <v>0</v>
      </c>
      <c r="H4" s="306">
        <f t="shared" si="2"/>
        <v>0</v>
      </c>
      <c r="I4" s="306">
        <f t="shared" si="2"/>
        <v>0</v>
      </c>
      <c r="J4" s="306">
        <f t="shared" si="2"/>
        <v>0</v>
      </c>
      <c r="K4" s="306">
        <f t="shared" si="2"/>
        <v>4074.9446899841005</v>
      </c>
      <c r="L4" s="306">
        <f t="shared" si="2"/>
        <v>4074.9446899841005</v>
      </c>
      <c r="M4" s="306">
        <f t="shared" si="2"/>
        <v>0</v>
      </c>
      <c r="N4" s="306">
        <f t="shared" si="2"/>
        <v>0</v>
      </c>
      <c r="O4" s="306">
        <f t="shared" si="2"/>
        <v>0</v>
      </c>
      <c r="P4" s="306">
        <f t="shared" si="2"/>
        <v>6791.5744833068347</v>
      </c>
      <c r="Q4" s="306">
        <f t="shared" si="2"/>
        <v>2716.6297933227338</v>
      </c>
      <c r="R4" s="307">
        <f t="shared" si="2"/>
        <v>1737465.2436388398</v>
      </c>
      <c r="S4" s="308">
        <f t="shared" si="2"/>
        <v>1737465.2436388398</v>
      </c>
    </row>
    <row r="5" spans="1:19" ht="13.5" thickBot="1" x14ac:dyDescent="0.25">
      <c r="B5" s="350"/>
      <c r="C5" s="351"/>
      <c r="D5" s="351"/>
      <c r="E5" s="351"/>
      <c r="F5" s="351"/>
      <c r="G5" s="351"/>
      <c r="H5" s="351"/>
      <c r="I5" s="351"/>
      <c r="J5" s="351"/>
      <c r="K5" s="351"/>
      <c r="L5" s="351"/>
      <c r="M5" s="351"/>
      <c r="N5" s="351"/>
      <c r="O5" s="351"/>
      <c r="P5" s="351"/>
      <c r="Q5" s="351"/>
      <c r="R5" s="351"/>
      <c r="S5" s="351"/>
    </row>
    <row r="6" spans="1:19" ht="26.25" thickBot="1" x14ac:dyDescent="0.25">
      <c r="A6" s="311"/>
      <c r="B6" s="443" t="s">
        <v>852</v>
      </c>
      <c r="C6" s="293" t="s">
        <v>798</v>
      </c>
      <c r="D6" s="309" t="s">
        <v>868</v>
      </c>
      <c r="E6" s="309" t="s">
        <v>869</v>
      </c>
      <c r="F6" s="310" t="s">
        <v>871</v>
      </c>
      <c r="G6" s="310" t="s">
        <v>873</v>
      </c>
      <c r="H6" s="310" t="s">
        <v>875</v>
      </c>
      <c r="I6" s="310" t="s">
        <v>877</v>
      </c>
      <c r="J6" s="310" t="s">
        <v>879</v>
      </c>
      <c r="K6" s="309" t="s">
        <v>881</v>
      </c>
      <c r="L6" s="309" t="s">
        <v>883</v>
      </c>
      <c r="M6" s="309" t="s">
        <v>885</v>
      </c>
      <c r="N6" s="310" t="s">
        <v>887</v>
      </c>
      <c r="O6" s="309" t="s">
        <v>889</v>
      </c>
      <c r="P6" s="309" t="s">
        <v>891</v>
      </c>
      <c r="Q6" s="309" t="s">
        <v>893</v>
      </c>
      <c r="R6" s="311" t="s">
        <v>795</v>
      </c>
      <c r="S6" s="311" t="s">
        <v>796</v>
      </c>
    </row>
    <row r="7" spans="1:19" x14ac:dyDescent="0.2">
      <c r="A7" s="446">
        <v>2020</v>
      </c>
      <c r="B7" s="469" t="str">
        <f>IF(Personnel_EMPLOYEES!B8="","",Personnel_EMPLOYEES!B8)</f>
        <v>Vivian Kvist Johansen</v>
      </c>
      <c r="C7" s="312">
        <f t="shared" ref="C7:C17" si="3">IFERROR(VLOOKUP(B7,Personopgorelse2020,18,FALSE),0)</f>
        <v>1358.3148966613669</v>
      </c>
      <c r="D7" s="451">
        <f>SUMIFS(IndtastMaanedsStatistik!$E:$E,IndtastMaanedsStatistik!$A:$A,$A7,IndtastMaanedsStatistik!$D:$D,D$6,IndtastMaanedsStatistik!$C:$C,$B7)</f>
        <v>93.4</v>
      </c>
      <c r="E7" s="451">
        <f>SUMIFS(IndtastMaanedsStatistik!$E:$E,IndtastMaanedsStatistik!$A:$A,$A7,IndtastMaanedsStatistik!$D:$D,E$6,IndtastMaanedsStatistik!$C:$C,$B7)</f>
        <v>0</v>
      </c>
      <c r="F7" s="452">
        <f>SUMIFS(IndtastMaanedsStatistik!$E:$E,IndtastMaanedsStatistik!$A:$A,$A7,IndtastMaanedsStatistik!$D:$D,F$6,IndtastMaanedsStatistik!$C:$C,$B7)</f>
        <v>0</v>
      </c>
      <c r="G7" s="452">
        <f>SUMIFS(IndtastMaanedsStatistik!$E:$E,IndtastMaanedsStatistik!$A:$A,$A7,IndtastMaanedsStatistik!$D:$D,G$6,IndtastMaanedsStatistik!$C:$C,$B7)</f>
        <v>0</v>
      </c>
      <c r="H7" s="452">
        <f>SUMIFS(IndtastMaanedsStatistik!$E:$E,IndtastMaanedsStatistik!$A:$A,$A7,IndtastMaanedsStatistik!$D:$D,H$6,IndtastMaanedsStatistik!$C:$C,$B7)</f>
        <v>0</v>
      </c>
      <c r="I7" s="452">
        <f>SUMIFS(IndtastMaanedsStatistik!$E:$E,IndtastMaanedsStatistik!$A:$A,$A7,IndtastMaanedsStatistik!$D:$D,I$6,IndtastMaanedsStatistik!$C:$C,$B7)</f>
        <v>0</v>
      </c>
      <c r="J7" s="452">
        <f>SUMIFS(IndtastMaanedsStatistik!$E:$E,IndtastMaanedsStatistik!$A:$A,$A7,IndtastMaanedsStatistik!$D:$D,J$6,IndtastMaanedsStatistik!$C:$C,$B7)</f>
        <v>0</v>
      </c>
      <c r="K7" s="451">
        <f>SUMIFS(IndtastMaanedsStatistik!$E:$E,IndtastMaanedsStatistik!$A:$A,$A7,IndtastMaanedsStatistik!$D:$D,K$6,IndtastMaanedsStatistik!$C:$C,$B7)</f>
        <v>3</v>
      </c>
      <c r="L7" s="451">
        <f>SUMIFS(IndtastMaanedsStatistik!$E:$E,IndtastMaanedsStatistik!$A:$A,$A7,IndtastMaanedsStatistik!$D:$D,L$6,IndtastMaanedsStatistik!$C:$C,$B7)</f>
        <v>3</v>
      </c>
      <c r="M7" s="451">
        <f>SUMIFS(IndtastMaanedsStatistik!$E:$E,IndtastMaanedsStatistik!$A:$A,$A7,IndtastMaanedsStatistik!$D:$D,M$6,IndtastMaanedsStatistik!$C:$C,$B7)</f>
        <v>0</v>
      </c>
      <c r="N7" s="452">
        <f>SUMIFS(IndtastMaanedsStatistik!$E:$E,IndtastMaanedsStatistik!$A:$A,$A7,IndtastMaanedsStatistik!$D:$D,N$6,IndtastMaanedsStatistik!$C:$C,$B7)</f>
        <v>0</v>
      </c>
      <c r="O7" s="451">
        <f>SUMIFS(IndtastMaanedsStatistik!$E:$E,IndtastMaanedsStatistik!$A:$A,$A7,IndtastMaanedsStatistik!$D:$D,O$6,IndtastMaanedsStatistik!$C:$C,$B7)</f>
        <v>0</v>
      </c>
      <c r="P7" s="451">
        <f>SUMIFS(IndtastMaanedsStatistik!$E:$E,IndtastMaanedsStatistik!$A:$A,$A7,IndtastMaanedsStatistik!$D:$D,P$6,IndtastMaanedsStatistik!$C:$C,$B7)</f>
        <v>5</v>
      </c>
      <c r="Q7" s="451">
        <f>SUMIFS(IndtastMaanedsStatistik!$E:$E,IndtastMaanedsStatistik!$A:$A,$A7,IndtastMaanedsStatistik!$D:$D,Q$6,IndtastMaanedsStatistik!$C:$C,$B7)</f>
        <v>2</v>
      </c>
      <c r="R7" s="453">
        <f t="shared" ref="R7:R21" si="4">SUM(D7:Q7)</f>
        <v>106.4</v>
      </c>
      <c r="S7" s="453">
        <f t="shared" ref="S7:S22" si="5">VLOOKUP(CONCATENATE($A7,$B7),PersonMaaned,16,FALSE)</f>
        <v>106.4</v>
      </c>
    </row>
    <row r="8" spans="1:19" x14ac:dyDescent="0.2">
      <c r="A8" s="447">
        <v>2020</v>
      </c>
      <c r="B8" s="470" t="str">
        <f>IF(Personnel_EMPLOYEES!B9="","",Personnel_EMPLOYEES!B9)</f>
        <v>Ditlev Otto Juel Rewentlov</v>
      </c>
      <c r="C8" s="302">
        <f t="shared" si="3"/>
        <v>267.66405405405402</v>
      </c>
      <c r="D8" s="454">
        <f>SUMIFS(IndtastMaanedsStatistik!$E:$E,IndtastMaanedsStatistik!$A:$A,$A8,IndtastMaanedsStatistik!$D:$D,D$6,IndtastMaanedsStatistik!$C:$C,$B8)</f>
        <v>320.66666666666669</v>
      </c>
      <c r="E8" s="454">
        <f>SUMIFS(IndtastMaanedsStatistik!$E:$E,IndtastMaanedsStatistik!$A:$A,$A8,IndtastMaanedsStatistik!$D:$D,E$6,IndtastMaanedsStatistik!$C:$C,$B8)</f>
        <v>0</v>
      </c>
      <c r="F8" s="455">
        <f>SUMIFS(IndtastMaanedsStatistik!$E:$E,IndtastMaanedsStatistik!$A:$A,$A8,IndtastMaanedsStatistik!$D:$D,F$6,IndtastMaanedsStatistik!$C:$C,$B8)</f>
        <v>0</v>
      </c>
      <c r="G8" s="455">
        <f>SUMIFS(IndtastMaanedsStatistik!$E:$E,IndtastMaanedsStatistik!$A:$A,$A8,IndtastMaanedsStatistik!$D:$D,G$6,IndtastMaanedsStatistik!$C:$C,$B8)</f>
        <v>0</v>
      </c>
      <c r="H8" s="455">
        <f>SUMIFS(IndtastMaanedsStatistik!$E:$E,IndtastMaanedsStatistik!$A:$A,$A8,IndtastMaanedsStatistik!$D:$D,H$6,IndtastMaanedsStatistik!$C:$C,$B8)</f>
        <v>0</v>
      </c>
      <c r="I8" s="455">
        <f>SUMIFS(IndtastMaanedsStatistik!$E:$E,IndtastMaanedsStatistik!$A:$A,$A8,IndtastMaanedsStatistik!$D:$D,I$6,IndtastMaanedsStatistik!$C:$C,$B8)</f>
        <v>0</v>
      </c>
      <c r="J8" s="455">
        <f>SUMIFS(IndtastMaanedsStatistik!$E:$E,IndtastMaanedsStatistik!$A:$A,$A8,IndtastMaanedsStatistik!$D:$D,J$6,IndtastMaanedsStatistik!$C:$C,$B8)</f>
        <v>0</v>
      </c>
      <c r="K8" s="454">
        <f>SUMIFS(IndtastMaanedsStatistik!$E:$E,IndtastMaanedsStatistik!$A:$A,$A8,IndtastMaanedsStatistik!$D:$D,K$6,IndtastMaanedsStatistik!$C:$C,$B8)</f>
        <v>0</v>
      </c>
      <c r="L8" s="454">
        <f>SUMIFS(IndtastMaanedsStatistik!$E:$E,IndtastMaanedsStatistik!$A:$A,$A8,IndtastMaanedsStatistik!$D:$D,L$6,IndtastMaanedsStatistik!$C:$C,$B8)</f>
        <v>0</v>
      </c>
      <c r="M8" s="454">
        <f>SUMIFS(IndtastMaanedsStatistik!$E:$E,IndtastMaanedsStatistik!$A:$A,$A8,IndtastMaanedsStatistik!$D:$D,M$6,IndtastMaanedsStatistik!$C:$C,$B8)</f>
        <v>0</v>
      </c>
      <c r="N8" s="455">
        <f>SUMIFS(IndtastMaanedsStatistik!$E:$E,IndtastMaanedsStatistik!$A:$A,$A8,IndtastMaanedsStatistik!$D:$D,N$6,IndtastMaanedsStatistik!$C:$C,$B8)</f>
        <v>0</v>
      </c>
      <c r="O8" s="454">
        <f>SUMIFS(IndtastMaanedsStatistik!$E:$E,IndtastMaanedsStatistik!$A:$A,$A8,IndtastMaanedsStatistik!$D:$D,O$6,IndtastMaanedsStatistik!$C:$C,$B8)</f>
        <v>0</v>
      </c>
      <c r="P8" s="454">
        <f>SUMIFS(IndtastMaanedsStatistik!$E:$E,IndtastMaanedsStatistik!$A:$A,$A8,IndtastMaanedsStatistik!$D:$D,P$6,IndtastMaanedsStatistik!$C:$C,$B8)</f>
        <v>0</v>
      </c>
      <c r="Q8" s="454">
        <f>SUMIFS(IndtastMaanedsStatistik!$E:$E,IndtastMaanedsStatistik!$A:$A,$A8,IndtastMaanedsStatistik!$D:$D,Q$6,IndtastMaanedsStatistik!$C:$C,$B8)</f>
        <v>0</v>
      </c>
      <c r="R8" s="456">
        <f t="shared" si="4"/>
        <v>320.66666666666669</v>
      </c>
      <c r="S8" s="456">
        <f t="shared" si="5"/>
        <v>320.66666666666669</v>
      </c>
    </row>
    <row r="9" spans="1:19" x14ac:dyDescent="0.2">
      <c r="A9" s="447">
        <v>2020</v>
      </c>
      <c r="B9" s="470" t="str">
        <f>IF(Personnel_EMPLOYEES!B10="","",Personnel_EMPLOYEES!B10)</f>
        <v>Andrew David Harold Stratton</v>
      </c>
      <c r="C9" s="302">
        <f t="shared" si="3"/>
        <v>217.71995394137119</v>
      </c>
      <c r="D9" s="454">
        <f>SUMIFS(IndtastMaanedsStatistik!$E:$E,IndtastMaanedsStatistik!$A:$A,$A9,IndtastMaanedsStatistik!$D:$D,D$6,IndtastMaanedsStatistik!$C:$C,$B9)</f>
        <v>208.43</v>
      </c>
      <c r="E9" s="454">
        <f>SUMIFS(IndtastMaanedsStatistik!$E:$E,IndtastMaanedsStatistik!$A:$A,$A9,IndtastMaanedsStatistik!$D:$D,E$6,IndtastMaanedsStatistik!$C:$C,$B9)</f>
        <v>0</v>
      </c>
      <c r="F9" s="455">
        <f>SUMIFS(IndtastMaanedsStatistik!$E:$E,IndtastMaanedsStatistik!$A:$A,$A9,IndtastMaanedsStatistik!$D:$D,F$6,IndtastMaanedsStatistik!$C:$C,$B9)</f>
        <v>0</v>
      </c>
      <c r="G9" s="455">
        <f>SUMIFS(IndtastMaanedsStatistik!$E:$E,IndtastMaanedsStatistik!$A:$A,$A9,IndtastMaanedsStatistik!$D:$D,G$6,IndtastMaanedsStatistik!$C:$C,$B9)</f>
        <v>0</v>
      </c>
      <c r="H9" s="455">
        <f>SUMIFS(IndtastMaanedsStatistik!$E:$E,IndtastMaanedsStatistik!$A:$A,$A9,IndtastMaanedsStatistik!$D:$D,H$6,IndtastMaanedsStatistik!$C:$C,$B9)</f>
        <v>0</v>
      </c>
      <c r="I9" s="455">
        <f>SUMIFS(IndtastMaanedsStatistik!$E:$E,IndtastMaanedsStatistik!$A:$A,$A9,IndtastMaanedsStatistik!$D:$D,I$6,IndtastMaanedsStatistik!$C:$C,$B9)</f>
        <v>0</v>
      </c>
      <c r="J9" s="455">
        <f>SUMIFS(IndtastMaanedsStatistik!$E:$E,IndtastMaanedsStatistik!$A:$A,$A9,IndtastMaanedsStatistik!$D:$D,J$6,IndtastMaanedsStatistik!$C:$C,$B9)</f>
        <v>0</v>
      </c>
      <c r="K9" s="454">
        <f>SUMIFS(IndtastMaanedsStatistik!$E:$E,IndtastMaanedsStatistik!$A:$A,$A9,IndtastMaanedsStatistik!$D:$D,K$6,IndtastMaanedsStatistik!$C:$C,$B9)</f>
        <v>0</v>
      </c>
      <c r="L9" s="454">
        <f>SUMIFS(IndtastMaanedsStatistik!$E:$E,IndtastMaanedsStatistik!$A:$A,$A9,IndtastMaanedsStatistik!$D:$D,L$6,IndtastMaanedsStatistik!$C:$C,$B9)</f>
        <v>0</v>
      </c>
      <c r="M9" s="454">
        <f>SUMIFS(IndtastMaanedsStatistik!$E:$E,IndtastMaanedsStatistik!$A:$A,$A9,IndtastMaanedsStatistik!$D:$D,M$6,IndtastMaanedsStatistik!$C:$C,$B9)</f>
        <v>0</v>
      </c>
      <c r="N9" s="455">
        <f>SUMIFS(IndtastMaanedsStatistik!$E:$E,IndtastMaanedsStatistik!$A:$A,$A9,IndtastMaanedsStatistik!$D:$D,N$6,IndtastMaanedsStatistik!$C:$C,$B9)</f>
        <v>0</v>
      </c>
      <c r="O9" s="454">
        <f>SUMIFS(IndtastMaanedsStatistik!$E:$E,IndtastMaanedsStatistik!$A:$A,$A9,IndtastMaanedsStatistik!$D:$D,O$6,IndtastMaanedsStatistik!$C:$C,$B9)</f>
        <v>0</v>
      </c>
      <c r="P9" s="454">
        <f>SUMIFS(IndtastMaanedsStatistik!$E:$E,IndtastMaanedsStatistik!$A:$A,$A9,IndtastMaanedsStatistik!$D:$D,P$6,IndtastMaanedsStatistik!$C:$C,$B9)</f>
        <v>0</v>
      </c>
      <c r="Q9" s="454">
        <f>SUMIFS(IndtastMaanedsStatistik!$E:$E,IndtastMaanedsStatistik!$A:$A,$A9,IndtastMaanedsStatistik!$D:$D,Q$6,IndtastMaanedsStatistik!$C:$C,$B9)</f>
        <v>0</v>
      </c>
      <c r="R9" s="456">
        <f t="shared" si="4"/>
        <v>208.43</v>
      </c>
      <c r="S9" s="456">
        <f t="shared" si="5"/>
        <v>208.43</v>
      </c>
    </row>
    <row r="10" spans="1:19" x14ac:dyDescent="0.2">
      <c r="A10" s="447">
        <v>2020</v>
      </c>
      <c r="B10" s="470" t="str">
        <f>IF(Personnel_EMPLOYEES!B11="","",Personnel_EMPLOYEES!B11)</f>
        <v>Prescot Huntley Brownell II</v>
      </c>
      <c r="C10" s="302">
        <f t="shared" si="3"/>
        <v>216.40423323571929</v>
      </c>
      <c r="D10" s="454">
        <f>SUMIFS(IndtastMaanedsStatistik!$E:$E,IndtastMaanedsStatistik!$A:$A,$A10,IndtastMaanedsStatistik!$D:$D,D$6,IndtastMaanedsStatistik!$C:$C,$B10)</f>
        <v>269.77</v>
      </c>
      <c r="E10" s="454">
        <f>SUMIFS(IndtastMaanedsStatistik!$E:$E,IndtastMaanedsStatistik!$A:$A,$A10,IndtastMaanedsStatistik!$D:$D,E$6,IndtastMaanedsStatistik!$C:$C,$B10)</f>
        <v>0</v>
      </c>
      <c r="F10" s="455">
        <f>SUMIFS(IndtastMaanedsStatistik!$E:$E,IndtastMaanedsStatistik!$A:$A,$A10,IndtastMaanedsStatistik!$D:$D,F$6,IndtastMaanedsStatistik!$C:$C,$B10)</f>
        <v>0</v>
      </c>
      <c r="G10" s="455">
        <f>SUMIFS(IndtastMaanedsStatistik!$E:$E,IndtastMaanedsStatistik!$A:$A,$A10,IndtastMaanedsStatistik!$D:$D,G$6,IndtastMaanedsStatistik!$C:$C,$B10)</f>
        <v>0</v>
      </c>
      <c r="H10" s="455">
        <f>SUMIFS(IndtastMaanedsStatistik!$E:$E,IndtastMaanedsStatistik!$A:$A,$A10,IndtastMaanedsStatistik!$D:$D,H$6,IndtastMaanedsStatistik!$C:$C,$B10)</f>
        <v>0</v>
      </c>
      <c r="I10" s="455">
        <f>SUMIFS(IndtastMaanedsStatistik!$E:$E,IndtastMaanedsStatistik!$A:$A,$A10,IndtastMaanedsStatistik!$D:$D,I$6,IndtastMaanedsStatistik!$C:$C,$B10)</f>
        <v>0</v>
      </c>
      <c r="J10" s="455">
        <f>SUMIFS(IndtastMaanedsStatistik!$E:$E,IndtastMaanedsStatistik!$A:$A,$A10,IndtastMaanedsStatistik!$D:$D,J$6,IndtastMaanedsStatistik!$C:$C,$B10)</f>
        <v>0</v>
      </c>
      <c r="K10" s="454">
        <f>SUMIFS(IndtastMaanedsStatistik!$E:$E,IndtastMaanedsStatistik!$A:$A,$A10,IndtastMaanedsStatistik!$D:$D,K$6,IndtastMaanedsStatistik!$C:$C,$B10)</f>
        <v>0</v>
      </c>
      <c r="L10" s="454">
        <f>SUMIFS(IndtastMaanedsStatistik!$E:$E,IndtastMaanedsStatistik!$A:$A,$A10,IndtastMaanedsStatistik!$D:$D,L$6,IndtastMaanedsStatistik!$C:$C,$B10)</f>
        <v>0</v>
      </c>
      <c r="M10" s="454">
        <f>SUMIFS(IndtastMaanedsStatistik!$E:$E,IndtastMaanedsStatistik!$A:$A,$A10,IndtastMaanedsStatistik!$D:$D,M$6,IndtastMaanedsStatistik!$C:$C,$B10)</f>
        <v>0</v>
      </c>
      <c r="N10" s="455">
        <f>SUMIFS(IndtastMaanedsStatistik!$E:$E,IndtastMaanedsStatistik!$A:$A,$A10,IndtastMaanedsStatistik!$D:$D,N$6,IndtastMaanedsStatistik!$C:$C,$B10)</f>
        <v>0</v>
      </c>
      <c r="O10" s="454">
        <f>SUMIFS(IndtastMaanedsStatistik!$E:$E,IndtastMaanedsStatistik!$A:$A,$A10,IndtastMaanedsStatistik!$D:$D,O$6,IndtastMaanedsStatistik!$C:$C,$B10)</f>
        <v>0</v>
      </c>
      <c r="P10" s="454">
        <f>SUMIFS(IndtastMaanedsStatistik!$E:$E,IndtastMaanedsStatistik!$A:$A,$A10,IndtastMaanedsStatistik!$D:$D,P$6,IndtastMaanedsStatistik!$C:$C,$B10)</f>
        <v>0</v>
      </c>
      <c r="Q10" s="454">
        <f>SUMIFS(IndtastMaanedsStatistik!$E:$E,IndtastMaanedsStatistik!$A:$A,$A10,IndtastMaanedsStatistik!$D:$D,Q$6,IndtastMaanedsStatistik!$C:$C,$B10)</f>
        <v>0</v>
      </c>
      <c r="R10" s="456">
        <f t="shared" si="4"/>
        <v>269.77</v>
      </c>
      <c r="S10" s="456">
        <f t="shared" si="5"/>
        <v>269.77</v>
      </c>
    </row>
    <row r="11" spans="1:19" x14ac:dyDescent="0.2">
      <c r="A11" s="447">
        <v>2020</v>
      </c>
      <c r="B11" s="470" t="str">
        <f>IF(Personnel_EMPLOYEES!B12="","",Personnel_EMPLOYEES!B12)</f>
        <v>Ib Holmgård Sørensen</v>
      </c>
      <c r="C11" s="302">
        <f t="shared" si="3"/>
        <v>344.28794191919189</v>
      </c>
      <c r="D11" s="454">
        <f>SUMIFS(IndtastMaanedsStatistik!$E:$E,IndtastMaanedsStatistik!$A:$A,$A11,IndtastMaanedsStatistik!$D:$D,D$6,IndtastMaanedsStatistik!$C:$C,$B11)</f>
        <v>0</v>
      </c>
      <c r="E11" s="454">
        <f>SUMIFS(IndtastMaanedsStatistik!$E:$E,IndtastMaanedsStatistik!$A:$A,$A11,IndtastMaanedsStatistik!$D:$D,E$6,IndtastMaanedsStatistik!$C:$C,$B11)</f>
        <v>151.5</v>
      </c>
      <c r="F11" s="455">
        <f>SUMIFS(IndtastMaanedsStatistik!$E:$E,IndtastMaanedsStatistik!$A:$A,$A11,IndtastMaanedsStatistik!$D:$D,F$6,IndtastMaanedsStatistik!$C:$C,$B11)</f>
        <v>0</v>
      </c>
      <c r="G11" s="455">
        <f>SUMIFS(IndtastMaanedsStatistik!$E:$E,IndtastMaanedsStatistik!$A:$A,$A11,IndtastMaanedsStatistik!$D:$D,G$6,IndtastMaanedsStatistik!$C:$C,$B11)</f>
        <v>0</v>
      </c>
      <c r="H11" s="455">
        <f>SUMIFS(IndtastMaanedsStatistik!$E:$E,IndtastMaanedsStatistik!$A:$A,$A11,IndtastMaanedsStatistik!$D:$D,H$6,IndtastMaanedsStatistik!$C:$C,$B11)</f>
        <v>0</v>
      </c>
      <c r="I11" s="455">
        <f>SUMIFS(IndtastMaanedsStatistik!$E:$E,IndtastMaanedsStatistik!$A:$A,$A11,IndtastMaanedsStatistik!$D:$D,I$6,IndtastMaanedsStatistik!$C:$C,$B11)</f>
        <v>0</v>
      </c>
      <c r="J11" s="455">
        <f>SUMIFS(IndtastMaanedsStatistik!$E:$E,IndtastMaanedsStatistik!$A:$A,$A11,IndtastMaanedsStatistik!$D:$D,J$6,IndtastMaanedsStatistik!$C:$C,$B11)</f>
        <v>0</v>
      </c>
      <c r="K11" s="454">
        <f>SUMIFS(IndtastMaanedsStatistik!$E:$E,IndtastMaanedsStatistik!$A:$A,$A11,IndtastMaanedsStatistik!$D:$D,K$6,IndtastMaanedsStatistik!$C:$C,$B11)</f>
        <v>0</v>
      </c>
      <c r="L11" s="454">
        <f>SUMIFS(IndtastMaanedsStatistik!$E:$E,IndtastMaanedsStatistik!$A:$A,$A11,IndtastMaanedsStatistik!$D:$D,L$6,IndtastMaanedsStatistik!$C:$C,$B11)</f>
        <v>0</v>
      </c>
      <c r="M11" s="454">
        <f>SUMIFS(IndtastMaanedsStatistik!$E:$E,IndtastMaanedsStatistik!$A:$A,$A11,IndtastMaanedsStatistik!$D:$D,M$6,IndtastMaanedsStatistik!$C:$C,$B11)</f>
        <v>0</v>
      </c>
      <c r="N11" s="455">
        <f>SUMIFS(IndtastMaanedsStatistik!$E:$E,IndtastMaanedsStatistik!$A:$A,$A11,IndtastMaanedsStatistik!$D:$D,N$6,IndtastMaanedsStatistik!$C:$C,$B11)</f>
        <v>0</v>
      </c>
      <c r="O11" s="454">
        <f>SUMIFS(IndtastMaanedsStatistik!$E:$E,IndtastMaanedsStatistik!$A:$A,$A11,IndtastMaanedsStatistik!$D:$D,O$6,IndtastMaanedsStatistik!$C:$C,$B11)</f>
        <v>0</v>
      </c>
      <c r="P11" s="454">
        <f>SUMIFS(IndtastMaanedsStatistik!$E:$E,IndtastMaanedsStatistik!$A:$A,$A11,IndtastMaanedsStatistik!$D:$D,P$6,IndtastMaanedsStatistik!$C:$C,$B11)</f>
        <v>0</v>
      </c>
      <c r="Q11" s="454">
        <f>SUMIFS(IndtastMaanedsStatistik!$E:$E,IndtastMaanedsStatistik!$A:$A,$A11,IndtastMaanedsStatistik!$D:$D,Q$6,IndtastMaanedsStatistik!$C:$C,$B11)</f>
        <v>0</v>
      </c>
      <c r="R11" s="456">
        <f t="shared" si="4"/>
        <v>151.5</v>
      </c>
      <c r="S11" s="456">
        <f t="shared" si="5"/>
        <v>151.5</v>
      </c>
    </row>
    <row r="12" spans="1:19" x14ac:dyDescent="0.2">
      <c r="A12" s="447">
        <v>2020</v>
      </c>
      <c r="B12" s="470" t="str">
        <f>IF(Personnel_EMPLOYEES!B13="","",Personnel_EMPLOYEES!B13)</f>
        <v>Thomas Kudahl</v>
      </c>
      <c r="C12" s="302">
        <f t="shared" si="3"/>
        <v>337.89594345421011</v>
      </c>
      <c r="D12" s="454">
        <f>SUMIFS(IndtastMaanedsStatistik!$E:$E,IndtastMaanedsStatistik!$A:$A,$A12,IndtastMaanedsStatistik!$D:$D,D$6,IndtastMaanedsStatistik!$C:$C,$B12)</f>
        <v>0</v>
      </c>
      <c r="E12" s="454">
        <f>SUMIFS(IndtastMaanedsStatistik!$E:$E,IndtastMaanedsStatistik!$A:$A,$A12,IndtastMaanedsStatistik!$D:$D,E$6,IndtastMaanedsStatistik!$C:$C,$B12)</f>
        <v>151.5</v>
      </c>
      <c r="F12" s="455">
        <f>SUMIFS(IndtastMaanedsStatistik!$E:$E,IndtastMaanedsStatistik!$A:$A,$A12,IndtastMaanedsStatistik!$D:$D,F$6,IndtastMaanedsStatistik!$C:$C,$B12)</f>
        <v>0</v>
      </c>
      <c r="G12" s="455">
        <f>SUMIFS(IndtastMaanedsStatistik!$E:$E,IndtastMaanedsStatistik!$A:$A,$A12,IndtastMaanedsStatistik!$D:$D,G$6,IndtastMaanedsStatistik!$C:$C,$B12)</f>
        <v>0</v>
      </c>
      <c r="H12" s="455">
        <f>SUMIFS(IndtastMaanedsStatistik!$E:$E,IndtastMaanedsStatistik!$A:$A,$A12,IndtastMaanedsStatistik!$D:$D,H$6,IndtastMaanedsStatistik!$C:$C,$B12)</f>
        <v>0</v>
      </c>
      <c r="I12" s="455">
        <f>SUMIFS(IndtastMaanedsStatistik!$E:$E,IndtastMaanedsStatistik!$A:$A,$A12,IndtastMaanedsStatistik!$D:$D,I$6,IndtastMaanedsStatistik!$C:$C,$B12)</f>
        <v>0</v>
      </c>
      <c r="J12" s="455">
        <f>SUMIFS(IndtastMaanedsStatistik!$E:$E,IndtastMaanedsStatistik!$A:$A,$A12,IndtastMaanedsStatistik!$D:$D,J$6,IndtastMaanedsStatistik!$C:$C,$B12)</f>
        <v>0</v>
      </c>
      <c r="K12" s="454">
        <f>SUMIFS(IndtastMaanedsStatistik!$E:$E,IndtastMaanedsStatistik!$A:$A,$A12,IndtastMaanedsStatistik!$D:$D,K$6,IndtastMaanedsStatistik!$C:$C,$B12)</f>
        <v>0</v>
      </c>
      <c r="L12" s="454">
        <f>SUMIFS(IndtastMaanedsStatistik!$E:$E,IndtastMaanedsStatistik!$A:$A,$A12,IndtastMaanedsStatistik!$D:$D,L$6,IndtastMaanedsStatistik!$C:$C,$B12)</f>
        <v>0</v>
      </c>
      <c r="M12" s="454">
        <f>SUMIFS(IndtastMaanedsStatistik!$E:$E,IndtastMaanedsStatistik!$A:$A,$A12,IndtastMaanedsStatistik!$D:$D,M$6,IndtastMaanedsStatistik!$C:$C,$B12)</f>
        <v>0</v>
      </c>
      <c r="N12" s="455">
        <f>SUMIFS(IndtastMaanedsStatistik!$E:$E,IndtastMaanedsStatistik!$A:$A,$A12,IndtastMaanedsStatistik!$D:$D,N$6,IndtastMaanedsStatistik!$C:$C,$B12)</f>
        <v>0</v>
      </c>
      <c r="O12" s="454">
        <f>SUMIFS(IndtastMaanedsStatistik!$E:$E,IndtastMaanedsStatistik!$A:$A,$A12,IndtastMaanedsStatistik!$D:$D,O$6,IndtastMaanedsStatistik!$C:$C,$B12)</f>
        <v>0</v>
      </c>
      <c r="P12" s="454">
        <f>SUMIFS(IndtastMaanedsStatistik!$E:$E,IndtastMaanedsStatistik!$A:$A,$A12,IndtastMaanedsStatistik!$D:$D,P$6,IndtastMaanedsStatistik!$C:$C,$B12)</f>
        <v>0</v>
      </c>
      <c r="Q12" s="454">
        <f>SUMIFS(IndtastMaanedsStatistik!$E:$E,IndtastMaanedsStatistik!$A:$A,$A12,IndtastMaanedsStatistik!$D:$D,Q$6,IndtastMaanedsStatistik!$C:$C,$B12)</f>
        <v>0</v>
      </c>
      <c r="R12" s="456">
        <f t="shared" si="4"/>
        <v>151.5</v>
      </c>
      <c r="S12" s="456">
        <f t="shared" si="5"/>
        <v>151.5</v>
      </c>
    </row>
    <row r="13" spans="1:19" x14ac:dyDescent="0.2">
      <c r="A13" s="447">
        <v>2020</v>
      </c>
      <c r="B13" s="470" t="str">
        <f>IF(Personnel_EMPLOYEES!B14="","",Personnel_EMPLOYEES!B14)</f>
        <v/>
      </c>
      <c r="C13" s="302">
        <f t="shared" si="3"/>
        <v>0</v>
      </c>
      <c r="D13" s="454">
        <f>SUMIFS(IndtastMaanedsStatistik!$E:$E,IndtastMaanedsStatistik!$A:$A,$A13,IndtastMaanedsStatistik!$D:$D,D$6,IndtastMaanedsStatistik!$C:$C,$B13)</f>
        <v>0</v>
      </c>
      <c r="E13" s="454">
        <f>SUMIFS(IndtastMaanedsStatistik!$E:$E,IndtastMaanedsStatistik!$A:$A,$A13,IndtastMaanedsStatistik!$D:$D,E$6,IndtastMaanedsStatistik!$C:$C,$B13)</f>
        <v>0</v>
      </c>
      <c r="F13" s="455">
        <f>SUMIFS(IndtastMaanedsStatistik!$E:$E,IndtastMaanedsStatistik!$A:$A,$A13,IndtastMaanedsStatistik!$D:$D,F$6,IndtastMaanedsStatistik!$C:$C,$B13)</f>
        <v>0</v>
      </c>
      <c r="G13" s="455">
        <f>SUMIFS(IndtastMaanedsStatistik!$E:$E,IndtastMaanedsStatistik!$A:$A,$A13,IndtastMaanedsStatistik!$D:$D,G$6,IndtastMaanedsStatistik!$C:$C,$B13)</f>
        <v>0</v>
      </c>
      <c r="H13" s="455">
        <f>SUMIFS(IndtastMaanedsStatistik!$E:$E,IndtastMaanedsStatistik!$A:$A,$A13,IndtastMaanedsStatistik!$D:$D,H$6,IndtastMaanedsStatistik!$C:$C,$B13)</f>
        <v>0</v>
      </c>
      <c r="I13" s="455">
        <f>SUMIFS(IndtastMaanedsStatistik!$E:$E,IndtastMaanedsStatistik!$A:$A,$A13,IndtastMaanedsStatistik!$D:$D,I$6,IndtastMaanedsStatistik!$C:$C,$B13)</f>
        <v>0</v>
      </c>
      <c r="J13" s="455">
        <f>SUMIFS(IndtastMaanedsStatistik!$E:$E,IndtastMaanedsStatistik!$A:$A,$A13,IndtastMaanedsStatistik!$D:$D,J$6,IndtastMaanedsStatistik!$C:$C,$B13)</f>
        <v>0</v>
      </c>
      <c r="K13" s="454">
        <f>SUMIFS(IndtastMaanedsStatistik!$E:$E,IndtastMaanedsStatistik!$A:$A,$A13,IndtastMaanedsStatistik!$D:$D,K$6,IndtastMaanedsStatistik!$C:$C,$B13)</f>
        <v>0</v>
      </c>
      <c r="L13" s="454">
        <f>SUMIFS(IndtastMaanedsStatistik!$E:$E,IndtastMaanedsStatistik!$A:$A,$A13,IndtastMaanedsStatistik!$D:$D,L$6,IndtastMaanedsStatistik!$C:$C,$B13)</f>
        <v>0</v>
      </c>
      <c r="M13" s="454">
        <f>SUMIFS(IndtastMaanedsStatistik!$E:$E,IndtastMaanedsStatistik!$A:$A,$A13,IndtastMaanedsStatistik!$D:$D,M$6,IndtastMaanedsStatistik!$C:$C,$B13)</f>
        <v>0</v>
      </c>
      <c r="N13" s="455">
        <f>SUMIFS(IndtastMaanedsStatistik!$E:$E,IndtastMaanedsStatistik!$A:$A,$A13,IndtastMaanedsStatistik!$D:$D,N$6,IndtastMaanedsStatistik!$C:$C,$B13)</f>
        <v>0</v>
      </c>
      <c r="O13" s="454">
        <f>SUMIFS(IndtastMaanedsStatistik!$E:$E,IndtastMaanedsStatistik!$A:$A,$A13,IndtastMaanedsStatistik!$D:$D,O$6,IndtastMaanedsStatistik!$C:$C,$B13)</f>
        <v>0</v>
      </c>
      <c r="P13" s="454">
        <f>SUMIFS(IndtastMaanedsStatistik!$E:$E,IndtastMaanedsStatistik!$A:$A,$A13,IndtastMaanedsStatistik!$D:$D,P$6,IndtastMaanedsStatistik!$C:$C,$B13)</f>
        <v>0</v>
      </c>
      <c r="Q13" s="454">
        <f>SUMIFS(IndtastMaanedsStatistik!$E:$E,IndtastMaanedsStatistik!$A:$A,$A13,IndtastMaanedsStatistik!$D:$D,Q$6,IndtastMaanedsStatistik!$C:$C,$B13)</f>
        <v>0</v>
      </c>
      <c r="R13" s="456">
        <f t="shared" si="4"/>
        <v>0</v>
      </c>
      <c r="S13" s="456">
        <f t="shared" si="5"/>
        <v>0</v>
      </c>
    </row>
    <row r="14" spans="1:19" x14ac:dyDescent="0.2">
      <c r="A14" s="447">
        <v>2020</v>
      </c>
      <c r="B14" s="470" t="str">
        <f>IF(Personnel_EMPLOYEES!B15="","",Personnel_EMPLOYEES!B15)</f>
        <v/>
      </c>
      <c r="C14" s="302">
        <f t="shared" si="3"/>
        <v>0</v>
      </c>
      <c r="D14" s="454">
        <f>SUMIFS(IndtastMaanedsStatistik!$E:$E,IndtastMaanedsStatistik!$A:$A,$A14,IndtastMaanedsStatistik!$D:$D,D$6,IndtastMaanedsStatistik!$C:$C,$B14)</f>
        <v>0</v>
      </c>
      <c r="E14" s="454">
        <f>SUMIFS(IndtastMaanedsStatistik!$E:$E,IndtastMaanedsStatistik!$A:$A,$A14,IndtastMaanedsStatistik!$D:$D,E$6,IndtastMaanedsStatistik!$C:$C,$B14)</f>
        <v>0</v>
      </c>
      <c r="F14" s="455">
        <f>SUMIFS(IndtastMaanedsStatistik!$E:$E,IndtastMaanedsStatistik!$A:$A,$A14,IndtastMaanedsStatistik!$D:$D,F$6,IndtastMaanedsStatistik!$C:$C,$B14)</f>
        <v>0</v>
      </c>
      <c r="G14" s="455">
        <f>SUMIFS(IndtastMaanedsStatistik!$E:$E,IndtastMaanedsStatistik!$A:$A,$A14,IndtastMaanedsStatistik!$D:$D,G$6,IndtastMaanedsStatistik!$C:$C,$B14)</f>
        <v>0</v>
      </c>
      <c r="H14" s="455">
        <f>SUMIFS(IndtastMaanedsStatistik!$E:$E,IndtastMaanedsStatistik!$A:$A,$A14,IndtastMaanedsStatistik!$D:$D,H$6,IndtastMaanedsStatistik!$C:$C,$B14)</f>
        <v>0</v>
      </c>
      <c r="I14" s="455">
        <f>SUMIFS(IndtastMaanedsStatistik!$E:$E,IndtastMaanedsStatistik!$A:$A,$A14,IndtastMaanedsStatistik!$D:$D,I$6,IndtastMaanedsStatistik!$C:$C,$B14)</f>
        <v>0</v>
      </c>
      <c r="J14" s="455">
        <f>SUMIFS(IndtastMaanedsStatistik!$E:$E,IndtastMaanedsStatistik!$A:$A,$A14,IndtastMaanedsStatistik!$D:$D,J$6,IndtastMaanedsStatistik!$C:$C,$B14)</f>
        <v>0</v>
      </c>
      <c r="K14" s="454">
        <f>SUMIFS(IndtastMaanedsStatistik!$E:$E,IndtastMaanedsStatistik!$A:$A,$A14,IndtastMaanedsStatistik!$D:$D,K$6,IndtastMaanedsStatistik!$C:$C,$B14)</f>
        <v>0</v>
      </c>
      <c r="L14" s="454">
        <f>SUMIFS(IndtastMaanedsStatistik!$E:$E,IndtastMaanedsStatistik!$A:$A,$A14,IndtastMaanedsStatistik!$D:$D,L$6,IndtastMaanedsStatistik!$C:$C,$B14)</f>
        <v>0</v>
      </c>
      <c r="M14" s="454">
        <f>SUMIFS(IndtastMaanedsStatistik!$E:$E,IndtastMaanedsStatistik!$A:$A,$A14,IndtastMaanedsStatistik!$D:$D,M$6,IndtastMaanedsStatistik!$C:$C,$B14)</f>
        <v>0</v>
      </c>
      <c r="N14" s="455">
        <f>SUMIFS(IndtastMaanedsStatistik!$E:$E,IndtastMaanedsStatistik!$A:$A,$A14,IndtastMaanedsStatistik!$D:$D,N$6,IndtastMaanedsStatistik!$C:$C,$B14)</f>
        <v>0</v>
      </c>
      <c r="O14" s="454">
        <f>SUMIFS(IndtastMaanedsStatistik!$E:$E,IndtastMaanedsStatistik!$A:$A,$A14,IndtastMaanedsStatistik!$D:$D,O$6,IndtastMaanedsStatistik!$C:$C,$B14)</f>
        <v>0</v>
      </c>
      <c r="P14" s="454">
        <f>SUMIFS(IndtastMaanedsStatistik!$E:$E,IndtastMaanedsStatistik!$A:$A,$A14,IndtastMaanedsStatistik!$D:$D,P$6,IndtastMaanedsStatistik!$C:$C,$B14)</f>
        <v>0</v>
      </c>
      <c r="Q14" s="454">
        <f>SUMIFS(IndtastMaanedsStatistik!$E:$E,IndtastMaanedsStatistik!$A:$A,$A14,IndtastMaanedsStatistik!$D:$D,Q$6,IndtastMaanedsStatistik!$C:$C,$B14)</f>
        <v>0</v>
      </c>
      <c r="R14" s="456">
        <f t="shared" si="4"/>
        <v>0</v>
      </c>
      <c r="S14" s="456">
        <f t="shared" si="5"/>
        <v>0</v>
      </c>
    </row>
    <row r="15" spans="1:19" x14ac:dyDescent="0.2">
      <c r="A15" s="447">
        <v>2020</v>
      </c>
      <c r="B15" s="470" t="str">
        <f>IF(Personnel_EMPLOYEES!B16="","",Personnel_EMPLOYEES!B16)</f>
        <v/>
      </c>
      <c r="C15" s="302">
        <f t="shared" si="3"/>
        <v>0</v>
      </c>
      <c r="D15" s="454">
        <f>SUMIFS(IndtastMaanedsStatistik!$E:$E,IndtastMaanedsStatistik!$A:$A,$A15,IndtastMaanedsStatistik!$D:$D,D$6,IndtastMaanedsStatistik!$C:$C,$B15)</f>
        <v>0</v>
      </c>
      <c r="E15" s="454">
        <f>SUMIFS(IndtastMaanedsStatistik!$E:$E,IndtastMaanedsStatistik!$A:$A,$A15,IndtastMaanedsStatistik!$D:$D,E$6,IndtastMaanedsStatistik!$C:$C,$B15)</f>
        <v>0</v>
      </c>
      <c r="F15" s="455">
        <f>SUMIFS(IndtastMaanedsStatistik!$E:$E,IndtastMaanedsStatistik!$A:$A,$A15,IndtastMaanedsStatistik!$D:$D,F$6,IndtastMaanedsStatistik!$C:$C,$B15)</f>
        <v>0</v>
      </c>
      <c r="G15" s="455">
        <f>SUMIFS(IndtastMaanedsStatistik!$E:$E,IndtastMaanedsStatistik!$A:$A,$A15,IndtastMaanedsStatistik!$D:$D,G$6,IndtastMaanedsStatistik!$C:$C,$B15)</f>
        <v>0</v>
      </c>
      <c r="H15" s="455">
        <f>SUMIFS(IndtastMaanedsStatistik!$E:$E,IndtastMaanedsStatistik!$A:$A,$A15,IndtastMaanedsStatistik!$D:$D,H$6,IndtastMaanedsStatistik!$C:$C,$B15)</f>
        <v>0</v>
      </c>
      <c r="I15" s="455">
        <f>SUMIFS(IndtastMaanedsStatistik!$E:$E,IndtastMaanedsStatistik!$A:$A,$A15,IndtastMaanedsStatistik!$D:$D,I$6,IndtastMaanedsStatistik!$C:$C,$B15)</f>
        <v>0</v>
      </c>
      <c r="J15" s="455">
        <f>SUMIFS(IndtastMaanedsStatistik!$E:$E,IndtastMaanedsStatistik!$A:$A,$A15,IndtastMaanedsStatistik!$D:$D,J$6,IndtastMaanedsStatistik!$C:$C,$B15)</f>
        <v>0</v>
      </c>
      <c r="K15" s="454">
        <f>SUMIFS(IndtastMaanedsStatistik!$E:$E,IndtastMaanedsStatistik!$A:$A,$A15,IndtastMaanedsStatistik!$D:$D,K$6,IndtastMaanedsStatistik!$C:$C,$B15)</f>
        <v>0</v>
      </c>
      <c r="L15" s="454">
        <f>SUMIFS(IndtastMaanedsStatistik!$E:$E,IndtastMaanedsStatistik!$A:$A,$A15,IndtastMaanedsStatistik!$D:$D,L$6,IndtastMaanedsStatistik!$C:$C,$B15)</f>
        <v>0</v>
      </c>
      <c r="M15" s="454">
        <f>SUMIFS(IndtastMaanedsStatistik!$E:$E,IndtastMaanedsStatistik!$A:$A,$A15,IndtastMaanedsStatistik!$D:$D,M$6,IndtastMaanedsStatistik!$C:$C,$B15)</f>
        <v>0</v>
      </c>
      <c r="N15" s="455">
        <f>SUMIFS(IndtastMaanedsStatistik!$E:$E,IndtastMaanedsStatistik!$A:$A,$A15,IndtastMaanedsStatistik!$D:$D,N$6,IndtastMaanedsStatistik!$C:$C,$B15)</f>
        <v>0</v>
      </c>
      <c r="O15" s="454">
        <f>SUMIFS(IndtastMaanedsStatistik!$E:$E,IndtastMaanedsStatistik!$A:$A,$A15,IndtastMaanedsStatistik!$D:$D,O$6,IndtastMaanedsStatistik!$C:$C,$B15)</f>
        <v>0</v>
      </c>
      <c r="P15" s="454">
        <f>SUMIFS(IndtastMaanedsStatistik!$E:$E,IndtastMaanedsStatistik!$A:$A,$A15,IndtastMaanedsStatistik!$D:$D,P$6,IndtastMaanedsStatistik!$C:$C,$B15)</f>
        <v>0</v>
      </c>
      <c r="Q15" s="454">
        <f>SUMIFS(IndtastMaanedsStatistik!$E:$E,IndtastMaanedsStatistik!$A:$A,$A15,IndtastMaanedsStatistik!$D:$D,Q$6,IndtastMaanedsStatistik!$C:$C,$B15)</f>
        <v>0</v>
      </c>
      <c r="R15" s="456">
        <f t="shared" si="4"/>
        <v>0</v>
      </c>
      <c r="S15" s="456">
        <f t="shared" si="5"/>
        <v>0</v>
      </c>
    </row>
    <row r="16" spans="1:19" x14ac:dyDescent="0.2">
      <c r="A16" s="447">
        <v>2020</v>
      </c>
      <c r="B16" s="470" t="str">
        <f>IF(Personnel_EMPLOYEES!B17="","",Personnel_EMPLOYEES!B17)</f>
        <v/>
      </c>
      <c r="C16" s="302">
        <f t="shared" si="3"/>
        <v>0</v>
      </c>
      <c r="D16" s="454">
        <f>SUMIFS(IndtastMaanedsStatistik!$E:$E,IndtastMaanedsStatistik!$A:$A,$A16,IndtastMaanedsStatistik!$D:$D,D$6,IndtastMaanedsStatistik!$C:$C,$B16)</f>
        <v>0</v>
      </c>
      <c r="E16" s="454">
        <f>SUMIFS(IndtastMaanedsStatistik!$E:$E,IndtastMaanedsStatistik!$A:$A,$A16,IndtastMaanedsStatistik!$D:$D,E$6,IndtastMaanedsStatistik!$C:$C,$B16)</f>
        <v>0</v>
      </c>
      <c r="F16" s="455">
        <f>SUMIFS(IndtastMaanedsStatistik!$E:$E,IndtastMaanedsStatistik!$A:$A,$A16,IndtastMaanedsStatistik!$D:$D,F$6,IndtastMaanedsStatistik!$C:$C,$B16)</f>
        <v>0</v>
      </c>
      <c r="G16" s="455">
        <f>SUMIFS(IndtastMaanedsStatistik!$E:$E,IndtastMaanedsStatistik!$A:$A,$A16,IndtastMaanedsStatistik!$D:$D,G$6,IndtastMaanedsStatistik!$C:$C,$B16)</f>
        <v>0</v>
      </c>
      <c r="H16" s="455">
        <f>SUMIFS(IndtastMaanedsStatistik!$E:$E,IndtastMaanedsStatistik!$A:$A,$A16,IndtastMaanedsStatistik!$D:$D,H$6,IndtastMaanedsStatistik!$C:$C,$B16)</f>
        <v>0</v>
      </c>
      <c r="I16" s="455">
        <f>SUMIFS(IndtastMaanedsStatistik!$E:$E,IndtastMaanedsStatistik!$A:$A,$A16,IndtastMaanedsStatistik!$D:$D,I$6,IndtastMaanedsStatistik!$C:$C,$B16)</f>
        <v>0</v>
      </c>
      <c r="J16" s="455">
        <f>SUMIFS(IndtastMaanedsStatistik!$E:$E,IndtastMaanedsStatistik!$A:$A,$A16,IndtastMaanedsStatistik!$D:$D,J$6,IndtastMaanedsStatistik!$C:$C,$B16)</f>
        <v>0</v>
      </c>
      <c r="K16" s="454">
        <f>SUMIFS(IndtastMaanedsStatistik!$E:$E,IndtastMaanedsStatistik!$A:$A,$A16,IndtastMaanedsStatistik!$D:$D,K$6,IndtastMaanedsStatistik!$C:$C,$B16)</f>
        <v>0</v>
      </c>
      <c r="L16" s="454">
        <f>SUMIFS(IndtastMaanedsStatistik!$E:$E,IndtastMaanedsStatistik!$A:$A,$A16,IndtastMaanedsStatistik!$D:$D,L$6,IndtastMaanedsStatistik!$C:$C,$B16)</f>
        <v>0</v>
      </c>
      <c r="M16" s="454">
        <f>SUMIFS(IndtastMaanedsStatistik!$E:$E,IndtastMaanedsStatistik!$A:$A,$A16,IndtastMaanedsStatistik!$D:$D,M$6,IndtastMaanedsStatistik!$C:$C,$B16)</f>
        <v>0</v>
      </c>
      <c r="N16" s="455">
        <f>SUMIFS(IndtastMaanedsStatistik!$E:$E,IndtastMaanedsStatistik!$A:$A,$A16,IndtastMaanedsStatistik!$D:$D,N$6,IndtastMaanedsStatistik!$C:$C,$B16)</f>
        <v>0</v>
      </c>
      <c r="O16" s="454">
        <f>SUMIFS(IndtastMaanedsStatistik!$E:$E,IndtastMaanedsStatistik!$A:$A,$A16,IndtastMaanedsStatistik!$D:$D,O$6,IndtastMaanedsStatistik!$C:$C,$B16)</f>
        <v>0</v>
      </c>
      <c r="P16" s="454">
        <f>SUMIFS(IndtastMaanedsStatistik!$E:$E,IndtastMaanedsStatistik!$A:$A,$A16,IndtastMaanedsStatistik!$D:$D,P$6,IndtastMaanedsStatistik!$C:$C,$B16)</f>
        <v>0</v>
      </c>
      <c r="Q16" s="454">
        <f>SUMIFS(IndtastMaanedsStatistik!$E:$E,IndtastMaanedsStatistik!$A:$A,$A16,IndtastMaanedsStatistik!$D:$D,Q$6,IndtastMaanedsStatistik!$C:$C,$B16)</f>
        <v>0</v>
      </c>
      <c r="R16" s="456">
        <f t="shared" si="4"/>
        <v>0</v>
      </c>
      <c r="S16" s="456">
        <f t="shared" si="5"/>
        <v>0</v>
      </c>
    </row>
    <row r="17" spans="1:19" x14ac:dyDescent="0.2">
      <c r="A17" s="447">
        <v>2020</v>
      </c>
      <c r="B17" s="470" t="str">
        <f>IF(Personnel_EMPLOYEES!B18="","",Personnel_EMPLOYEES!B18)</f>
        <v/>
      </c>
      <c r="C17" s="302">
        <f t="shared" si="3"/>
        <v>0</v>
      </c>
      <c r="D17" s="454">
        <f>SUMIFS(IndtastMaanedsStatistik!$E:$E,IndtastMaanedsStatistik!$A:$A,$A17,IndtastMaanedsStatistik!$D:$D,D$6,IndtastMaanedsStatistik!$C:$C,$B17)</f>
        <v>0</v>
      </c>
      <c r="E17" s="454">
        <f>SUMIFS(IndtastMaanedsStatistik!$E:$E,IndtastMaanedsStatistik!$A:$A,$A17,IndtastMaanedsStatistik!$D:$D,E$6,IndtastMaanedsStatistik!$C:$C,$B17)</f>
        <v>0</v>
      </c>
      <c r="F17" s="455">
        <f>SUMIFS(IndtastMaanedsStatistik!$E:$E,IndtastMaanedsStatistik!$A:$A,$A17,IndtastMaanedsStatistik!$D:$D,F$6,IndtastMaanedsStatistik!$C:$C,$B17)</f>
        <v>0</v>
      </c>
      <c r="G17" s="455">
        <f>SUMIFS(IndtastMaanedsStatistik!$E:$E,IndtastMaanedsStatistik!$A:$A,$A17,IndtastMaanedsStatistik!$D:$D,G$6,IndtastMaanedsStatistik!$C:$C,$B17)</f>
        <v>0</v>
      </c>
      <c r="H17" s="455">
        <f>SUMIFS(IndtastMaanedsStatistik!$E:$E,IndtastMaanedsStatistik!$A:$A,$A17,IndtastMaanedsStatistik!$D:$D,H$6,IndtastMaanedsStatistik!$C:$C,$B17)</f>
        <v>0</v>
      </c>
      <c r="I17" s="455">
        <f>SUMIFS(IndtastMaanedsStatistik!$E:$E,IndtastMaanedsStatistik!$A:$A,$A17,IndtastMaanedsStatistik!$D:$D,I$6,IndtastMaanedsStatistik!$C:$C,$B17)</f>
        <v>0</v>
      </c>
      <c r="J17" s="455">
        <f>SUMIFS(IndtastMaanedsStatistik!$E:$E,IndtastMaanedsStatistik!$A:$A,$A17,IndtastMaanedsStatistik!$D:$D,J$6,IndtastMaanedsStatistik!$C:$C,$B17)</f>
        <v>0</v>
      </c>
      <c r="K17" s="454">
        <f>SUMIFS(IndtastMaanedsStatistik!$E:$E,IndtastMaanedsStatistik!$A:$A,$A17,IndtastMaanedsStatistik!$D:$D,K$6,IndtastMaanedsStatistik!$C:$C,$B17)</f>
        <v>0</v>
      </c>
      <c r="L17" s="454">
        <f>SUMIFS(IndtastMaanedsStatistik!$E:$E,IndtastMaanedsStatistik!$A:$A,$A17,IndtastMaanedsStatistik!$D:$D,L$6,IndtastMaanedsStatistik!$C:$C,$B17)</f>
        <v>0</v>
      </c>
      <c r="M17" s="454">
        <f>SUMIFS(IndtastMaanedsStatistik!$E:$E,IndtastMaanedsStatistik!$A:$A,$A17,IndtastMaanedsStatistik!$D:$D,M$6,IndtastMaanedsStatistik!$C:$C,$B17)</f>
        <v>0</v>
      </c>
      <c r="N17" s="455">
        <f>SUMIFS(IndtastMaanedsStatistik!$E:$E,IndtastMaanedsStatistik!$A:$A,$A17,IndtastMaanedsStatistik!$D:$D,N$6,IndtastMaanedsStatistik!$C:$C,$B17)</f>
        <v>0</v>
      </c>
      <c r="O17" s="454">
        <f>SUMIFS(IndtastMaanedsStatistik!$E:$E,IndtastMaanedsStatistik!$A:$A,$A17,IndtastMaanedsStatistik!$D:$D,O$6,IndtastMaanedsStatistik!$C:$C,$B17)</f>
        <v>0</v>
      </c>
      <c r="P17" s="454">
        <f>SUMIFS(IndtastMaanedsStatistik!$E:$E,IndtastMaanedsStatistik!$A:$A,$A17,IndtastMaanedsStatistik!$D:$D,P$6,IndtastMaanedsStatistik!$C:$C,$B17)</f>
        <v>0</v>
      </c>
      <c r="Q17" s="454">
        <f>SUMIFS(IndtastMaanedsStatistik!$E:$E,IndtastMaanedsStatistik!$A:$A,$A17,IndtastMaanedsStatistik!$D:$D,Q$6,IndtastMaanedsStatistik!$C:$C,$B17)</f>
        <v>0</v>
      </c>
      <c r="R17" s="456">
        <f t="shared" si="4"/>
        <v>0</v>
      </c>
      <c r="S17" s="456">
        <f t="shared" si="5"/>
        <v>0</v>
      </c>
    </row>
    <row r="18" spans="1:19" x14ac:dyDescent="0.2">
      <c r="A18" s="447">
        <v>2020</v>
      </c>
      <c r="B18" s="470" t="str">
        <f>IF(Personnel_EMPLOYEES!B19="","",Personnel_EMPLOYEES!B19)</f>
        <v/>
      </c>
      <c r="C18" s="302">
        <f t="shared" ref="C18:C20" si="6">IFERROR(VLOOKUP(B18,Personopgorelse2020,18,FALSE),0)</f>
        <v>0</v>
      </c>
      <c r="D18" s="454">
        <f>SUMIFS(IndtastMaanedsStatistik!$E:$E,IndtastMaanedsStatistik!$A:$A,$A18,IndtastMaanedsStatistik!$D:$D,D$6,IndtastMaanedsStatistik!$C:$C,$B18)</f>
        <v>0</v>
      </c>
      <c r="E18" s="454">
        <f>SUMIFS(IndtastMaanedsStatistik!$E:$E,IndtastMaanedsStatistik!$A:$A,$A18,IndtastMaanedsStatistik!$D:$D,E$6,IndtastMaanedsStatistik!$C:$C,$B18)</f>
        <v>0</v>
      </c>
      <c r="F18" s="455">
        <f>SUMIFS(IndtastMaanedsStatistik!$E:$E,IndtastMaanedsStatistik!$A:$A,$A18,IndtastMaanedsStatistik!$D:$D,F$6,IndtastMaanedsStatistik!$C:$C,$B18)</f>
        <v>0</v>
      </c>
      <c r="G18" s="455">
        <f>SUMIFS(IndtastMaanedsStatistik!$E:$E,IndtastMaanedsStatistik!$A:$A,$A18,IndtastMaanedsStatistik!$D:$D,G$6,IndtastMaanedsStatistik!$C:$C,$B18)</f>
        <v>0</v>
      </c>
      <c r="H18" s="455">
        <f>SUMIFS(IndtastMaanedsStatistik!$E:$E,IndtastMaanedsStatistik!$A:$A,$A18,IndtastMaanedsStatistik!$D:$D,H$6,IndtastMaanedsStatistik!$C:$C,$B18)</f>
        <v>0</v>
      </c>
      <c r="I18" s="455">
        <f>SUMIFS(IndtastMaanedsStatistik!$E:$E,IndtastMaanedsStatistik!$A:$A,$A18,IndtastMaanedsStatistik!$D:$D,I$6,IndtastMaanedsStatistik!$C:$C,$B18)</f>
        <v>0</v>
      </c>
      <c r="J18" s="455">
        <f>SUMIFS(IndtastMaanedsStatistik!$E:$E,IndtastMaanedsStatistik!$A:$A,$A18,IndtastMaanedsStatistik!$D:$D,J$6,IndtastMaanedsStatistik!$C:$C,$B18)</f>
        <v>0</v>
      </c>
      <c r="K18" s="454">
        <f>SUMIFS(IndtastMaanedsStatistik!$E:$E,IndtastMaanedsStatistik!$A:$A,$A18,IndtastMaanedsStatistik!$D:$D,K$6,IndtastMaanedsStatistik!$C:$C,$B18)</f>
        <v>0</v>
      </c>
      <c r="L18" s="454">
        <f>SUMIFS(IndtastMaanedsStatistik!$E:$E,IndtastMaanedsStatistik!$A:$A,$A18,IndtastMaanedsStatistik!$D:$D,L$6,IndtastMaanedsStatistik!$C:$C,$B18)</f>
        <v>0</v>
      </c>
      <c r="M18" s="454">
        <f>SUMIFS(IndtastMaanedsStatistik!$E:$E,IndtastMaanedsStatistik!$A:$A,$A18,IndtastMaanedsStatistik!$D:$D,M$6,IndtastMaanedsStatistik!$C:$C,$B18)</f>
        <v>0</v>
      </c>
      <c r="N18" s="455">
        <f>SUMIFS(IndtastMaanedsStatistik!$E:$E,IndtastMaanedsStatistik!$A:$A,$A18,IndtastMaanedsStatistik!$D:$D,N$6,IndtastMaanedsStatistik!$C:$C,$B18)</f>
        <v>0</v>
      </c>
      <c r="O18" s="454">
        <f>SUMIFS(IndtastMaanedsStatistik!$E:$E,IndtastMaanedsStatistik!$A:$A,$A18,IndtastMaanedsStatistik!$D:$D,O$6,IndtastMaanedsStatistik!$C:$C,$B18)</f>
        <v>0</v>
      </c>
      <c r="P18" s="454">
        <f>SUMIFS(IndtastMaanedsStatistik!$E:$E,IndtastMaanedsStatistik!$A:$A,$A18,IndtastMaanedsStatistik!$D:$D,P$6,IndtastMaanedsStatistik!$C:$C,$B18)</f>
        <v>0</v>
      </c>
      <c r="Q18" s="454">
        <f>SUMIFS(IndtastMaanedsStatistik!$E:$E,IndtastMaanedsStatistik!$A:$A,$A18,IndtastMaanedsStatistik!$D:$D,Q$6,IndtastMaanedsStatistik!$C:$C,$B18)</f>
        <v>0</v>
      </c>
      <c r="R18" s="456">
        <f t="shared" si="4"/>
        <v>0</v>
      </c>
      <c r="S18" s="456">
        <f t="shared" si="5"/>
        <v>0</v>
      </c>
    </row>
    <row r="19" spans="1:19" x14ac:dyDescent="0.2">
      <c r="A19" s="447">
        <v>2020</v>
      </c>
      <c r="B19" s="470" t="str">
        <f>IF(Personnel_EMPLOYEES!B20="","",Personnel_EMPLOYEES!B20)</f>
        <v/>
      </c>
      <c r="C19" s="302">
        <f t="shared" si="6"/>
        <v>0</v>
      </c>
      <c r="D19" s="454">
        <f>SUMIFS(IndtastMaanedsStatistik!$E:$E,IndtastMaanedsStatistik!$A:$A,$A19,IndtastMaanedsStatistik!$D:$D,D$6,IndtastMaanedsStatistik!$C:$C,$B19)</f>
        <v>0</v>
      </c>
      <c r="E19" s="454">
        <f>SUMIFS(IndtastMaanedsStatistik!$E:$E,IndtastMaanedsStatistik!$A:$A,$A19,IndtastMaanedsStatistik!$D:$D,E$6,IndtastMaanedsStatistik!$C:$C,$B19)</f>
        <v>0</v>
      </c>
      <c r="F19" s="455">
        <f>SUMIFS(IndtastMaanedsStatistik!$E:$E,IndtastMaanedsStatistik!$A:$A,$A19,IndtastMaanedsStatistik!$D:$D,F$6,IndtastMaanedsStatistik!$C:$C,$B19)</f>
        <v>0</v>
      </c>
      <c r="G19" s="455">
        <f>SUMIFS(IndtastMaanedsStatistik!$E:$E,IndtastMaanedsStatistik!$A:$A,$A19,IndtastMaanedsStatistik!$D:$D,G$6,IndtastMaanedsStatistik!$C:$C,$B19)</f>
        <v>0</v>
      </c>
      <c r="H19" s="455">
        <f>SUMIFS(IndtastMaanedsStatistik!$E:$E,IndtastMaanedsStatistik!$A:$A,$A19,IndtastMaanedsStatistik!$D:$D,H$6,IndtastMaanedsStatistik!$C:$C,$B19)</f>
        <v>0</v>
      </c>
      <c r="I19" s="455">
        <f>SUMIFS(IndtastMaanedsStatistik!$E:$E,IndtastMaanedsStatistik!$A:$A,$A19,IndtastMaanedsStatistik!$D:$D,I$6,IndtastMaanedsStatistik!$C:$C,$B19)</f>
        <v>0</v>
      </c>
      <c r="J19" s="455">
        <f>SUMIFS(IndtastMaanedsStatistik!$E:$E,IndtastMaanedsStatistik!$A:$A,$A19,IndtastMaanedsStatistik!$D:$D,J$6,IndtastMaanedsStatistik!$C:$C,$B19)</f>
        <v>0</v>
      </c>
      <c r="K19" s="454">
        <f>SUMIFS(IndtastMaanedsStatistik!$E:$E,IndtastMaanedsStatistik!$A:$A,$A19,IndtastMaanedsStatistik!$D:$D,K$6,IndtastMaanedsStatistik!$C:$C,$B19)</f>
        <v>0</v>
      </c>
      <c r="L19" s="454">
        <f>SUMIFS(IndtastMaanedsStatistik!$E:$E,IndtastMaanedsStatistik!$A:$A,$A19,IndtastMaanedsStatistik!$D:$D,L$6,IndtastMaanedsStatistik!$C:$C,$B19)</f>
        <v>0</v>
      </c>
      <c r="M19" s="454">
        <f>SUMIFS(IndtastMaanedsStatistik!$E:$E,IndtastMaanedsStatistik!$A:$A,$A19,IndtastMaanedsStatistik!$D:$D,M$6,IndtastMaanedsStatistik!$C:$C,$B19)</f>
        <v>0</v>
      </c>
      <c r="N19" s="455">
        <f>SUMIFS(IndtastMaanedsStatistik!$E:$E,IndtastMaanedsStatistik!$A:$A,$A19,IndtastMaanedsStatistik!$D:$D,N$6,IndtastMaanedsStatistik!$C:$C,$B19)</f>
        <v>0</v>
      </c>
      <c r="O19" s="454">
        <f>SUMIFS(IndtastMaanedsStatistik!$E:$E,IndtastMaanedsStatistik!$A:$A,$A19,IndtastMaanedsStatistik!$D:$D,O$6,IndtastMaanedsStatistik!$C:$C,$B19)</f>
        <v>0</v>
      </c>
      <c r="P19" s="454">
        <f>SUMIFS(IndtastMaanedsStatistik!$E:$E,IndtastMaanedsStatistik!$A:$A,$A19,IndtastMaanedsStatistik!$D:$D,P$6,IndtastMaanedsStatistik!$C:$C,$B19)</f>
        <v>0</v>
      </c>
      <c r="Q19" s="454">
        <f>SUMIFS(IndtastMaanedsStatistik!$E:$E,IndtastMaanedsStatistik!$A:$A,$A19,IndtastMaanedsStatistik!$D:$D,Q$6,IndtastMaanedsStatistik!$C:$C,$B19)</f>
        <v>0</v>
      </c>
      <c r="R19" s="456">
        <f t="shared" si="4"/>
        <v>0</v>
      </c>
      <c r="S19" s="456">
        <f t="shared" si="5"/>
        <v>0</v>
      </c>
    </row>
    <row r="20" spans="1:19" x14ac:dyDescent="0.2">
      <c r="A20" s="447">
        <v>2020</v>
      </c>
      <c r="B20" s="470" t="str">
        <f>IF(Personnel_EMPLOYEES!B21="","",Personnel_EMPLOYEES!B21)</f>
        <v/>
      </c>
      <c r="C20" s="302">
        <f t="shared" si="6"/>
        <v>0</v>
      </c>
      <c r="D20" s="454">
        <f>SUMIFS(IndtastMaanedsStatistik!$E:$E,IndtastMaanedsStatistik!$A:$A,$A20,IndtastMaanedsStatistik!$D:$D,D$6,IndtastMaanedsStatistik!$C:$C,$B20)</f>
        <v>0</v>
      </c>
      <c r="E20" s="454">
        <f>SUMIFS(IndtastMaanedsStatistik!$E:$E,IndtastMaanedsStatistik!$A:$A,$A20,IndtastMaanedsStatistik!$D:$D,E$6,IndtastMaanedsStatistik!$C:$C,$B20)</f>
        <v>0</v>
      </c>
      <c r="F20" s="455">
        <f>SUMIFS(IndtastMaanedsStatistik!$E:$E,IndtastMaanedsStatistik!$A:$A,$A20,IndtastMaanedsStatistik!$D:$D,F$6,IndtastMaanedsStatistik!$C:$C,$B20)</f>
        <v>0</v>
      </c>
      <c r="G20" s="455">
        <f>SUMIFS(IndtastMaanedsStatistik!$E:$E,IndtastMaanedsStatistik!$A:$A,$A20,IndtastMaanedsStatistik!$D:$D,G$6,IndtastMaanedsStatistik!$C:$C,$B20)</f>
        <v>0</v>
      </c>
      <c r="H20" s="455">
        <f>SUMIFS(IndtastMaanedsStatistik!$E:$E,IndtastMaanedsStatistik!$A:$A,$A20,IndtastMaanedsStatistik!$D:$D,H$6,IndtastMaanedsStatistik!$C:$C,$B20)</f>
        <v>0</v>
      </c>
      <c r="I20" s="455">
        <f>SUMIFS(IndtastMaanedsStatistik!$E:$E,IndtastMaanedsStatistik!$A:$A,$A20,IndtastMaanedsStatistik!$D:$D,I$6,IndtastMaanedsStatistik!$C:$C,$B20)</f>
        <v>0</v>
      </c>
      <c r="J20" s="455">
        <f>SUMIFS(IndtastMaanedsStatistik!$E:$E,IndtastMaanedsStatistik!$A:$A,$A20,IndtastMaanedsStatistik!$D:$D,J$6,IndtastMaanedsStatistik!$C:$C,$B20)</f>
        <v>0</v>
      </c>
      <c r="K20" s="454">
        <f>SUMIFS(IndtastMaanedsStatistik!$E:$E,IndtastMaanedsStatistik!$A:$A,$A20,IndtastMaanedsStatistik!$D:$D,K$6,IndtastMaanedsStatistik!$C:$C,$B20)</f>
        <v>0</v>
      </c>
      <c r="L20" s="454">
        <f>SUMIFS(IndtastMaanedsStatistik!$E:$E,IndtastMaanedsStatistik!$A:$A,$A20,IndtastMaanedsStatistik!$D:$D,L$6,IndtastMaanedsStatistik!$C:$C,$B20)</f>
        <v>0</v>
      </c>
      <c r="M20" s="454">
        <f>SUMIFS(IndtastMaanedsStatistik!$E:$E,IndtastMaanedsStatistik!$A:$A,$A20,IndtastMaanedsStatistik!$D:$D,M$6,IndtastMaanedsStatistik!$C:$C,$B20)</f>
        <v>0</v>
      </c>
      <c r="N20" s="455">
        <f>SUMIFS(IndtastMaanedsStatistik!$E:$E,IndtastMaanedsStatistik!$A:$A,$A20,IndtastMaanedsStatistik!$D:$D,N$6,IndtastMaanedsStatistik!$C:$C,$B20)</f>
        <v>0</v>
      </c>
      <c r="O20" s="454">
        <f>SUMIFS(IndtastMaanedsStatistik!$E:$E,IndtastMaanedsStatistik!$A:$A,$A20,IndtastMaanedsStatistik!$D:$D,O$6,IndtastMaanedsStatistik!$C:$C,$B20)</f>
        <v>0</v>
      </c>
      <c r="P20" s="454">
        <f>SUMIFS(IndtastMaanedsStatistik!$E:$E,IndtastMaanedsStatistik!$A:$A,$A20,IndtastMaanedsStatistik!$D:$D,P$6,IndtastMaanedsStatistik!$C:$C,$B20)</f>
        <v>0</v>
      </c>
      <c r="Q20" s="454">
        <f>SUMIFS(IndtastMaanedsStatistik!$E:$E,IndtastMaanedsStatistik!$A:$A,$A20,IndtastMaanedsStatistik!$D:$D,Q$6,IndtastMaanedsStatistik!$C:$C,$B20)</f>
        <v>0</v>
      </c>
      <c r="R20" s="456">
        <f t="shared" si="4"/>
        <v>0</v>
      </c>
      <c r="S20" s="456">
        <f t="shared" si="5"/>
        <v>0</v>
      </c>
    </row>
    <row r="21" spans="1:19" ht="13.5" thickBot="1" x14ac:dyDescent="0.25">
      <c r="A21" s="447">
        <v>2020</v>
      </c>
      <c r="B21" s="470" t="str">
        <f>IF(Personnel_EMPLOYEES!B22="","",Personnel_EMPLOYEES!B22)</f>
        <v/>
      </c>
      <c r="C21" s="302">
        <f t="shared" ref="C21" si="7">IFERROR(VLOOKUP(B21,Personopgorelse2020,18,FALSE),0)</f>
        <v>0</v>
      </c>
      <c r="D21" s="454">
        <f>SUMIFS(IndtastMaanedsStatistik!$E:$E,IndtastMaanedsStatistik!$A:$A,$A21,IndtastMaanedsStatistik!$D:$D,D$6,IndtastMaanedsStatistik!$C:$C,$B21)</f>
        <v>0</v>
      </c>
      <c r="E21" s="454">
        <f>SUMIFS(IndtastMaanedsStatistik!$E:$E,IndtastMaanedsStatistik!$A:$A,$A21,IndtastMaanedsStatistik!$D:$D,E$6,IndtastMaanedsStatistik!$C:$C,$B21)</f>
        <v>0</v>
      </c>
      <c r="F21" s="455">
        <f>SUMIFS(IndtastMaanedsStatistik!$E:$E,IndtastMaanedsStatistik!$A:$A,$A21,IndtastMaanedsStatistik!$D:$D,F$6,IndtastMaanedsStatistik!$C:$C,$B21)</f>
        <v>0</v>
      </c>
      <c r="G21" s="455">
        <f>SUMIFS(IndtastMaanedsStatistik!$E:$E,IndtastMaanedsStatistik!$A:$A,$A21,IndtastMaanedsStatistik!$D:$D,G$6,IndtastMaanedsStatistik!$C:$C,$B21)</f>
        <v>0</v>
      </c>
      <c r="H21" s="455">
        <f>SUMIFS(IndtastMaanedsStatistik!$E:$E,IndtastMaanedsStatistik!$A:$A,$A21,IndtastMaanedsStatistik!$D:$D,H$6,IndtastMaanedsStatistik!$C:$C,$B21)</f>
        <v>0</v>
      </c>
      <c r="I21" s="455">
        <f>SUMIFS(IndtastMaanedsStatistik!$E:$E,IndtastMaanedsStatistik!$A:$A,$A21,IndtastMaanedsStatistik!$D:$D,I$6,IndtastMaanedsStatistik!$C:$C,$B21)</f>
        <v>0</v>
      </c>
      <c r="J21" s="455">
        <f>SUMIFS(IndtastMaanedsStatistik!$E:$E,IndtastMaanedsStatistik!$A:$A,$A21,IndtastMaanedsStatistik!$D:$D,J$6,IndtastMaanedsStatistik!$C:$C,$B21)</f>
        <v>0</v>
      </c>
      <c r="K21" s="454">
        <f>SUMIFS(IndtastMaanedsStatistik!$E:$E,IndtastMaanedsStatistik!$A:$A,$A21,IndtastMaanedsStatistik!$D:$D,K$6,IndtastMaanedsStatistik!$C:$C,$B21)</f>
        <v>0</v>
      </c>
      <c r="L21" s="454">
        <f>SUMIFS(IndtastMaanedsStatistik!$E:$E,IndtastMaanedsStatistik!$A:$A,$A21,IndtastMaanedsStatistik!$D:$D,L$6,IndtastMaanedsStatistik!$C:$C,$B21)</f>
        <v>0</v>
      </c>
      <c r="M21" s="454">
        <f>SUMIFS(IndtastMaanedsStatistik!$E:$E,IndtastMaanedsStatistik!$A:$A,$A21,IndtastMaanedsStatistik!$D:$D,M$6,IndtastMaanedsStatistik!$C:$C,$B21)</f>
        <v>0</v>
      </c>
      <c r="N21" s="455">
        <f>SUMIFS(IndtastMaanedsStatistik!$E:$E,IndtastMaanedsStatistik!$A:$A,$A21,IndtastMaanedsStatistik!$D:$D,N$6,IndtastMaanedsStatistik!$C:$C,$B21)</f>
        <v>0</v>
      </c>
      <c r="O21" s="454">
        <f>SUMIFS(IndtastMaanedsStatistik!$E:$E,IndtastMaanedsStatistik!$A:$A,$A21,IndtastMaanedsStatistik!$D:$D,O$6,IndtastMaanedsStatistik!$C:$C,$B21)</f>
        <v>0</v>
      </c>
      <c r="P21" s="454">
        <f>SUMIFS(IndtastMaanedsStatistik!$E:$E,IndtastMaanedsStatistik!$A:$A,$A21,IndtastMaanedsStatistik!$D:$D,P$6,IndtastMaanedsStatistik!$C:$C,$B21)</f>
        <v>0</v>
      </c>
      <c r="Q21" s="454">
        <f>SUMIFS(IndtastMaanedsStatistik!$E:$E,IndtastMaanedsStatistik!$A:$A,$A21,IndtastMaanedsStatistik!$D:$D,Q$6,IndtastMaanedsStatistik!$C:$C,$B21)</f>
        <v>0</v>
      </c>
      <c r="R21" s="456">
        <f t="shared" si="4"/>
        <v>0</v>
      </c>
      <c r="S21" s="456">
        <f t="shared" si="5"/>
        <v>0</v>
      </c>
    </row>
    <row r="22" spans="1:19" ht="13.5" thickBot="1" x14ac:dyDescent="0.25">
      <c r="A22" s="448">
        <v>2020</v>
      </c>
      <c r="B22" s="444" t="s">
        <v>795</v>
      </c>
      <c r="C22" s="313"/>
      <c r="D22" s="313">
        <f t="shared" ref="D22:R22" si="8">SUM(D7:D21)</f>
        <v>892.26666666666665</v>
      </c>
      <c r="E22" s="313">
        <f t="shared" si="8"/>
        <v>303</v>
      </c>
      <c r="F22" s="313">
        <f t="shared" si="8"/>
        <v>0</v>
      </c>
      <c r="G22" s="313">
        <f t="shared" si="8"/>
        <v>0</v>
      </c>
      <c r="H22" s="313">
        <f t="shared" si="8"/>
        <v>0</v>
      </c>
      <c r="I22" s="313">
        <f t="shared" si="8"/>
        <v>0</v>
      </c>
      <c r="J22" s="313">
        <f t="shared" si="8"/>
        <v>0</v>
      </c>
      <c r="K22" s="313">
        <f t="shared" si="8"/>
        <v>3</v>
      </c>
      <c r="L22" s="313">
        <f t="shared" si="8"/>
        <v>3</v>
      </c>
      <c r="M22" s="313">
        <f t="shared" si="8"/>
        <v>0</v>
      </c>
      <c r="N22" s="313">
        <f t="shared" si="8"/>
        <v>0</v>
      </c>
      <c r="O22" s="313">
        <f t="shared" si="8"/>
        <v>0</v>
      </c>
      <c r="P22" s="313">
        <f t="shared" si="8"/>
        <v>5</v>
      </c>
      <c r="Q22" s="313">
        <f t="shared" si="8"/>
        <v>2</v>
      </c>
      <c r="R22" s="457">
        <f t="shared" si="8"/>
        <v>1208.2666666666667</v>
      </c>
      <c r="S22" s="457">
        <f t="shared" si="5"/>
        <v>1208.2666666666667</v>
      </c>
    </row>
    <row r="23" spans="1:19" ht="13.5" thickBot="1" x14ac:dyDescent="0.25">
      <c r="A23" s="314"/>
      <c r="B23" s="314"/>
      <c r="C23" s="315"/>
      <c r="D23" s="316"/>
      <c r="E23" s="316"/>
      <c r="F23" s="316"/>
      <c r="G23" s="316"/>
      <c r="H23" s="316"/>
      <c r="I23" s="316"/>
      <c r="J23" s="316"/>
      <c r="K23" s="316"/>
      <c r="L23" s="316"/>
      <c r="M23" s="316"/>
      <c r="N23" s="316"/>
      <c r="O23" s="316"/>
      <c r="P23" s="316"/>
      <c r="Q23" s="317"/>
      <c r="R23" s="317"/>
      <c r="S23" s="318"/>
    </row>
    <row r="25" spans="1:19" ht="13.5" thickBot="1" x14ac:dyDescent="0.25"/>
    <row r="26" spans="1:19" ht="26.25" thickBot="1" x14ac:dyDescent="0.25">
      <c r="A26" s="311"/>
      <c r="B26" s="443" t="s">
        <v>853</v>
      </c>
      <c r="C26" s="293" t="s">
        <v>798</v>
      </c>
      <c r="D26" s="309" t="s">
        <v>868</v>
      </c>
      <c r="E26" s="309" t="s">
        <v>869</v>
      </c>
      <c r="F26" s="310" t="s">
        <v>871</v>
      </c>
      <c r="G26" s="310" t="s">
        <v>873</v>
      </c>
      <c r="H26" s="310" t="s">
        <v>875</v>
      </c>
      <c r="I26" s="310" t="s">
        <v>877</v>
      </c>
      <c r="J26" s="310" t="s">
        <v>879</v>
      </c>
      <c r="K26" s="309" t="s">
        <v>881</v>
      </c>
      <c r="L26" s="309" t="s">
        <v>883</v>
      </c>
      <c r="M26" s="309" t="s">
        <v>885</v>
      </c>
      <c r="N26" s="310" t="s">
        <v>887</v>
      </c>
      <c r="O26" s="309" t="s">
        <v>889</v>
      </c>
      <c r="P26" s="309" t="s">
        <v>891</v>
      </c>
      <c r="Q26" s="309" t="s">
        <v>893</v>
      </c>
      <c r="R26" s="311" t="s">
        <v>795</v>
      </c>
    </row>
    <row r="27" spans="1:19" x14ac:dyDescent="0.2">
      <c r="A27" s="446">
        <v>2021</v>
      </c>
      <c r="B27" s="471" t="str">
        <f>IF(Personnel_EMPLOYEES!B24="","",Personnel_EMPLOYEES!B24)</f>
        <v>Thomas Nord-Larsen</v>
      </c>
      <c r="C27" s="312">
        <f t="shared" ref="C27:C41" si="9">IFERROR(VLOOKUP(B27,Personopgorelse2021,18,FALSE),0)</f>
        <v>377.90697674418607</v>
      </c>
      <c r="D27" s="451">
        <f>SUMIFS(IndtastMaanedsStatistik!$E:$E,IndtastMaanedsStatistik!$A:$A,$A27,IndtastMaanedsStatistik!$D:$D,D$6,IndtastMaanedsStatistik!$C:$C,$B27)</f>
        <v>3440</v>
      </c>
      <c r="E27" s="451">
        <f>SUMIFS(IndtastMaanedsStatistik!$E:$E,IndtastMaanedsStatistik!$A:$A,$A27,IndtastMaanedsStatistik!$D:$D,E$6,IndtastMaanedsStatistik!$C:$C,$B27)</f>
        <v>0</v>
      </c>
      <c r="F27" s="452">
        <f>SUMIFS(IndtastMaanedsStatistik!$E:$E,IndtastMaanedsStatistik!$A:$A,$A27,IndtastMaanedsStatistik!$D:$D,F$6,IndtastMaanedsStatistik!$C:$C,$B27)</f>
        <v>0</v>
      </c>
      <c r="G27" s="452">
        <f>SUMIFS(IndtastMaanedsStatistik!$E:$E,IndtastMaanedsStatistik!$A:$A,$A27,IndtastMaanedsStatistik!$D:$D,G$6,IndtastMaanedsStatistik!$C:$C,$B27)</f>
        <v>0</v>
      </c>
      <c r="H27" s="452">
        <f>SUMIFS(IndtastMaanedsStatistik!$E:$E,IndtastMaanedsStatistik!$A:$A,$A27,IndtastMaanedsStatistik!$D:$D,H$6,IndtastMaanedsStatistik!$C:$C,$B27)</f>
        <v>0</v>
      </c>
      <c r="I27" s="452">
        <f>SUMIFS(IndtastMaanedsStatistik!$E:$E,IndtastMaanedsStatistik!$A:$A,$A27,IndtastMaanedsStatistik!$D:$D,I$6,IndtastMaanedsStatistik!$C:$C,$B27)</f>
        <v>0</v>
      </c>
      <c r="J27" s="452">
        <f>SUMIFS(IndtastMaanedsStatistik!$E:$E,IndtastMaanedsStatistik!$A:$A,$A27,IndtastMaanedsStatistik!$D:$D,J$6,IndtastMaanedsStatistik!$C:$C,$B27)</f>
        <v>0</v>
      </c>
      <c r="K27" s="451">
        <f>SUMIFS(IndtastMaanedsStatistik!$E:$E,IndtastMaanedsStatistik!$A:$A,$A27,IndtastMaanedsStatistik!$D:$D,K$6,IndtastMaanedsStatistik!$C:$C,$B27)</f>
        <v>0</v>
      </c>
      <c r="L27" s="451">
        <f>SUMIFS(IndtastMaanedsStatistik!$E:$E,IndtastMaanedsStatistik!$A:$A,$A27,IndtastMaanedsStatistik!$D:$D,L$6,IndtastMaanedsStatistik!$C:$C,$B27)</f>
        <v>0</v>
      </c>
      <c r="M27" s="451">
        <f>SUMIFS(IndtastMaanedsStatistik!$E:$E,IndtastMaanedsStatistik!$A:$A,$A27,IndtastMaanedsStatistik!$D:$D,M$6,IndtastMaanedsStatistik!$C:$C,$B27)</f>
        <v>0</v>
      </c>
      <c r="N27" s="452">
        <f>SUMIFS(IndtastMaanedsStatistik!$E:$E,IndtastMaanedsStatistik!$A:$A,$A27,IndtastMaanedsStatistik!$D:$D,N$6,IndtastMaanedsStatistik!$C:$C,$B27)</f>
        <v>0</v>
      </c>
      <c r="O27" s="451">
        <f>SUMIFS(IndtastMaanedsStatistik!$E:$E,IndtastMaanedsStatistik!$A:$A,$A27,IndtastMaanedsStatistik!$D:$D,O$6,IndtastMaanedsStatistik!$C:$C,$B27)</f>
        <v>0</v>
      </c>
      <c r="P27" s="451">
        <f>SUMIFS(IndtastMaanedsStatistik!$E:$E,IndtastMaanedsStatistik!$A:$A,$A27,IndtastMaanedsStatistik!$D:$D,P$6,IndtastMaanedsStatistik!$C:$C,$B27)</f>
        <v>0</v>
      </c>
      <c r="Q27" s="451">
        <f>SUMIFS(IndtastMaanedsStatistik!$E:$E,IndtastMaanedsStatistik!$A:$A,$A27,IndtastMaanedsStatistik!$D:$D,Q$6,IndtastMaanedsStatistik!$C:$C,$B27)</f>
        <v>0</v>
      </c>
      <c r="R27" s="453">
        <f t="shared" ref="R27:R41" si="10">SUM(D27:Q27)</f>
        <v>3440</v>
      </c>
    </row>
    <row r="28" spans="1:19" x14ac:dyDescent="0.2">
      <c r="A28" s="446">
        <v>2021</v>
      </c>
      <c r="B28" s="471"/>
      <c r="C28" s="302">
        <f t="shared" si="9"/>
        <v>0</v>
      </c>
      <c r="D28" s="454">
        <f>SUMIFS(IndtastMaanedsStatistik!$E:$E,IndtastMaanedsStatistik!$A:$A,$A28,IndtastMaanedsStatistik!$D:$D,D$6,IndtastMaanedsStatistik!$C:$C,$B28)</f>
        <v>0</v>
      </c>
      <c r="E28" s="454">
        <f>SUMIFS(IndtastMaanedsStatistik!$E:$E,IndtastMaanedsStatistik!$A:$A,$A28,IndtastMaanedsStatistik!$D:$D,E$6,IndtastMaanedsStatistik!$C:$C,$B28)</f>
        <v>0</v>
      </c>
      <c r="F28" s="455">
        <f>SUMIFS(IndtastMaanedsStatistik!$E:$E,IndtastMaanedsStatistik!$A:$A,$A28,IndtastMaanedsStatistik!$D:$D,F$6,IndtastMaanedsStatistik!$C:$C,$B28)</f>
        <v>0</v>
      </c>
      <c r="G28" s="455">
        <f>SUMIFS(IndtastMaanedsStatistik!$E:$E,IndtastMaanedsStatistik!$A:$A,$A28,IndtastMaanedsStatistik!$D:$D,G$6,IndtastMaanedsStatistik!$C:$C,$B28)</f>
        <v>0</v>
      </c>
      <c r="H28" s="455">
        <f>SUMIFS(IndtastMaanedsStatistik!$E:$E,IndtastMaanedsStatistik!$A:$A,$A28,IndtastMaanedsStatistik!$D:$D,H$6,IndtastMaanedsStatistik!$C:$C,$B28)</f>
        <v>0</v>
      </c>
      <c r="I28" s="455">
        <f>SUMIFS(IndtastMaanedsStatistik!$E:$E,IndtastMaanedsStatistik!$A:$A,$A28,IndtastMaanedsStatistik!$D:$D,I$6,IndtastMaanedsStatistik!$C:$C,$B28)</f>
        <v>0</v>
      </c>
      <c r="J28" s="455">
        <f>SUMIFS(IndtastMaanedsStatistik!$E:$E,IndtastMaanedsStatistik!$A:$A,$A28,IndtastMaanedsStatistik!$D:$D,J$6,IndtastMaanedsStatistik!$C:$C,$B28)</f>
        <v>0</v>
      </c>
      <c r="K28" s="454">
        <f>SUMIFS(IndtastMaanedsStatistik!$E:$E,IndtastMaanedsStatistik!$A:$A,$A28,IndtastMaanedsStatistik!$D:$D,K$6,IndtastMaanedsStatistik!$C:$C,$B28)</f>
        <v>0</v>
      </c>
      <c r="L28" s="454">
        <f>SUMIFS(IndtastMaanedsStatistik!$E:$E,IndtastMaanedsStatistik!$A:$A,$A28,IndtastMaanedsStatistik!$D:$D,L$6,IndtastMaanedsStatistik!$C:$C,$B28)</f>
        <v>0</v>
      </c>
      <c r="M28" s="454">
        <f>SUMIFS(IndtastMaanedsStatistik!$E:$E,IndtastMaanedsStatistik!$A:$A,$A28,IndtastMaanedsStatistik!$D:$D,M$6,IndtastMaanedsStatistik!$C:$C,$B28)</f>
        <v>0</v>
      </c>
      <c r="N28" s="455">
        <f>SUMIFS(IndtastMaanedsStatistik!$E:$E,IndtastMaanedsStatistik!$A:$A,$A28,IndtastMaanedsStatistik!$D:$D,N$6,IndtastMaanedsStatistik!$C:$C,$B28)</f>
        <v>0</v>
      </c>
      <c r="O28" s="454">
        <f>SUMIFS(IndtastMaanedsStatistik!$E:$E,IndtastMaanedsStatistik!$A:$A,$A28,IndtastMaanedsStatistik!$D:$D,O$6,IndtastMaanedsStatistik!$C:$C,$B28)</f>
        <v>0</v>
      </c>
      <c r="P28" s="454">
        <f>SUMIFS(IndtastMaanedsStatistik!$E:$E,IndtastMaanedsStatistik!$A:$A,$A28,IndtastMaanedsStatistik!$D:$D,P$6,IndtastMaanedsStatistik!$C:$C,$B28)</f>
        <v>0</v>
      </c>
      <c r="Q28" s="454">
        <f>SUMIFS(IndtastMaanedsStatistik!$E:$E,IndtastMaanedsStatistik!$A:$A,$A28,IndtastMaanedsStatistik!$D:$D,Q$6,IndtastMaanedsStatistik!$C:$C,$B28)</f>
        <v>0</v>
      </c>
      <c r="R28" s="456">
        <f t="shared" si="10"/>
        <v>0</v>
      </c>
    </row>
    <row r="29" spans="1:19" x14ac:dyDescent="0.2">
      <c r="A29" s="446">
        <v>2021</v>
      </c>
      <c r="B29" s="471"/>
      <c r="C29" s="302">
        <f t="shared" si="9"/>
        <v>0</v>
      </c>
      <c r="D29" s="454">
        <f>SUMIFS(IndtastMaanedsStatistik!$E:$E,IndtastMaanedsStatistik!$A:$A,$A29,IndtastMaanedsStatistik!$D:$D,D$6,IndtastMaanedsStatistik!$C:$C,$B29)</f>
        <v>0</v>
      </c>
      <c r="E29" s="454">
        <f>SUMIFS(IndtastMaanedsStatistik!$E:$E,IndtastMaanedsStatistik!$A:$A,$A29,IndtastMaanedsStatistik!$D:$D,E$6,IndtastMaanedsStatistik!$C:$C,$B29)</f>
        <v>0</v>
      </c>
      <c r="F29" s="455">
        <f>SUMIFS(IndtastMaanedsStatistik!$E:$E,IndtastMaanedsStatistik!$A:$A,$A29,IndtastMaanedsStatistik!$D:$D,F$6,IndtastMaanedsStatistik!$C:$C,$B29)</f>
        <v>0</v>
      </c>
      <c r="G29" s="455">
        <f>SUMIFS(IndtastMaanedsStatistik!$E:$E,IndtastMaanedsStatistik!$A:$A,$A29,IndtastMaanedsStatistik!$D:$D,G$6,IndtastMaanedsStatistik!$C:$C,$B29)</f>
        <v>0</v>
      </c>
      <c r="H29" s="455">
        <f>SUMIFS(IndtastMaanedsStatistik!$E:$E,IndtastMaanedsStatistik!$A:$A,$A29,IndtastMaanedsStatistik!$D:$D,H$6,IndtastMaanedsStatistik!$C:$C,$B29)</f>
        <v>0</v>
      </c>
      <c r="I29" s="455">
        <f>SUMIFS(IndtastMaanedsStatistik!$E:$E,IndtastMaanedsStatistik!$A:$A,$A29,IndtastMaanedsStatistik!$D:$D,I$6,IndtastMaanedsStatistik!$C:$C,$B29)</f>
        <v>0</v>
      </c>
      <c r="J29" s="455">
        <f>SUMIFS(IndtastMaanedsStatistik!$E:$E,IndtastMaanedsStatistik!$A:$A,$A29,IndtastMaanedsStatistik!$D:$D,J$6,IndtastMaanedsStatistik!$C:$C,$B29)</f>
        <v>0</v>
      </c>
      <c r="K29" s="454">
        <f>SUMIFS(IndtastMaanedsStatistik!$E:$E,IndtastMaanedsStatistik!$A:$A,$A29,IndtastMaanedsStatistik!$D:$D,K$6,IndtastMaanedsStatistik!$C:$C,$B29)</f>
        <v>0</v>
      </c>
      <c r="L29" s="454">
        <f>SUMIFS(IndtastMaanedsStatistik!$E:$E,IndtastMaanedsStatistik!$A:$A,$A29,IndtastMaanedsStatistik!$D:$D,L$6,IndtastMaanedsStatistik!$C:$C,$B29)</f>
        <v>0</v>
      </c>
      <c r="M29" s="454">
        <f>SUMIFS(IndtastMaanedsStatistik!$E:$E,IndtastMaanedsStatistik!$A:$A,$A29,IndtastMaanedsStatistik!$D:$D,M$6,IndtastMaanedsStatistik!$C:$C,$B29)</f>
        <v>0</v>
      </c>
      <c r="N29" s="455">
        <f>SUMIFS(IndtastMaanedsStatistik!$E:$E,IndtastMaanedsStatistik!$A:$A,$A29,IndtastMaanedsStatistik!$D:$D,N$6,IndtastMaanedsStatistik!$C:$C,$B29)</f>
        <v>0</v>
      </c>
      <c r="O29" s="454">
        <f>SUMIFS(IndtastMaanedsStatistik!$E:$E,IndtastMaanedsStatistik!$A:$A,$A29,IndtastMaanedsStatistik!$D:$D,O$6,IndtastMaanedsStatistik!$C:$C,$B29)</f>
        <v>0</v>
      </c>
      <c r="P29" s="454">
        <f>SUMIFS(IndtastMaanedsStatistik!$E:$E,IndtastMaanedsStatistik!$A:$A,$A29,IndtastMaanedsStatistik!$D:$D,P$6,IndtastMaanedsStatistik!$C:$C,$B29)</f>
        <v>0</v>
      </c>
      <c r="Q29" s="454">
        <f>SUMIFS(IndtastMaanedsStatistik!$E:$E,IndtastMaanedsStatistik!$A:$A,$A29,IndtastMaanedsStatistik!$D:$D,Q$6,IndtastMaanedsStatistik!$C:$C,$B29)</f>
        <v>0</v>
      </c>
      <c r="R29" s="456">
        <f t="shared" si="10"/>
        <v>0</v>
      </c>
    </row>
    <row r="30" spans="1:19" x14ac:dyDescent="0.2">
      <c r="A30" s="446">
        <v>2021</v>
      </c>
      <c r="B30" s="471"/>
      <c r="C30" s="302">
        <f t="shared" si="9"/>
        <v>0</v>
      </c>
      <c r="D30" s="454">
        <f>SUMIFS(IndtastMaanedsStatistik!$E:$E,IndtastMaanedsStatistik!$A:$A,$A30,IndtastMaanedsStatistik!$D:$D,D$6,IndtastMaanedsStatistik!$C:$C,$B30)</f>
        <v>0</v>
      </c>
      <c r="E30" s="454">
        <f>SUMIFS(IndtastMaanedsStatistik!$E:$E,IndtastMaanedsStatistik!$A:$A,$A30,IndtastMaanedsStatistik!$D:$D,E$6,IndtastMaanedsStatistik!$C:$C,$B30)</f>
        <v>0</v>
      </c>
      <c r="F30" s="455">
        <f>SUMIFS(IndtastMaanedsStatistik!$E:$E,IndtastMaanedsStatistik!$A:$A,$A30,IndtastMaanedsStatistik!$D:$D,F$6,IndtastMaanedsStatistik!$C:$C,$B30)</f>
        <v>0</v>
      </c>
      <c r="G30" s="455">
        <f>SUMIFS(IndtastMaanedsStatistik!$E:$E,IndtastMaanedsStatistik!$A:$A,$A30,IndtastMaanedsStatistik!$D:$D,G$6,IndtastMaanedsStatistik!$C:$C,$B30)</f>
        <v>0</v>
      </c>
      <c r="H30" s="455">
        <f>SUMIFS(IndtastMaanedsStatistik!$E:$E,IndtastMaanedsStatistik!$A:$A,$A30,IndtastMaanedsStatistik!$D:$D,H$6,IndtastMaanedsStatistik!$C:$C,$B30)</f>
        <v>0</v>
      </c>
      <c r="I30" s="455">
        <f>SUMIFS(IndtastMaanedsStatistik!$E:$E,IndtastMaanedsStatistik!$A:$A,$A30,IndtastMaanedsStatistik!$D:$D,I$6,IndtastMaanedsStatistik!$C:$C,$B30)</f>
        <v>0</v>
      </c>
      <c r="J30" s="455">
        <f>SUMIFS(IndtastMaanedsStatistik!$E:$E,IndtastMaanedsStatistik!$A:$A,$A30,IndtastMaanedsStatistik!$D:$D,J$6,IndtastMaanedsStatistik!$C:$C,$B30)</f>
        <v>0</v>
      </c>
      <c r="K30" s="454">
        <f>SUMIFS(IndtastMaanedsStatistik!$E:$E,IndtastMaanedsStatistik!$A:$A,$A30,IndtastMaanedsStatistik!$D:$D,K$6,IndtastMaanedsStatistik!$C:$C,$B30)</f>
        <v>0</v>
      </c>
      <c r="L30" s="454">
        <f>SUMIFS(IndtastMaanedsStatistik!$E:$E,IndtastMaanedsStatistik!$A:$A,$A30,IndtastMaanedsStatistik!$D:$D,L$6,IndtastMaanedsStatistik!$C:$C,$B30)</f>
        <v>0</v>
      </c>
      <c r="M30" s="454">
        <f>SUMIFS(IndtastMaanedsStatistik!$E:$E,IndtastMaanedsStatistik!$A:$A,$A30,IndtastMaanedsStatistik!$D:$D,M$6,IndtastMaanedsStatistik!$C:$C,$B30)</f>
        <v>0</v>
      </c>
      <c r="N30" s="455">
        <f>SUMIFS(IndtastMaanedsStatistik!$E:$E,IndtastMaanedsStatistik!$A:$A,$A30,IndtastMaanedsStatistik!$D:$D,N$6,IndtastMaanedsStatistik!$C:$C,$B30)</f>
        <v>0</v>
      </c>
      <c r="O30" s="454">
        <f>SUMIFS(IndtastMaanedsStatistik!$E:$E,IndtastMaanedsStatistik!$A:$A,$A30,IndtastMaanedsStatistik!$D:$D,O$6,IndtastMaanedsStatistik!$C:$C,$B30)</f>
        <v>0</v>
      </c>
      <c r="P30" s="454">
        <f>SUMIFS(IndtastMaanedsStatistik!$E:$E,IndtastMaanedsStatistik!$A:$A,$A30,IndtastMaanedsStatistik!$D:$D,P$6,IndtastMaanedsStatistik!$C:$C,$B30)</f>
        <v>0</v>
      </c>
      <c r="Q30" s="454">
        <f>SUMIFS(IndtastMaanedsStatistik!$E:$E,IndtastMaanedsStatistik!$A:$A,$A30,IndtastMaanedsStatistik!$D:$D,Q$6,IndtastMaanedsStatistik!$C:$C,$B30)</f>
        <v>0</v>
      </c>
      <c r="R30" s="456">
        <f t="shared" si="10"/>
        <v>0</v>
      </c>
    </row>
    <row r="31" spans="1:19" x14ac:dyDescent="0.2">
      <c r="A31" s="446">
        <v>2021</v>
      </c>
      <c r="B31" s="471"/>
      <c r="C31" s="302">
        <f t="shared" si="9"/>
        <v>0</v>
      </c>
      <c r="D31" s="454">
        <f>SUMIFS(IndtastMaanedsStatistik!$E:$E,IndtastMaanedsStatistik!$A:$A,$A31,IndtastMaanedsStatistik!$D:$D,D$6,IndtastMaanedsStatistik!$C:$C,$B31)</f>
        <v>0</v>
      </c>
      <c r="E31" s="454">
        <f>SUMIFS(IndtastMaanedsStatistik!$E:$E,IndtastMaanedsStatistik!$A:$A,$A31,IndtastMaanedsStatistik!$D:$D,E$6,IndtastMaanedsStatistik!$C:$C,$B31)</f>
        <v>0</v>
      </c>
      <c r="F31" s="455">
        <f>SUMIFS(IndtastMaanedsStatistik!$E:$E,IndtastMaanedsStatistik!$A:$A,$A31,IndtastMaanedsStatistik!$D:$D,F$6,IndtastMaanedsStatistik!$C:$C,$B31)</f>
        <v>0</v>
      </c>
      <c r="G31" s="455">
        <f>SUMIFS(IndtastMaanedsStatistik!$E:$E,IndtastMaanedsStatistik!$A:$A,$A31,IndtastMaanedsStatistik!$D:$D,G$6,IndtastMaanedsStatistik!$C:$C,$B31)</f>
        <v>0</v>
      </c>
      <c r="H31" s="455">
        <f>SUMIFS(IndtastMaanedsStatistik!$E:$E,IndtastMaanedsStatistik!$A:$A,$A31,IndtastMaanedsStatistik!$D:$D,H$6,IndtastMaanedsStatistik!$C:$C,$B31)</f>
        <v>0</v>
      </c>
      <c r="I31" s="455">
        <f>SUMIFS(IndtastMaanedsStatistik!$E:$E,IndtastMaanedsStatistik!$A:$A,$A31,IndtastMaanedsStatistik!$D:$D,I$6,IndtastMaanedsStatistik!$C:$C,$B31)</f>
        <v>0</v>
      </c>
      <c r="J31" s="455">
        <f>SUMIFS(IndtastMaanedsStatistik!$E:$E,IndtastMaanedsStatistik!$A:$A,$A31,IndtastMaanedsStatistik!$D:$D,J$6,IndtastMaanedsStatistik!$C:$C,$B31)</f>
        <v>0</v>
      </c>
      <c r="K31" s="454">
        <f>SUMIFS(IndtastMaanedsStatistik!$E:$E,IndtastMaanedsStatistik!$A:$A,$A31,IndtastMaanedsStatistik!$D:$D,K$6,IndtastMaanedsStatistik!$C:$C,$B31)</f>
        <v>0</v>
      </c>
      <c r="L31" s="454">
        <f>SUMIFS(IndtastMaanedsStatistik!$E:$E,IndtastMaanedsStatistik!$A:$A,$A31,IndtastMaanedsStatistik!$D:$D,L$6,IndtastMaanedsStatistik!$C:$C,$B31)</f>
        <v>0</v>
      </c>
      <c r="M31" s="454">
        <f>SUMIFS(IndtastMaanedsStatistik!$E:$E,IndtastMaanedsStatistik!$A:$A,$A31,IndtastMaanedsStatistik!$D:$D,M$6,IndtastMaanedsStatistik!$C:$C,$B31)</f>
        <v>0</v>
      </c>
      <c r="N31" s="455">
        <f>SUMIFS(IndtastMaanedsStatistik!$E:$E,IndtastMaanedsStatistik!$A:$A,$A31,IndtastMaanedsStatistik!$D:$D,N$6,IndtastMaanedsStatistik!$C:$C,$B31)</f>
        <v>0</v>
      </c>
      <c r="O31" s="454">
        <f>SUMIFS(IndtastMaanedsStatistik!$E:$E,IndtastMaanedsStatistik!$A:$A,$A31,IndtastMaanedsStatistik!$D:$D,O$6,IndtastMaanedsStatistik!$C:$C,$B31)</f>
        <v>0</v>
      </c>
      <c r="P31" s="454">
        <f>SUMIFS(IndtastMaanedsStatistik!$E:$E,IndtastMaanedsStatistik!$A:$A,$A31,IndtastMaanedsStatistik!$D:$D,P$6,IndtastMaanedsStatistik!$C:$C,$B31)</f>
        <v>0</v>
      </c>
      <c r="Q31" s="454">
        <f>SUMIFS(IndtastMaanedsStatistik!$E:$E,IndtastMaanedsStatistik!$A:$A,$A31,IndtastMaanedsStatistik!$D:$D,Q$6,IndtastMaanedsStatistik!$C:$C,$B31)</f>
        <v>0</v>
      </c>
      <c r="R31" s="456">
        <f t="shared" si="10"/>
        <v>0</v>
      </c>
    </row>
    <row r="32" spans="1:19" x14ac:dyDescent="0.2">
      <c r="A32" s="446">
        <v>2021</v>
      </c>
      <c r="B32" s="471"/>
      <c r="C32" s="302">
        <f t="shared" si="9"/>
        <v>0</v>
      </c>
      <c r="D32" s="454">
        <f>SUMIFS(IndtastMaanedsStatistik!$E:$E,IndtastMaanedsStatistik!$A:$A,$A32,IndtastMaanedsStatistik!$D:$D,D$6,IndtastMaanedsStatistik!$C:$C,$B32)</f>
        <v>0</v>
      </c>
      <c r="E32" s="454">
        <f>SUMIFS(IndtastMaanedsStatistik!$E:$E,IndtastMaanedsStatistik!$A:$A,$A32,IndtastMaanedsStatistik!$D:$D,E$6,IndtastMaanedsStatistik!$C:$C,$B32)</f>
        <v>0</v>
      </c>
      <c r="F32" s="455">
        <f>SUMIFS(IndtastMaanedsStatistik!$E:$E,IndtastMaanedsStatistik!$A:$A,$A32,IndtastMaanedsStatistik!$D:$D,F$6,IndtastMaanedsStatistik!$C:$C,$B32)</f>
        <v>0</v>
      </c>
      <c r="G32" s="455">
        <f>SUMIFS(IndtastMaanedsStatistik!$E:$E,IndtastMaanedsStatistik!$A:$A,$A32,IndtastMaanedsStatistik!$D:$D,G$6,IndtastMaanedsStatistik!$C:$C,$B32)</f>
        <v>0</v>
      </c>
      <c r="H32" s="455">
        <f>SUMIFS(IndtastMaanedsStatistik!$E:$E,IndtastMaanedsStatistik!$A:$A,$A32,IndtastMaanedsStatistik!$D:$D,H$6,IndtastMaanedsStatistik!$C:$C,$B32)</f>
        <v>0</v>
      </c>
      <c r="I32" s="455">
        <f>SUMIFS(IndtastMaanedsStatistik!$E:$E,IndtastMaanedsStatistik!$A:$A,$A32,IndtastMaanedsStatistik!$D:$D,I$6,IndtastMaanedsStatistik!$C:$C,$B32)</f>
        <v>0</v>
      </c>
      <c r="J32" s="455">
        <f>SUMIFS(IndtastMaanedsStatistik!$E:$E,IndtastMaanedsStatistik!$A:$A,$A32,IndtastMaanedsStatistik!$D:$D,J$6,IndtastMaanedsStatistik!$C:$C,$B32)</f>
        <v>0</v>
      </c>
      <c r="K32" s="454">
        <f>SUMIFS(IndtastMaanedsStatistik!$E:$E,IndtastMaanedsStatistik!$A:$A,$A32,IndtastMaanedsStatistik!$D:$D,K$6,IndtastMaanedsStatistik!$C:$C,$B32)</f>
        <v>0</v>
      </c>
      <c r="L32" s="454">
        <f>SUMIFS(IndtastMaanedsStatistik!$E:$E,IndtastMaanedsStatistik!$A:$A,$A32,IndtastMaanedsStatistik!$D:$D,L$6,IndtastMaanedsStatistik!$C:$C,$B32)</f>
        <v>0</v>
      </c>
      <c r="M32" s="454">
        <f>SUMIFS(IndtastMaanedsStatistik!$E:$E,IndtastMaanedsStatistik!$A:$A,$A32,IndtastMaanedsStatistik!$D:$D,M$6,IndtastMaanedsStatistik!$C:$C,$B32)</f>
        <v>0</v>
      </c>
      <c r="N32" s="455">
        <f>SUMIFS(IndtastMaanedsStatistik!$E:$E,IndtastMaanedsStatistik!$A:$A,$A32,IndtastMaanedsStatistik!$D:$D,N$6,IndtastMaanedsStatistik!$C:$C,$B32)</f>
        <v>0</v>
      </c>
      <c r="O32" s="454">
        <f>SUMIFS(IndtastMaanedsStatistik!$E:$E,IndtastMaanedsStatistik!$A:$A,$A32,IndtastMaanedsStatistik!$D:$D,O$6,IndtastMaanedsStatistik!$C:$C,$B32)</f>
        <v>0</v>
      </c>
      <c r="P32" s="454">
        <f>SUMIFS(IndtastMaanedsStatistik!$E:$E,IndtastMaanedsStatistik!$A:$A,$A32,IndtastMaanedsStatistik!$D:$D,P$6,IndtastMaanedsStatistik!$C:$C,$B32)</f>
        <v>0</v>
      </c>
      <c r="Q32" s="454">
        <f>SUMIFS(IndtastMaanedsStatistik!$E:$E,IndtastMaanedsStatistik!$A:$A,$A32,IndtastMaanedsStatistik!$D:$D,Q$6,IndtastMaanedsStatistik!$C:$C,$B32)</f>
        <v>0</v>
      </c>
      <c r="R32" s="456">
        <f t="shared" si="10"/>
        <v>0</v>
      </c>
    </row>
    <row r="33" spans="1:18" x14ac:dyDescent="0.2">
      <c r="A33" s="447">
        <v>2021</v>
      </c>
      <c r="B33" s="470"/>
      <c r="C33" s="302">
        <f t="shared" si="9"/>
        <v>0</v>
      </c>
      <c r="D33" s="454">
        <f>SUMIFS(IndtastMaanedsStatistik!$E:$E,IndtastMaanedsStatistik!$A:$A,$A33,IndtastMaanedsStatistik!$D:$D,D$6,IndtastMaanedsStatistik!$C:$C,$B33)</f>
        <v>0</v>
      </c>
      <c r="E33" s="454">
        <f>SUMIFS(IndtastMaanedsStatistik!$E:$E,IndtastMaanedsStatistik!$A:$A,$A33,IndtastMaanedsStatistik!$D:$D,E$6,IndtastMaanedsStatistik!$C:$C,$B33)</f>
        <v>0</v>
      </c>
      <c r="F33" s="455">
        <f>SUMIFS(IndtastMaanedsStatistik!$E:$E,IndtastMaanedsStatistik!$A:$A,$A33,IndtastMaanedsStatistik!$D:$D,F$6,IndtastMaanedsStatistik!$C:$C,$B33)</f>
        <v>0</v>
      </c>
      <c r="G33" s="455">
        <f>SUMIFS(IndtastMaanedsStatistik!$E:$E,IndtastMaanedsStatistik!$A:$A,$A33,IndtastMaanedsStatistik!$D:$D,G$6,IndtastMaanedsStatistik!$C:$C,$B33)</f>
        <v>0</v>
      </c>
      <c r="H33" s="455">
        <f>SUMIFS(IndtastMaanedsStatistik!$E:$E,IndtastMaanedsStatistik!$A:$A,$A33,IndtastMaanedsStatistik!$D:$D,H$6,IndtastMaanedsStatistik!$C:$C,$B33)</f>
        <v>0</v>
      </c>
      <c r="I33" s="455">
        <f>SUMIFS(IndtastMaanedsStatistik!$E:$E,IndtastMaanedsStatistik!$A:$A,$A33,IndtastMaanedsStatistik!$D:$D,I$6,IndtastMaanedsStatistik!$C:$C,$B33)</f>
        <v>0</v>
      </c>
      <c r="J33" s="455">
        <f>SUMIFS(IndtastMaanedsStatistik!$E:$E,IndtastMaanedsStatistik!$A:$A,$A33,IndtastMaanedsStatistik!$D:$D,J$6,IndtastMaanedsStatistik!$C:$C,$B33)</f>
        <v>0</v>
      </c>
      <c r="K33" s="454">
        <f>SUMIFS(IndtastMaanedsStatistik!$E:$E,IndtastMaanedsStatistik!$A:$A,$A33,IndtastMaanedsStatistik!$D:$D,K$6,IndtastMaanedsStatistik!$C:$C,$B33)</f>
        <v>0</v>
      </c>
      <c r="L33" s="454">
        <f>SUMIFS(IndtastMaanedsStatistik!$E:$E,IndtastMaanedsStatistik!$A:$A,$A33,IndtastMaanedsStatistik!$D:$D,L$6,IndtastMaanedsStatistik!$C:$C,$B33)</f>
        <v>0</v>
      </c>
      <c r="M33" s="454">
        <f>SUMIFS(IndtastMaanedsStatistik!$E:$E,IndtastMaanedsStatistik!$A:$A,$A33,IndtastMaanedsStatistik!$D:$D,M$6,IndtastMaanedsStatistik!$C:$C,$B33)</f>
        <v>0</v>
      </c>
      <c r="N33" s="455">
        <f>SUMIFS(IndtastMaanedsStatistik!$E:$E,IndtastMaanedsStatistik!$A:$A,$A33,IndtastMaanedsStatistik!$D:$D,N$6,IndtastMaanedsStatistik!$C:$C,$B33)</f>
        <v>0</v>
      </c>
      <c r="O33" s="454">
        <f>SUMIFS(IndtastMaanedsStatistik!$E:$E,IndtastMaanedsStatistik!$A:$A,$A33,IndtastMaanedsStatistik!$D:$D,O$6,IndtastMaanedsStatistik!$C:$C,$B33)</f>
        <v>0</v>
      </c>
      <c r="P33" s="454">
        <f>SUMIFS(IndtastMaanedsStatistik!$E:$E,IndtastMaanedsStatistik!$A:$A,$A33,IndtastMaanedsStatistik!$D:$D,P$6,IndtastMaanedsStatistik!$C:$C,$B33)</f>
        <v>0</v>
      </c>
      <c r="Q33" s="454">
        <f>SUMIFS(IndtastMaanedsStatistik!$E:$E,IndtastMaanedsStatistik!$A:$A,$A33,IndtastMaanedsStatistik!$D:$D,Q$6,IndtastMaanedsStatistik!$C:$C,$B33)</f>
        <v>0</v>
      </c>
      <c r="R33" s="456">
        <f t="shared" si="10"/>
        <v>0</v>
      </c>
    </row>
    <row r="34" spans="1:18" x14ac:dyDescent="0.2">
      <c r="A34" s="447">
        <v>2021</v>
      </c>
      <c r="B34" s="470"/>
      <c r="C34" s="302">
        <f t="shared" si="9"/>
        <v>0</v>
      </c>
      <c r="D34" s="454">
        <f>SUMIFS(IndtastMaanedsStatistik!$E:$E,IndtastMaanedsStatistik!$A:$A,$A34,IndtastMaanedsStatistik!$D:$D,D$6,IndtastMaanedsStatistik!$C:$C,$B34)</f>
        <v>0</v>
      </c>
      <c r="E34" s="454">
        <f>SUMIFS(IndtastMaanedsStatistik!$E:$E,IndtastMaanedsStatistik!$A:$A,$A34,IndtastMaanedsStatistik!$D:$D,E$6,IndtastMaanedsStatistik!$C:$C,$B34)</f>
        <v>0</v>
      </c>
      <c r="F34" s="455">
        <f>SUMIFS(IndtastMaanedsStatistik!$E:$E,IndtastMaanedsStatistik!$A:$A,$A34,IndtastMaanedsStatistik!$D:$D,F$6,IndtastMaanedsStatistik!$C:$C,$B34)</f>
        <v>0</v>
      </c>
      <c r="G34" s="455">
        <f>SUMIFS(IndtastMaanedsStatistik!$E:$E,IndtastMaanedsStatistik!$A:$A,$A34,IndtastMaanedsStatistik!$D:$D,G$6,IndtastMaanedsStatistik!$C:$C,$B34)</f>
        <v>0</v>
      </c>
      <c r="H34" s="455">
        <f>SUMIFS(IndtastMaanedsStatistik!$E:$E,IndtastMaanedsStatistik!$A:$A,$A34,IndtastMaanedsStatistik!$D:$D,H$6,IndtastMaanedsStatistik!$C:$C,$B34)</f>
        <v>0</v>
      </c>
      <c r="I34" s="455">
        <f>SUMIFS(IndtastMaanedsStatistik!$E:$E,IndtastMaanedsStatistik!$A:$A,$A34,IndtastMaanedsStatistik!$D:$D,I$6,IndtastMaanedsStatistik!$C:$C,$B34)</f>
        <v>0</v>
      </c>
      <c r="J34" s="455">
        <f>SUMIFS(IndtastMaanedsStatistik!$E:$E,IndtastMaanedsStatistik!$A:$A,$A34,IndtastMaanedsStatistik!$D:$D,J$6,IndtastMaanedsStatistik!$C:$C,$B34)</f>
        <v>0</v>
      </c>
      <c r="K34" s="454">
        <f>SUMIFS(IndtastMaanedsStatistik!$E:$E,IndtastMaanedsStatistik!$A:$A,$A34,IndtastMaanedsStatistik!$D:$D,K$6,IndtastMaanedsStatistik!$C:$C,$B34)</f>
        <v>0</v>
      </c>
      <c r="L34" s="454">
        <f>SUMIFS(IndtastMaanedsStatistik!$E:$E,IndtastMaanedsStatistik!$A:$A,$A34,IndtastMaanedsStatistik!$D:$D,L$6,IndtastMaanedsStatistik!$C:$C,$B34)</f>
        <v>0</v>
      </c>
      <c r="M34" s="454">
        <f>SUMIFS(IndtastMaanedsStatistik!$E:$E,IndtastMaanedsStatistik!$A:$A,$A34,IndtastMaanedsStatistik!$D:$D,M$6,IndtastMaanedsStatistik!$C:$C,$B34)</f>
        <v>0</v>
      </c>
      <c r="N34" s="455">
        <f>SUMIFS(IndtastMaanedsStatistik!$E:$E,IndtastMaanedsStatistik!$A:$A,$A34,IndtastMaanedsStatistik!$D:$D,N$6,IndtastMaanedsStatistik!$C:$C,$B34)</f>
        <v>0</v>
      </c>
      <c r="O34" s="454">
        <f>SUMIFS(IndtastMaanedsStatistik!$E:$E,IndtastMaanedsStatistik!$A:$A,$A34,IndtastMaanedsStatistik!$D:$D,O$6,IndtastMaanedsStatistik!$C:$C,$B34)</f>
        <v>0</v>
      </c>
      <c r="P34" s="454">
        <f>SUMIFS(IndtastMaanedsStatistik!$E:$E,IndtastMaanedsStatistik!$A:$A,$A34,IndtastMaanedsStatistik!$D:$D,P$6,IndtastMaanedsStatistik!$C:$C,$B34)</f>
        <v>0</v>
      </c>
      <c r="Q34" s="454">
        <f>SUMIFS(IndtastMaanedsStatistik!$E:$E,IndtastMaanedsStatistik!$A:$A,$A34,IndtastMaanedsStatistik!$D:$D,Q$6,IndtastMaanedsStatistik!$C:$C,$B34)</f>
        <v>0</v>
      </c>
      <c r="R34" s="456">
        <f t="shared" si="10"/>
        <v>0</v>
      </c>
    </row>
    <row r="35" spans="1:18" x14ac:dyDescent="0.2">
      <c r="A35" s="447">
        <v>2021</v>
      </c>
      <c r="B35" s="470"/>
      <c r="C35" s="302">
        <f t="shared" si="9"/>
        <v>0</v>
      </c>
      <c r="D35" s="454">
        <f>SUMIFS(IndtastMaanedsStatistik!$E:$E,IndtastMaanedsStatistik!$A:$A,$A35,IndtastMaanedsStatistik!$D:$D,D$6,IndtastMaanedsStatistik!$C:$C,$B35)</f>
        <v>0</v>
      </c>
      <c r="E35" s="454">
        <f>SUMIFS(IndtastMaanedsStatistik!$E:$E,IndtastMaanedsStatistik!$A:$A,$A35,IndtastMaanedsStatistik!$D:$D,E$6,IndtastMaanedsStatistik!$C:$C,$B35)</f>
        <v>0</v>
      </c>
      <c r="F35" s="455">
        <f>SUMIFS(IndtastMaanedsStatistik!$E:$E,IndtastMaanedsStatistik!$A:$A,$A35,IndtastMaanedsStatistik!$D:$D,F$6,IndtastMaanedsStatistik!$C:$C,$B35)</f>
        <v>0</v>
      </c>
      <c r="G35" s="455">
        <f>SUMIFS(IndtastMaanedsStatistik!$E:$E,IndtastMaanedsStatistik!$A:$A,$A35,IndtastMaanedsStatistik!$D:$D,G$6,IndtastMaanedsStatistik!$C:$C,$B35)</f>
        <v>0</v>
      </c>
      <c r="H35" s="455">
        <f>SUMIFS(IndtastMaanedsStatistik!$E:$E,IndtastMaanedsStatistik!$A:$A,$A35,IndtastMaanedsStatistik!$D:$D,H$6,IndtastMaanedsStatistik!$C:$C,$B35)</f>
        <v>0</v>
      </c>
      <c r="I35" s="455">
        <f>SUMIFS(IndtastMaanedsStatistik!$E:$E,IndtastMaanedsStatistik!$A:$A,$A35,IndtastMaanedsStatistik!$D:$D,I$6,IndtastMaanedsStatistik!$C:$C,$B35)</f>
        <v>0</v>
      </c>
      <c r="J35" s="455">
        <f>SUMIFS(IndtastMaanedsStatistik!$E:$E,IndtastMaanedsStatistik!$A:$A,$A35,IndtastMaanedsStatistik!$D:$D,J$6,IndtastMaanedsStatistik!$C:$C,$B35)</f>
        <v>0</v>
      </c>
      <c r="K35" s="454">
        <f>SUMIFS(IndtastMaanedsStatistik!$E:$E,IndtastMaanedsStatistik!$A:$A,$A35,IndtastMaanedsStatistik!$D:$D,K$6,IndtastMaanedsStatistik!$C:$C,$B35)</f>
        <v>0</v>
      </c>
      <c r="L35" s="454">
        <f>SUMIFS(IndtastMaanedsStatistik!$E:$E,IndtastMaanedsStatistik!$A:$A,$A35,IndtastMaanedsStatistik!$D:$D,L$6,IndtastMaanedsStatistik!$C:$C,$B35)</f>
        <v>0</v>
      </c>
      <c r="M35" s="454">
        <f>SUMIFS(IndtastMaanedsStatistik!$E:$E,IndtastMaanedsStatistik!$A:$A,$A35,IndtastMaanedsStatistik!$D:$D,M$6,IndtastMaanedsStatistik!$C:$C,$B35)</f>
        <v>0</v>
      </c>
      <c r="N35" s="455">
        <f>SUMIFS(IndtastMaanedsStatistik!$E:$E,IndtastMaanedsStatistik!$A:$A,$A35,IndtastMaanedsStatistik!$D:$D,N$6,IndtastMaanedsStatistik!$C:$C,$B35)</f>
        <v>0</v>
      </c>
      <c r="O35" s="454">
        <f>SUMIFS(IndtastMaanedsStatistik!$E:$E,IndtastMaanedsStatistik!$A:$A,$A35,IndtastMaanedsStatistik!$D:$D,O$6,IndtastMaanedsStatistik!$C:$C,$B35)</f>
        <v>0</v>
      </c>
      <c r="P35" s="454">
        <f>SUMIFS(IndtastMaanedsStatistik!$E:$E,IndtastMaanedsStatistik!$A:$A,$A35,IndtastMaanedsStatistik!$D:$D,P$6,IndtastMaanedsStatistik!$C:$C,$B35)</f>
        <v>0</v>
      </c>
      <c r="Q35" s="454">
        <f>SUMIFS(IndtastMaanedsStatistik!$E:$E,IndtastMaanedsStatistik!$A:$A,$A35,IndtastMaanedsStatistik!$D:$D,Q$6,IndtastMaanedsStatistik!$C:$C,$B35)</f>
        <v>0</v>
      </c>
      <c r="R35" s="456">
        <f t="shared" si="10"/>
        <v>0</v>
      </c>
    </row>
    <row r="36" spans="1:18" x14ac:dyDescent="0.2">
      <c r="A36" s="447">
        <v>2021</v>
      </c>
      <c r="B36" s="470"/>
      <c r="C36" s="302">
        <f t="shared" si="9"/>
        <v>0</v>
      </c>
      <c r="D36" s="454">
        <f>SUMIFS(IndtastMaanedsStatistik!$E:$E,IndtastMaanedsStatistik!$A:$A,$A36,IndtastMaanedsStatistik!$D:$D,D$6,IndtastMaanedsStatistik!$C:$C,$B36)</f>
        <v>0</v>
      </c>
      <c r="E36" s="454">
        <f>SUMIFS(IndtastMaanedsStatistik!$E:$E,IndtastMaanedsStatistik!$A:$A,$A36,IndtastMaanedsStatistik!$D:$D,E$6,IndtastMaanedsStatistik!$C:$C,$B36)</f>
        <v>0</v>
      </c>
      <c r="F36" s="455">
        <f>SUMIFS(IndtastMaanedsStatistik!$E:$E,IndtastMaanedsStatistik!$A:$A,$A36,IndtastMaanedsStatistik!$D:$D,F$6,IndtastMaanedsStatistik!$C:$C,$B36)</f>
        <v>0</v>
      </c>
      <c r="G36" s="455">
        <f>SUMIFS(IndtastMaanedsStatistik!$E:$E,IndtastMaanedsStatistik!$A:$A,$A36,IndtastMaanedsStatistik!$D:$D,G$6,IndtastMaanedsStatistik!$C:$C,$B36)</f>
        <v>0</v>
      </c>
      <c r="H36" s="455">
        <f>SUMIFS(IndtastMaanedsStatistik!$E:$E,IndtastMaanedsStatistik!$A:$A,$A36,IndtastMaanedsStatistik!$D:$D,H$6,IndtastMaanedsStatistik!$C:$C,$B36)</f>
        <v>0</v>
      </c>
      <c r="I36" s="455">
        <f>SUMIFS(IndtastMaanedsStatistik!$E:$E,IndtastMaanedsStatistik!$A:$A,$A36,IndtastMaanedsStatistik!$D:$D,I$6,IndtastMaanedsStatistik!$C:$C,$B36)</f>
        <v>0</v>
      </c>
      <c r="J36" s="455">
        <f>SUMIFS(IndtastMaanedsStatistik!$E:$E,IndtastMaanedsStatistik!$A:$A,$A36,IndtastMaanedsStatistik!$D:$D,J$6,IndtastMaanedsStatistik!$C:$C,$B36)</f>
        <v>0</v>
      </c>
      <c r="K36" s="454">
        <f>SUMIFS(IndtastMaanedsStatistik!$E:$E,IndtastMaanedsStatistik!$A:$A,$A36,IndtastMaanedsStatistik!$D:$D,K$6,IndtastMaanedsStatistik!$C:$C,$B36)</f>
        <v>0</v>
      </c>
      <c r="L36" s="454">
        <f>SUMIFS(IndtastMaanedsStatistik!$E:$E,IndtastMaanedsStatistik!$A:$A,$A36,IndtastMaanedsStatistik!$D:$D,L$6,IndtastMaanedsStatistik!$C:$C,$B36)</f>
        <v>0</v>
      </c>
      <c r="M36" s="454">
        <f>SUMIFS(IndtastMaanedsStatistik!$E:$E,IndtastMaanedsStatistik!$A:$A,$A36,IndtastMaanedsStatistik!$D:$D,M$6,IndtastMaanedsStatistik!$C:$C,$B36)</f>
        <v>0</v>
      </c>
      <c r="N36" s="455">
        <f>SUMIFS(IndtastMaanedsStatistik!$E:$E,IndtastMaanedsStatistik!$A:$A,$A36,IndtastMaanedsStatistik!$D:$D,N$6,IndtastMaanedsStatistik!$C:$C,$B36)</f>
        <v>0</v>
      </c>
      <c r="O36" s="454">
        <f>SUMIFS(IndtastMaanedsStatistik!$E:$E,IndtastMaanedsStatistik!$A:$A,$A36,IndtastMaanedsStatistik!$D:$D,O$6,IndtastMaanedsStatistik!$C:$C,$B36)</f>
        <v>0</v>
      </c>
      <c r="P36" s="454">
        <f>SUMIFS(IndtastMaanedsStatistik!$E:$E,IndtastMaanedsStatistik!$A:$A,$A36,IndtastMaanedsStatistik!$D:$D,P$6,IndtastMaanedsStatistik!$C:$C,$B36)</f>
        <v>0</v>
      </c>
      <c r="Q36" s="454">
        <f>SUMIFS(IndtastMaanedsStatistik!$E:$E,IndtastMaanedsStatistik!$A:$A,$A36,IndtastMaanedsStatistik!$D:$D,Q$6,IndtastMaanedsStatistik!$C:$C,$B36)</f>
        <v>0</v>
      </c>
      <c r="R36" s="456">
        <f t="shared" si="10"/>
        <v>0</v>
      </c>
    </row>
    <row r="37" spans="1:18" x14ac:dyDescent="0.2">
      <c r="A37" s="447">
        <v>2021</v>
      </c>
      <c r="B37" s="470"/>
      <c r="C37" s="302">
        <f t="shared" si="9"/>
        <v>0</v>
      </c>
      <c r="D37" s="454">
        <f>SUMIFS(IndtastMaanedsStatistik!$E:$E,IndtastMaanedsStatistik!$A:$A,$A37,IndtastMaanedsStatistik!$D:$D,D$6,IndtastMaanedsStatistik!$C:$C,$B37)</f>
        <v>0</v>
      </c>
      <c r="E37" s="454">
        <f>SUMIFS(IndtastMaanedsStatistik!$E:$E,IndtastMaanedsStatistik!$A:$A,$A37,IndtastMaanedsStatistik!$D:$D,E$6,IndtastMaanedsStatistik!$C:$C,$B37)</f>
        <v>0</v>
      </c>
      <c r="F37" s="455">
        <f>SUMIFS(IndtastMaanedsStatistik!$E:$E,IndtastMaanedsStatistik!$A:$A,$A37,IndtastMaanedsStatistik!$D:$D,F$6,IndtastMaanedsStatistik!$C:$C,$B37)</f>
        <v>0</v>
      </c>
      <c r="G37" s="455">
        <f>SUMIFS(IndtastMaanedsStatistik!$E:$E,IndtastMaanedsStatistik!$A:$A,$A37,IndtastMaanedsStatistik!$D:$D,G$6,IndtastMaanedsStatistik!$C:$C,$B37)</f>
        <v>0</v>
      </c>
      <c r="H37" s="455">
        <f>SUMIFS(IndtastMaanedsStatistik!$E:$E,IndtastMaanedsStatistik!$A:$A,$A37,IndtastMaanedsStatistik!$D:$D,H$6,IndtastMaanedsStatistik!$C:$C,$B37)</f>
        <v>0</v>
      </c>
      <c r="I37" s="455">
        <f>SUMIFS(IndtastMaanedsStatistik!$E:$E,IndtastMaanedsStatistik!$A:$A,$A37,IndtastMaanedsStatistik!$D:$D,I$6,IndtastMaanedsStatistik!$C:$C,$B37)</f>
        <v>0</v>
      </c>
      <c r="J37" s="455">
        <f>SUMIFS(IndtastMaanedsStatistik!$E:$E,IndtastMaanedsStatistik!$A:$A,$A37,IndtastMaanedsStatistik!$D:$D,J$6,IndtastMaanedsStatistik!$C:$C,$B37)</f>
        <v>0</v>
      </c>
      <c r="K37" s="454">
        <f>SUMIFS(IndtastMaanedsStatistik!$E:$E,IndtastMaanedsStatistik!$A:$A,$A37,IndtastMaanedsStatistik!$D:$D,K$6,IndtastMaanedsStatistik!$C:$C,$B37)</f>
        <v>0</v>
      </c>
      <c r="L37" s="454">
        <f>SUMIFS(IndtastMaanedsStatistik!$E:$E,IndtastMaanedsStatistik!$A:$A,$A37,IndtastMaanedsStatistik!$D:$D,L$6,IndtastMaanedsStatistik!$C:$C,$B37)</f>
        <v>0</v>
      </c>
      <c r="M37" s="454">
        <f>SUMIFS(IndtastMaanedsStatistik!$E:$E,IndtastMaanedsStatistik!$A:$A,$A37,IndtastMaanedsStatistik!$D:$D,M$6,IndtastMaanedsStatistik!$C:$C,$B37)</f>
        <v>0</v>
      </c>
      <c r="N37" s="455">
        <f>SUMIFS(IndtastMaanedsStatistik!$E:$E,IndtastMaanedsStatistik!$A:$A,$A37,IndtastMaanedsStatistik!$D:$D,N$6,IndtastMaanedsStatistik!$C:$C,$B37)</f>
        <v>0</v>
      </c>
      <c r="O37" s="454">
        <f>SUMIFS(IndtastMaanedsStatistik!$E:$E,IndtastMaanedsStatistik!$A:$A,$A37,IndtastMaanedsStatistik!$D:$D,O$6,IndtastMaanedsStatistik!$C:$C,$B37)</f>
        <v>0</v>
      </c>
      <c r="P37" s="454">
        <f>SUMIFS(IndtastMaanedsStatistik!$E:$E,IndtastMaanedsStatistik!$A:$A,$A37,IndtastMaanedsStatistik!$D:$D,P$6,IndtastMaanedsStatistik!$C:$C,$B37)</f>
        <v>0</v>
      </c>
      <c r="Q37" s="454">
        <f>SUMIFS(IndtastMaanedsStatistik!$E:$E,IndtastMaanedsStatistik!$A:$A,$A37,IndtastMaanedsStatistik!$D:$D,Q$6,IndtastMaanedsStatistik!$C:$C,$B37)</f>
        <v>0</v>
      </c>
      <c r="R37" s="456">
        <f t="shared" si="10"/>
        <v>0</v>
      </c>
    </row>
    <row r="38" spans="1:18" x14ac:dyDescent="0.2">
      <c r="A38" s="447">
        <v>2021</v>
      </c>
      <c r="B38" s="470"/>
      <c r="C38" s="302">
        <f t="shared" si="9"/>
        <v>0</v>
      </c>
      <c r="D38" s="454">
        <f>SUMIFS(IndtastMaanedsStatistik!$E:$E,IndtastMaanedsStatistik!$A:$A,$A38,IndtastMaanedsStatistik!$D:$D,D$6,IndtastMaanedsStatistik!$C:$C,$B38)</f>
        <v>0</v>
      </c>
      <c r="E38" s="454">
        <f>SUMIFS(IndtastMaanedsStatistik!$E:$E,IndtastMaanedsStatistik!$A:$A,$A38,IndtastMaanedsStatistik!$D:$D,E$6,IndtastMaanedsStatistik!$C:$C,$B38)</f>
        <v>0</v>
      </c>
      <c r="F38" s="455">
        <f>SUMIFS(IndtastMaanedsStatistik!$E:$E,IndtastMaanedsStatistik!$A:$A,$A38,IndtastMaanedsStatistik!$D:$D,F$6,IndtastMaanedsStatistik!$C:$C,$B38)</f>
        <v>0</v>
      </c>
      <c r="G38" s="455">
        <f>SUMIFS(IndtastMaanedsStatistik!$E:$E,IndtastMaanedsStatistik!$A:$A,$A38,IndtastMaanedsStatistik!$D:$D,G$6,IndtastMaanedsStatistik!$C:$C,$B38)</f>
        <v>0</v>
      </c>
      <c r="H38" s="455">
        <f>SUMIFS(IndtastMaanedsStatistik!$E:$E,IndtastMaanedsStatistik!$A:$A,$A38,IndtastMaanedsStatistik!$D:$D,H$6,IndtastMaanedsStatistik!$C:$C,$B38)</f>
        <v>0</v>
      </c>
      <c r="I38" s="455">
        <f>SUMIFS(IndtastMaanedsStatistik!$E:$E,IndtastMaanedsStatistik!$A:$A,$A38,IndtastMaanedsStatistik!$D:$D,I$6,IndtastMaanedsStatistik!$C:$C,$B38)</f>
        <v>0</v>
      </c>
      <c r="J38" s="455">
        <f>SUMIFS(IndtastMaanedsStatistik!$E:$E,IndtastMaanedsStatistik!$A:$A,$A38,IndtastMaanedsStatistik!$D:$D,J$6,IndtastMaanedsStatistik!$C:$C,$B38)</f>
        <v>0</v>
      </c>
      <c r="K38" s="454">
        <f>SUMIFS(IndtastMaanedsStatistik!$E:$E,IndtastMaanedsStatistik!$A:$A,$A38,IndtastMaanedsStatistik!$D:$D,K$6,IndtastMaanedsStatistik!$C:$C,$B38)</f>
        <v>0</v>
      </c>
      <c r="L38" s="454">
        <f>SUMIFS(IndtastMaanedsStatistik!$E:$E,IndtastMaanedsStatistik!$A:$A,$A38,IndtastMaanedsStatistik!$D:$D,L$6,IndtastMaanedsStatistik!$C:$C,$B38)</f>
        <v>0</v>
      </c>
      <c r="M38" s="454">
        <f>SUMIFS(IndtastMaanedsStatistik!$E:$E,IndtastMaanedsStatistik!$A:$A,$A38,IndtastMaanedsStatistik!$D:$D,M$6,IndtastMaanedsStatistik!$C:$C,$B38)</f>
        <v>0</v>
      </c>
      <c r="N38" s="455">
        <f>SUMIFS(IndtastMaanedsStatistik!$E:$E,IndtastMaanedsStatistik!$A:$A,$A38,IndtastMaanedsStatistik!$D:$D,N$6,IndtastMaanedsStatistik!$C:$C,$B38)</f>
        <v>0</v>
      </c>
      <c r="O38" s="454">
        <f>SUMIFS(IndtastMaanedsStatistik!$E:$E,IndtastMaanedsStatistik!$A:$A,$A38,IndtastMaanedsStatistik!$D:$D,O$6,IndtastMaanedsStatistik!$C:$C,$B38)</f>
        <v>0</v>
      </c>
      <c r="P38" s="454">
        <f>SUMIFS(IndtastMaanedsStatistik!$E:$E,IndtastMaanedsStatistik!$A:$A,$A38,IndtastMaanedsStatistik!$D:$D,P$6,IndtastMaanedsStatistik!$C:$C,$B38)</f>
        <v>0</v>
      </c>
      <c r="Q38" s="454">
        <f>SUMIFS(IndtastMaanedsStatistik!$E:$E,IndtastMaanedsStatistik!$A:$A,$A38,IndtastMaanedsStatistik!$D:$D,Q$6,IndtastMaanedsStatistik!$C:$C,$B38)</f>
        <v>0</v>
      </c>
      <c r="R38" s="456">
        <f t="shared" si="10"/>
        <v>0</v>
      </c>
    </row>
    <row r="39" spans="1:18" x14ac:dyDescent="0.2">
      <c r="A39" s="447">
        <v>2021</v>
      </c>
      <c r="B39" s="470"/>
      <c r="C39" s="302">
        <f t="shared" si="9"/>
        <v>0</v>
      </c>
      <c r="D39" s="454">
        <f>SUMIFS(IndtastMaanedsStatistik!$E:$E,IndtastMaanedsStatistik!$A:$A,$A39,IndtastMaanedsStatistik!$D:$D,D$6,IndtastMaanedsStatistik!$C:$C,$B39)</f>
        <v>0</v>
      </c>
      <c r="E39" s="454">
        <f>SUMIFS(IndtastMaanedsStatistik!$E:$E,IndtastMaanedsStatistik!$A:$A,$A39,IndtastMaanedsStatistik!$D:$D,E$6,IndtastMaanedsStatistik!$C:$C,$B39)</f>
        <v>0</v>
      </c>
      <c r="F39" s="455">
        <f>SUMIFS(IndtastMaanedsStatistik!$E:$E,IndtastMaanedsStatistik!$A:$A,$A39,IndtastMaanedsStatistik!$D:$D,F$6,IndtastMaanedsStatistik!$C:$C,$B39)</f>
        <v>0</v>
      </c>
      <c r="G39" s="455">
        <f>SUMIFS(IndtastMaanedsStatistik!$E:$E,IndtastMaanedsStatistik!$A:$A,$A39,IndtastMaanedsStatistik!$D:$D,G$6,IndtastMaanedsStatistik!$C:$C,$B39)</f>
        <v>0</v>
      </c>
      <c r="H39" s="455">
        <f>SUMIFS(IndtastMaanedsStatistik!$E:$E,IndtastMaanedsStatistik!$A:$A,$A39,IndtastMaanedsStatistik!$D:$D,H$6,IndtastMaanedsStatistik!$C:$C,$B39)</f>
        <v>0</v>
      </c>
      <c r="I39" s="455">
        <f>SUMIFS(IndtastMaanedsStatistik!$E:$E,IndtastMaanedsStatistik!$A:$A,$A39,IndtastMaanedsStatistik!$D:$D,I$6,IndtastMaanedsStatistik!$C:$C,$B39)</f>
        <v>0</v>
      </c>
      <c r="J39" s="455">
        <f>SUMIFS(IndtastMaanedsStatistik!$E:$E,IndtastMaanedsStatistik!$A:$A,$A39,IndtastMaanedsStatistik!$D:$D,J$6,IndtastMaanedsStatistik!$C:$C,$B39)</f>
        <v>0</v>
      </c>
      <c r="K39" s="454">
        <f>SUMIFS(IndtastMaanedsStatistik!$E:$E,IndtastMaanedsStatistik!$A:$A,$A39,IndtastMaanedsStatistik!$D:$D,K$6,IndtastMaanedsStatistik!$C:$C,$B39)</f>
        <v>0</v>
      </c>
      <c r="L39" s="454">
        <f>SUMIFS(IndtastMaanedsStatistik!$E:$E,IndtastMaanedsStatistik!$A:$A,$A39,IndtastMaanedsStatistik!$D:$D,L$6,IndtastMaanedsStatistik!$C:$C,$B39)</f>
        <v>0</v>
      </c>
      <c r="M39" s="454">
        <f>SUMIFS(IndtastMaanedsStatistik!$E:$E,IndtastMaanedsStatistik!$A:$A,$A39,IndtastMaanedsStatistik!$D:$D,M$6,IndtastMaanedsStatistik!$C:$C,$B39)</f>
        <v>0</v>
      </c>
      <c r="N39" s="455">
        <f>SUMIFS(IndtastMaanedsStatistik!$E:$E,IndtastMaanedsStatistik!$A:$A,$A39,IndtastMaanedsStatistik!$D:$D,N$6,IndtastMaanedsStatistik!$C:$C,$B39)</f>
        <v>0</v>
      </c>
      <c r="O39" s="454">
        <f>SUMIFS(IndtastMaanedsStatistik!$E:$E,IndtastMaanedsStatistik!$A:$A,$A39,IndtastMaanedsStatistik!$D:$D,O$6,IndtastMaanedsStatistik!$C:$C,$B39)</f>
        <v>0</v>
      </c>
      <c r="P39" s="454">
        <f>SUMIFS(IndtastMaanedsStatistik!$E:$E,IndtastMaanedsStatistik!$A:$A,$A39,IndtastMaanedsStatistik!$D:$D,P$6,IndtastMaanedsStatistik!$C:$C,$B39)</f>
        <v>0</v>
      </c>
      <c r="Q39" s="454">
        <f>SUMIFS(IndtastMaanedsStatistik!$E:$E,IndtastMaanedsStatistik!$A:$A,$A39,IndtastMaanedsStatistik!$D:$D,Q$6,IndtastMaanedsStatistik!$C:$C,$B39)</f>
        <v>0</v>
      </c>
      <c r="R39" s="456">
        <f t="shared" si="10"/>
        <v>0</v>
      </c>
    </row>
    <row r="40" spans="1:18" x14ac:dyDescent="0.2">
      <c r="A40" s="447">
        <v>2021</v>
      </c>
      <c r="B40" s="470"/>
      <c r="C40" s="302">
        <f t="shared" si="9"/>
        <v>0</v>
      </c>
      <c r="D40" s="454">
        <f>SUMIFS(IndtastMaanedsStatistik!$E:$E,IndtastMaanedsStatistik!$A:$A,$A40,IndtastMaanedsStatistik!$D:$D,D$6,IndtastMaanedsStatistik!$C:$C,$B40)</f>
        <v>0</v>
      </c>
      <c r="E40" s="454">
        <f>SUMIFS(IndtastMaanedsStatistik!$E:$E,IndtastMaanedsStatistik!$A:$A,$A40,IndtastMaanedsStatistik!$D:$D,E$6,IndtastMaanedsStatistik!$C:$C,$B40)</f>
        <v>0</v>
      </c>
      <c r="F40" s="455">
        <f>SUMIFS(IndtastMaanedsStatistik!$E:$E,IndtastMaanedsStatistik!$A:$A,$A40,IndtastMaanedsStatistik!$D:$D,F$6,IndtastMaanedsStatistik!$C:$C,$B40)</f>
        <v>0</v>
      </c>
      <c r="G40" s="455">
        <f>SUMIFS(IndtastMaanedsStatistik!$E:$E,IndtastMaanedsStatistik!$A:$A,$A40,IndtastMaanedsStatistik!$D:$D,G$6,IndtastMaanedsStatistik!$C:$C,$B40)</f>
        <v>0</v>
      </c>
      <c r="H40" s="455">
        <f>SUMIFS(IndtastMaanedsStatistik!$E:$E,IndtastMaanedsStatistik!$A:$A,$A40,IndtastMaanedsStatistik!$D:$D,H$6,IndtastMaanedsStatistik!$C:$C,$B40)</f>
        <v>0</v>
      </c>
      <c r="I40" s="455">
        <f>SUMIFS(IndtastMaanedsStatistik!$E:$E,IndtastMaanedsStatistik!$A:$A,$A40,IndtastMaanedsStatistik!$D:$D,I$6,IndtastMaanedsStatistik!$C:$C,$B40)</f>
        <v>0</v>
      </c>
      <c r="J40" s="455">
        <f>SUMIFS(IndtastMaanedsStatistik!$E:$E,IndtastMaanedsStatistik!$A:$A,$A40,IndtastMaanedsStatistik!$D:$D,J$6,IndtastMaanedsStatistik!$C:$C,$B40)</f>
        <v>0</v>
      </c>
      <c r="K40" s="454">
        <f>SUMIFS(IndtastMaanedsStatistik!$E:$E,IndtastMaanedsStatistik!$A:$A,$A40,IndtastMaanedsStatistik!$D:$D,K$6,IndtastMaanedsStatistik!$C:$C,$B40)</f>
        <v>0</v>
      </c>
      <c r="L40" s="454">
        <f>SUMIFS(IndtastMaanedsStatistik!$E:$E,IndtastMaanedsStatistik!$A:$A,$A40,IndtastMaanedsStatistik!$D:$D,L$6,IndtastMaanedsStatistik!$C:$C,$B40)</f>
        <v>0</v>
      </c>
      <c r="M40" s="454">
        <f>SUMIFS(IndtastMaanedsStatistik!$E:$E,IndtastMaanedsStatistik!$A:$A,$A40,IndtastMaanedsStatistik!$D:$D,M$6,IndtastMaanedsStatistik!$C:$C,$B40)</f>
        <v>0</v>
      </c>
      <c r="N40" s="455">
        <f>SUMIFS(IndtastMaanedsStatistik!$E:$E,IndtastMaanedsStatistik!$A:$A,$A40,IndtastMaanedsStatistik!$D:$D,N$6,IndtastMaanedsStatistik!$C:$C,$B40)</f>
        <v>0</v>
      </c>
      <c r="O40" s="454">
        <f>SUMIFS(IndtastMaanedsStatistik!$E:$E,IndtastMaanedsStatistik!$A:$A,$A40,IndtastMaanedsStatistik!$D:$D,O$6,IndtastMaanedsStatistik!$C:$C,$B40)</f>
        <v>0</v>
      </c>
      <c r="P40" s="454">
        <f>SUMIFS(IndtastMaanedsStatistik!$E:$E,IndtastMaanedsStatistik!$A:$A,$A40,IndtastMaanedsStatistik!$D:$D,P$6,IndtastMaanedsStatistik!$C:$C,$B40)</f>
        <v>0</v>
      </c>
      <c r="Q40" s="454">
        <f>SUMIFS(IndtastMaanedsStatistik!$E:$E,IndtastMaanedsStatistik!$A:$A,$A40,IndtastMaanedsStatistik!$D:$D,Q$6,IndtastMaanedsStatistik!$C:$C,$B40)</f>
        <v>0</v>
      </c>
      <c r="R40" s="456">
        <f t="shared" si="10"/>
        <v>0</v>
      </c>
    </row>
    <row r="41" spans="1:18" ht="13.5" thickBot="1" x14ac:dyDescent="0.25">
      <c r="A41" s="450">
        <v>2021</v>
      </c>
      <c r="B41" s="472"/>
      <c r="C41" s="302">
        <f t="shared" si="9"/>
        <v>0</v>
      </c>
      <c r="D41" s="454">
        <f>SUMIFS(IndtastMaanedsStatistik!$E:$E,IndtastMaanedsStatistik!$A:$A,$A41,IndtastMaanedsStatistik!$D:$D,D$6,IndtastMaanedsStatistik!$C:$C,$B41)</f>
        <v>0</v>
      </c>
      <c r="E41" s="454">
        <f>SUMIFS(IndtastMaanedsStatistik!$E:$E,IndtastMaanedsStatistik!$A:$A,$A41,IndtastMaanedsStatistik!$D:$D,E$6,IndtastMaanedsStatistik!$C:$C,$B41)</f>
        <v>0</v>
      </c>
      <c r="F41" s="455">
        <f>SUMIFS(IndtastMaanedsStatistik!$E:$E,IndtastMaanedsStatistik!$A:$A,$A41,IndtastMaanedsStatistik!$D:$D,F$6,IndtastMaanedsStatistik!$C:$C,$B41)</f>
        <v>0</v>
      </c>
      <c r="G41" s="455">
        <f>SUMIFS(IndtastMaanedsStatistik!$E:$E,IndtastMaanedsStatistik!$A:$A,$A41,IndtastMaanedsStatistik!$D:$D,G$6,IndtastMaanedsStatistik!$C:$C,$B41)</f>
        <v>0</v>
      </c>
      <c r="H41" s="455">
        <f>SUMIFS(IndtastMaanedsStatistik!$E:$E,IndtastMaanedsStatistik!$A:$A,$A41,IndtastMaanedsStatistik!$D:$D,H$6,IndtastMaanedsStatistik!$C:$C,$B41)</f>
        <v>0</v>
      </c>
      <c r="I41" s="455">
        <f>SUMIFS(IndtastMaanedsStatistik!$E:$E,IndtastMaanedsStatistik!$A:$A,$A41,IndtastMaanedsStatistik!$D:$D,I$6,IndtastMaanedsStatistik!$C:$C,$B41)</f>
        <v>0</v>
      </c>
      <c r="J41" s="455">
        <f>SUMIFS(IndtastMaanedsStatistik!$E:$E,IndtastMaanedsStatistik!$A:$A,$A41,IndtastMaanedsStatistik!$D:$D,J$6,IndtastMaanedsStatistik!$C:$C,$B41)</f>
        <v>0</v>
      </c>
      <c r="K41" s="454">
        <f>SUMIFS(IndtastMaanedsStatistik!$E:$E,IndtastMaanedsStatistik!$A:$A,$A41,IndtastMaanedsStatistik!$D:$D,K$6,IndtastMaanedsStatistik!$C:$C,$B41)</f>
        <v>0</v>
      </c>
      <c r="L41" s="454">
        <f>SUMIFS(IndtastMaanedsStatistik!$E:$E,IndtastMaanedsStatistik!$A:$A,$A41,IndtastMaanedsStatistik!$D:$D,L$6,IndtastMaanedsStatistik!$C:$C,$B41)</f>
        <v>0</v>
      </c>
      <c r="M41" s="454">
        <f>SUMIFS(IndtastMaanedsStatistik!$E:$E,IndtastMaanedsStatistik!$A:$A,$A41,IndtastMaanedsStatistik!$D:$D,M$6,IndtastMaanedsStatistik!$C:$C,$B41)</f>
        <v>0</v>
      </c>
      <c r="N41" s="455">
        <f>SUMIFS(IndtastMaanedsStatistik!$E:$E,IndtastMaanedsStatistik!$A:$A,$A41,IndtastMaanedsStatistik!$D:$D,N$6,IndtastMaanedsStatistik!$C:$C,$B41)</f>
        <v>0</v>
      </c>
      <c r="O41" s="454">
        <f>SUMIFS(IndtastMaanedsStatistik!$E:$E,IndtastMaanedsStatistik!$A:$A,$A41,IndtastMaanedsStatistik!$D:$D,O$6,IndtastMaanedsStatistik!$C:$C,$B41)</f>
        <v>0</v>
      </c>
      <c r="P41" s="454">
        <f>SUMIFS(IndtastMaanedsStatistik!$E:$E,IndtastMaanedsStatistik!$A:$A,$A41,IndtastMaanedsStatistik!$D:$D,P$6,IndtastMaanedsStatistik!$C:$C,$B41)</f>
        <v>0</v>
      </c>
      <c r="Q41" s="454">
        <f>SUMIFS(IndtastMaanedsStatistik!$E:$E,IndtastMaanedsStatistik!$A:$A,$A41,IndtastMaanedsStatistik!$D:$D,Q$6,IndtastMaanedsStatistik!$C:$C,$B41)</f>
        <v>0</v>
      </c>
      <c r="R41" s="456">
        <f t="shared" si="10"/>
        <v>0</v>
      </c>
    </row>
    <row r="42" spans="1:18" ht="13.5" thickBot="1" x14ac:dyDescent="0.25">
      <c r="A42" s="448"/>
      <c r="B42" s="444" t="s">
        <v>795</v>
      </c>
      <c r="C42" s="313"/>
      <c r="D42" s="313">
        <f t="shared" ref="D42:R42" si="11">SUM(D27:D41)</f>
        <v>3440</v>
      </c>
      <c r="E42" s="313">
        <f t="shared" si="11"/>
        <v>0</v>
      </c>
      <c r="F42" s="313">
        <f t="shared" si="11"/>
        <v>0</v>
      </c>
      <c r="G42" s="313">
        <f t="shared" si="11"/>
        <v>0</v>
      </c>
      <c r="H42" s="313">
        <f t="shared" si="11"/>
        <v>0</v>
      </c>
      <c r="I42" s="313">
        <f t="shared" si="11"/>
        <v>0</v>
      </c>
      <c r="J42" s="313">
        <f t="shared" si="11"/>
        <v>0</v>
      </c>
      <c r="K42" s="313">
        <f t="shared" si="11"/>
        <v>0</v>
      </c>
      <c r="L42" s="313">
        <f t="shared" si="11"/>
        <v>0</v>
      </c>
      <c r="M42" s="313">
        <f t="shared" si="11"/>
        <v>0</v>
      </c>
      <c r="N42" s="313">
        <f t="shared" si="11"/>
        <v>0</v>
      </c>
      <c r="O42" s="313">
        <f t="shared" si="11"/>
        <v>0</v>
      </c>
      <c r="P42" s="313">
        <f t="shared" si="11"/>
        <v>0</v>
      </c>
      <c r="Q42" s="313">
        <f t="shared" si="11"/>
        <v>0</v>
      </c>
      <c r="R42" s="457">
        <f t="shared" si="11"/>
        <v>3440</v>
      </c>
    </row>
    <row r="43" spans="1:18" ht="13.5" thickBot="1" x14ac:dyDescent="0.25">
      <c r="A43" s="449"/>
      <c r="B43" s="445"/>
      <c r="C43" s="315"/>
      <c r="D43" s="316"/>
      <c r="E43" s="316"/>
      <c r="F43" s="316"/>
      <c r="G43" s="316"/>
      <c r="H43" s="316"/>
      <c r="I43" s="316"/>
      <c r="J43" s="316"/>
      <c r="K43" s="316"/>
      <c r="L43" s="316"/>
      <c r="M43" s="316"/>
      <c r="N43" s="316"/>
      <c r="O43" s="316"/>
      <c r="P43" s="316"/>
      <c r="Q43" s="317"/>
      <c r="R43" s="318"/>
    </row>
    <row r="45" spans="1:18" x14ac:dyDescent="0.2">
      <c r="G45" s="354"/>
    </row>
    <row r="50" spans="3:17" x14ac:dyDescent="0.2">
      <c r="C50" s="406" t="s">
        <v>868</v>
      </c>
      <c r="D50" s="406" t="s">
        <v>869</v>
      </c>
      <c r="E50" s="406" t="s">
        <v>871</v>
      </c>
      <c r="F50" s="406" t="s">
        <v>873</v>
      </c>
      <c r="G50" s="406" t="s">
        <v>875</v>
      </c>
      <c r="H50" s="406" t="s">
        <v>877</v>
      </c>
      <c r="I50" s="407" t="s">
        <v>879</v>
      </c>
      <c r="J50" s="407" t="s">
        <v>881</v>
      </c>
      <c r="K50" s="406" t="s">
        <v>883</v>
      </c>
      <c r="L50" s="407" t="s">
        <v>885</v>
      </c>
      <c r="M50" s="407" t="s">
        <v>887</v>
      </c>
      <c r="N50" s="407" t="s">
        <v>889</v>
      </c>
      <c r="O50" s="407" t="s">
        <v>891</v>
      </c>
      <c r="P50" s="407" t="s">
        <v>893</v>
      </c>
      <c r="Q50" s="407" t="s">
        <v>864</v>
      </c>
    </row>
  </sheetData>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8">
    <tabColor rgb="FFFFFF00"/>
    <pageSetUpPr fitToPage="1"/>
  </sheetPr>
  <dimension ref="A1:M21"/>
  <sheetViews>
    <sheetView workbookViewId="0">
      <selection activeCell="C6" sqref="C6"/>
    </sheetView>
  </sheetViews>
  <sheetFormatPr defaultColWidth="9.140625" defaultRowHeight="12.75" x14ac:dyDescent="0.2"/>
  <cols>
    <col min="1" max="1" width="9.140625" style="569"/>
    <col min="2" max="2" width="45.85546875" style="569" customWidth="1"/>
    <col min="3" max="3" width="11.5703125" style="569" customWidth="1"/>
    <col min="4" max="4" width="13.85546875" style="569" customWidth="1"/>
    <col min="5" max="6" width="12" style="569" customWidth="1"/>
    <col min="7" max="7" width="10.28515625" style="569" customWidth="1"/>
    <col min="8" max="8" width="11.140625" style="569" customWidth="1"/>
    <col min="9" max="9" width="12.28515625" style="569" customWidth="1"/>
    <col min="10" max="10" width="14.140625" style="569" customWidth="1"/>
    <col min="11" max="11" width="12" style="569" customWidth="1"/>
    <col min="12" max="12" width="10.28515625" style="569" customWidth="1"/>
    <col min="13" max="13" width="11.85546875" style="569" customWidth="1"/>
    <col min="14" max="16384" width="9.140625" style="569"/>
  </cols>
  <sheetData>
    <row r="1" spans="1:13" ht="28.9" customHeight="1" x14ac:dyDescent="0.2">
      <c r="A1" s="595" t="str">
        <f>'Individual Cost Statement'!B6</f>
        <v>Københavns Universitet</v>
      </c>
      <c r="B1" s="595"/>
      <c r="C1" s="596" t="s">
        <v>862</v>
      </c>
      <c r="D1" s="595"/>
      <c r="F1" s="595"/>
      <c r="G1" s="597"/>
      <c r="H1" s="595"/>
      <c r="I1" s="595"/>
      <c r="J1" s="595"/>
      <c r="K1" s="595"/>
      <c r="L1" s="595"/>
      <c r="M1" s="595"/>
    </row>
    <row r="2" spans="1:13" ht="15" customHeight="1" thickBot="1" x14ac:dyDescent="0.25">
      <c r="A2" s="598"/>
      <c r="B2" s="598"/>
      <c r="C2" s="569">
        <v>4</v>
      </c>
      <c r="D2" s="598"/>
      <c r="E2" s="598"/>
      <c r="F2" s="598"/>
      <c r="G2" s="598"/>
      <c r="H2" s="598"/>
      <c r="I2" s="598"/>
      <c r="J2" s="598"/>
      <c r="K2" s="598"/>
      <c r="L2" s="598"/>
      <c r="M2" s="598"/>
    </row>
    <row r="3" spans="1:13" ht="27" customHeight="1" x14ac:dyDescent="0.2">
      <c r="A3" s="599" t="s">
        <v>815</v>
      </c>
      <c r="B3" s="600" t="s">
        <v>816</v>
      </c>
      <c r="C3" s="601" t="s">
        <v>820</v>
      </c>
      <c r="D3" s="601" t="s">
        <v>819</v>
      </c>
      <c r="E3" s="601" t="s">
        <v>821</v>
      </c>
      <c r="F3" s="601" t="s">
        <v>822</v>
      </c>
      <c r="G3" s="601" t="s">
        <v>823</v>
      </c>
      <c r="H3" s="601" t="s">
        <v>824</v>
      </c>
      <c r="I3" s="601" t="s">
        <v>825</v>
      </c>
      <c r="J3" s="601" t="s">
        <v>826</v>
      </c>
      <c r="K3" s="601" t="s">
        <v>827</v>
      </c>
      <c r="L3" s="575" t="s">
        <v>817</v>
      </c>
      <c r="M3" s="602" t="s">
        <v>16</v>
      </c>
    </row>
    <row r="4" spans="1:13" ht="8.25" customHeight="1" thickBot="1" x14ac:dyDescent="0.25">
      <c r="A4" s="603"/>
      <c r="B4" s="604"/>
      <c r="C4" s="605"/>
      <c r="D4" s="605"/>
      <c r="E4" s="605"/>
      <c r="F4" s="605"/>
      <c r="G4" s="605"/>
      <c r="H4" s="605"/>
      <c r="I4" s="605"/>
      <c r="J4" s="605"/>
      <c r="K4" s="605"/>
      <c r="L4" s="578"/>
      <c r="M4" s="606"/>
    </row>
    <row r="5" spans="1:13" ht="15" x14ac:dyDescent="0.2">
      <c r="A5" s="607" t="s">
        <v>868</v>
      </c>
      <c r="B5" s="608" t="str">
        <f t="shared" ref="B5:B18" si="0">VLOOKUP(A5,IF(ActionSprog="DK",ActionsOversigt,IF(ActionSprog="GB",ActionsOversigtGB,ActionsOversigtDE)),2,FALSE)</f>
        <v>Baseline - DK</v>
      </c>
      <c r="C5" s="609">
        <f>HLOOKUP($A5,PersonAction!$B$1:$R$4,$C$2,FALSE)</f>
        <v>1616456.2913481717</v>
      </c>
      <c r="D5" s="609">
        <f>SUMIFS(Travel!$P:$P,Travel!$Q:$Q,$A5)</f>
        <v>40854.230000000003</v>
      </c>
      <c r="E5" s="609">
        <f>SUMIFS('External assistance'!$M:$M,'External assistance'!$O:$O,$A5)</f>
        <v>0</v>
      </c>
      <c r="F5" s="609"/>
      <c r="G5" s="609">
        <f ca="1">SUMIFS(Equipment!$M:$M,Equipment!$O:$O,$A5)</f>
        <v>0</v>
      </c>
      <c r="H5" s="609"/>
      <c r="I5" s="609"/>
      <c r="J5" s="609">
        <f>SUMIFS(Consumables!$K:$K,Consumables!$M:$M,$A5)</f>
        <v>0</v>
      </c>
      <c r="K5" s="609">
        <f>SUMIFS('Other direct costs'!$K:$K,'Other direct costs'!$M:$M,$A5)</f>
        <v>267.2</v>
      </c>
      <c r="L5" s="828"/>
      <c r="M5" s="610">
        <f t="shared" ref="M5:M18" ca="1" si="1">SUM(C5:L5)</f>
        <v>1657577.7213481716</v>
      </c>
    </row>
    <row r="6" spans="1:13" ht="15" x14ac:dyDescent="0.2">
      <c r="A6" s="611" t="s">
        <v>869</v>
      </c>
      <c r="B6" s="612" t="str">
        <f t="shared" si="0"/>
        <v>Conversion to close to nature forestry</v>
      </c>
      <c r="C6" s="613">
        <f>HLOOKUP($A6,PersonAction!$B$1:$R$4,$C$2,FALSE)</f>
        <v>103350.85863407041</v>
      </c>
      <c r="D6" s="613">
        <f>SUMIFS(Travel!$P:$P,Travel!$Q:$Q,$A6)</f>
        <v>0</v>
      </c>
      <c r="E6" s="613">
        <f>SUMIFS('External assistance'!$M:$M,'External assistance'!$O:$O,$A6)</f>
        <v>0</v>
      </c>
      <c r="F6" s="613"/>
      <c r="G6" s="613">
        <f ca="1">SUMIFS(Equipment!$M:$M,Equipment!$O:$O,$A6)</f>
        <v>0</v>
      </c>
      <c r="H6" s="613"/>
      <c r="I6" s="613"/>
      <c r="J6" s="613">
        <f>SUMIFS(Consumables!$K:$K,Consumables!$M:$M,$A6)</f>
        <v>0</v>
      </c>
      <c r="K6" s="613">
        <f>SUMIFS('Other direct costs'!$K:$K,'Other direct costs'!$M:$M,$A6)</f>
        <v>0</v>
      </c>
      <c r="L6" s="829"/>
      <c r="M6" s="614">
        <f t="shared" ca="1" si="1"/>
        <v>103350.85863407041</v>
      </c>
    </row>
    <row r="7" spans="1:13" ht="15" x14ac:dyDescent="0.2">
      <c r="A7" s="615" t="s">
        <v>871</v>
      </c>
      <c r="B7" s="616" t="str">
        <f t="shared" si="0"/>
        <v>Development of management tools</v>
      </c>
      <c r="C7" s="613">
        <f>HLOOKUP($A7,PersonAction!$B$1:$R$4,$C$2,FALSE)</f>
        <v>0</v>
      </c>
      <c r="D7" s="613">
        <f>SUMIFS(Travel!$P:$P,Travel!$Q:$Q,$A7)</f>
        <v>0</v>
      </c>
      <c r="E7" s="613">
        <f>SUMIFS('External assistance'!$M:$M,'External assistance'!$O:$O,$A7)</f>
        <v>0</v>
      </c>
      <c r="F7" s="613"/>
      <c r="G7" s="613">
        <f ca="1">SUMIFS(Equipment!$M:$M,Equipment!$O:$O,$A7)</f>
        <v>0</v>
      </c>
      <c r="H7" s="613"/>
      <c r="I7" s="613"/>
      <c r="J7" s="613">
        <f>SUMIFS(Consumables!$K:$K,Consumables!$M:$M,$A7)</f>
        <v>0</v>
      </c>
      <c r="K7" s="613">
        <f>SUMIFS('Other direct costs'!$K:$K,'Other direct costs'!$M:$M,$A7)</f>
        <v>0</v>
      </c>
      <c r="L7" s="829"/>
      <c r="M7" s="614">
        <f t="shared" ca="1" si="1"/>
        <v>0</v>
      </c>
    </row>
    <row r="8" spans="1:13" ht="15" x14ac:dyDescent="0.2">
      <c r="A8" s="611" t="s">
        <v>873</v>
      </c>
      <c r="B8" s="612" t="str">
        <f t="shared" si="0"/>
        <v>Improving quality of young stands</v>
      </c>
      <c r="C8" s="613">
        <f>HLOOKUP($A8,PersonAction!$B$1:$R$4,$C$2,FALSE)</f>
        <v>0</v>
      </c>
      <c r="D8" s="613">
        <f>SUMIFS(Travel!$P:$P,Travel!$Q:$Q,$A8)</f>
        <v>0</v>
      </c>
      <c r="E8" s="613">
        <f>SUMIFS('External assistance'!$M:$M,'External assistance'!$O:$O,$A8)</f>
        <v>0</v>
      </c>
      <c r="F8" s="613"/>
      <c r="G8" s="613">
        <f ca="1">SUMIFS(Equipment!$M:$M,Equipment!$O:$O,$A8)</f>
        <v>0</v>
      </c>
      <c r="H8" s="613"/>
      <c r="I8" s="613"/>
      <c r="J8" s="613">
        <f>SUMIFS(Consumables!$K:$K,Consumables!$M:$M,$A8)</f>
        <v>0</v>
      </c>
      <c r="K8" s="613">
        <f>SUMIFS('Other direct costs'!$K:$K,'Other direct costs'!$M:$M,$A8)</f>
        <v>0</v>
      </c>
      <c r="L8" s="829"/>
      <c r="M8" s="614">
        <f t="shared" ca="1" si="1"/>
        <v>0</v>
      </c>
    </row>
    <row r="9" spans="1:13" ht="15" x14ac:dyDescent="0.2">
      <c r="A9" s="611" t="s">
        <v>875</v>
      </c>
      <c r="B9" s="612" t="str">
        <f t="shared" si="0"/>
        <v>Ungulate management</v>
      </c>
      <c r="C9" s="613">
        <f>HLOOKUP($A9,PersonAction!$B$1:$R$4,$C$2,FALSE)</f>
        <v>0</v>
      </c>
      <c r="D9" s="613">
        <f>SUMIFS(Travel!$P:$P,Travel!$Q:$Q,$A9)</f>
        <v>0</v>
      </c>
      <c r="E9" s="613">
        <f>SUMIFS('External assistance'!$M:$M,'External assistance'!$O:$O,$A9)</f>
        <v>0</v>
      </c>
      <c r="F9" s="613"/>
      <c r="G9" s="613">
        <f ca="1">SUMIFS(Equipment!$M:$M,Equipment!$O:$O,$A9)</f>
        <v>0</v>
      </c>
      <c r="H9" s="613"/>
      <c r="I9" s="613"/>
      <c r="J9" s="613">
        <f>SUMIFS(Consumables!$K:$K,Consumables!$M:$M,$A9)</f>
        <v>0</v>
      </c>
      <c r="K9" s="613">
        <f>SUMIFS('Other direct costs'!$K:$K,'Other direct costs'!$M:$M,$A9)</f>
        <v>0</v>
      </c>
      <c r="L9" s="829"/>
      <c r="M9" s="614">
        <f t="shared" ca="1" si="1"/>
        <v>0</v>
      </c>
    </row>
    <row r="10" spans="1:13" ht="15" x14ac:dyDescent="0.2">
      <c r="A10" s="611" t="s">
        <v>877</v>
      </c>
      <c r="B10" s="612" t="str">
        <f t="shared" si="0"/>
        <v>Close to nature afforestation</v>
      </c>
      <c r="C10" s="613">
        <f>HLOOKUP($A10,PersonAction!$B$1:$R$4,$C$2,FALSE)</f>
        <v>0</v>
      </c>
      <c r="D10" s="613">
        <f>SUMIFS(Travel!$P:$P,Travel!$Q:$Q,$A10)</f>
        <v>0</v>
      </c>
      <c r="E10" s="613">
        <f>SUMIFS('External assistance'!$M:$M,'External assistance'!$O:$O,$A10)</f>
        <v>0</v>
      </c>
      <c r="F10" s="613"/>
      <c r="G10" s="613">
        <f ca="1">SUMIFS(Equipment!$M:$M,Equipment!$O:$O,$A10)</f>
        <v>0</v>
      </c>
      <c r="H10" s="613"/>
      <c r="I10" s="613"/>
      <c r="J10" s="613">
        <f>SUMIFS(Consumables!$K:$K,Consumables!$M:$M,$A10)</f>
        <v>0</v>
      </c>
      <c r="K10" s="613">
        <f>SUMIFS('Other direct costs'!$K:$K,'Other direct costs'!$M:$M,$A10)</f>
        <v>0</v>
      </c>
      <c r="L10" s="829"/>
      <c r="M10" s="614">
        <f t="shared" ca="1" si="1"/>
        <v>0</v>
      </c>
    </row>
    <row r="11" spans="1:13" ht="30" x14ac:dyDescent="0.2">
      <c r="A11" s="615" t="s">
        <v>879</v>
      </c>
      <c r="B11" s="616" t="str">
        <f t="shared" si="0"/>
        <v>Continuation, replication, transfer, support scheme and exploitation plans</v>
      </c>
      <c r="C11" s="613">
        <f>HLOOKUP($A11,PersonAction!$B$1:$R$4,$C$2,FALSE)</f>
        <v>0</v>
      </c>
      <c r="D11" s="613">
        <f>SUMIFS(Travel!$P:$P,Travel!$Q:$Q,$A11)</f>
        <v>0</v>
      </c>
      <c r="E11" s="613">
        <f>SUMIFS('External assistance'!$M:$M,'External assistance'!$O:$O,$A11)</f>
        <v>0</v>
      </c>
      <c r="F11" s="613"/>
      <c r="G11" s="613">
        <f ca="1">SUMIFS(Equipment!$M:$M,Equipment!$O:$O,$A11)</f>
        <v>0</v>
      </c>
      <c r="H11" s="613"/>
      <c r="I11" s="613"/>
      <c r="J11" s="613">
        <f>SUMIFS(Consumables!$K:$K,Consumables!$M:$M,$A11)</f>
        <v>0</v>
      </c>
      <c r="K11" s="613">
        <f>SUMIFS('Other direct costs'!$K:$K,'Other direct costs'!$M:$M,$A11)</f>
        <v>0</v>
      </c>
      <c r="L11" s="829"/>
      <c r="M11" s="614">
        <f t="shared" ca="1" si="1"/>
        <v>0</v>
      </c>
    </row>
    <row r="12" spans="1:13" ht="30" x14ac:dyDescent="0.2">
      <c r="A12" s="615" t="s">
        <v>881</v>
      </c>
      <c r="B12" s="616" t="str">
        <f t="shared" si="0"/>
        <v>Monitoring silvicultural and socio-economic impact</v>
      </c>
      <c r="C12" s="613">
        <f>HLOOKUP($A12,PersonAction!$B$1:$R$4,$C$2,FALSE)</f>
        <v>4074.9446899841005</v>
      </c>
      <c r="D12" s="613">
        <f>SUMIFS(Travel!$P:$P,Travel!$Q:$Q,$A12)</f>
        <v>0</v>
      </c>
      <c r="E12" s="613">
        <f>SUMIFS('External assistance'!$M:$M,'External assistance'!$O:$O,$A12)</f>
        <v>0</v>
      </c>
      <c r="F12" s="613"/>
      <c r="G12" s="613">
        <f ca="1">SUMIFS(Equipment!$M:$M,Equipment!$O:$O,$A12)</f>
        <v>0</v>
      </c>
      <c r="H12" s="613"/>
      <c r="I12" s="613"/>
      <c r="J12" s="613">
        <f>SUMIFS(Consumables!$K:$K,Consumables!$M:$M,$A12)</f>
        <v>0</v>
      </c>
      <c r="K12" s="613">
        <f>SUMIFS('Other direct costs'!$K:$K,'Other direct costs'!$M:$M,$A12)</f>
        <v>0</v>
      </c>
      <c r="L12" s="829"/>
      <c r="M12" s="614">
        <f t="shared" ca="1" si="1"/>
        <v>4074.9446899841005</v>
      </c>
    </row>
    <row r="13" spans="1:13" ht="15" x14ac:dyDescent="0.2">
      <c r="A13" s="615" t="s">
        <v>883</v>
      </c>
      <c r="B13" s="616" t="str">
        <f t="shared" si="0"/>
        <v>Biodiversity and carbon stock</v>
      </c>
      <c r="C13" s="613">
        <f>HLOOKUP($A13,PersonAction!$B$1:$R$4,$C$2,FALSE)</f>
        <v>4074.9446899841005</v>
      </c>
      <c r="D13" s="613">
        <f>SUMIFS(Travel!$P:$P,Travel!$Q:$Q,$A13)</f>
        <v>0</v>
      </c>
      <c r="E13" s="613">
        <f>SUMIFS('External assistance'!$M:$M,'External assistance'!$O:$O,$A13)</f>
        <v>0</v>
      </c>
      <c r="F13" s="613"/>
      <c r="G13" s="613">
        <f ca="1">SUMIFS(Equipment!$M:$M,Equipment!$O:$O,$A13)</f>
        <v>0</v>
      </c>
      <c r="H13" s="613"/>
      <c r="I13" s="613"/>
      <c r="J13" s="613">
        <f>SUMIFS(Consumables!$K:$K,Consumables!$M:$M,$A13)</f>
        <v>0</v>
      </c>
      <c r="K13" s="613">
        <f>SUMIFS('Other direct costs'!$K:$K,'Other direct costs'!$M:$M,$A13)</f>
        <v>0</v>
      </c>
      <c r="L13" s="829"/>
      <c r="M13" s="614">
        <f t="shared" ca="1" si="1"/>
        <v>4074.9446899841005</v>
      </c>
    </row>
    <row r="14" spans="1:13" ht="30" x14ac:dyDescent="0.2">
      <c r="A14" s="615" t="s">
        <v>885</v>
      </c>
      <c r="B14" s="616" t="str">
        <f t="shared" si="0"/>
        <v>Awareness building the general public, NGO's and forest organsiations worldwide</v>
      </c>
      <c r="C14" s="613">
        <f>HLOOKUP($A14,PersonAction!$B$1:$R$4,$C$2,FALSE)</f>
        <v>0</v>
      </c>
      <c r="D14" s="613">
        <f>SUMIFS(Travel!$P:$P,Travel!$Q:$Q,$A14)</f>
        <v>0</v>
      </c>
      <c r="E14" s="613">
        <f>SUMIFS('External assistance'!$M:$M,'External assistance'!$O:$O,$A14)</f>
        <v>0</v>
      </c>
      <c r="F14" s="613"/>
      <c r="G14" s="613">
        <f ca="1">SUMIFS(Equipment!$M:$M,Equipment!$O:$O,$A14)</f>
        <v>0</v>
      </c>
      <c r="H14" s="613"/>
      <c r="I14" s="613"/>
      <c r="J14" s="613">
        <f>SUMIFS(Consumables!$K:$K,Consumables!$M:$M,$A14)</f>
        <v>0</v>
      </c>
      <c r="K14" s="613">
        <f>SUMIFS('Other direct costs'!$K:$K,'Other direct costs'!$M:$M,$A14)</f>
        <v>0</v>
      </c>
      <c r="L14" s="829"/>
      <c r="M14" s="614">
        <f t="shared" ca="1" si="1"/>
        <v>0</v>
      </c>
    </row>
    <row r="15" spans="1:13" ht="30" x14ac:dyDescent="0.2">
      <c r="A15" s="615" t="s">
        <v>887</v>
      </c>
      <c r="B15" s="616" t="str">
        <f t="shared" si="0"/>
        <v>Capacity building forest officers, guards, entrepreneurs, owners and students</v>
      </c>
      <c r="C15" s="613">
        <f>HLOOKUP($A15,PersonAction!$B$1:$R$4,$C$2,FALSE)</f>
        <v>0</v>
      </c>
      <c r="D15" s="613">
        <f>SUMIFS(Travel!$P:$P,Travel!$Q:$Q,$A15)</f>
        <v>0</v>
      </c>
      <c r="E15" s="613">
        <f>SUMIFS('External assistance'!$M:$M,'External assistance'!$O:$O,$A15)</f>
        <v>0</v>
      </c>
      <c r="F15" s="613"/>
      <c r="G15" s="613">
        <f ca="1">SUMIFS(Equipment!$M:$M,Equipment!$O:$O,$A15)</f>
        <v>0</v>
      </c>
      <c r="H15" s="613"/>
      <c r="I15" s="613"/>
      <c r="J15" s="613">
        <f>SUMIFS(Consumables!$K:$K,Consumables!$M:$M,$A15)</f>
        <v>0</v>
      </c>
      <c r="K15" s="613">
        <f>SUMIFS('Other direct costs'!$K:$K,'Other direct costs'!$M:$M,$A15)</f>
        <v>0</v>
      </c>
      <c r="L15" s="829"/>
      <c r="M15" s="614">
        <f t="shared" ca="1" si="1"/>
        <v>0</v>
      </c>
    </row>
    <row r="16" spans="1:13" ht="30" x14ac:dyDescent="0.2">
      <c r="A16" s="615" t="s">
        <v>889</v>
      </c>
      <c r="B16" s="612" t="str">
        <f t="shared" si="0"/>
        <v>Biannual partner meetings, daily management</v>
      </c>
      <c r="C16" s="613">
        <f>HLOOKUP($A16,PersonAction!$B$1:$R$4,$C$2,FALSE)</f>
        <v>0</v>
      </c>
      <c r="D16" s="617">
        <f>SUMIFS(Travel!$P:$P,Travel!$Q:$Q,$A16)</f>
        <v>0</v>
      </c>
      <c r="E16" s="617">
        <f>SUMIFS('External assistance'!$M:$M,'External assistance'!$O:$O,$A16)</f>
        <v>0</v>
      </c>
      <c r="F16" s="617"/>
      <c r="G16" s="617">
        <f ca="1">SUMIFS(Equipment!$M:$M,Equipment!$O:$O,$A16)</f>
        <v>0</v>
      </c>
      <c r="H16" s="617"/>
      <c r="I16" s="617"/>
      <c r="J16" s="617">
        <f>SUMIFS(Consumables!$K:$K,Consumables!$M:$M,$A16)</f>
        <v>0</v>
      </c>
      <c r="K16" s="617">
        <f>SUMIFS('Other direct costs'!$K:$K,'Other direct costs'!$M:$M,$A16)</f>
        <v>0</v>
      </c>
      <c r="L16" s="829"/>
      <c r="M16" s="614">
        <f t="shared" ca="1" si="1"/>
        <v>0</v>
      </c>
    </row>
    <row r="17" spans="1:13" ht="15" x14ac:dyDescent="0.2">
      <c r="A17" s="615" t="s">
        <v>891</v>
      </c>
      <c r="B17" s="616" t="str">
        <f t="shared" si="0"/>
        <v>Internal and EU reporting</v>
      </c>
      <c r="C17" s="613">
        <f>HLOOKUP($A17,PersonAction!$B$1:$R$4,$C$2,FALSE)</f>
        <v>6791.5744833068347</v>
      </c>
      <c r="D17" s="613">
        <f>SUMIFS(Travel!$P:$P,Travel!$Q:$Q,$A17)</f>
        <v>0</v>
      </c>
      <c r="E17" s="613">
        <f>SUMIFS('External assistance'!$M:$M,'External assistance'!$O:$O,$A17)</f>
        <v>0</v>
      </c>
      <c r="F17" s="613"/>
      <c r="G17" s="613">
        <f ca="1">SUMIFS(Equipment!$M:$M,Equipment!$O:$O,$A17)</f>
        <v>0</v>
      </c>
      <c r="H17" s="613"/>
      <c r="I17" s="613"/>
      <c r="J17" s="613">
        <f>SUMIFS(Consumables!$K:$K,Consumables!$M:$M,$A17)</f>
        <v>0</v>
      </c>
      <c r="K17" s="613">
        <f>SUMIFS('Other direct costs'!$K:$K,'Other direct costs'!$M:$M,$A17)</f>
        <v>0</v>
      </c>
      <c r="L17" s="829"/>
      <c r="M17" s="614">
        <f t="shared" ca="1" si="1"/>
        <v>6791.5744833068347</v>
      </c>
    </row>
    <row r="18" spans="1:13" ht="15.75" thickBot="1" x14ac:dyDescent="0.25">
      <c r="A18" s="615" t="s">
        <v>893</v>
      </c>
      <c r="B18" s="616" t="str">
        <f t="shared" si="0"/>
        <v>Audit report and financial management</v>
      </c>
      <c r="C18" s="613">
        <f>HLOOKUP($A18,PersonAction!$B$1:$R$4,$C$2,FALSE)</f>
        <v>2716.6297933227338</v>
      </c>
      <c r="D18" s="613">
        <f>SUMIFS(Travel!$P:$P,Travel!$Q:$Q,$A18)</f>
        <v>0</v>
      </c>
      <c r="E18" s="613">
        <f>SUMIFS('External assistance'!$M:$M,'External assistance'!$O:$O,$A18)</f>
        <v>0</v>
      </c>
      <c r="F18" s="613"/>
      <c r="G18" s="613">
        <f ca="1">SUMIFS(Equipment!$M:$M,Equipment!$O:$O,$A18)</f>
        <v>0</v>
      </c>
      <c r="H18" s="613"/>
      <c r="I18" s="613"/>
      <c r="J18" s="613">
        <f>SUMIFS(Consumables!$K:$K,Consumables!$M:$M,$A18)</f>
        <v>0</v>
      </c>
      <c r="K18" s="613">
        <f>SUMIFS('Other direct costs'!$K:$K,'Other direct costs'!$M:$M,$A18)</f>
        <v>0</v>
      </c>
      <c r="L18" s="829"/>
      <c r="M18" s="614">
        <f t="shared" ca="1" si="1"/>
        <v>2716.6297933227338</v>
      </c>
    </row>
    <row r="19" spans="1:13" ht="16.5" thickBot="1" x14ac:dyDescent="0.25">
      <c r="A19" s="618"/>
      <c r="B19" s="619" t="s">
        <v>818</v>
      </c>
      <c r="C19" s="620">
        <f t="shared" ref="C19:K19" si="2">SUM(C5:C18)</f>
        <v>1737465.24363884</v>
      </c>
      <c r="D19" s="620">
        <f t="shared" si="2"/>
        <v>40854.230000000003</v>
      </c>
      <c r="E19" s="620">
        <f t="shared" si="2"/>
        <v>0</v>
      </c>
      <c r="F19" s="620">
        <f t="shared" si="2"/>
        <v>0</v>
      </c>
      <c r="G19" s="620">
        <f t="shared" ca="1" si="2"/>
        <v>0</v>
      </c>
      <c r="H19" s="620">
        <f t="shared" si="2"/>
        <v>0</v>
      </c>
      <c r="I19" s="620">
        <f t="shared" si="2"/>
        <v>0</v>
      </c>
      <c r="J19" s="620">
        <f t="shared" si="2"/>
        <v>0</v>
      </c>
      <c r="K19" s="620">
        <f t="shared" si="2"/>
        <v>267.2</v>
      </c>
      <c r="L19" s="593"/>
      <c r="M19" s="621">
        <f ca="1">SUM(M5:M18)</f>
        <v>1778586.67363884</v>
      </c>
    </row>
    <row r="20" spans="1:13" ht="15" x14ac:dyDescent="0.25">
      <c r="L20" s="569" t="s">
        <v>796</v>
      </c>
      <c r="M20" s="622">
        <f ca="1">EligibleCost</f>
        <v>1903087.6736388397</v>
      </c>
    </row>
    <row r="21" spans="1:13" x14ac:dyDescent="0.2">
      <c r="M21" s="623">
        <f ca="1">M19-M20</f>
        <v>-124500.99999999977</v>
      </c>
    </row>
  </sheetData>
  <sheetProtection algorithmName="SHA-512" hashValue="xsSlmZJpmqDz9BsgkGBLjXpUUZwAU3gyKeYHVcPFdMJvWVQOEkIhmiumXsRYEJeb5c+LLT/3TarI/U6quz5g4A==" saltValue="zuGEv6AbXoCLZ9ZwKcGtrg==" spinCount="100000" sheet="1" objects="1" scenarios="1"/>
  <mergeCells count="1">
    <mergeCell ref="L5:L18"/>
  </mergeCells>
  <pageMargins left="0.7" right="0.7" top="0.75" bottom="0.75" header="0.3" footer="0.3"/>
  <pageSetup paperSize="8" scale="9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9">
    <tabColor rgb="FFFFFF00"/>
    <pageSetUpPr fitToPage="1"/>
  </sheetPr>
  <dimension ref="A1:I13"/>
  <sheetViews>
    <sheetView tabSelected="1" workbookViewId="0">
      <selection activeCell="I24" sqref="I24"/>
    </sheetView>
  </sheetViews>
  <sheetFormatPr defaultRowHeight="12.75" x14ac:dyDescent="0.2"/>
  <cols>
    <col min="1" max="1" width="30" customWidth="1"/>
    <col min="2" max="2" width="13.42578125" customWidth="1"/>
    <col min="3" max="3" width="14.85546875" customWidth="1"/>
    <col min="4" max="4" width="13.42578125" customWidth="1"/>
    <col min="5" max="5" width="21.28515625" customWidth="1"/>
    <col min="6" max="6" width="24.28515625" customWidth="1"/>
    <col min="7" max="9" width="13.42578125" customWidth="1"/>
  </cols>
  <sheetData>
    <row r="1" spans="1:9" ht="31.5" x14ac:dyDescent="0.2">
      <c r="A1" s="10" t="s">
        <v>799</v>
      </c>
      <c r="B1" s="358" t="s">
        <v>828</v>
      </c>
      <c r="C1" s="319" t="s">
        <v>800</v>
      </c>
      <c r="D1" s="319" t="s">
        <v>801</v>
      </c>
      <c r="E1" s="319" t="s">
        <v>802</v>
      </c>
      <c r="F1" s="319" t="s">
        <v>803</v>
      </c>
      <c r="G1" s="319">
        <v>2020</v>
      </c>
      <c r="H1" s="319">
        <v>2021</v>
      </c>
      <c r="I1" s="320">
        <v>2022</v>
      </c>
    </row>
    <row r="2" spans="1:9" ht="14.25" x14ac:dyDescent="0.2">
      <c r="A2" s="321" t="s">
        <v>820</v>
      </c>
      <c r="B2" s="322" t="s">
        <v>804</v>
      </c>
      <c r="C2" s="323">
        <f t="shared" ref="C2:C10" si="0">HLOOKUP(A2,ProjektBudget,18,FALSE)*IF(KursIArk="Euro",1,DKEuro)</f>
        <v>10665591.798</v>
      </c>
      <c r="D2" s="323">
        <f ca="1">C2-F2</f>
        <v>8928126.5543611608</v>
      </c>
      <c r="E2" s="324">
        <f ca="1">IFERROR(F2/C2,0)</f>
        <v>0.16290378223219149</v>
      </c>
      <c r="F2" s="323">
        <f t="shared" ref="F2:F11" ca="1" si="1">SUM(G2:I2)</f>
        <v>1737465.2436388398</v>
      </c>
      <c r="G2" s="325">
        <f t="shared" ref="G2:I10" ca="1" si="2">IFERROR(INDIRECT(CONCATENATE($B2,G$1),TRUE),0)</f>
        <v>437465.24363883981</v>
      </c>
      <c r="H2" s="325">
        <f t="shared" ca="1" si="2"/>
        <v>1300000</v>
      </c>
      <c r="I2" s="326">
        <f t="shared" ca="1" si="2"/>
        <v>0</v>
      </c>
    </row>
    <row r="3" spans="1:9" ht="14.25" x14ac:dyDescent="0.2">
      <c r="A3" s="321" t="s">
        <v>819</v>
      </c>
      <c r="B3" s="322" t="s">
        <v>805</v>
      </c>
      <c r="C3" s="323">
        <f t="shared" si="0"/>
        <v>737566.10380000004</v>
      </c>
      <c r="D3" s="323">
        <f t="shared" ref="D3:D12" ca="1" si="3">C3-F3</f>
        <v>696711.87380000006</v>
      </c>
      <c r="E3" s="324">
        <f t="shared" ref="E3:E12" ca="1" si="4">IFERROR(F3/C3,0)</f>
        <v>5.5390601316296556E-2</v>
      </c>
      <c r="F3" s="323">
        <f t="shared" ca="1" si="1"/>
        <v>40854.230000000003</v>
      </c>
      <c r="G3" s="325">
        <f t="shared" ca="1" si="2"/>
        <v>40854.230000000003</v>
      </c>
      <c r="H3" s="325">
        <f t="shared" ca="1" si="2"/>
        <v>0</v>
      </c>
      <c r="I3" s="326">
        <f t="shared" ca="1" si="2"/>
        <v>0</v>
      </c>
    </row>
    <row r="4" spans="1:9" ht="14.25" x14ac:dyDescent="0.2">
      <c r="A4" s="321" t="s">
        <v>821</v>
      </c>
      <c r="B4" s="322" t="s">
        <v>806</v>
      </c>
      <c r="C4" s="323">
        <f t="shared" si="0"/>
        <v>2481982.2000000002</v>
      </c>
      <c r="D4" s="323">
        <f t="shared" ca="1" si="3"/>
        <v>2481982.2000000002</v>
      </c>
      <c r="E4" s="324">
        <f t="shared" ca="1" si="4"/>
        <v>0</v>
      </c>
      <c r="F4" s="323">
        <f t="shared" ca="1" si="1"/>
        <v>0</v>
      </c>
      <c r="G4" s="325">
        <f t="shared" ca="1" si="2"/>
        <v>0</v>
      </c>
      <c r="H4" s="325">
        <f t="shared" ca="1" si="2"/>
        <v>0</v>
      </c>
      <c r="I4" s="326">
        <f t="shared" ca="1" si="2"/>
        <v>0</v>
      </c>
    </row>
    <row r="5" spans="1:9" s="354" customFormat="1" ht="14.25" x14ac:dyDescent="0.2">
      <c r="A5" s="359" t="s">
        <v>822</v>
      </c>
      <c r="B5" s="360" t="s">
        <v>807</v>
      </c>
      <c r="C5" s="355">
        <f t="shared" si="0"/>
        <v>0</v>
      </c>
      <c r="D5" s="356">
        <f t="shared" ca="1" si="3"/>
        <v>0</v>
      </c>
      <c r="E5" s="357">
        <f t="shared" ca="1" si="4"/>
        <v>0</v>
      </c>
      <c r="F5" s="355">
        <f t="shared" ca="1" si="1"/>
        <v>0</v>
      </c>
      <c r="G5" s="352">
        <f t="shared" ca="1" si="2"/>
        <v>0</v>
      </c>
      <c r="H5" s="352">
        <f t="shared" ca="1" si="2"/>
        <v>0</v>
      </c>
      <c r="I5" s="353">
        <f t="shared" ca="1" si="2"/>
        <v>0</v>
      </c>
    </row>
    <row r="6" spans="1:9" s="354" customFormat="1" ht="14.25" x14ac:dyDescent="0.2">
      <c r="A6" s="359" t="s">
        <v>823</v>
      </c>
      <c r="B6" s="360" t="s">
        <v>808</v>
      </c>
      <c r="C6" s="355">
        <f t="shared" si="0"/>
        <v>0</v>
      </c>
      <c r="D6" s="356">
        <f t="shared" ca="1" si="3"/>
        <v>0</v>
      </c>
      <c r="E6" s="357">
        <f t="shared" ca="1" si="4"/>
        <v>0</v>
      </c>
      <c r="F6" s="355">
        <f t="shared" ca="1" si="1"/>
        <v>0</v>
      </c>
      <c r="G6" s="352">
        <f t="shared" ca="1" si="2"/>
        <v>0</v>
      </c>
      <c r="H6" s="352">
        <f t="shared" ca="1" si="2"/>
        <v>0</v>
      </c>
      <c r="I6" s="353">
        <f t="shared" ca="1" si="2"/>
        <v>0</v>
      </c>
    </row>
    <row r="7" spans="1:9" s="354" customFormat="1" ht="14.25" x14ac:dyDescent="0.2">
      <c r="A7" s="359" t="s">
        <v>824</v>
      </c>
      <c r="B7" s="360" t="s">
        <v>809</v>
      </c>
      <c r="C7" s="355">
        <f t="shared" si="0"/>
        <v>0</v>
      </c>
      <c r="D7" s="356">
        <f t="shared" ca="1" si="3"/>
        <v>0</v>
      </c>
      <c r="E7" s="357">
        <f t="shared" ca="1" si="4"/>
        <v>0</v>
      </c>
      <c r="F7" s="355">
        <f t="shared" ca="1" si="1"/>
        <v>0</v>
      </c>
      <c r="G7" s="352">
        <f t="shared" ca="1" si="2"/>
        <v>0</v>
      </c>
      <c r="H7" s="352">
        <f t="shared" ca="1" si="2"/>
        <v>0</v>
      </c>
      <c r="I7" s="353">
        <f t="shared" ca="1" si="2"/>
        <v>0</v>
      </c>
    </row>
    <row r="8" spans="1:9" ht="14.25" x14ac:dyDescent="0.2">
      <c r="A8" s="327" t="s">
        <v>825</v>
      </c>
      <c r="B8" s="328" t="s">
        <v>810</v>
      </c>
      <c r="C8" s="323">
        <f t="shared" si="0"/>
        <v>0</v>
      </c>
      <c r="D8" s="356">
        <f t="shared" ca="1" si="3"/>
        <v>0</v>
      </c>
      <c r="E8" s="357">
        <f t="shared" ca="1" si="4"/>
        <v>0</v>
      </c>
      <c r="F8" s="355">
        <f t="shared" ca="1" si="1"/>
        <v>0</v>
      </c>
      <c r="G8" s="325">
        <f t="shared" ca="1" si="2"/>
        <v>0</v>
      </c>
      <c r="H8" s="325">
        <f t="shared" ca="1" si="2"/>
        <v>0</v>
      </c>
      <c r="I8" s="326">
        <f t="shared" ca="1" si="2"/>
        <v>0</v>
      </c>
    </row>
    <row r="9" spans="1:9" ht="14.25" x14ac:dyDescent="0.2">
      <c r="A9" s="327" t="s">
        <v>826</v>
      </c>
      <c r="B9" s="328" t="s">
        <v>811</v>
      </c>
      <c r="C9" s="323">
        <f t="shared" si="0"/>
        <v>731923.88</v>
      </c>
      <c r="D9" s="356">
        <f t="shared" ca="1" si="3"/>
        <v>731923.88</v>
      </c>
      <c r="E9" s="357">
        <f t="shared" ca="1" si="4"/>
        <v>0</v>
      </c>
      <c r="F9" s="355">
        <f t="shared" ca="1" si="1"/>
        <v>0</v>
      </c>
      <c r="G9" s="325">
        <f t="shared" ca="1" si="2"/>
        <v>0</v>
      </c>
      <c r="H9" s="325">
        <f t="shared" ca="1" si="2"/>
        <v>0</v>
      </c>
      <c r="I9" s="326">
        <f t="shared" ca="1" si="2"/>
        <v>0</v>
      </c>
    </row>
    <row r="10" spans="1:9" ht="14.25" x14ac:dyDescent="0.2">
      <c r="A10" s="329" t="s">
        <v>827</v>
      </c>
      <c r="B10" s="330" t="s">
        <v>812</v>
      </c>
      <c r="C10" s="323">
        <f t="shared" si="0"/>
        <v>126707.8</v>
      </c>
      <c r="D10" s="331">
        <f t="shared" ca="1" si="3"/>
        <v>126440.6</v>
      </c>
      <c r="E10" s="324">
        <f t="shared" ca="1" si="4"/>
        <v>2.1087888827680695E-3</v>
      </c>
      <c r="F10" s="323">
        <f t="shared" ca="1" si="1"/>
        <v>267.2</v>
      </c>
      <c r="G10" s="325">
        <f t="shared" ca="1" si="2"/>
        <v>267.2</v>
      </c>
      <c r="H10" s="325">
        <f t="shared" ca="1" si="2"/>
        <v>0</v>
      </c>
      <c r="I10" s="326">
        <f t="shared" ca="1" si="2"/>
        <v>0</v>
      </c>
    </row>
    <row r="11" spans="1:9" ht="15" thickBot="1" x14ac:dyDescent="0.25">
      <c r="A11" s="332" t="s">
        <v>817</v>
      </c>
      <c r="B11" s="333" t="s">
        <v>813</v>
      </c>
      <c r="C11" s="323">
        <f>ProjektBudgetIEURO!L19*IF(KursIArk="Euro",1,DKEuro)</f>
        <v>998755.6</v>
      </c>
      <c r="D11" s="334"/>
      <c r="E11" s="335">
        <f t="shared" ca="1" si="4"/>
        <v>0.12465612207831425</v>
      </c>
      <c r="F11" s="336">
        <f t="shared" ca="1" si="1"/>
        <v>124501</v>
      </c>
      <c r="G11" s="337">
        <f ca="1">TRUNC(SUM(G2:G7,G9:G10)*7%,0)</f>
        <v>33501</v>
      </c>
      <c r="H11" s="337">
        <f t="shared" ref="H11:I11" ca="1" si="5">TRUNC(SUM(H2:H7,H9:H10)*7%,0)</f>
        <v>91000</v>
      </c>
      <c r="I11" s="338">
        <f t="shared" ca="1" si="5"/>
        <v>0</v>
      </c>
    </row>
    <row r="12" spans="1:9" ht="15.75" thickBot="1" x14ac:dyDescent="0.3">
      <c r="A12" s="339" t="s">
        <v>31</v>
      </c>
      <c r="B12" s="340"/>
      <c r="C12" s="341">
        <f>SUM(C2:C11)</f>
        <v>15742527.381800003</v>
      </c>
      <c r="D12" s="341">
        <f t="shared" ca="1" si="3"/>
        <v>13839439.708161164</v>
      </c>
      <c r="E12" s="342">
        <f t="shared" ca="1" si="4"/>
        <v>0.1208883191042759</v>
      </c>
      <c r="F12" s="341">
        <f ca="1">SUM(F2:F11)</f>
        <v>1903087.6736388397</v>
      </c>
      <c r="G12" s="343">
        <f t="shared" ref="G12:I12" ca="1" si="6">SUM(G2:G11)</f>
        <v>512087.6736388398</v>
      </c>
      <c r="H12" s="343">
        <f t="shared" ca="1" si="6"/>
        <v>1391000</v>
      </c>
      <c r="I12" s="344">
        <f t="shared" ca="1" si="6"/>
        <v>0</v>
      </c>
    </row>
    <row r="13" spans="1:9" ht="15" thickBot="1" x14ac:dyDescent="0.25">
      <c r="A13" s="345"/>
      <c r="B13" s="346"/>
      <c r="C13" s="834" t="s">
        <v>814</v>
      </c>
      <c r="D13" s="834"/>
      <c r="E13" s="480"/>
      <c r="F13" s="347">
        <f ca="1">EligibleCost</f>
        <v>1903087.6736388397</v>
      </c>
      <c r="G13" s="348"/>
      <c r="H13" s="348"/>
      <c r="I13" s="349"/>
    </row>
  </sheetData>
  <sheetProtection algorithmName="SHA-512" hashValue="KOJ7ClCJ2AXnAKuCNm9AhaejfwwT/pqeiLs3OPA+SNZbbgLRXAIk2nTRm5JFvI2vS1kqkEbmRmGmXit4HJmSVw==" saltValue="pq0YAOoNgboaotB7nnWi8Q==" spinCount="100000" sheet="1" objects="1" scenarios="1"/>
  <mergeCells count="1">
    <mergeCell ref="C13:D13"/>
  </mergeCells>
  <pageMargins left="0.7" right="0.7" top="0.75" bottom="0.75" header="0.3" footer="0.3"/>
  <pageSetup paperSize="9" scale="76"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2">
    <tabColor rgb="FF92D050"/>
    <pageSetUpPr fitToPage="1"/>
  </sheetPr>
  <dimension ref="A1:W74"/>
  <sheetViews>
    <sheetView workbookViewId="0">
      <selection activeCell="S24" sqref="S24"/>
    </sheetView>
  </sheetViews>
  <sheetFormatPr defaultColWidth="9.140625" defaultRowHeight="12.75" x14ac:dyDescent="0.2"/>
  <cols>
    <col min="1" max="1" width="4.28515625" style="20" customWidth="1"/>
    <col min="2" max="2" width="31.42578125" style="20" customWidth="1"/>
    <col min="3" max="3" width="9.5703125" style="20" customWidth="1"/>
    <col min="4" max="4" width="34.140625" style="20" customWidth="1"/>
    <col min="5" max="5" width="13.5703125" style="20" customWidth="1"/>
    <col min="6" max="6" width="14.5703125" style="20" customWidth="1"/>
    <col min="7" max="7" width="10.7109375" style="20" customWidth="1"/>
    <col min="8" max="8" width="10.7109375" style="184" customWidth="1"/>
    <col min="9" max="11" width="10.7109375" style="20" customWidth="1"/>
    <col min="12" max="15" width="14.28515625" style="20" customWidth="1"/>
    <col min="16" max="16" width="24.7109375" style="20" customWidth="1"/>
    <col min="17" max="18" width="14.28515625" style="20" customWidth="1"/>
    <col min="19" max="20" width="11.28515625" style="20" customWidth="1"/>
    <col min="21" max="21" width="14.28515625" style="20" customWidth="1"/>
    <col min="22" max="22" width="22.85546875" style="20" bestFit="1" customWidth="1"/>
    <col min="23" max="23" width="9.140625" style="20"/>
    <col min="24" max="24" width="11.5703125" style="20" bestFit="1" customWidth="1"/>
    <col min="25" max="16384" width="9.140625" style="20"/>
  </cols>
  <sheetData>
    <row r="1" spans="1:23" ht="13.9" customHeight="1" x14ac:dyDescent="0.2">
      <c r="A1" s="481"/>
      <c r="B1" s="482" t="s">
        <v>684</v>
      </c>
      <c r="C1" s="855" t="str">
        <f>'Individual Cost Statement'!B3:B3</f>
        <v>LIFE19 ENV/DK/000013 - ForFit</v>
      </c>
      <c r="D1" s="855"/>
      <c r="E1" s="855"/>
      <c r="F1" s="483"/>
      <c r="G1" s="481"/>
      <c r="H1" s="484"/>
      <c r="I1" s="481"/>
      <c r="J1" s="481"/>
      <c r="K1" s="481"/>
      <c r="L1" s="856" t="s">
        <v>73</v>
      </c>
      <c r="M1" s="856"/>
      <c r="N1" s="857" t="str">
        <f>'Individual Cost Statement'!E3:E3</f>
        <v>1. September 2020</v>
      </c>
      <c r="O1" s="857"/>
      <c r="P1" s="481"/>
      <c r="Q1" s="481"/>
      <c r="R1" s="481"/>
      <c r="S1" s="849" t="s">
        <v>699</v>
      </c>
      <c r="T1" s="849"/>
      <c r="U1" s="849"/>
      <c r="V1" s="481"/>
      <c r="W1" s="481"/>
    </row>
    <row r="2" spans="1:23" ht="13.9" customHeight="1" x14ac:dyDescent="0.2">
      <c r="A2" s="481"/>
      <c r="B2" s="482" t="s">
        <v>178</v>
      </c>
      <c r="C2" s="855" t="str">
        <f>'Individual Cost Statement'!B4:B4</f>
        <v>Denmark</v>
      </c>
      <c r="D2" s="855"/>
      <c r="E2" s="855"/>
      <c r="F2" s="483"/>
      <c r="G2" s="481"/>
      <c r="H2" s="484"/>
      <c r="I2" s="481"/>
      <c r="J2" s="481"/>
      <c r="K2" s="481"/>
      <c r="L2" s="856" t="s">
        <v>74</v>
      </c>
      <c r="M2" s="856"/>
      <c r="N2" s="857" t="str">
        <f>'Individual Cost Statement'!E4:E4</f>
        <v>31. December 2020</v>
      </c>
      <c r="O2" s="857"/>
      <c r="P2" s="481"/>
      <c r="Q2" s="481"/>
      <c r="R2" s="481"/>
      <c r="S2" s="848" t="s">
        <v>561</v>
      </c>
      <c r="T2" s="848"/>
      <c r="U2" s="848"/>
      <c r="V2" s="481"/>
      <c r="W2" s="481"/>
    </row>
    <row r="3" spans="1:23" ht="13.9" customHeight="1" x14ac:dyDescent="0.2">
      <c r="A3" s="481"/>
      <c r="B3" s="482" t="s">
        <v>524</v>
      </c>
      <c r="C3" s="855" t="str">
        <f>'Individual Cost Statement'!B6:B6</f>
        <v>Københavns Universitet</v>
      </c>
      <c r="D3" s="855"/>
      <c r="E3" s="855"/>
      <c r="F3" s="485"/>
      <c r="G3" s="485"/>
      <c r="H3" s="486"/>
      <c r="I3" s="485"/>
      <c r="J3" s="481"/>
      <c r="K3" s="481"/>
      <c r="L3" s="483"/>
      <c r="M3" s="481"/>
      <c r="N3" s="487"/>
      <c r="O3" s="487"/>
      <c r="P3" s="487"/>
      <c r="Q3" s="481"/>
      <c r="R3" s="481"/>
      <c r="S3" s="844">
        <f>U40</f>
        <v>1737465.2436388398</v>
      </c>
      <c r="T3" s="844"/>
      <c r="U3" s="844"/>
      <c r="V3" s="481"/>
      <c r="W3" s="481"/>
    </row>
    <row r="4" spans="1:23" ht="13.9" customHeight="1" x14ac:dyDescent="0.2">
      <c r="A4" s="481"/>
      <c r="B4" s="483"/>
      <c r="C4" s="488">
        <v>2</v>
      </c>
      <c r="D4" s="489">
        <v>4</v>
      </c>
      <c r="E4" s="489">
        <v>5</v>
      </c>
      <c r="F4" s="489">
        <v>6</v>
      </c>
      <c r="G4" s="489">
        <v>7</v>
      </c>
      <c r="H4" s="490"/>
      <c r="I4" s="489">
        <v>8</v>
      </c>
      <c r="J4" s="491">
        <v>9</v>
      </c>
      <c r="K4" s="491">
        <v>10</v>
      </c>
      <c r="L4" s="483"/>
      <c r="M4" s="481"/>
      <c r="N4" s="487"/>
      <c r="O4" s="487"/>
      <c r="P4" s="487"/>
      <c r="Q4" s="487"/>
      <c r="R4" s="487"/>
      <c r="S4" s="487"/>
      <c r="T4" s="487"/>
      <c r="U4" s="487"/>
      <c r="V4" s="481"/>
      <c r="W4" s="481"/>
    </row>
    <row r="5" spans="1:23" s="24" customFormat="1" ht="13.9" customHeight="1" x14ac:dyDescent="0.2">
      <c r="A5" s="487"/>
      <c r="B5" s="858" t="s">
        <v>23</v>
      </c>
      <c r="C5" s="859"/>
      <c r="D5" s="859"/>
      <c r="E5" s="860"/>
      <c r="F5" s="861" t="s">
        <v>78</v>
      </c>
      <c r="G5" s="861"/>
      <c r="H5" s="862" t="s">
        <v>79</v>
      </c>
      <c r="I5" s="863"/>
      <c r="J5" s="863"/>
      <c r="K5" s="863"/>
      <c r="L5" s="863"/>
      <c r="M5" s="864"/>
      <c r="N5" s="852" t="s">
        <v>696</v>
      </c>
      <c r="O5" s="853"/>
      <c r="P5" s="853"/>
      <c r="Q5" s="853"/>
      <c r="R5" s="853"/>
      <c r="S5" s="853"/>
      <c r="T5" s="853"/>
      <c r="U5" s="854"/>
      <c r="V5" s="492"/>
      <c r="W5" s="492"/>
    </row>
    <row r="6" spans="1:23" s="23" customFormat="1" ht="13.9" customHeight="1" x14ac:dyDescent="0.2">
      <c r="A6" s="493" t="s">
        <v>4</v>
      </c>
      <c r="B6" s="494" t="s">
        <v>81</v>
      </c>
      <c r="C6" s="494" t="s">
        <v>82</v>
      </c>
      <c r="D6" s="494" t="s">
        <v>83</v>
      </c>
      <c r="E6" s="494" t="s">
        <v>84</v>
      </c>
      <c r="F6" s="495" t="s">
        <v>85</v>
      </c>
      <c r="G6" s="495" t="s">
        <v>86</v>
      </c>
      <c r="H6" s="496" t="s">
        <v>51</v>
      </c>
      <c r="I6" s="496" t="s">
        <v>52</v>
      </c>
      <c r="J6" s="496" t="s">
        <v>53</v>
      </c>
      <c r="K6" s="496" t="s">
        <v>54</v>
      </c>
      <c r="L6" s="496" t="s">
        <v>514</v>
      </c>
      <c r="M6" s="496" t="s">
        <v>517</v>
      </c>
      <c r="N6" s="497" t="s">
        <v>48</v>
      </c>
      <c r="O6" s="497" t="s">
        <v>49</v>
      </c>
      <c r="P6" s="497" t="s">
        <v>50</v>
      </c>
      <c r="Q6" s="497" t="s">
        <v>87</v>
      </c>
      <c r="R6" s="497" t="s">
        <v>88</v>
      </c>
      <c r="S6" s="497" t="s">
        <v>556</v>
      </c>
      <c r="T6" s="497" t="s">
        <v>557</v>
      </c>
      <c r="U6" s="497" t="s">
        <v>559</v>
      </c>
      <c r="V6" s="498"/>
      <c r="W6" s="498"/>
    </row>
    <row r="7" spans="1:23" s="266" customFormat="1" ht="120.75" customHeight="1" x14ac:dyDescent="0.2">
      <c r="A7" s="499" t="s">
        <v>0</v>
      </c>
      <c r="B7" s="500" t="s">
        <v>729</v>
      </c>
      <c r="C7" s="181" t="s">
        <v>55</v>
      </c>
      <c r="D7" s="181" t="s">
        <v>743</v>
      </c>
      <c r="E7" s="181" t="s">
        <v>744</v>
      </c>
      <c r="F7" s="259" t="s">
        <v>80</v>
      </c>
      <c r="G7" s="259" t="s">
        <v>745</v>
      </c>
      <c r="H7" s="182" t="s">
        <v>628</v>
      </c>
      <c r="I7" s="42" t="s">
        <v>170</v>
      </c>
      <c r="J7" s="42" t="s">
        <v>746</v>
      </c>
      <c r="K7" s="42" t="s">
        <v>586</v>
      </c>
      <c r="L7" s="42" t="s">
        <v>747</v>
      </c>
      <c r="M7" s="501" t="s">
        <v>748</v>
      </c>
      <c r="N7" s="502" t="s">
        <v>553</v>
      </c>
      <c r="O7" s="502" t="s">
        <v>551</v>
      </c>
      <c r="P7" s="502" t="s">
        <v>749</v>
      </c>
      <c r="Q7" s="503" t="s">
        <v>552</v>
      </c>
      <c r="R7" s="504" t="s">
        <v>3</v>
      </c>
      <c r="S7" s="505" t="s">
        <v>554</v>
      </c>
      <c r="T7" s="207" t="s">
        <v>555</v>
      </c>
      <c r="U7" s="502" t="s">
        <v>651</v>
      </c>
      <c r="V7" s="506"/>
      <c r="W7" s="506"/>
    </row>
    <row r="8" spans="1:23" s="17" customFormat="1" ht="12.75" customHeight="1" x14ac:dyDescent="0.2">
      <c r="A8" s="507">
        <f t="shared" ref="A8:A39" si="0">ROW()-7</f>
        <v>1</v>
      </c>
      <c r="B8" s="464" t="s">
        <v>974</v>
      </c>
      <c r="C8" s="508" t="str">
        <f t="shared" ref="C8:G22" si="1">IFERROR(VLOOKUP($B8,PersonOversigt,C$4,FALSE),"")</f>
        <v>Official</v>
      </c>
      <c r="D8" s="508" t="str">
        <f>IFERROR(VLOOKUP($B8,PersonOversigt,D$4,FALSE),"")</f>
        <v>Department manager</v>
      </c>
      <c r="E8" s="509" t="str">
        <f>IFERROR(VLOOKUP($B8,PersonOversigt,E$4,FALSE),"")</f>
        <v>Non_additional</v>
      </c>
      <c r="F8" s="510">
        <f>IFERROR(VLOOKUP($B8,PersonOversigt,F$4,FALSE),"")</f>
        <v>44075</v>
      </c>
      <c r="G8" s="510" t="str">
        <f>IFERROR(VLOOKUP($B8,PersonOversigt,G$4,FALSE),"")</f>
        <v>IR</v>
      </c>
      <c r="H8" s="511">
        <v>2020</v>
      </c>
      <c r="I8" s="512">
        <f t="shared" ref="I8:K22" si="2">IFERROR(VLOOKUP($B8,PersonOversigt,I$4,FALSE),"")</f>
        <v>0</v>
      </c>
      <c r="J8" s="513" t="str">
        <f t="shared" si="2"/>
        <v>IR</v>
      </c>
      <c r="K8" s="514">
        <f t="shared" si="2"/>
        <v>7.4</v>
      </c>
      <c r="L8" s="515">
        <v>629</v>
      </c>
      <c r="M8" s="515">
        <f t="shared" ref="M8:M22" si="3">IFERROR(VLOOKUP(CONCATENATE($H8,$B8),PersonMaaned,16,FALSE),0)</f>
        <v>106.4</v>
      </c>
      <c r="N8" s="516">
        <f t="shared" ref="N8:N22" si="4">VLOOKUP(CONCATENATE($H8,$B8),BruttoLon,10,FALSE)</f>
        <v>854380.06999999983</v>
      </c>
      <c r="O8" s="516">
        <f t="shared" ref="O8:O22" si="5">VLOOKUP(CONCATENATE($H8,$B8),BruttoLon,13,FALSE)</f>
        <v>0</v>
      </c>
      <c r="P8" s="517"/>
      <c r="Q8" s="518">
        <f t="shared" ref="Q8:Q38" si="6">SUM(N8:O8)</f>
        <v>854380.06999999983</v>
      </c>
      <c r="R8" s="519">
        <f>IF(AND('Individual Cost Statement'!$D$25:$D$25="Not applicable (all costs in EURO)",Q8&gt;0),1,IF(AND('Individual Cost Statement'!$D$25:$D$25="Date when costs incurred",Q8&gt;0),0,'Individual Cost Statement'!$F$26))</f>
        <v>1</v>
      </c>
      <c r="S8" s="520">
        <f t="shared" ref="S8:S38" si="7">IF(AND(L8&gt;0,Q8&gt;0,R8&gt;0),Q8/L8/R8," ")</f>
        <v>1358.3148966613669</v>
      </c>
      <c r="T8" s="518">
        <f t="shared" ref="T8:T38" si="8">IF(S8=" "," ",S8*K8)</f>
        <v>10051.530235294116</v>
      </c>
      <c r="U8" s="521">
        <f>IF(S8=" "," ",S8*M8)</f>
        <v>144524.70500476944</v>
      </c>
      <c r="V8" s="522" t="str">
        <f>IF(R8&gt;0," ",IF(AND('Individual Cost Statement'!$D$25:$D$25="Date when costs incurred",Q8&gt;0),"ENCODE Exchange rate !"," "))</f>
        <v xml:space="preserve"> </v>
      </c>
      <c r="W8" s="523"/>
    </row>
    <row r="9" spans="1:23" s="17" customFormat="1" ht="12.75" customHeight="1" x14ac:dyDescent="0.2">
      <c r="A9" s="507">
        <f t="shared" si="0"/>
        <v>2</v>
      </c>
      <c r="B9" s="464" t="s">
        <v>975</v>
      </c>
      <c r="C9" s="508" t="str">
        <f t="shared" si="1"/>
        <v>Official</v>
      </c>
      <c r="D9" s="508" t="str">
        <f t="shared" si="1"/>
        <v>Junior researcher</v>
      </c>
      <c r="E9" s="509" t="str">
        <f t="shared" si="1"/>
        <v>Non_additional</v>
      </c>
      <c r="F9" s="510">
        <f t="shared" si="1"/>
        <v>44136</v>
      </c>
      <c r="G9" s="510" t="str">
        <f t="shared" si="1"/>
        <v>IR</v>
      </c>
      <c r="H9" s="511">
        <v>2020</v>
      </c>
      <c r="I9" s="512">
        <f t="shared" si="2"/>
        <v>0</v>
      </c>
      <c r="J9" s="513">
        <f t="shared" si="2"/>
        <v>1</v>
      </c>
      <c r="K9" s="514">
        <f t="shared" si="2"/>
        <v>7.4</v>
      </c>
      <c r="L9" s="515">
        <f t="shared" ref="L9:L22" si="9">IFERROR(VLOOKUP(CONCATENATE($H9,$B9),AarsNorm,4,FALSE),0)</f>
        <v>320.66666666666669</v>
      </c>
      <c r="M9" s="515">
        <f t="shared" si="3"/>
        <v>320.66666666666669</v>
      </c>
      <c r="N9" s="516">
        <f t="shared" si="4"/>
        <v>85830.94</v>
      </c>
      <c r="O9" s="516">
        <f t="shared" si="5"/>
        <v>0</v>
      </c>
      <c r="P9" s="517"/>
      <c r="Q9" s="518">
        <f t="shared" ref="Q9:Q21" si="10">SUM(N9:O9)</f>
        <v>85830.94</v>
      </c>
      <c r="R9" s="519">
        <f>IF(AND('Individual Cost Statement'!$D$25:$D$25="Not applicable (all costs in EURO)",Q9&gt;0),1,IF(AND('Individual Cost Statement'!$D$25:$D$25="Date when costs incurred",Q9&gt;0),0,'Individual Cost Statement'!$F$26))</f>
        <v>1</v>
      </c>
      <c r="S9" s="520">
        <f t="shared" ref="S9:S21" si="11">IF(AND(L9&gt;0,Q9&gt;0,R9&gt;0),Q9/L9/R9," ")</f>
        <v>267.66405405405402</v>
      </c>
      <c r="T9" s="518">
        <f t="shared" ref="T9:T21" si="12">IF(S9=" "," ",S9*K9)</f>
        <v>1980.7139999999999</v>
      </c>
      <c r="U9" s="521">
        <f t="shared" ref="U9:U21" si="13">IF(S9=" "," ",S9*M9)</f>
        <v>85830.939999999988</v>
      </c>
      <c r="V9" s="522" t="str">
        <f>IF(R9&gt;0," ",IF(AND('Individual Cost Statement'!$D$25:$D$25="Date when costs incurred",Q9&gt;0),"ENCODE Exchange rate !"," "))</f>
        <v xml:space="preserve"> </v>
      </c>
      <c r="W9" s="523"/>
    </row>
    <row r="10" spans="1:23" s="17" customFormat="1" ht="12.75" customHeight="1" x14ac:dyDescent="0.2">
      <c r="A10" s="507">
        <f t="shared" si="0"/>
        <v>3</v>
      </c>
      <c r="B10" s="464" t="s">
        <v>976</v>
      </c>
      <c r="C10" s="508" t="str">
        <f t="shared" si="1"/>
        <v>Official</v>
      </c>
      <c r="D10" s="508" t="str">
        <f t="shared" si="1"/>
        <v>Junior researcher</v>
      </c>
      <c r="E10" s="509" t="str">
        <f t="shared" si="1"/>
        <v>Additional</v>
      </c>
      <c r="F10" s="510">
        <f t="shared" si="1"/>
        <v>44096</v>
      </c>
      <c r="G10" s="510">
        <f t="shared" si="1"/>
        <v>44135</v>
      </c>
      <c r="H10" s="511">
        <v>2020</v>
      </c>
      <c r="I10" s="512">
        <f t="shared" si="2"/>
        <v>0</v>
      </c>
      <c r="J10" s="513">
        <f t="shared" si="2"/>
        <v>1</v>
      </c>
      <c r="K10" s="514">
        <f t="shared" si="2"/>
        <v>7.4</v>
      </c>
      <c r="L10" s="515">
        <f t="shared" si="9"/>
        <v>208.43</v>
      </c>
      <c r="M10" s="515">
        <f t="shared" si="3"/>
        <v>208.43</v>
      </c>
      <c r="N10" s="516">
        <f t="shared" si="4"/>
        <v>45379.369999999995</v>
      </c>
      <c r="O10" s="516">
        <f t="shared" si="5"/>
        <v>0</v>
      </c>
      <c r="P10" s="517"/>
      <c r="Q10" s="518">
        <f t="shared" si="10"/>
        <v>45379.369999999995</v>
      </c>
      <c r="R10" s="519">
        <f>IF(AND('Individual Cost Statement'!$D$25:$D$25="Not applicable (all costs in EURO)",Q10&gt;0),1,IF(AND('Individual Cost Statement'!$D$25:$D$25="Date when costs incurred",Q10&gt;0),0,'Individual Cost Statement'!$F$26))</f>
        <v>1</v>
      </c>
      <c r="S10" s="520">
        <f t="shared" si="11"/>
        <v>217.71995394137119</v>
      </c>
      <c r="T10" s="518">
        <f t="shared" si="12"/>
        <v>1611.1276591661469</v>
      </c>
      <c r="U10" s="521">
        <f t="shared" si="13"/>
        <v>45379.369999999995</v>
      </c>
      <c r="V10" s="522" t="str">
        <f>IF(R10&gt;0," ",IF(AND('Individual Cost Statement'!$D$25:$D$25="Date when costs incurred",Q10&gt;0),"ENCODE Exchange rate !"," "))</f>
        <v xml:space="preserve"> </v>
      </c>
      <c r="W10" s="523"/>
    </row>
    <row r="11" spans="1:23" s="17" customFormat="1" ht="12.75" customHeight="1" x14ac:dyDescent="0.2">
      <c r="A11" s="507">
        <f t="shared" si="0"/>
        <v>4</v>
      </c>
      <c r="B11" s="464" t="s">
        <v>977</v>
      </c>
      <c r="C11" s="508" t="str">
        <f t="shared" si="1"/>
        <v>Official</v>
      </c>
      <c r="D11" s="508" t="str">
        <f t="shared" si="1"/>
        <v>Junior researcher</v>
      </c>
      <c r="E11" s="509" t="str">
        <f t="shared" si="1"/>
        <v>Additional</v>
      </c>
      <c r="F11" s="510">
        <f t="shared" si="1"/>
        <v>44096</v>
      </c>
      <c r="G11" s="510">
        <f t="shared" si="1"/>
        <v>44196</v>
      </c>
      <c r="H11" s="511">
        <v>2020</v>
      </c>
      <c r="I11" s="512">
        <f t="shared" si="2"/>
        <v>0</v>
      </c>
      <c r="J11" s="513">
        <f t="shared" si="2"/>
        <v>1</v>
      </c>
      <c r="K11" s="514">
        <f t="shared" si="2"/>
        <v>7.4</v>
      </c>
      <c r="L11" s="515">
        <f t="shared" si="9"/>
        <v>269.77</v>
      </c>
      <c r="M11" s="515">
        <f t="shared" si="3"/>
        <v>269.77</v>
      </c>
      <c r="N11" s="516">
        <f t="shared" si="4"/>
        <v>58379.369999999988</v>
      </c>
      <c r="O11" s="516">
        <f t="shared" si="5"/>
        <v>0</v>
      </c>
      <c r="P11" s="517"/>
      <c r="Q11" s="518">
        <f t="shared" si="10"/>
        <v>58379.369999999988</v>
      </c>
      <c r="R11" s="519">
        <f>IF(AND('Individual Cost Statement'!$D$25:$D$25="Not applicable (all costs in EURO)",Q11&gt;0),1,IF(AND('Individual Cost Statement'!$D$25:$D$25="Date when costs incurred",Q11&gt;0),0,'Individual Cost Statement'!$F$26))</f>
        <v>1</v>
      </c>
      <c r="S11" s="520">
        <f t="shared" si="11"/>
        <v>216.40423323571929</v>
      </c>
      <c r="T11" s="518">
        <f t="shared" si="12"/>
        <v>1601.3913259443227</v>
      </c>
      <c r="U11" s="521">
        <f t="shared" si="13"/>
        <v>58379.369999999988</v>
      </c>
      <c r="V11" s="522" t="str">
        <f>IF(R11&gt;0," ",IF(AND('Individual Cost Statement'!$D$25:$D$25="Date when costs incurred",Q11&gt;0),"ENCODE Exchange rate !"," "))</f>
        <v xml:space="preserve"> </v>
      </c>
      <c r="W11" s="523"/>
    </row>
    <row r="12" spans="1:23" s="17" customFormat="1" ht="12.75" customHeight="1" x14ac:dyDescent="0.2">
      <c r="A12" s="507">
        <f t="shared" si="0"/>
        <v>5</v>
      </c>
      <c r="B12" s="464" t="s">
        <v>978</v>
      </c>
      <c r="C12" s="508" t="str">
        <f t="shared" si="1"/>
        <v>Official</v>
      </c>
      <c r="D12" s="508" t="str">
        <f t="shared" si="1"/>
        <v>Technician</v>
      </c>
      <c r="E12" s="509" t="str">
        <f t="shared" si="1"/>
        <v>Non_additional</v>
      </c>
      <c r="F12" s="510">
        <v>44136</v>
      </c>
      <c r="G12" s="510" t="str">
        <f t="shared" si="1"/>
        <v>IR</v>
      </c>
      <c r="H12" s="511">
        <v>2020</v>
      </c>
      <c r="I12" s="512">
        <f t="shared" si="2"/>
        <v>0</v>
      </c>
      <c r="J12" s="513" t="str">
        <f t="shared" si="2"/>
        <v>IR</v>
      </c>
      <c r="K12" s="514">
        <f t="shared" si="2"/>
        <v>7.4</v>
      </c>
      <c r="L12" s="515">
        <f t="shared" si="9"/>
        <v>1584</v>
      </c>
      <c r="M12" s="515">
        <f t="shared" si="3"/>
        <v>151.5</v>
      </c>
      <c r="N12" s="516">
        <f t="shared" si="4"/>
        <v>545352.1</v>
      </c>
      <c r="O12" s="516">
        <f t="shared" si="5"/>
        <v>0</v>
      </c>
      <c r="P12" s="517"/>
      <c r="Q12" s="518">
        <f t="shared" si="10"/>
        <v>545352.1</v>
      </c>
      <c r="R12" s="519">
        <f>IF(AND('Individual Cost Statement'!$D$25:$D$25="Not applicable (all costs in EURO)",Q12&gt;0),1,IF(AND('Individual Cost Statement'!$D$25:$D$25="Date when costs incurred",Q12&gt;0),0,'Individual Cost Statement'!$F$26))</f>
        <v>1</v>
      </c>
      <c r="S12" s="520">
        <f t="shared" si="11"/>
        <v>344.28794191919189</v>
      </c>
      <c r="T12" s="518">
        <f t="shared" si="12"/>
        <v>2547.7307702020203</v>
      </c>
      <c r="U12" s="521">
        <f t="shared" si="13"/>
        <v>52159.623200757575</v>
      </c>
      <c r="V12" s="522" t="str">
        <f>IF(R12&gt;0," ",IF(AND('Individual Cost Statement'!$D$25:$D$25="Date when costs incurred",Q12&gt;0),"ENCODE Exchange rate !"," "))</f>
        <v xml:space="preserve"> </v>
      </c>
      <c r="W12" s="523"/>
    </row>
    <row r="13" spans="1:23" s="17" customFormat="1" ht="12.75" customHeight="1" x14ac:dyDescent="0.2">
      <c r="A13" s="507">
        <f t="shared" si="0"/>
        <v>6</v>
      </c>
      <c r="B13" s="464" t="s">
        <v>979</v>
      </c>
      <c r="C13" s="508" t="str">
        <f t="shared" si="1"/>
        <v>Official</v>
      </c>
      <c r="D13" s="508" t="str">
        <f t="shared" si="1"/>
        <v>Technician</v>
      </c>
      <c r="E13" s="509" t="str">
        <f t="shared" si="1"/>
        <v>Non_additional</v>
      </c>
      <c r="F13" s="510">
        <v>44136</v>
      </c>
      <c r="G13" s="510" t="str">
        <f t="shared" si="1"/>
        <v>IR</v>
      </c>
      <c r="H13" s="511">
        <v>2020</v>
      </c>
      <c r="I13" s="512">
        <f t="shared" si="2"/>
        <v>0</v>
      </c>
      <c r="J13" s="513" t="str">
        <f t="shared" si="2"/>
        <v>IR</v>
      </c>
      <c r="K13" s="514">
        <f t="shared" si="2"/>
        <v>7.4</v>
      </c>
      <c r="L13" s="515">
        <f t="shared" si="9"/>
        <v>1627</v>
      </c>
      <c r="M13" s="515">
        <f t="shared" si="3"/>
        <v>151.5</v>
      </c>
      <c r="N13" s="516">
        <f t="shared" si="4"/>
        <v>549756.69999999984</v>
      </c>
      <c r="O13" s="516">
        <f t="shared" si="5"/>
        <v>0</v>
      </c>
      <c r="P13" s="517"/>
      <c r="Q13" s="518">
        <f t="shared" si="10"/>
        <v>549756.69999999984</v>
      </c>
      <c r="R13" s="519">
        <f>IF(AND('Individual Cost Statement'!$D$25:$D$25="Not applicable (all costs in EURO)",Q13&gt;0),1,IF(AND('Individual Cost Statement'!$D$25:$D$25="Date when costs incurred",Q13&gt;0),0,'Individual Cost Statement'!$F$26))</f>
        <v>1</v>
      </c>
      <c r="S13" s="520">
        <f t="shared" si="11"/>
        <v>337.89594345421011</v>
      </c>
      <c r="T13" s="518">
        <f t="shared" si="12"/>
        <v>2500.4299815611548</v>
      </c>
      <c r="U13" s="521">
        <f t="shared" si="13"/>
        <v>51191.235433312831</v>
      </c>
      <c r="V13" s="522" t="str">
        <f>IF(R13&gt;0," ",IF(AND('Individual Cost Statement'!$D$25:$D$25="Date when costs incurred",Q13&gt;0),"ENCODE Exchange rate !"," "))</f>
        <v xml:space="preserve"> </v>
      </c>
      <c r="W13" s="523"/>
    </row>
    <row r="14" spans="1:23" s="17" customFormat="1" ht="12.75" customHeight="1" x14ac:dyDescent="0.2">
      <c r="A14" s="507">
        <f t="shared" si="0"/>
        <v>7</v>
      </c>
      <c r="B14" s="464"/>
      <c r="C14" s="508" t="str">
        <f t="shared" si="1"/>
        <v/>
      </c>
      <c r="D14" s="508" t="str">
        <f t="shared" si="1"/>
        <v/>
      </c>
      <c r="E14" s="509" t="str">
        <f t="shared" si="1"/>
        <v/>
      </c>
      <c r="F14" s="510" t="str">
        <f t="shared" si="1"/>
        <v/>
      </c>
      <c r="G14" s="510" t="str">
        <f t="shared" si="1"/>
        <v/>
      </c>
      <c r="H14" s="511">
        <v>2020</v>
      </c>
      <c r="I14" s="512" t="str">
        <f t="shared" si="2"/>
        <v/>
      </c>
      <c r="J14" s="513" t="str">
        <f t="shared" si="2"/>
        <v/>
      </c>
      <c r="K14" s="514" t="str">
        <f t="shared" si="2"/>
        <v/>
      </c>
      <c r="L14" s="515">
        <f t="shared" si="9"/>
        <v>0</v>
      </c>
      <c r="M14" s="515">
        <f t="shared" si="3"/>
        <v>0</v>
      </c>
      <c r="N14" s="516">
        <f t="shared" si="4"/>
        <v>0</v>
      </c>
      <c r="O14" s="516">
        <f t="shared" si="5"/>
        <v>0</v>
      </c>
      <c r="P14" s="517"/>
      <c r="Q14" s="518">
        <f t="shared" si="10"/>
        <v>0</v>
      </c>
      <c r="R14" s="519">
        <f>IF(AND('Individual Cost Statement'!$D$25:$D$25="Not applicable (all costs in EURO)",Q14&gt;0),1,IF(AND('Individual Cost Statement'!$D$25:$D$25="Date when costs incurred",Q14&gt;0),0,'Individual Cost Statement'!$F$26))</f>
        <v>1</v>
      </c>
      <c r="S14" s="520" t="str">
        <f t="shared" si="11"/>
        <v xml:space="preserve"> </v>
      </c>
      <c r="T14" s="518" t="str">
        <f t="shared" si="12"/>
        <v xml:space="preserve"> </v>
      </c>
      <c r="U14" s="521" t="str">
        <f t="shared" si="13"/>
        <v xml:space="preserve"> </v>
      </c>
      <c r="V14" s="522" t="str">
        <f>IF(R14&gt;0," ",IF(AND('Individual Cost Statement'!$D$25:$D$25="Date when costs incurred",Q14&gt;0),"ENCODE Exchange rate !"," "))</f>
        <v xml:space="preserve"> </v>
      </c>
      <c r="W14" s="523"/>
    </row>
    <row r="15" spans="1:23" s="17" customFormat="1" ht="12.75" customHeight="1" x14ac:dyDescent="0.2">
      <c r="A15" s="507">
        <f t="shared" si="0"/>
        <v>8</v>
      </c>
      <c r="B15" s="464"/>
      <c r="C15" s="508" t="str">
        <f t="shared" si="1"/>
        <v/>
      </c>
      <c r="D15" s="508" t="str">
        <f t="shared" si="1"/>
        <v/>
      </c>
      <c r="E15" s="509" t="str">
        <f t="shared" si="1"/>
        <v/>
      </c>
      <c r="F15" s="510" t="str">
        <f t="shared" si="1"/>
        <v/>
      </c>
      <c r="G15" s="510" t="str">
        <f t="shared" si="1"/>
        <v/>
      </c>
      <c r="H15" s="511">
        <v>2020</v>
      </c>
      <c r="I15" s="512" t="str">
        <f t="shared" si="2"/>
        <v/>
      </c>
      <c r="J15" s="513" t="str">
        <f t="shared" si="2"/>
        <v/>
      </c>
      <c r="K15" s="514" t="str">
        <f t="shared" si="2"/>
        <v/>
      </c>
      <c r="L15" s="515">
        <f t="shared" si="9"/>
        <v>0</v>
      </c>
      <c r="M15" s="515">
        <f t="shared" si="3"/>
        <v>0</v>
      </c>
      <c r="N15" s="516">
        <f t="shared" si="4"/>
        <v>0</v>
      </c>
      <c r="O15" s="516">
        <f t="shared" si="5"/>
        <v>0</v>
      </c>
      <c r="P15" s="517"/>
      <c r="Q15" s="518">
        <f t="shared" si="10"/>
        <v>0</v>
      </c>
      <c r="R15" s="519">
        <f>IF(AND('Individual Cost Statement'!$D$25:$D$25="Not applicable (all costs in EURO)",Q15&gt;0),1,IF(AND('Individual Cost Statement'!$D$25:$D$25="Date when costs incurred",Q15&gt;0),0,'Individual Cost Statement'!$F$26))</f>
        <v>1</v>
      </c>
      <c r="S15" s="520" t="str">
        <f t="shared" si="11"/>
        <v xml:space="preserve"> </v>
      </c>
      <c r="T15" s="518" t="str">
        <f t="shared" si="12"/>
        <v xml:space="preserve"> </v>
      </c>
      <c r="U15" s="521" t="str">
        <f t="shared" si="13"/>
        <v xml:space="preserve"> </v>
      </c>
      <c r="V15" s="522" t="str">
        <f>IF(R15&gt;0," ",IF(AND('Individual Cost Statement'!$D$25:$D$25="Date when costs incurred",Q15&gt;0),"ENCODE Exchange rate !"," "))</f>
        <v xml:space="preserve"> </v>
      </c>
      <c r="W15" s="523"/>
    </row>
    <row r="16" spans="1:23" s="17" customFormat="1" ht="12.75" customHeight="1" x14ac:dyDescent="0.2">
      <c r="A16" s="507">
        <f t="shared" si="0"/>
        <v>9</v>
      </c>
      <c r="B16" s="464"/>
      <c r="C16" s="508" t="str">
        <f t="shared" si="1"/>
        <v/>
      </c>
      <c r="D16" s="508" t="str">
        <f t="shared" si="1"/>
        <v/>
      </c>
      <c r="E16" s="509" t="str">
        <f t="shared" si="1"/>
        <v/>
      </c>
      <c r="F16" s="510" t="str">
        <f t="shared" si="1"/>
        <v/>
      </c>
      <c r="G16" s="510" t="str">
        <f t="shared" si="1"/>
        <v/>
      </c>
      <c r="H16" s="511">
        <v>2020</v>
      </c>
      <c r="I16" s="512" t="str">
        <f t="shared" si="2"/>
        <v/>
      </c>
      <c r="J16" s="513" t="str">
        <f t="shared" si="2"/>
        <v/>
      </c>
      <c r="K16" s="514" t="str">
        <f t="shared" si="2"/>
        <v/>
      </c>
      <c r="L16" s="515">
        <f t="shared" si="9"/>
        <v>0</v>
      </c>
      <c r="M16" s="515">
        <f t="shared" si="3"/>
        <v>0</v>
      </c>
      <c r="N16" s="516">
        <f t="shared" si="4"/>
        <v>0</v>
      </c>
      <c r="O16" s="516">
        <f t="shared" si="5"/>
        <v>0</v>
      </c>
      <c r="P16" s="517"/>
      <c r="Q16" s="518">
        <f t="shared" si="10"/>
        <v>0</v>
      </c>
      <c r="R16" s="519">
        <f>IF(AND('Individual Cost Statement'!$D$25:$D$25="Not applicable (all costs in EURO)",Q16&gt;0),1,IF(AND('Individual Cost Statement'!$D$25:$D$25="Date when costs incurred",Q16&gt;0),0,'Individual Cost Statement'!$F$26))</f>
        <v>1</v>
      </c>
      <c r="S16" s="520" t="str">
        <f t="shared" si="11"/>
        <v xml:space="preserve"> </v>
      </c>
      <c r="T16" s="518" t="str">
        <f t="shared" si="12"/>
        <v xml:space="preserve"> </v>
      </c>
      <c r="U16" s="521" t="str">
        <f t="shared" si="13"/>
        <v xml:space="preserve"> </v>
      </c>
      <c r="V16" s="522" t="str">
        <f>IF(R16&gt;0," ",IF(AND('Individual Cost Statement'!$D$25:$D$25="Date when costs incurred",Q16&gt;0),"ENCODE Exchange rate !"," "))</f>
        <v xml:space="preserve"> </v>
      </c>
      <c r="W16" s="523"/>
    </row>
    <row r="17" spans="1:23" s="17" customFormat="1" ht="12.75" customHeight="1" x14ac:dyDescent="0.2">
      <c r="A17" s="507">
        <f t="shared" si="0"/>
        <v>10</v>
      </c>
      <c r="B17" s="464"/>
      <c r="C17" s="508" t="str">
        <f t="shared" si="1"/>
        <v/>
      </c>
      <c r="D17" s="508" t="str">
        <f t="shared" si="1"/>
        <v/>
      </c>
      <c r="E17" s="509" t="str">
        <f t="shared" si="1"/>
        <v/>
      </c>
      <c r="F17" s="510" t="str">
        <f t="shared" si="1"/>
        <v/>
      </c>
      <c r="G17" s="510" t="str">
        <f t="shared" si="1"/>
        <v/>
      </c>
      <c r="H17" s="511">
        <v>2020</v>
      </c>
      <c r="I17" s="512" t="str">
        <f t="shared" si="2"/>
        <v/>
      </c>
      <c r="J17" s="513" t="str">
        <f t="shared" si="2"/>
        <v/>
      </c>
      <c r="K17" s="514" t="str">
        <f t="shared" si="2"/>
        <v/>
      </c>
      <c r="L17" s="515">
        <f t="shared" si="9"/>
        <v>0</v>
      </c>
      <c r="M17" s="515">
        <f t="shared" si="3"/>
        <v>0</v>
      </c>
      <c r="N17" s="516">
        <f t="shared" si="4"/>
        <v>0</v>
      </c>
      <c r="O17" s="516">
        <f t="shared" si="5"/>
        <v>0</v>
      </c>
      <c r="P17" s="517"/>
      <c r="Q17" s="518">
        <f t="shared" ref="Q17:Q20" si="14">SUM(N17:O17)</f>
        <v>0</v>
      </c>
      <c r="R17" s="519">
        <f>IF(AND('Individual Cost Statement'!$D$25:$D$25="Not applicable (all costs in EURO)",Q17&gt;0),1,IF(AND('Individual Cost Statement'!$D$25:$D$25="Date when costs incurred",Q17&gt;0),0,'Individual Cost Statement'!$F$26))</f>
        <v>1</v>
      </c>
      <c r="S17" s="520" t="str">
        <f t="shared" ref="S17:S20" si="15">IF(AND(L17&gt;0,Q17&gt;0,R17&gt;0),Q17/L17/R17," ")</f>
        <v xml:space="preserve"> </v>
      </c>
      <c r="T17" s="518" t="str">
        <f t="shared" ref="T17:T20" si="16">IF(S17=" "," ",S17*K17)</f>
        <v xml:space="preserve"> </v>
      </c>
      <c r="U17" s="521" t="str">
        <f t="shared" ref="U17:U20" si="17">IF(S17=" "," ",S17*M17)</f>
        <v xml:space="preserve"> </v>
      </c>
      <c r="V17" s="522" t="str">
        <f>IF(R17&gt;0," ",IF(AND('Individual Cost Statement'!$D$25:$D$25="Date when costs incurred",Q17&gt;0),"ENCODE Exchange rate !"," "))</f>
        <v xml:space="preserve"> </v>
      </c>
      <c r="W17" s="523"/>
    </row>
    <row r="18" spans="1:23" s="17" customFormat="1" ht="12.75" customHeight="1" x14ac:dyDescent="0.2">
      <c r="A18" s="507">
        <f t="shared" si="0"/>
        <v>11</v>
      </c>
      <c r="B18" s="464"/>
      <c r="C18" s="508" t="str">
        <f t="shared" si="1"/>
        <v/>
      </c>
      <c r="D18" s="508" t="str">
        <f t="shared" si="1"/>
        <v/>
      </c>
      <c r="E18" s="509" t="str">
        <f t="shared" si="1"/>
        <v/>
      </c>
      <c r="F18" s="510" t="str">
        <f t="shared" si="1"/>
        <v/>
      </c>
      <c r="G18" s="510" t="str">
        <f t="shared" si="1"/>
        <v/>
      </c>
      <c r="H18" s="511">
        <v>2020</v>
      </c>
      <c r="I18" s="512" t="str">
        <f t="shared" si="2"/>
        <v/>
      </c>
      <c r="J18" s="513" t="str">
        <f t="shared" si="2"/>
        <v/>
      </c>
      <c r="K18" s="514" t="str">
        <f t="shared" si="2"/>
        <v/>
      </c>
      <c r="L18" s="515">
        <f t="shared" si="9"/>
        <v>0</v>
      </c>
      <c r="M18" s="515">
        <f t="shared" si="3"/>
        <v>0</v>
      </c>
      <c r="N18" s="516">
        <f t="shared" si="4"/>
        <v>0</v>
      </c>
      <c r="O18" s="516">
        <f t="shared" si="5"/>
        <v>0</v>
      </c>
      <c r="P18" s="517"/>
      <c r="Q18" s="518">
        <f t="shared" si="14"/>
        <v>0</v>
      </c>
      <c r="R18" s="519">
        <f>IF(AND('Individual Cost Statement'!$D$25:$D$25="Not applicable (all costs in EURO)",Q18&gt;0),1,IF(AND('Individual Cost Statement'!$D$25:$D$25="Date when costs incurred",Q18&gt;0),0,'Individual Cost Statement'!$F$26))</f>
        <v>1</v>
      </c>
      <c r="S18" s="520" t="str">
        <f t="shared" si="15"/>
        <v xml:space="preserve"> </v>
      </c>
      <c r="T18" s="518" t="str">
        <f t="shared" si="16"/>
        <v xml:space="preserve"> </v>
      </c>
      <c r="U18" s="521" t="str">
        <f t="shared" si="17"/>
        <v xml:space="preserve"> </v>
      </c>
      <c r="V18" s="522" t="str">
        <f>IF(R18&gt;0," ",IF(AND('Individual Cost Statement'!$D$25:$D$25="Date when costs incurred",Q18&gt;0),"ENCODE Exchange rate !"," "))</f>
        <v xml:space="preserve"> </v>
      </c>
      <c r="W18" s="523"/>
    </row>
    <row r="19" spans="1:23" s="17" customFormat="1" ht="12.75" customHeight="1" x14ac:dyDescent="0.2">
      <c r="A19" s="507">
        <f t="shared" si="0"/>
        <v>12</v>
      </c>
      <c r="B19" s="464"/>
      <c r="C19" s="508" t="str">
        <f t="shared" si="1"/>
        <v/>
      </c>
      <c r="D19" s="508" t="str">
        <f t="shared" si="1"/>
        <v/>
      </c>
      <c r="E19" s="509" t="str">
        <f t="shared" si="1"/>
        <v/>
      </c>
      <c r="F19" s="510" t="str">
        <f t="shared" si="1"/>
        <v/>
      </c>
      <c r="G19" s="510" t="str">
        <f t="shared" si="1"/>
        <v/>
      </c>
      <c r="H19" s="511">
        <v>2020</v>
      </c>
      <c r="I19" s="512" t="str">
        <f t="shared" si="2"/>
        <v/>
      </c>
      <c r="J19" s="513" t="str">
        <f t="shared" si="2"/>
        <v/>
      </c>
      <c r="K19" s="514" t="str">
        <f t="shared" si="2"/>
        <v/>
      </c>
      <c r="L19" s="515">
        <f t="shared" si="9"/>
        <v>0</v>
      </c>
      <c r="M19" s="515">
        <f t="shared" si="3"/>
        <v>0</v>
      </c>
      <c r="N19" s="516">
        <f t="shared" si="4"/>
        <v>0</v>
      </c>
      <c r="O19" s="516">
        <f t="shared" si="5"/>
        <v>0</v>
      </c>
      <c r="P19" s="517"/>
      <c r="Q19" s="518">
        <f t="shared" si="14"/>
        <v>0</v>
      </c>
      <c r="R19" s="519">
        <f>IF(AND('Individual Cost Statement'!$D$25:$D$25="Not applicable (all costs in EURO)",Q19&gt;0),1,IF(AND('Individual Cost Statement'!$D$25:$D$25="Date when costs incurred",Q19&gt;0),0,'Individual Cost Statement'!$F$26))</f>
        <v>1</v>
      </c>
      <c r="S19" s="520" t="str">
        <f t="shared" si="15"/>
        <v xml:space="preserve"> </v>
      </c>
      <c r="T19" s="518" t="str">
        <f t="shared" si="16"/>
        <v xml:space="preserve"> </v>
      </c>
      <c r="U19" s="521" t="str">
        <f t="shared" si="17"/>
        <v xml:space="preserve"> </v>
      </c>
      <c r="V19" s="522" t="str">
        <f>IF(R19&gt;0," ",IF(AND('Individual Cost Statement'!$D$25:$D$25="Date when costs incurred",Q19&gt;0),"ENCODE Exchange rate !"," "))</f>
        <v xml:space="preserve"> </v>
      </c>
      <c r="W19" s="523"/>
    </row>
    <row r="20" spans="1:23" s="17" customFormat="1" ht="12.75" customHeight="1" x14ac:dyDescent="0.2">
      <c r="A20" s="507">
        <f t="shared" si="0"/>
        <v>13</v>
      </c>
      <c r="B20" s="464"/>
      <c r="C20" s="508" t="str">
        <f t="shared" si="1"/>
        <v/>
      </c>
      <c r="D20" s="508" t="str">
        <f t="shared" si="1"/>
        <v/>
      </c>
      <c r="E20" s="509" t="str">
        <f t="shared" si="1"/>
        <v/>
      </c>
      <c r="F20" s="510" t="str">
        <f t="shared" si="1"/>
        <v/>
      </c>
      <c r="G20" s="510" t="str">
        <f t="shared" si="1"/>
        <v/>
      </c>
      <c r="H20" s="511">
        <v>2020</v>
      </c>
      <c r="I20" s="512" t="str">
        <f t="shared" si="2"/>
        <v/>
      </c>
      <c r="J20" s="513" t="str">
        <f t="shared" si="2"/>
        <v/>
      </c>
      <c r="K20" s="514" t="str">
        <f t="shared" si="2"/>
        <v/>
      </c>
      <c r="L20" s="515">
        <f t="shared" si="9"/>
        <v>0</v>
      </c>
      <c r="M20" s="515">
        <f t="shared" si="3"/>
        <v>0</v>
      </c>
      <c r="N20" s="516">
        <f t="shared" si="4"/>
        <v>0</v>
      </c>
      <c r="O20" s="516">
        <f t="shared" si="5"/>
        <v>0</v>
      </c>
      <c r="P20" s="517"/>
      <c r="Q20" s="518">
        <f t="shared" si="14"/>
        <v>0</v>
      </c>
      <c r="R20" s="519">
        <f>IF(AND('Individual Cost Statement'!$D$25:$D$25="Not applicable (all costs in EURO)",Q20&gt;0),1,IF(AND('Individual Cost Statement'!$D$25:$D$25="Date when costs incurred",Q20&gt;0),0,'Individual Cost Statement'!$F$26))</f>
        <v>1</v>
      </c>
      <c r="S20" s="520" t="str">
        <f t="shared" si="15"/>
        <v xml:space="preserve"> </v>
      </c>
      <c r="T20" s="518" t="str">
        <f t="shared" si="16"/>
        <v xml:space="preserve"> </v>
      </c>
      <c r="U20" s="521" t="str">
        <f t="shared" si="17"/>
        <v xml:space="preserve"> </v>
      </c>
      <c r="V20" s="522" t="str">
        <f>IF(R20&gt;0," ",IF(AND('Individual Cost Statement'!$D$25:$D$25="Date when costs incurred",Q20&gt;0),"ENCODE Exchange rate !"," "))</f>
        <v xml:space="preserve"> </v>
      </c>
      <c r="W20" s="523"/>
    </row>
    <row r="21" spans="1:23" s="17" customFormat="1" ht="12.75" customHeight="1" x14ac:dyDescent="0.2">
      <c r="A21" s="507">
        <f t="shared" si="0"/>
        <v>14</v>
      </c>
      <c r="B21" s="464"/>
      <c r="C21" s="508" t="str">
        <f t="shared" si="1"/>
        <v/>
      </c>
      <c r="D21" s="508" t="str">
        <f t="shared" si="1"/>
        <v/>
      </c>
      <c r="E21" s="509" t="str">
        <f t="shared" si="1"/>
        <v/>
      </c>
      <c r="F21" s="510" t="str">
        <f t="shared" si="1"/>
        <v/>
      </c>
      <c r="G21" s="510" t="str">
        <f t="shared" si="1"/>
        <v/>
      </c>
      <c r="H21" s="511">
        <v>2020</v>
      </c>
      <c r="I21" s="512" t="str">
        <f t="shared" si="2"/>
        <v/>
      </c>
      <c r="J21" s="513" t="str">
        <f t="shared" si="2"/>
        <v/>
      </c>
      <c r="K21" s="514" t="str">
        <f t="shared" si="2"/>
        <v/>
      </c>
      <c r="L21" s="515">
        <f t="shared" si="9"/>
        <v>0</v>
      </c>
      <c r="M21" s="515">
        <f t="shared" si="3"/>
        <v>0</v>
      </c>
      <c r="N21" s="516">
        <f t="shared" si="4"/>
        <v>0</v>
      </c>
      <c r="O21" s="516">
        <f t="shared" si="5"/>
        <v>0</v>
      </c>
      <c r="P21" s="517"/>
      <c r="Q21" s="518">
        <f t="shared" si="10"/>
        <v>0</v>
      </c>
      <c r="R21" s="519">
        <f>IF(AND('Individual Cost Statement'!$D$25:$D$25="Not applicable (all costs in EURO)",Q21&gt;0),1,IF(AND('Individual Cost Statement'!$D$25:$D$25="Date when costs incurred",Q21&gt;0),0,'Individual Cost Statement'!$F$26))</f>
        <v>1</v>
      </c>
      <c r="S21" s="520" t="str">
        <f t="shared" si="11"/>
        <v xml:space="preserve"> </v>
      </c>
      <c r="T21" s="518" t="str">
        <f t="shared" si="12"/>
        <v xml:space="preserve"> </v>
      </c>
      <c r="U21" s="521" t="str">
        <f t="shared" si="13"/>
        <v xml:space="preserve"> </v>
      </c>
      <c r="V21" s="522" t="str">
        <f>IF(R21&gt;0," ",IF(AND('Individual Cost Statement'!$D$25:$D$25="Date when costs incurred",Q21&gt;0),"ENCODE Exchange rate !"," "))</f>
        <v xml:space="preserve"> </v>
      </c>
      <c r="W21" s="523"/>
    </row>
    <row r="22" spans="1:23" s="17" customFormat="1" ht="12.75" customHeight="1" x14ac:dyDescent="0.2">
      <c r="A22" s="507">
        <f t="shared" si="0"/>
        <v>15</v>
      </c>
      <c r="B22" s="464"/>
      <c r="C22" s="508" t="str">
        <f t="shared" si="1"/>
        <v/>
      </c>
      <c r="D22" s="508" t="str">
        <f t="shared" si="1"/>
        <v/>
      </c>
      <c r="E22" s="509" t="str">
        <f t="shared" si="1"/>
        <v/>
      </c>
      <c r="F22" s="510" t="str">
        <f t="shared" si="1"/>
        <v/>
      </c>
      <c r="G22" s="510" t="str">
        <f t="shared" si="1"/>
        <v/>
      </c>
      <c r="H22" s="511">
        <v>2020</v>
      </c>
      <c r="I22" s="512" t="str">
        <f t="shared" si="2"/>
        <v/>
      </c>
      <c r="J22" s="513" t="str">
        <f t="shared" si="2"/>
        <v/>
      </c>
      <c r="K22" s="514" t="str">
        <f t="shared" si="2"/>
        <v/>
      </c>
      <c r="L22" s="515">
        <f t="shared" si="9"/>
        <v>0</v>
      </c>
      <c r="M22" s="515">
        <f t="shared" si="3"/>
        <v>0</v>
      </c>
      <c r="N22" s="516">
        <f t="shared" si="4"/>
        <v>0</v>
      </c>
      <c r="O22" s="516">
        <f t="shared" si="5"/>
        <v>0</v>
      </c>
      <c r="P22" s="517"/>
      <c r="Q22" s="518">
        <f t="shared" ref="Q22" si="18">SUM(N22:O22)</f>
        <v>0</v>
      </c>
      <c r="R22" s="519">
        <f>IF(AND('Individual Cost Statement'!$D$25:$D$25="Not applicable (all costs in EURO)",Q22&gt;0),1,IF(AND('Individual Cost Statement'!$D$25:$D$25="Date when costs incurred",Q22&gt;0),0,'Individual Cost Statement'!$F$26))</f>
        <v>1</v>
      </c>
      <c r="S22" s="520" t="str">
        <f t="shared" ref="S22" si="19">IF(AND(L22&gt;0,Q22&gt;0,R22&gt;0),Q22/L22/R22," ")</f>
        <v xml:space="preserve"> </v>
      </c>
      <c r="T22" s="518" t="str">
        <f t="shared" ref="T22" si="20">IF(S22=" "," ",S22*K22)</f>
        <v xml:space="preserve"> </v>
      </c>
      <c r="U22" s="521" t="str">
        <f t="shared" ref="U22" si="21">IF(S22=" "," ",S22*M22)</f>
        <v xml:space="preserve"> </v>
      </c>
      <c r="V22" s="522" t="str">
        <f>IF(R22&gt;0," ",IF(AND('Individual Cost Statement'!$D$25:$D$25="Date when costs incurred",Q22&gt;0),"ENCODE Exchange rate !"," "))</f>
        <v xml:space="preserve"> </v>
      </c>
      <c r="W22" s="523"/>
    </row>
    <row r="23" spans="1:23" s="17" customFormat="1" ht="12.75" customHeight="1" x14ac:dyDescent="0.2">
      <c r="A23" s="524">
        <f t="shared" si="0"/>
        <v>16</v>
      </c>
      <c r="B23" s="525">
        <v>2020</v>
      </c>
      <c r="C23" s="525"/>
      <c r="D23" s="525"/>
      <c r="E23" s="526"/>
      <c r="F23" s="527"/>
      <c r="G23" s="527"/>
      <c r="H23" s="528" t="s">
        <v>795</v>
      </c>
      <c r="I23" s="529"/>
      <c r="J23" s="530"/>
      <c r="K23" s="531"/>
      <c r="L23" s="532"/>
      <c r="M23" s="532">
        <f>SUM(M8:M22)</f>
        <v>1208.2666666666667</v>
      </c>
      <c r="N23" s="533"/>
      <c r="O23" s="533"/>
      <c r="P23" s="534"/>
      <c r="Q23" s="535">
        <f t="shared" si="6"/>
        <v>0</v>
      </c>
      <c r="R23" s="536">
        <f>IF(AND('Individual Cost Statement'!$D$25:$D$25="Not applicable (all costs in EURO)",Q23&gt;0),1,IF(AND('Individual Cost Statement'!$D$25:$D$25="Date when costs incurred",Q23&gt;0),0,'Individual Cost Statement'!$F$26))</f>
        <v>1</v>
      </c>
      <c r="S23" s="537" t="str">
        <f t="shared" si="7"/>
        <v xml:space="preserve"> </v>
      </c>
      <c r="T23" s="535" t="str">
        <f t="shared" si="8"/>
        <v xml:space="preserve"> </v>
      </c>
      <c r="U23" s="538">
        <f>SUM(U8:U22)</f>
        <v>437465.24363883981</v>
      </c>
      <c r="V23" s="522" t="str">
        <f>IF(R23&gt;0," ",IF(AND('Individual Cost Statement'!$D$25:$D$25="Date when costs incurred",Q23&gt;0),"ENCODE Exchange rate !"," "))</f>
        <v xml:space="preserve"> </v>
      </c>
      <c r="W23" s="539" t="s">
        <v>837</v>
      </c>
    </row>
    <row r="24" spans="1:23" s="17" customFormat="1" ht="12.75" customHeight="1" x14ac:dyDescent="0.2">
      <c r="A24" s="507">
        <f t="shared" si="0"/>
        <v>17</v>
      </c>
      <c r="B24" s="465" t="s">
        <v>980</v>
      </c>
      <c r="C24" s="508" t="str">
        <f t="shared" ref="C24:G38" si="22">IFERROR(VLOOKUP($B24,PersonOversigt,C$4,FALSE),"")</f>
        <v>Official</v>
      </c>
      <c r="D24" s="508" t="str">
        <f t="shared" si="22"/>
        <v>Senior researcher</v>
      </c>
      <c r="E24" s="509" t="str">
        <f t="shared" si="22"/>
        <v>Non_additional</v>
      </c>
      <c r="F24" s="510">
        <f t="shared" si="22"/>
        <v>44075</v>
      </c>
      <c r="G24" s="510">
        <f t="shared" si="22"/>
        <v>0</v>
      </c>
      <c r="H24" s="511">
        <v>2021</v>
      </c>
      <c r="I24" s="512">
        <f t="shared" ref="I24:K38" si="23">IFERROR(VLOOKUP($B24,PersonOversigt,I$4,FALSE),"")</f>
        <v>0</v>
      </c>
      <c r="J24" s="513" t="str">
        <f t="shared" si="23"/>
        <v>IR</v>
      </c>
      <c r="K24" s="514">
        <f t="shared" si="23"/>
        <v>7.4</v>
      </c>
      <c r="L24" s="515">
        <f t="shared" ref="L24:L38" si="24">IFERROR(VLOOKUP(CONCATENATE($H24,$B24),AarsNorm,4,FALSE),0)</f>
        <v>1720</v>
      </c>
      <c r="M24" s="515">
        <f t="shared" ref="M24:M38" si="25">IFERROR(VLOOKUP(CONCATENATE($H24,$B24),PersonMaaned,16,FALSE),0)</f>
        <v>3440</v>
      </c>
      <c r="N24" s="516">
        <f t="shared" ref="N24:N38" si="26">VLOOKUP(CONCATENATE($H24,$B24),BruttoLon,10,FALSE)</f>
        <v>650000</v>
      </c>
      <c r="O24" s="516">
        <f t="shared" ref="O24:O38" si="27">VLOOKUP(CONCATENATE($H24,$B24),BruttoLon,13,FALSE)</f>
        <v>0</v>
      </c>
      <c r="P24" s="517"/>
      <c r="Q24" s="518">
        <f t="shared" si="6"/>
        <v>650000</v>
      </c>
      <c r="R24" s="519">
        <f>IF(AND('Individual Cost Statement'!$D$25:$D$25="Not applicable (all costs in EURO)",Q24&gt;0),1,IF(AND('Individual Cost Statement'!$D$25:$D$25="Date when costs incurred",Q24&gt;0),0,'Individual Cost Statement'!$F$26))</f>
        <v>1</v>
      </c>
      <c r="S24" s="520">
        <f t="shared" si="7"/>
        <v>377.90697674418607</v>
      </c>
      <c r="T24" s="518">
        <f t="shared" si="8"/>
        <v>2796.5116279069771</v>
      </c>
      <c r="U24" s="521">
        <f t="shared" ref="U24:U38" si="28">IF(S24=" "," ",S24*M24)</f>
        <v>1300000</v>
      </c>
      <c r="V24" s="522" t="str">
        <f>IF(R24&gt;0," ",IF(AND('Individual Cost Statement'!$D$25:$D$25="Date when costs incurred",Q24&gt;0),"ENCODE Exchange rate !"," "))</f>
        <v xml:space="preserve"> </v>
      </c>
      <c r="W24" s="523"/>
    </row>
    <row r="25" spans="1:23" s="17" customFormat="1" ht="12.75" customHeight="1" x14ac:dyDescent="0.2">
      <c r="A25" s="507">
        <f t="shared" si="0"/>
        <v>18</v>
      </c>
      <c r="B25" s="465"/>
      <c r="C25" s="508" t="str">
        <f t="shared" si="22"/>
        <v/>
      </c>
      <c r="D25" s="508" t="str">
        <f t="shared" si="22"/>
        <v/>
      </c>
      <c r="E25" s="509" t="str">
        <f t="shared" si="22"/>
        <v/>
      </c>
      <c r="F25" s="510" t="str">
        <f t="shared" si="22"/>
        <v/>
      </c>
      <c r="G25" s="510" t="str">
        <f t="shared" si="22"/>
        <v/>
      </c>
      <c r="H25" s="511">
        <v>2021</v>
      </c>
      <c r="I25" s="512" t="str">
        <f t="shared" si="23"/>
        <v/>
      </c>
      <c r="J25" s="513" t="str">
        <f t="shared" si="23"/>
        <v/>
      </c>
      <c r="K25" s="514" t="str">
        <f t="shared" si="23"/>
        <v/>
      </c>
      <c r="L25" s="515">
        <f t="shared" si="24"/>
        <v>0</v>
      </c>
      <c r="M25" s="515">
        <f t="shared" si="25"/>
        <v>0</v>
      </c>
      <c r="N25" s="516">
        <f t="shared" si="26"/>
        <v>0</v>
      </c>
      <c r="O25" s="516">
        <f t="shared" si="27"/>
        <v>0</v>
      </c>
      <c r="P25" s="517"/>
      <c r="Q25" s="518">
        <f t="shared" si="6"/>
        <v>0</v>
      </c>
      <c r="R25" s="519">
        <f>IF(AND('Individual Cost Statement'!$D$25:$D$25="Not applicable (all costs in EURO)",Q25&gt;0),1,IF(AND('Individual Cost Statement'!$D$25:$D$25="Date when costs incurred",Q25&gt;0),0,'Individual Cost Statement'!$F$26))</f>
        <v>1</v>
      </c>
      <c r="S25" s="520" t="str">
        <f t="shared" si="7"/>
        <v xml:space="preserve"> </v>
      </c>
      <c r="T25" s="518" t="str">
        <f t="shared" si="8"/>
        <v xml:space="preserve"> </v>
      </c>
      <c r="U25" s="521" t="str">
        <f t="shared" si="28"/>
        <v xml:space="preserve"> </v>
      </c>
      <c r="V25" s="522" t="str">
        <f>IF(R25&gt;0," ",IF(AND('Individual Cost Statement'!$D$25:$D$25="Date when costs incurred",Q25&gt;0),"ENCODE Exchange rate !"," "))</f>
        <v xml:space="preserve"> </v>
      </c>
      <c r="W25" s="523"/>
    </row>
    <row r="26" spans="1:23" s="17" customFormat="1" ht="12.75" customHeight="1" x14ac:dyDescent="0.2">
      <c r="A26" s="507">
        <f t="shared" si="0"/>
        <v>19</v>
      </c>
      <c r="B26" s="465"/>
      <c r="C26" s="508" t="str">
        <f t="shared" si="22"/>
        <v/>
      </c>
      <c r="D26" s="508" t="str">
        <f t="shared" si="22"/>
        <v/>
      </c>
      <c r="E26" s="509" t="str">
        <f t="shared" si="22"/>
        <v/>
      </c>
      <c r="F26" s="510" t="str">
        <f t="shared" si="22"/>
        <v/>
      </c>
      <c r="G26" s="510" t="str">
        <f t="shared" si="22"/>
        <v/>
      </c>
      <c r="H26" s="511">
        <v>2021</v>
      </c>
      <c r="I26" s="512" t="str">
        <f t="shared" si="23"/>
        <v/>
      </c>
      <c r="J26" s="513" t="str">
        <f t="shared" si="23"/>
        <v/>
      </c>
      <c r="K26" s="514" t="str">
        <f t="shared" si="23"/>
        <v/>
      </c>
      <c r="L26" s="515">
        <f t="shared" si="24"/>
        <v>0</v>
      </c>
      <c r="M26" s="515">
        <f t="shared" si="25"/>
        <v>0</v>
      </c>
      <c r="N26" s="516">
        <f t="shared" si="26"/>
        <v>0</v>
      </c>
      <c r="O26" s="516">
        <f t="shared" si="27"/>
        <v>0</v>
      </c>
      <c r="P26" s="517"/>
      <c r="Q26" s="518">
        <f t="shared" si="6"/>
        <v>0</v>
      </c>
      <c r="R26" s="519">
        <f>IF(AND('Individual Cost Statement'!$D$25:$D$25="Not applicable (all costs in EURO)",Q26&gt;0),1,IF(AND('Individual Cost Statement'!$D$25:$D$25="Date when costs incurred",Q26&gt;0),0,'Individual Cost Statement'!$F$26))</f>
        <v>1</v>
      </c>
      <c r="S26" s="520" t="str">
        <f t="shared" si="7"/>
        <v xml:space="preserve"> </v>
      </c>
      <c r="T26" s="518" t="str">
        <f t="shared" si="8"/>
        <v xml:space="preserve"> </v>
      </c>
      <c r="U26" s="521" t="str">
        <f t="shared" si="28"/>
        <v xml:space="preserve"> </v>
      </c>
      <c r="V26" s="540"/>
      <c r="W26" s="523"/>
    </row>
    <row r="27" spans="1:23" s="17" customFormat="1" ht="12.75" customHeight="1" x14ac:dyDescent="0.2">
      <c r="A27" s="507">
        <f t="shared" si="0"/>
        <v>20</v>
      </c>
      <c r="B27" s="465"/>
      <c r="C27" s="508" t="str">
        <f t="shared" si="22"/>
        <v/>
      </c>
      <c r="D27" s="508" t="str">
        <f t="shared" si="22"/>
        <v/>
      </c>
      <c r="E27" s="509" t="str">
        <f t="shared" si="22"/>
        <v/>
      </c>
      <c r="F27" s="510" t="str">
        <f t="shared" si="22"/>
        <v/>
      </c>
      <c r="G27" s="510" t="str">
        <f t="shared" si="22"/>
        <v/>
      </c>
      <c r="H27" s="511">
        <v>2021</v>
      </c>
      <c r="I27" s="512" t="str">
        <f t="shared" si="23"/>
        <v/>
      </c>
      <c r="J27" s="513" t="str">
        <f t="shared" si="23"/>
        <v/>
      </c>
      <c r="K27" s="514" t="str">
        <f t="shared" si="23"/>
        <v/>
      </c>
      <c r="L27" s="515">
        <f t="shared" si="24"/>
        <v>0</v>
      </c>
      <c r="M27" s="515">
        <f t="shared" si="25"/>
        <v>0</v>
      </c>
      <c r="N27" s="516">
        <f t="shared" si="26"/>
        <v>0</v>
      </c>
      <c r="O27" s="516">
        <f t="shared" si="27"/>
        <v>0</v>
      </c>
      <c r="P27" s="517"/>
      <c r="Q27" s="518">
        <f t="shared" si="6"/>
        <v>0</v>
      </c>
      <c r="R27" s="519">
        <f>IF(AND('Individual Cost Statement'!$D$25:$D$25="Not applicable (all costs in EURO)",Q27&gt;0),1,IF(AND('Individual Cost Statement'!$D$25:$D$25="Date when costs incurred",Q27&gt;0),0,'Individual Cost Statement'!$F$26))</f>
        <v>1</v>
      </c>
      <c r="S27" s="520" t="str">
        <f t="shared" si="7"/>
        <v xml:space="preserve"> </v>
      </c>
      <c r="T27" s="518" t="str">
        <f t="shared" si="8"/>
        <v xml:space="preserve"> </v>
      </c>
      <c r="U27" s="521" t="str">
        <f t="shared" si="28"/>
        <v xml:space="preserve"> </v>
      </c>
      <c r="V27" s="522" t="str">
        <f>IF(R27&gt;0," ",IF(AND('Individual Cost Statement'!$D$25:$D$25="Date when costs incurred",Q27&gt;0),"ENCODE Exchange rate !"," "))</f>
        <v xml:space="preserve"> </v>
      </c>
      <c r="W27" s="523"/>
    </row>
    <row r="28" spans="1:23" s="17" customFormat="1" ht="12.75" customHeight="1" x14ac:dyDescent="0.2">
      <c r="A28" s="507">
        <f t="shared" si="0"/>
        <v>21</v>
      </c>
      <c r="B28" s="465"/>
      <c r="C28" s="508" t="str">
        <f t="shared" si="22"/>
        <v/>
      </c>
      <c r="D28" s="508" t="str">
        <f t="shared" si="22"/>
        <v/>
      </c>
      <c r="E28" s="509" t="str">
        <f t="shared" si="22"/>
        <v/>
      </c>
      <c r="F28" s="510" t="str">
        <f t="shared" si="22"/>
        <v/>
      </c>
      <c r="G28" s="510" t="str">
        <f t="shared" si="22"/>
        <v/>
      </c>
      <c r="H28" s="511">
        <v>2021</v>
      </c>
      <c r="I28" s="512" t="str">
        <f t="shared" si="23"/>
        <v/>
      </c>
      <c r="J28" s="513" t="str">
        <f t="shared" si="23"/>
        <v/>
      </c>
      <c r="K28" s="514" t="str">
        <f t="shared" si="23"/>
        <v/>
      </c>
      <c r="L28" s="515">
        <f t="shared" si="24"/>
        <v>0</v>
      </c>
      <c r="M28" s="515">
        <f t="shared" si="25"/>
        <v>0</v>
      </c>
      <c r="N28" s="516">
        <f t="shared" si="26"/>
        <v>0</v>
      </c>
      <c r="O28" s="516">
        <f t="shared" si="27"/>
        <v>0</v>
      </c>
      <c r="P28" s="517"/>
      <c r="Q28" s="518">
        <f t="shared" si="6"/>
        <v>0</v>
      </c>
      <c r="R28" s="519">
        <f>IF(AND('Individual Cost Statement'!$D$25:$D$25="Not applicable (all costs in EURO)",Q28&gt;0),1,IF(AND('Individual Cost Statement'!$D$25:$D$25="Date when costs incurred",Q28&gt;0),0,'Individual Cost Statement'!$F$26))</f>
        <v>1</v>
      </c>
      <c r="S28" s="520" t="str">
        <f t="shared" si="7"/>
        <v xml:space="preserve"> </v>
      </c>
      <c r="T28" s="518" t="str">
        <f t="shared" si="8"/>
        <v xml:space="preserve"> </v>
      </c>
      <c r="U28" s="521" t="str">
        <f t="shared" si="28"/>
        <v xml:space="preserve"> </v>
      </c>
      <c r="V28" s="522" t="str">
        <f>IF(R28&gt;0," ",IF(AND('Individual Cost Statement'!$D$25:$D$25="Date when costs incurred",Q28&gt;0),"ENCODE Exchange rate !"," "))</f>
        <v xml:space="preserve"> </v>
      </c>
      <c r="W28" s="523"/>
    </row>
    <row r="29" spans="1:23" s="17" customFormat="1" ht="12.75" customHeight="1" x14ac:dyDescent="0.2">
      <c r="A29" s="507">
        <f t="shared" si="0"/>
        <v>22</v>
      </c>
      <c r="B29" s="465"/>
      <c r="C29" s="508" t="str">
        <f t="shared" si="22"/>
        <v/>
      </c>
      <c r="D29" s="508" t="str">
        <f t="shared" si="22"/>
        <v/>
      </c>
      <c r="E29" s="509" t="str">
        <f t="shared" si="22"/>
        <v/>
      </c>
      <c r="F29" s="510" t="str">
        <f t="shared" si="22"/>
        <v/>
      </c>
      <c r="G29" s="510" t="str">
        <f t="shared" si="22"/>
        <v/>
      </c>
      <c r="H29" s="511">
        <v>2021</v>
      </c>
      <c r="I29" s="512" t="str">
        <f t="shared" si="23"/>
        <v/>
      </c>
      <c r="J29" s="513" t="str">
        <f t="shared" si="23"/>
        <v/>
      </c>
      <c r="K29" s="514" t="str">
        <f t="shared" si="23"/>
        <v/>
      </c>
      <c r="L29" s="515">
        <f t="shared" si="24"/>
        <v>0</v>
      </c>
      <c r="M29" s="515">
        <f t="shared" si="25"/>
        <v>0</v>
      </c>
      <c r="N29" s="516">
        <f t="shared" si="26"/>
        <v>0</v>
      </c>
      <c r="O29" s="516">
        <f t="shared" si="27"/>
        <v>0</v>
      </c>
      <c r="P29" s="517"/>
      <c r="Q29" s="518">
        <f t="shared" si="6"/>
        <v>0</v>
      </c>
      <c r="R29" s="519">
        <f>IF(AND('Individual Cost Statement'!$D$25:$D$25="Not applicable (all costs in EURO)",Q29&gt;0),1,IF(AND('Individual Cost Statement'!$D$25:$D$25="Date when costs incurred",Q29&gt;0),0,'Individual Cost Statement'!$F$26))</f>
        <v>1</v>
      </c>
      <c r="S29" s="520" t="str">
        <f t="shared" si="7"/>
        <v xml:space="preserve"> </v>
      </c>
      <c r="T29" s="518" t="str">
        <f t="shared" si="8"/>
        <v xml:space="preserve"> </v>
      </c>
      <c r="U29" s="521" t="str">
        <f t="shared" si="28"/>
        <v xml:space="preserve"> </v>
      </c>
      <c r="V29" s="522" t="str">
        <f>IF(R29&gt;0," ",IF(AND('Individual Cost Statement'!$D$25:$D$25="Date when costs incurred",Q29&gt;0),"ENCODE Exchange rate !"," "))</f>
        <v xml:space="preserve"> </v>
      </c>
      <c r="W29" s="523"/>
    </row>
    <row r="30" spans="1:23" s="17" customFormat="1" ht="12.75" customHeight="1" x14ac:dyDescent="0.2">
      <c r="A30" s="507">
        <f t="shared" si="0"/>
        <v>23</v>
      </c>
      <c r="B30" s="465"/>
      <c r="C30" s="508" t="str">
        <f t="shared" si="22"/>
        <v/>
      </c>
      <c r="D30" s="508" t="str">
        <f t="shared" si="22"/>
        <v/>
      </c>
      <c r="E30" s="509" t="str">
        <f t="shared" si="22"/>
        <v/>
      </c>
      <c r="F30" s="510" t="str">
        <f t="shared" si="22"/>
        <v/>
      </c>
      <c r="G30" s="510" t="str">
        <f t="shared" si="22"/>
        <v/>
      </c>
      <c r="H30" s="511">
        <v>2021</v>
      </c>
      <c r="I30" s="512" t="str">
        <f t="shared" si="23"/>
        <v/>
      </c>
      <c r="J30" s="513" t="str">
        <f t="shared" si="23"/>
        <v/>
      </c>
      <c r="K30" s="514" t="str">
        <f t="shared" si="23"/>
        <v/>
      </c>
      <c r="L30" s="515">
        <f t="shared" si="24"/>
        <v>0</v>
      </c>
      <c r="M30" s="515">
        <f t="shared" si="25"/>
        <v>0</v>
      </c>
      <c r="N30" s="516">
        <f t="shared" si="26"/>
        <v>0</v>
      </c>
      <c r="O30" s="516">
        <f t="shared" si="27"/>
        <v>0</v>
      </c>
      <c r="P30" s="517"/>
      <c r="Q30" s="518">
        <f t="shared" si="6"/>
        <v>0</v>
      </c>
      <c r="R30" s="519">
        <f>IF(AND('Individual Cost Statement'!$D$25:$D$25="Not applicable (all costs in EURO)",Q30&gt;0),1,IF(AND('Individual Cost Statement'!$D$25:$D$25="Date when costs incurred",Q30&gt;0),0,'Individual Cost Statement'!$F$26))</f>
        <v>1</v>
      </c>
      <c r="S30" s="520" t="str">
        <f t="shared" si="7"/>
        <v xml:space="preserve"> </v>
      </c>
      <c r="T30" s="518" t="str">
        <f t="shared" si="8"/>
        <v xml:space="preserve"> </v>
      </c>
      <c r="U30" s="521" t="str">
        <f t="shared" si="28"/>
        <v xml:space="preserve"> </v>
      </c>
      <c r="V30" s="522" t="str">
        <f>IF(R30&gt;0," ",IF(AND('Individual Cost Statement'!$D$25:$D$25="Date when costs incurred",Q30&gt;0),"ENCODE Exchange rate !"," "))</f>
        <v xml:space="preserve"> </v>
      </c>
      <c r="W30" s="523"/>
    </row>
    <row r="31" spans="1:23" s="17" customFormat="1" ht="12.75" customHeight="1" x14ac:dyDescent="0.2">
      <c r="A31" s="507">
        <f t="shared" si="0"/>
        <v>24</v>
      </c>
      <c r="B31" s="465"/>
      <c r="C31" s="508" t="str">
        <f t="shared" si="22"/>
        <v/>
      </c>
      <c r="D31" s="508" t="str">
        <f t="shared" si="22"/>
        <v/>
      </c>
      <c r="E31" s="509" t="str">
        <f t="shared" si="22"/>
        <v/>
      </c>
      <c r="F31" s="510" t="str">
        <f t="shared" si="22"/>
        <v/>
      </c>
      <c r="G31" s="510" t="str">
        <f t="shared" si="22"/>
        <v/>
      </c>
      <c r="H31" s="511">
        <v>2021</v>
      </c>
      <c r="I31" s="512" t="str">
        <f t="shared" si="23"/>
        <v/>
      </c>
      <c r="J31" s="513" t="str">
        <f t="shared" si="23"/>
        <v/>
      </c>
      <c r="K31" s="514" t="str">
        <f t="shared" si="23"/>
        <v/>
      </c>
      <c r="L31" s="515">
        <f t="shared" si="24"/>
        <v>0</v>
      </c>
      <c r="M31" s="515">
        <f t="shared" si="25"/>
        <v>0</v>
      </c>
      <c r="N31" s="516">
        <f t="shared" si="26"/>
        <v>0</v>
      </c>
      <c r="O31" s="516">
        <f t="shared" si="27"/>
        <v>0</v>
      </c>
      <c r="P31" s="517"/>
      <c r="Q31" s="518">
        <f t="shared" si="6"/>
        <v>0</v>
      </c>
      <c r="R31" s="519">
        <f>IF(AND('Individual Cost Statement'!$D$25:$D$25="Not applicable (all costs in EURO)",Q31&gt;0),1,IF(AND('Individual Cost Statement'!$D$25:$D$25="Date when costs incurred",Q31&gt;0),0,'Individual Cost Statement'!$F$26))</f>
        <v>1</v>
      </c>
      <c r="S31" s="520" t="str">
        <f t="shared" si="7"/>
        <v xml:space="preserve"> </v>
      </c>
      <c r="T31" s="518" t="str">
        <f t="shared" si="8"/>
        <v xml:space="preserve"> </v>
      </c>
      <c r="U31" s="521" t="str">
        <f t="shared" si="28"/>
        <v xml:space="preserve"> </v>
      </c>
      <c r="V31" s="522" t="str">
        <f>IF(R31&gt;0," ",IF(AND('Individual Cost Statement'!$D$25:$D$25="Date when costs incurred",Q31&gt;0),"ENCODE Exchange rate !"," "))</f>
        <v xml:space="preserve"> </v>
      </c>
      <c r="W31" s="523"/>
    </row>
    <row r="32" spans="1:23" s="17" customFormat="1" ht="12.75" customHeight="1" x14ac:dyDescent="0.2">
      <c r="A32" s="507">
        <f t="shared" si="0"/>
        <v>25</v>
      </c>
      <c r="B32" s="465"/>
      <c r="C32" s="508" t="str">
        <f t="shared" si="22"/>
        <v/>
      </c>
      <c r="D32" s="508" t="str">
        <f t="shared" si="22"/>
        <v/>
      </c>
      <c r="E32" s="509" t="str">
        <f t="shared" si="22"/>
        <v/>
      </c>
      <c r="F32" s="510" t="str">
        <f t="shared" si="22"/>
        <v/>
      </c>
      <c r="G32" s="510" t="str">
        <f t="shared" si="22"/>
        <v/>
      </c>
      <c r="H32" s="511">
        <v>2021</v>
      </c>
      <c r="I32" s="512" t="str">
        <f t="shared" si="23"/>
        <v/>
      </c>
      <c r="J32" s="513" t="str">
        <f t="shared" si="23"/>
        <v/>
      </c>
      <c r="K32" s="514" t="str">
        <f t="shared" si="23"/>
        <v/>
      </c>
      <c r="L32" s="515">
        <f t="shared" si="24"/>
        <v>0</v>
      </c>
      <c r="M32" s="515">
        <f t="shared" si="25"/>
        <v>0</v>
      </c>
      <c r="N32" s="516">
        <f t="shared" si="26"/>
        <v>0</v>
      </c>
      <c r="O32" s="516">
        <f t="shared" si="27"/>
        <v>0</v>
      </c>
      <c r="P32" s="517"/>
      <c r="Q32" s="518">
        <f t="shared" si="6"/>
        <v>0</v>
      </c>
      <c r="R32" s="519">
        <f>IF(AND('Individual Cost Statement'!$D$25:$D$25="Not applicable (all costs in EURO)",Q32&gt;0),1,IF(AND('Individual Cost Statement'!$D$25:$D$25="Date when costs incurred",Q32&gt;0),0,'Individual Cost Statement'!$F$26))</f>
        <v>1</v>
      </c>
      <c r="S32" s="520" t="str">
        <f t="shared" si="7"/>
        <v xml:space="preserve"> </v>
      </c>
      <c r="T32" s="518" t="str">
        <f t="shared" si="8"/>
        <v xml:space="preserve"> </v>
      </c>
      <c r="U32" s="521" t="str">
        <f t="shared" si="28"/>
        <v xml:space="preserve"> </v>
      </c>
      <c r="V32" s="522" t="str">
        <f>IF(R32&gt;0," ",IF(AND('Individual Cost Statement'!$D$25:$D$25="Date when costs incurred",Q32&gt;0),"ENCODE Exchange rate !"," "))</f>
        <v xml:space="preserve"> </v>
      </c>
      <c r="W32" s="523"/>
    </row>
    <row r="33" spans="1:23" s="17" customFormat="1" ht="12.75" customHeight="1" x14ac:dyDescent="0.2">
      <c r="A33" s="507">
        <f t="shared" si="0"/>
        <v>26</v>
      </c>
      <c r="B33" s="465"/>
      <c r="C33" s="508" t="str">
        <f t="shared" si="22"/>
        <v/>
      </c>
      <c r="D33" s="508" t="str">
        <f t="shared" si="22"/>
        <v/>
      </c>
      <c r="E33" s="509" t="str">
        <f t="shared" si="22"/>
        <v/>
      </c>
      <c r="F33" s="510" t="str">
        <f t="shared" si="22"/>
        <v/>
      </c>
      <c r="G33" s="510" t="str">
        <f t="shared" si="22"/>
        <v/>
      </c>
      <c r="H33" s="511">
        <v>2021</v>
      </c>
      <c r="I33" s="512" t="str">
        <f t="shared" si="23"/>
        <v/>
      </c>
      <c r="J33" s="513" t="str">
        <f t="shared" si="23"/>
        <v/>
      </c>
      <c r="K33" s="514" t="str">
        <f t="shared" si="23"/>
        <v/>
      </c>
      <c r="L33" s="515">
        <f t="shared" si="24"/>
        <v>0</v>
      </c>
      <c r="M33" s="515">
        <f t="shared" si="25"/>
        <v>0</v>
      </c>
      <c r="N33" s="516">
        <f t="shared" si="26"/>
        <v>0</v>
      </c>
      <c r="O33" s="516">
        <f t="shared" si="27"/>
        <v>0</v>
      </c>
      <c r="P33" s="517"/>
      <c r="Q33" s="518">
        <f t="shared" si="6"/>
        <v>0</v>
      </c>
      <c r="R33" s="519">
        <f>IF(AND('Individual Cost Statement'!$D$25:$D$25="Not applicable (all costs in EURO)",Q33&gt;0),1,IF(AND('Individual Cost Statement'!$D$25:$D$25="Date when costs incurred",Q33&gt;0),0,'Individual Cost Statement'!$F$26))</f>
        <v>1</v>
      </c>
      <c r="S33" s="520" t="str">
        <f t="shared" si="7"/>
        <v xml:space="preserve"> </v>
      </c>
      <c r="T33" s="518" t="str">
        <f t="shared" si="8"/>
        <v xml:space="preserve"> </v>
      </c>
      <c r="U33" s="521" t="str">
        <f t="shared" si="28"/>
        <v xml:space="preserve"> </v>
      </c>
      <c r="V33" s="522" t="str">
        <f>IF(R33&gt;0," ",IF(AND('Individual Cost Statement'!$D$25:$D$25="Date when costs incurred",Q33&gt;0),"ENCODE Exchange rate !"," "))</f>
        <v xml:space="preserve"> </v>
      </c>
      <c r="W33" s="523"/>
    </row>
    <row r="34" spans="1:23" s="17" customFormat="1" ht="12.75" customHeight="1" x14ac:dyDescent="0.2">
      <c r="A34" s="507">
        <f t="shared" si="0"/>
        <v>27</v>
      </c>
      <c r="B34" s="465"/>
      <c r="C34" s="508" t="str">
        <f t="shared" si="22"/>
        <v/>
      </c>
      <c r="D34" s="508" t="str">
        <f t="shared" si="22"/>
        <v/>
      </c>
      <c r="E34" s="509" t="str">
        <f t="shared" si="22"/>
        <v/>
      </c>
      <c r="F34" s="510" t="str">
        <f t="shared" si="22"/>
        <v/>
      </c>
      <c r="G34" s="510" t="str">
        <f t="shared" si="22"/>
        <v/>
      </c>
      <c r="H34" s="511">
        <v>2021</v>
      </c>
      <c r="I34" s="512" t="str">
        <f t="shared" si="23"/>
        <v/>
      </c>
      <c r="J34" s="513" t="str">
        <f t="shared" si="23"/>
        <v/>
      </c>
      <c r="K34" s="514" t="str">
        <f t="shared" si="23"/>
        <v/>
      </c>
      <c r="L34" s="515">
        <f t="shared" si="24"/>
        <v>0</v>
      </c>
      <c r="M34" s="515">
        <f t="shared" si="25"/>
        <v>0</v>
      </c>
      <c r="N34" s="516">
        <f t="shared" si="26"/>
        <v>0</v>
      </c>
      <c r="O34" s="516">
        <f t="shared" si="27"/>
        <v>0</v>
      </c>
      <c r="P34" s="517"/>
      <c r="Q34" s="518">
        <f t="shared" si="6"/>
        <v>0</v>
      </c>
      <c r="R34" s="519">
        <f>IF(AND('Individual Cost Statement'!$D$25:$D$25="Not applicable (all costs in EURO)",Q34&gt;0),1,IF(AND('Individual Cost Statement'!$D$25:$D$25="Date when costs incurred",Q34&gt;0),0,'Individual Cost Statement'!$F$26))</f>
        <v>1</v>
      </c>
      <c r="S34" s="520" t="str">
        <f t="shared" si="7"/>
        <v xml:space="preserve"> </v>
      </c>
      <c r="T34" s="518" t="str">
        <f t="shared" si="8"/>
        <v xml:space="preserve"> </v>
      </c>
      <c r="U34" s="521" t="str">
        <f t="shared" si="28"/>
        <v xml:space="preserve"> </v>
      </c>
      <c r="V34" s="522" t="str">
        <f>IF(R34&gt;0," ",IF(AND('Individual Cost Statement'!$D$25:$D$25="Date when costs incurred",Q34&gt;0),"ENCODE Exchange rate !"," "))</f>
        <v xml:space="preserve"> </v>
      </c>
      <c r="W34" s="523"/>
    </row>
    <row r="35" spans="1:23" s="17" customFormat="1" ht="12.75" customHeight="1" x14ac:dyDescent="0.2">
      <c r="A35" s="507">
        <f t="shared" si="0"/>
        <v>28</v>
      </c>
      <c r="B35" s="465"/>
      <c r="C35" s="508" t="str">
        <f t="shared" si="22"/>
        <v/>
      </c>
      <c r="D35" s="508" t="str">
        <f t="shared" si="22"/>
        <v/>
      </c>
      <c r="E35" s="509" t="str">
        <f t="shared" si="22"/>
        <v/>
      </c>
      <c r="F35" s="510" t="str">
        <f t="shared" si="22"/>
        <v/>
      </c>
      <c r="G35" s="510" t="str">
        <f t="shared" si="22"/>
        <v/>
      </c>
      <c r="H35" s="511">
        <v>2021</v>
      </c>
      <c r="I35" s="512" t="str">
        <f t="shared" si="23"/>
        <v/>
      </c>
      <c r="J35" s="513" t="str">
        <f t="shared" si="23"/>
        <v/>
      </c>
      <c r="K35" s="514" t="str">
        <f t="shared" si="23"/>
        <v/>
      </c>
      <c r="L35" s="515">
        <f t="shared" si="24"/>
        <v>0</v>
      </c>
      <c r="M35" s="515">
        <f t="shared" si="25"/>
        <v>0</v>
      </c>
      <c r="N35" s="516">
        <f t="shared" si="26"/>
        <v>0</v>
      </c>
      <c r="O35" s="516">
        <f t="shared" si="27"/>
        <v>0</v>
      </c>
      <c r="P35" s="517"/>
      <c r="Q35" s="518">
        <f t="shared" si="6"/>
        <v>0</v>
      </c>
      <c r="R35" s="519">
        <f>IF(AND('Individual Cost Statement'!$D$25:$D$25="Not applicable (all costs in EURO)",Q35&gt;0),1,IF(AND('Individual Cost Statement'!$D$25:$D$25="Date when costs incurred",Q35&gt;0),0,'Individual Cost Statement'!$F$26))</f>
        <v>1</v>
      </c>
      <c r="S35" s="520" t="str">
        <f t="shared" si="7"/>
        <v xml:space="preserve"> </v>
      </c>
      <c r="T35" s="518" t="str">
        <f t="shared" si="8"/>
        <v xml:space="preserve"> </v>
      </c>
      <c r="U35" s="521" t="str">
        <f t="shared" si="28"/>
        <v xml:space="preserve"> </v>
      </c>
      <c r="V35" s="522" t="str">
        <f>IF(R35&gt;0," ",IF(AND('Individual Cost Statement'!$D$25:$D$25="Date when costs incurred",Q35&gt;0),"ENCODE Exchange rate !"," "))</f>
        <v xml:space="preserve"> </v>
      </c>
      <c r="W35" s="523"/>
    </row>
    <row r="36" spans="1:23" s="17" customFormat="1" ht="12.75" customHeight="1" x14ac:dyDescent="0.2">
      <c r="A36" s="507">
        <f t="shared" si="0"/>
        <v>29</v>
      </c>
      <c r="B36" s="465"/>
      <c r="C36" s="508" t="str">
        <f t="shared" si="22"/>
        <v/>
      </c>
      <c r="D36" s="508" t="str">
        <f t="shared" si="22"/>
        <v/>
      </c>
      <c r="E36" s="509" t="str">
        <f t="shared" si="22"/>
        <v/>
      </c>
      <c r="F36" s="510" t="str">
        <f t="shared" si="22"/>
        <v/>
      </c>
      <c r="G36" s="510" t="str">
        <f t="shared" si="22"/>
        <v/>
      </c>
      <c r="H36" s="511">
        <v>2021</v>
      </c>
      <c r="I36" s="512" t="str">
        <f t="shared" si="23"/>
        <v/>
      </c>
      <c r="J36" s="513" t="str">
        <f t="shared" si="23"/>
        <v/>
      </c>
      <c r="K36" s="514" t="str">
        <f t="shared" si="23"/>
        <v/>
      </c>
      <c r="L36" s="515">
        <f t="shared" si="24"/>
        <v>0</v>
      </c>
      <c r="M36" s="515">
        <f t="shared" si="25"/>
        <v>0</v>
      </c>
      <c r="N36" s="516">
        <f t="shared" si="26"/>
        <v>0</v>
      </c>
      <c r="O36" s="516">
        <f t="shared" si="27"/>
        <v>0</v>
      </c>
      <c r="P36" s="517"/>
      <c r="Q36" s="518">
        <f t="shared" si="6"/>
        <v>0</v>
      </c>
      <c r="R36" s="519">
        <f>IF(AND('Individual Cost Statement'!$D$25:$D$25="Not applicable (all costs in EURO)",Q36&gt;0),1,IF(AND('Individual Cost Statement'!$D$25:$D$25="Date when costs incurred",Q36&gt;0),0,'Individual Cost Statement'!$F$26))</f>
        <v>1</v>
      </c>
      <c r="S36" s="520" t="str">
        <f t="shared" si="7"/>
        <v xml:space="preserve"> </v>
      </c>
      <c r="T36" s="518" t="str">
        <f t="shared" si="8"/>
        <v xml:space="preserve"> </v>
      </c>
      <c r="U36" s="521" t="str">
        <f t="shared" si="28"/>
        <v xml:space="preserve"> </v>
      </c>
      <c r="V36" s="522" t="str">
        <f>IF(R36&gt;0," ",IF(AND('Individual Cost Statement'!$D$25:$D$25="Date when costs incurred",Q36&gt;0),"ENCODE Exchange rate !"," "))</f>
        <v xml:space="preserve"> </v>
      </c>
      <c r="W36" s="523"/>
    </row>
    <row r="37" spans="1:23" s="17" customFormat="1" ht="12.75" customHeight="1" x14ac:dyDescent="0.2">
      <c r="A37" s="507">
        <f t="shared" si="0"/>
        <v>30</v>
      </c>
      <c r="B37" s="465"/>
      <c r="C37" s="508" t="str">
        <f t="shared" si="22"/>
        <v/>
      </c>
      <c r="D37" s="508" t="str">
        <f t="shared" si="22"/>
        <v/>
      </c>
      <c r="E37" s="509" t="str">
        <f t="shared" si="22"/>
        <v/>
      </c>
      <c r="F37" s="510" t="str">
        <f t="shared" si="22"/>
        <v/>
      </c>
      <c r="G37" s="510" t="str">
        <f t="shared" si="22"/>
        <v/>
      </c>
      <c r="H37" s="511">
        <v>2021</v>
      </c>
      <c r="I37" s="512" t="str">
        <f t="shared" si="23"/>
        <v/>
      </c>
      <c r="J37" s="513" t="str">
        <f t="shared" si="23"/>
        <v/>
      </c>
      <c r="K37" s="514" t="str">
        <f t="shared" si="23"/>
        <v/>
      </c>
      <c r="L37" s="515">
        <f t="shared" si="24"/>
        <v>0</v>
      </c>
      <c r="M37" s="515">
        <f t="shared" si="25"/>
        <v>0</v>
      </c>
      <c r="N37" s="516">
        <f t="shared" si="26"/>
        <v>0</v>
      </c>
      <c r="O37" s="516">
        <f t="shared" si="27"/>
        <v>0</v>
      </c>
      <c r="P37" s="517"/>
      <c r="Q37" s="518">
        <f t="shared" si="6"/>
        <v>0</v>
      </c>
      <c r="R37" s="519">
        <f>IF(AND('Individual Cost Statement'!$D$25:$D$25="Not applicable (all costs in EURO)",Q37&gt;0),1,IF(AND('Individual Cost Statement'!$D$25:$D$25="Date when costs incurred",Q37&gt;0),0,'Individual Cost Statement'!$F$26))</f>
        <v>1</v>
      </c>
      <c r="S37" s="520" t="str">
        <f t="shared" si="7"/>
        <v xml:space="preserve"> </v>
      </c>
      <c r="T37" s="518" t="str">
        <f t="shared" si="8"/>
        <v xml:space="preserve"> </v>
      </c>
      <c r="U37" s="521" t="str">
        <f t="shared" si="28"/>
        <v xml:space="preserve"> </v>
      </c>
      <c r="V37" s="522" t="str">
        <f>IF(R37&gt;0," ",IF(AND('Individual Cost Statement'!$D$25:$D$25="Date when costs incurred",Q37&gt;0),"ENCODE Exchange rate !"," "))</f>
        <v xml:space="preserve"> </v>
      </c>
      <c r="W37" s="523"/>
    </row>
    <row r="38" spans="1:23" s="17" customFormat="1" ht="12.75" customHeight="1" x14ac:dyDescent="0.2">
      <c r="A38" s="507">
        <f t="shared" si="0"/>
        <v>31</v>
      </c>
      <c r="B38" s="465"/>
      <c r="C38" s="508" t="str">
        <f t="shared" si="22"/>
        <v/>
      </c>
      <c r="D38" s="508" t="str">
        <f t="shared" si="22"/>
        <v/>
      </c>
      <c r="E38" s="509" t="str">
        <f t="shared" si="22"/>
        <v/>
      </c>
      <c r="F38" s="510" t="str">
        <f t="shared" si="22"/>
        <v/>
      </c>
      <c r="G38" s="510" t="str">
        <f t="shared" si="22"/>
        <v/>
      </c>
      <c r="H38" s="511">
        <v>2021</v>
      </c>
      <c r="I38" s="512" t="str">
        <f t="shared" si="23"/>
        <v/>
      </c>
      <c r="J38" s="513" t="str">
        <f t="shared" si="23"/>
        <v/>
      </c>
      <c r="K38" s="514" t="str">
        <f t="shared" si="23"/>
        <v/>
      </c>
      <c r="L38" s="515">
        <f t="shared" si="24"/>
        <v>0</v>
      </c>
      <c r="M38" s="515">
        <f t="shared" si="25"/>
        <v>0</v>
      </c>
      <c r="N38" s="516">
        <f t="shared" si="26"/>
        <v>0</v>
      </c>
      <c r="O38" s="516">
        <f t="shared" si="27"/>
        <v>0</v>
      </c>
      <c r="P38" s="517"/>
      <c r="Q38" s="518">
        <f t="shared" si="6"/>
        <v>0</v>
      </c>
      <c r="R38" s="519">
        <f>IF(AND('Individual Cost Statement'!$D$25:$D$25="Not applicable (all costs in EURO)",Q38&gt;0),1,IF(AND('Individual Cost Statement'!$D$25:$D$25="Date when costs incurred",Q38&gt;0),0,'Individual Cost Statement'!$F$26))</f>
        <v>1</v>
      </c>
      <c r="S38" s="520" t="str">
        <f t="shared" si="7"/>
        <v xml:space="preserve"> </v>
      </c>
      <c r="T38" s="518" t="str">
        <f t="shared" si="8"/>
        <v xml:space="preserve"> </v>
      </c>
      <c r="U38" s="521" t="str">
        <f t="shared" si="28"/>
        <v xml:space="preserve"> </v>
      </c>
      <c r="V38" s="522" t="str">
        <f>IF(R38&gt;0," ",IF(AND('Individual Cost Statement'!$D$25:$D$25="Date when costs incurred",Q38&gt;0),"ENCODE Exchange rate !"," "))</f>
        <v xml:space="preserve"> </v>
      </c>
      <c r="W38" s="523"/>
    </row>
    <row r="39" spans="1:23" s="17" customFormat="1" ht="12.75" customHeight="1" x14ac:dyDescent="0.2">
      <c r="A39" s="524">
        <f t="shared" si="0"/>
        <v>32</v>
      </c>
      <c r="B39" s="525">
        <v>2021</v>
      </c>
      <c r="C39" s="525"/>
      <c r="D39" s="525"/>
      <c r="E39" s="526"/>
      <c r="F39" s="527"/>
      <c r="G39" s="527"/>
      <c r="H39" s="528" t="s">
        <v>795</v>
      </c>
      <c r="I39" s="529"/>
      <c r="J39" s="530"/>
      <c r="K39" s="531"/>
      <c r="L39" s="532"/>
      <c r="M39" s="532">
        <f>SUM(M24:M38)</f>
        <v>3440</v>
      </c>
      <c r="N39" s="533"/>
      <c r="O39" s="533"/>
      <c r="P39" s="534"/>
      <c r="Q39" s="535">
        <f t="shared" ref="Q39" si="29">SUM(N39:O39)</f>
        <v>0</v>
      </c>
      <c r="R39" s="536">
        <f>IF(AND('Individual Cost Statement'!$D$25:$D$25="Not applicable (all costs in EURO)",Q39&gt;0),1,IF(AND('Individual Cost Statement'!$D$25:$D$25="Date when costs incurred",Q39&gt;0),0,'Individual Cost Statement'!$F$26))</f>
        <v>1</v>
      </c>
      <c r="S39" s="537" t="str">
        <f t="shared" ref="S39" si="30">IF(AND(L39&gt;0,Q39&gt;0,R39&gt;0),Q39/L39/R39," ")</f>
        <v xml:space="preserve"> </v>
      </c>
      <c r="T39" s="535" t="str">
        <f t="shared" ref="T39" si="31">IF(S39=" "," ",S39*K39)</f>
        <v xml:space="preserve"> </v>
      </c>
      <c r="U39" s="538">
        <f>SUM(U24:U38)</f>
        <v>1300000</v>
      </c>
      <c r="V39" s="522" t="str">
        <f>IF(R39&gt;0," ",IF(AND('Individual Cost Statement'!$D$25:$D$25="Date when costs incurred",Q39&gt;0),"ENCODE Exchange rate !"," "))</f>
        <v xml:space="preserve"> </v>
      </c>
      <c r="W39" s="539" t="s">
        <v>837</v>
      </c>
    </row>
    <row r="40" spans="1:23" s="25" customFormat="1" ht="12.75" customHeight="1" x14ac:dyDescent="0.2">
      <c r="A40" s="850" t="s">
        <v>21</v>
      </c>
      <c r="B40" s="851"/>
      <c r="C40" s="851"/>
      <c r="D40" s="851"/>
      <c r="E40" s="851"/>
      <c r="F40" s="851"/>
      <c r="G40" s="851"/>
      <c r="H40" s="851"/>
      <c r="I40" s="851"/>
      <c r="J40" s="851"/>
      <c r="K40" s="851"/>
      <c r="L40" s="851"/>
      <c r="M40" s="851"/>
      <c r="N40" s="851"/>
      <c r="O40" s="851"/>
      <c r="P40" s="851"/>
      <c r="Q40" s="851"/>
      <c r="R40" s="851"/>
      <c r="S40" s="851"/>
      <c r="T40" s="851"/>
      <c r="U40" s="541">
        <f>Personnel2020+Personnel2021</f>
        <v>1737465.2436388398</v>
      </c>
      <c r="V40" s="542"/>
      <c r="W40" s="542"/>
    </row>
    <row r="41" spans="1:23" x14ac:dyDescent="0.2">
      <c r="A41" s="38"/>
      <c r="B41" s="38"/>
      <c r="C41" s="38"/>
      <c r="D41" s="38"/>
      <c r="E41" s="38"/>
      <c r="F41" s="38"/>
      <c r="G41" s="38"/>
      <c r="H41" s="187"/>
      <c r="I41" s="38"/>
      <c r="J41" s="38"/>
      <c r="K41" s="38"/>
      <c r="L41" s="38"/>
      <c r="M41" s="38"/>
      <c r="N41" s="38"/>
      <c r="O41" s="38"/>
      <c r="P41" s="38"/>
      <c r="Q41" s="38"/>
      <c r="R41" s="38"/>
      <c r="S41" s="38"/>
      <c r="T41" s="38"/>
      <c r="U41" s="38"/>
    </row>
    <row r="42" spans="1:23" x14ac:dyDescent="0.2">
      <c r="A42" s="37"/>
      <c r="B42" s="37"/>
      <c r="C42" s="37"/>
      <c r="D42" s="37"/>
      <c r="E42" s="37"/>
      <c r="F42" s="37"/>
      <c r="G42" s="37"/>
      <c r="H42" s="188"/>
      <c r="I42" s="37"/>
      <c r="J42" s="37"/>
      <c r="K42" s="37"/>
      <c r="L42" s="37"/>
      <c r="M42" s="37"/>
      <c r="N42" s="37"/>
      <c r="O42" s="37"/>
      <c r="P42" s="37"/>
      <c r="Q42" s="37"/>
      <c r="R42" s="37"/>
      <c r="S42" s="37"/>
      <c r="T42" s="37"/>
      <c r="U42" s="37"/>
    </row>
    <row r="43" spans="1:23" x14ac:dyDescent="0.2">
      <c r="A43" s="37"/>
      <c r="B43" s="37"/>
      <c r="C43" s="37"/>
      <c r="D43" s="37"/>
      <c r="E43" s="37"/>
      <c r="F43" s="37"/>
      <c r="G43" s="37"/>
      <c r="H43" s="188"/>
      <c r="I43" s="37"/>
      <c r="J43" s="37"/>
      <c r="K43" s="37"/>
      <c r="L43" s="37"/>
      <c r="M43" s="37"/>
      <c r="N43" s="37"/>
      <c r="O43" s="37"/>
      <c r="P43" s="37"/>
      <c r="Q43" s="37"/>
      <c r="R43" s="37"/>
      <c r="S43" s="37"/>
      <c r="T43" s="37"/>
      <c r="U43" s="37"/>
    </row>
    <row r="44" spans="1:23" x14ac:dyDescent="0.2">
      <c r="A44" s="37"/>
      <c r="B44" s="37"/>
      <c r="C44" s="37"/>
      <c r="D44" s="37"/>
      <c r="E44" s="37"/>
      <c r="F44" s="37"/>
      <c r="G44" s="37"/>
      <c r="H44" s="188"/>
      <c r="I44" s="37"/>
      <c r="J44" s="37"/>
      <c r="K44" s="37"/>
      <c r="L44" s="37"/>
      <c r="M44" s="37"/>
      <c r="N44" s="37"/>
      <c r="O44" s="37"/>
      <c r="P44" s="37"/>
      <c r="Q44" s="37"/>
      <c r="R44" s="37"/>
      <c r="S44" s="37"/>
      <c r="T44" s="37"/>
      <c r="U44" s="37"/>
    </row>
    <row r="45" spans="1:23" ht="13.5" thickBot="1" x14ac:dyDescent="0.25">
      <c r="A45" s="139"/>
      <c r="B45" s="139"/>
      <c r="C45" s="139"/>
      <c r="D45" s="139"/>
      <c r="E45" s="139"/>
      <c r="F45" s="139"/>
      <c r="G45" s="139"/>
      <c r="H45" s="189"/>
      <c r="I45" s="139"/>
      <c r="J45" s="139"/>
      <c r="K45" s="139"/>
      <c r="L45" s="139"/>
      <c r="M45" s="139"/>
      <c r="N45" s="139"/>
      <c r="O45" s="139"/>
      <c r="P45" s="139"/>
      <c r="Q45" s="139"/>
      <c r="R45" s="139"/>
      <c r="S45" s="139"/>
      <c r="T45" s="139"/>
      <c r="U45" s="139"/>
    </row>
    <row r="46" spans="1:23" ht="13.9" customHeight="1" x14ac:dyDescent="0.2">
      <c r="A46" s="838" t="s">
        <v>10</v>
      </c>
      <c r="B46" s="839"/>
      <c r="C46" s="839"/>
      <c r="D46" s="839"/>
      <c r="E46" s="839"/>
      <c r="F46" s="839"/>
      <c r="G46" s="839"/>
      <c r="H46" s="839"/>
      <c r="I46" s="839"/>
      <c r="J46" s="839"/>
      <c r="K46" s="839"/>
      <c r="L46" s="839"/>
      <c r="M46" s="839"/>
      <c r="N46" s="839"/>
      <c r="O46" s="839"/>
      <c r="P46" s="839"/>
      <c r="Q46" s="839"/>
      <c r="R46" s="839"/>
      <c r="S46" s="839"/>
      <c r="T46" s="839"/>
      <c r="U46" s="840"/>
    </row>
    <row r="47" spans="1:23" s="22" customFormat="1" ht="13.9" customHeight="1" x14ac:dyDescent="0.2">
      <c r="A47" s="841" t="s">
        <v>588</v>
      </c>
      <c r="B47" s="842"/>
      <c r="C47" s="842"/>
      <c r="D47" s="842"/>
      <c r="E47" s="842"/>
      <c r="F47" s="842"/>
      <c r="G47" s="842"/>
      <c r="H47" s="842"/>
      <c r="I47" s="842"/>
      <c r="J47" s="842"/>
      <c r="K47" s="842"/>
      <c r="L47" s="842"/>
      <c r="M47" s="842"/>
      <c r="N47" s="842"/>
      <c r="O47" s="842"/>
      <c r="P47" s="842"/>
      <c r="Q47" s="842"/>
      <c r="R47" s="842"/>
      <c r="S47" s="842"/>
      <c r="T47" s="842"/>
      <c r="U47" s="843"/>
    </row>
    <row r="48" spans="1:23" s="22" customFormat="1" ht="13.9" customHeight="1" x14ac:dyDescent="0.2">
      <c r="A48" s="138"/>
      <c r="B48" s="845" t="s">
        <v>728</v>
      </c>
      <c r="C48" s="846"/>
      <c r="D48" s="846"/>
      <c r="E48" s="846"/>
      <c r="F48" s="846"/>
      <c r="G48" s="846"/>
      <c r="H48" s="846"/>
      <c r="I48" s="846"/>
      <c r="J48" s="846"/>
      <c r="K48" s="846"/>
      <c r="L48" s="846"/>
      <c r="M48" s="846"/>
      <c r="N48" s="846"/>
      <c r="O48" s="846"/>
      <c r="P48" s="846"/>
      <c r="Q48" s="846"/>
      <c r="R48" s="846"/>
      <c r="S48" s="846"/>
      <c r="T48" s="846"/>
      <c r="U48" s="847"/>
    </row>
    <row r="49" spans="1:21" s="22" customFormat="1" ht="13.9" customHeight="1" x14ac:dyDescent="0.2">
      <c r="A49" s="138" t="s">
        <v>4</v>
      </c>
      <c r="B49" s="148" t="s">
        <v>616</v>
      </c>
      <c r="C49" s="149"/>
      <c r="D49" s="149"/>
      <c r="E49" s="461"/>
      <c r="F49" s="461"/>
      <c r="G49" s="461"/>
      <c r="H49" s="190"/>
      <c r="I49" s="461"/>
      <c r="J49" s="461"/>
      <c r="K49" s="461"/>
      <c r="L49" s="461"/>
      <c r="M49" s="461"/>
      <c r="N49" s="461"/>
      <c r="O49" s="461"/>
      <c r="P49" s="461"/>
      <c r="Q49" s="461"/>
      <c r="R49" s="461"/>
      <c r="S49" s="461"/>
      <c r="T49" s="461"/>
      <c r="U49" s="462"/>
    </row>
    <row r="50" spans="1:21" s="22" customFormat="1" ht="13.9" customHeight="1" x14ac:dyDescent="0.2">
      <c r="A50" s="28" t="s">
        <v>81</v>
      </c>
      <c r="B50" s="460" t="s">
        <v>750</v>
      </c>
      <c r="C50" s="461"/>
      <c r="D50" s="461"/>
      <c r="E50" s="461"/>
      <c r="F50" s="461"/>
      <c r="G50" s="461"/>
      <c r="H50" s="190"/>
      <c r="I50" s="461"/>
      <c r="J50" s="461"/>
      <c r="K50" s="461"/>
      <c r="L50" s="461"/>
      <c r="M50" s="461"/>
      <c r="N50" s="461"/>
      <c r="O50" s="461"/>
      <c r="P50" s="461"/>
      <c r="Q50" s="461"/>
      <c r="R50" s="461"/>
      <c r="S50" s="461"/>
      <c r="T50" s="461"/>
      <c r="U50" s="462"/>
    </row>
    <row r="51" spans="1:21" s="22" customFormat="1" ht="13.9" customHeight="1" x14ac:dyDescent="0.2">
      <c r="A51" s="28" t="s">
        <v>82</v>
      </c>
      <c r="B51" s="460" t="s">
        <v>584</v>
      </c>
      <c r="C51" s="461"/>
      <c r="D51" s="461"/>
      <c r="E51" s="461"/>
      <c r="F51" s="461"/>
      <c r="G51" s="461"/>
      <c r="H51" s="190"/>
      <c r="I51" s="461"/>
      <c r="J51" s="461"/>
      <c r="K51" s="461"/>
      <c r="L51" s="461"/>
      <c r="M51" s="461"/>
      <c r="N51" s="461"/>
      <c r="O51" s="461"/>
      <c r="P51" s="461"/>
      <c r="Q51" s="461"/>
      <c r="R51" s="461"/>
      <c r="S51" s="461"/>
      <c r="T51" s="461"/>
      <c r="U51" s="462"/>
    </row>
    <row r="52" spans="1:21" s="22" customFormat="1" ht="13.9" customHeight="1" x14ac:dyDescent="0.2">
      <c r="A52" s="28" t="s">
        <v>83</v>
      </c>
      <c r="B52" s="460" t="s">
        <v>723</v>
      </c>
      <c r="C52" s="461"/>
      <c r="D52" s="461"/>
      <c r="E52" s="461"/>
      <c r="F52" s="461"/>
      <c r="G52" s="461"/>
      <c r="H52" s="190"/>
      <c r="I52" s="461"/>
      <c r="J52" s="461"/>
      <c r="K52" s="461"/>
      <c r="L52" s="461"/>
      <c r="M52" s="461"/>
      <c r="N52" s="461"/>
      <c r="O52" s="461"/>
      <c r="P52" s="461"/>
      <c r="Q52" s="461"/>
      <c r="R52" s="461"/>
      <c r="S52" s="461"/>
      <c r="T52" s="461"/>
      <c r="U52" s="462"/>
    </row>
    <row r="53" spans="1:21" s="22" customFormat="1" ht="57" customHeight="1" x14ac:dyDescent="0.2">
      <c r="A53" s="28" t="s">
        <v>84</v>
      </c>
      <c r="B53" s="835" t="s">
        <v>751</v>
      </c>
      <c r="C53" s="836"/>
      <c r="D53" s="836"/>
      <c r="E53" s="836"/>
      <c r="F53" s="836"/>
      <c r="G53" s="836"/>
      <c r="H53" s="836"/>
      <c r="I53" s="836"/>
      <c r="J53" s="836"/>
      <c r="K53" s="836"/>
      <c r="L53" s="836"/>
      <c r="M53" s="836"/>
      <c r="N53" s="836"/>
      <c r="O53" s="836"/>
      <c r="P53" s="836"/>
      <c r="Q53" s="836"/>
      <c r="R53" s="836"/>
      <c r="S53" s="836"/>
      <c r="T53" s="836"/>
      <c r="U53" s="837"/>
    </row>
    <row r="54" spans="1:21" s="22" customFormat="1" ht="13.9" customHeight="1" x14ac:dyDescent="0.2">
      <c r="A54" s="31" t="s">
        <v>85</v>
      </c>
      <c r="B54" s="460" t="s">
        <v>644</v>
      </c>
      <c r="C54" s="461"/>
      <c r="D54" s="461"/>
      <c r="E54" s="461"/>
      <c r="F54" s="461"/>
      <c r="G54" s="461"/>
      <c r="H54" s="190"/>
      <c r="I54" s="461"/>
      <c r="J54" s="461"/>
      <c r="K54" s="461"/>
      <c r="L54" s="461"/>
      <c r="M54" s="461"/>
      <c r="N54" s="461"/>
      <c r="O54" s="461"/>
      <c r="P54" s="461"/>
      <c r="Q54" s="461"/>
      <c r="R54" s="461"/>
      <c r="S54" s="461"/>
      <c r="T54" s="461"/>
      <c r="U54" s="462"/>
    </row>
    <row r="55" spans="1:21" s="22" customFormat="1" ht="13.9" customHeight="1" x14ac:dyDescent="0.2">
      <c r="A55" s="31" t="s">
        <v>86</v>
      </c>
      <c r="B55" s="460" t="s">
        <v>752</v>
      </c>
      <c r="C55" s="461"/>
      <c r="D55" s="461"/>
      <c r="E55" s="461"/>
      <c r="F55" s="461"/>
      <c r="G55" s="461"/>
      <c r="H55" s="190"/>
      <c r="I55" s="461"/>
      <c r="J55" s="461"/>
      <c r="K55" s="461"/>
      <c r="L55" s="461"/>
      <c r="M55" s="461"/>
      <c r="N55" s="461"/>
      <c r="O55" s="461"/>
      <c r="P55" s="461"/>
      <c r="Q55" s="461"/>
      <c r="R55" s="461"/>
      <c r="S55" s="461"/>
      <c r="T55" s="461"/>
      <c r="U55" s="462"/>
    </row>
    <row r="56" spans="1:21" s="22" customFormat="1" ht="13.9" customHeight="1" x14ac:dyDescent="0.2">
      <c r="A56" s="30" t="s">
        <v>51</v>
      </c>
      <c r="B56" s="460" t="s">
        <v>643</v>
      </c>
      <c r="C56" s="461"/>
      <c r="D56" s="461"/>
      <c r="E56" s="461"/>
      <c r="F56" s="461"/>
      <c r="G56" s="461"/>
      <c r="H56" s="190"/>
      <c r="I56" s="461"/>
      <c r="J56" s="461"/>
      <c r="K56" s="461"/>
      <c r="L56" s="461"/>
      <c r="M56" s="461"/>
      <c r="N56" s="461"/>
      <c r="O56" s="461"/>
      <c r="P56" s="461"/>
      <c r="Q56" s="461"/>
      <c r="R56" s="461"/>
      <c r="S56" s="461"/>
      <c r="T56" s="461"/>
      <c r="U56" s="462"/>
    </row>
    <row r="57" spans="1:21" s="22" customFormat="1" ht="13.9" customHeight="1" x14ac:dyDescent="0.2">
      <c r="A57" s="30" t="s">
        <v>52</v>
      </c>
      <c r="B57" s="460" t="s">
        <v>585</v>
      </c>
      <c r="C57" s="461"/>
      <c r="D57" s="461"/>
      <c r="E57" s="461"/>
      <c r="F57" s="461"/>
      <c r="G57" s="461"/>
      <c r="H57" s="190"/>
      <c r="I57" s="461"/>
      <c r="J57" s="461"/>
      <c r="K57" s="461"/>
      <c r="L57" s="461"/>
      <c r="M57" s="461"/>
      <c r="N57" s="461"/>
      <c r="O57" s="461"/>
      <c r="P57" s="461"/>
      <c r="Q57" s="461"/>
      <c r="R57" s="461"/>
      <c r="S57" s="461"/>
      <c r="T57" s="461"/>
      <c r="U57" s="462"/>
    </row>
    <row r="58" spans="1:21" s="22" customFormat="1" ht="13.9" customHeight="1" x14ac:dyDescent="0.2">
      <c r="A58" s="30" t="s">
        <v>53</v>
      </c>
      <c r="B58" s="460" t="s">
        <v>724</v>
      </c>
      <c r="C58" s="461"/>
      <c r="D58" s="461"/>
      <c r="E58" s="461"/>
      <c r="F58" s="461"/>
      <c r="G58" s="461"/>
      <c r="H58" s="190"/>
      <c r="I58" s="461"/>
      <c r="J58" s="461"/>
      <c r="K58" s="461"/>
      <c r="L58" s="461"/>
      <c r="M58" s="461"/>
      <c r="N58" s="461"/>
      <c r="O58" s="461"/>
      <c r="P58" s="461"/>
      <c r="Q58" s="461"/>
      <c r="R58" s="461"/>
      <c r="S58" s="461"/>
      <c r="T58" s="461"/>
      <c r="U58" s="462"/>
    </row>
    <row r="59" spans="1:21" s="22" customFormat="1" ht="13.9" customHeight="1" x14ac:dyDescent="0.2">
      <c r="A59" s="30" t="s">
        <v>54</v>
      </c>
      <c r="B59" s="458" t="s">
        <v>550</v>
      </c>
      <c r="C59" s="459"/>
      <c r="D59" s="459"/>
      <c r="E59" s="461"/>
      <c r="F59" s="461"/>
      <c r="G59" s="461"/>
      <c r="H59" s="190"/>
      <c r="I59" s="461"/>
      <c r="J59" s="461"/>
      <c r="K59" s="461"/>
      <c r="L59" s="461"/>
      <c r="M59" s="461"/>
      <c r="N59" s="461"/>
      <c r="O59" s="461"/>
      <c r="P59" s="461"/>
      <c r="Q59" s="461"/>
      <c r="R59" s="461"/>
      <c r="S59" s="461"/>
      <c r="T59" s="461"/>
      <c r="U59" s="462"/>
    </row>
    <row r="60" spans="1:21" s="22" customFormat="1" ht="23.85" customHeight="1" x14ac:dyDescent="0.2">
      <c r="A60" s="30" t="s">
        <v>514</v>
      </c>
      <c r="B60" s="835" t="s">
        <v>726</v>
      </c>
      <c r="C60" s="836"/>
      <c r="D60" s="836"/>
      <c r="E60" s="836"/>
      <c r="F60" s="836"/>
      <c r="G60" s="836"/>
      <c r="H60" s="836"/>
      <c r="I60" s="836"/>
      <c r="J60" s="836"/>
      <c r="K60" s="836"/>
      <c r="L60" s="836"/>
      <c r="M60" s="836"/>
      <c r="N60" s="836"/>
      <c r="O60" s="836"/>
      <c r="P60" s="836"/>
      <c r="Q60" s="836"/>
      <c r="R60" s="836"/>
      <c r="S60" s="836"/>
      <c r="T60" s="836"/>
      <c r="U60" s="837"/>
    </row>
    <row r="61" spans="1:21" s="22" customFormat="1" ht="13.9" customHeight="1" x14ac:dyDescent="0.2">
      <c r="A61" s="30" t="s">
        <v>517</v>
      </c>
      <c r="B61" s="460" t="s">
        <v>727</v>
      </c>
      <c r="C61" s="461"/>
      <c r="D61" s="461"/>
      <c r="E61" s="461"/>
      <c r="F61" s="461"/>
      <c r="G61" s="461"/>
      <c r="H61" s="190"/>
      <c r="I61" s="461"/>
      <c r="J61" s="461"/>
      <c r="K61" s="461"/>
      <c r="L61" s="461"/>
      <c r="M61" s="461"/>
      <c r="N61" s="461"/>
      <c r="O61" s="461"/>
      <c r="P61" s="461"/>
      <c r="Q61" s="461"/>
      <c r="R61" s="461"/>
      <c r="S61" s="461"/>
      <c r="T61" s="461"/>
      <c r="U61" s="462"/>
    </row>
    <row r="62" spans="1:21" s="22" customFormat="1" ht="13.9" customHeight="1" x14ac:dyDescent="0.2">
      <c r="A62" s="32" t="s">
        <v>48</v>
      </c>
      <c r="B62" s="458" t="s">
        <v>599</v>
      </c>
      <c r="C62" s="459"/>
      <c r="D62" s="459"/>
      <c r="E62" s="461"/>
      <c r="F62" s="461"/>
      <c r="G62" s="461"/>
      <c r="H62" s="190"/>
      <c r="I62" s="461"/>
      <c r="J62" s="461"/>
      <c r="K62" s="461"/>
      <c r="L62" s="461"/>
      <c r="M62" s="461"/>
      <c r="N62" s="461"/>
      <c r="O62" s="461"/>
      <c r="P62" s="461"/>
      <c r="Q62" s="461"/>
      <c r="R62" s="461"/>
      <c r="S62" s="461"/>
      <c r="T62" s="461"/>
      <c r="U62" s="462"/>
    </row>
    <row r="63" spans="1:21" s="22" customFormat="1" ht="13.9" customHeight="1" x14ac:dyDescent="0.2">
      <c r="A63" s="32" t="s">
        <v>49</v>
      </c>
      <c r="B63" s="458" t="s">
        <v>589</v>
      </c>
      <c r="C63" s="459"/>
      <c r="D63" s="459"/>
      <c r="E63" s="461"/>
      <c r="F63" s="461"/>
      <c r="G63" s="461"/>
      <c r="H63" s="190"/>
      <c r="I63" s="461"/>
      <c r="J63" s="461"/>
      <c r="K63" s="461"/>
      <c r="L63" s="461"/>
      <c r="M63" s="461"/>
      <c r="N63" s="461"/>
      <c r="O63" s="461"/>
      <c r="P63" s="461"/>
      <c r="Q63" s="461"/>
      <c r="R63" s="461"/>
      <c r="S63" s="461"/>
      <c r="T63" s="461"/>
      <c r="U63" s="462"/>
    </row>
    <row r="64" spans="1:21" s="22" customFormat="1" ht="13.9" customHeight="1" x14ac:dyDescent="0.2">
      <c r="A64" s="32" t="s">
        <v>50</v>
      </c>
      <c r="B64" s="458" t="s">
        <v>735</v>
      </c>
      <c r="C64" s="459"/>
      <c r="D64" s="459"/>
      <c r="E64" s="461"/>
      <c r="F64" s="461"/>
      <c r="G64" s="461"/>
      <c r="H64" s="190"/>
      <c r="I64" s="461"/>
      <c r="J64" s="461"/>
      <c r="K64" s="461"/>
      <c r="L64" s="461"/>
      <c r="M64" s="461"/>
      <c r="N64" s="461"/>
      <c r="O64" s="461"/>
      <c r="P64" s="461"/>
      <c r="Q64" s="461"/>
      <c r="R64" s="461"/>
      <c r="S64" s="461"/>
      <c r="T64" s="461"/>
      <c r="U64" s="462"/>
    </row>
    <row r="65" spans="1:21" s="22" customFormat="1" ht="13.9" customHeight="1" x14ac:dyDescent="0.2">
      <c r="A65" s="32" t="s">
        <v>87</v>
      </c>
      <c r="B65" s="458" t="s">
        <v>590</v>
      </c>
      <c r="C65" s="459"/>
      <c r="D65" s="459"/>
      <c r="E65" s="461"/>
      <c r="F65" s="461"/>
      <c r="G65" s="461"/>
      <c r="H65" s="190"/>
      <c r="I65" s="461"/>
      <c r="J65" s="461"/>
      <c r="K65" s="461"/>
      <c r="L65" s="461"/>
      <c r="M65" s="461"/>
      <c r="N65" s="461"/>
      <c r="O65" s="461"/>
      <c r="P65" s="461"/>
      <c r="Q65" s="461"/>
      <c r="R65" s="461"/>
      <c r="S65" s="461"/>
      <c r="T65" s="461"/>
      <c r="U65" s="462"/>
    </row>
    <row r="66" spans="1:21" s="22" customFormat="1" ht="13.9" customHeight="1" x14ac:dyDescent="0.2">
      <c r="A66" s="32" t="s">
        <v>88</v>
      </c>
      <c r="B66" s="458" t="s">
        <v>591</v>
      </c>
      <c r="C66" s="459"/>
      <c r="D66" s="459"/>
      <c r="E66" s="461"/>
      <c r="F66" s="461"/>
      <c r="G66" s="461"/>
      <c r="H66" s="190"/>
      <c r="I66" s="461"/>
      <c r="J66" s="461"/>
      <c r="K66" s="461"/>
      <c r="L66" s="461"/>
      <c r="M66" s="461"/>
      <c r="N66" s="461"/>
      <c r="O66" s="461"/>
      <c r="P66" s="461"/>
      <c r="Q66" s="461"/>
      <c r="R66" s="461"/>
      <c r="S66" s="461"/>
      <c r="T66" s="461"/>
      <c r="U66" s="462"/>
    </row>
    <row r="67" spans="1:21" s="22" customFormat="1" ht="13.9" customHeight="1" x14ac:dyDescent="0.2">
      <c r="A67" s="32" t="s">
        <v>88</v>
      </c>
      <c r="B67" s="458" t="s">
        <v>646</v>
      </c>
      <c r="C67" s="459"/>
      <c r="D67" s="459"/>
      <c r="E67" s="461"/>
      <c r="F67" s="461"/>
      <c r="G67" s="461"/>
      <c r="H67" s="190"/>
      <c r="I67" s="461"/>
      <c r="J67" s="461"/>
      <c r="K67" s="461"/>
      <c r="L67" s="461"/>
      <c r="M67" s="461"/>
      <c r="N67" s="461"/>
      <c r="O67" s="461"/>
      <c r="P67" s="461"/>
      <c r="Q67" s="461"/>
      <c r="R67" s="461"/>
      <c r="S67" s="461"/>
      <c r="T67" s="461"/>
      <c r="U67" s="462"/>
    </row>
    <row r="68" spans="1:21" s="22" customFormat="1" ht="13.9" customHeight="1" x14ac:dyDescent="0.2">
      <c r="A68" s="32" t="s">
        <v>88</v>
      </c>
      <c r="B68" s="458" t="s">
        <v>647</v>
      </c>
      <c r="C68" s="459"/>
      <c r="D68" s="459"/>
      <c r="E68" s="461"/>
      <c r="F68" s="461"/>
      <c r="G68" s="461"/>
      <c r="H68" s="190"/>
      <c r="I68" s="461"/>
      <c r="J68" s="461"/>
      <c r="K68" s="461"/>
      <c r="L68" s="461"/>
      <c r="M68" s="461"/>
      <c r="N68" s="461"/>
      <c r="O68" s="461"/>
      <c r="P68" s="461"/>
      <c r="Q68" s="461"/>
      <c r="R68" s="461"/>
      <c r="S68" s="461"/>
      <c r="T68" s="461"/>
      <c r="U68" s="462"/>
    </row>
    <row r="69" spans="1:21" s="22" customFormat="1" ht="13.9" customHeight="1" x14ac:dyDescent="0.2">
      <c r="A69" s="32" t="s">
        <v>556</v>
      </c>
      <c r="B69" s="458" t="s">
        <v>597</v>
      </c>
      <c r="C69" s="459"/>
      <c r="D69" s="459"/>
      <c r="E69" s="461"/>
      <c r="F69" s="461"/>
      <c r="G69" s="461"/>
      <c r="H69" s="190"/>
      <c r="I69" s="461"/>
      <c r="J69" s="461"/>
      <c r="K69" s="461"/>
      <c r="L69" s="461"/>
      <c r="M69" s="461"/>
      <c r="N69" s="461"/>
      <c r="O69" s="461"/>
      <c r="P69" s="461"/>
      <c r="Q69" s="461"/>
      <c r="R69" s="461"/>
      <c r="S69" s="461"/>
      <c r="T69" s="461"/>
      <c r="U69" s="462"/>
    </row>
    <row r="70" spans="1:21" s="22" customFormat="1" ht="13.9" customHeight="1" x14ac:dyDescent="0.2">
      <c r="A70" s="32" t="s">
        <v>557</v>
      </c>
      <c r="B70" s="458" t="s">
        <v>592</v>
      </c>
      <c r="C70" s="459"/>
      <c r="D70" s="459"/>
      <c r="E70" s="461"/>
      <c r="F70" s="461"/>
      <c r="G70" s="461"/>
      <c r="H70" s="190"/>
      <c r="I70" s="461"/>
      <c r="J70" s="461"/>
      <c r="K70" s="461"/>
      <c r="L70" s="461"/>
      <c r="M70" s="461"/>
      <c r="N70" s="461"/>
      <c r="O70" s="461"/>
      <c r="P70" s="461"/>
      <c r="Q70" s="461"/>
      <c r="R70" s="461"/>
      <c r="S70" s="461"/>
      <c r="T70" s="461"/>
      <c r="U70" s="462"/>
    </row>
    <row r="71" spans="1:21" s="22" customFormat="1" ht="13.9" customHeight="1" x14ac:dyDescent="0.2">
      <c r="A71" s="32" t="s">
        <v>559</v>
      </c>
      <c r="B71" s="458" t="s">
        <v>650</v>
      </c>
      <c r="C71" s="459"/>
      <c r="D71" s="459"/>
      <c r="E71" s="461"/>
      <c r="F71" s="461"/>
      <c r="G71" s="461"/>
      <c r="H71" s="190"/>
      <c r="I71" s="461"/>
      <c r="J71" s="461"/>
      <c r="K71" s="461"/>
      <c r="L71" s="461"/>
      <c r="M71" s="461"/>
      <c r="N71" s="461"/>
      <c r="O71" s="461"/>
      <c r="P71" s="461"/>
      <c r="Q71" s="461"/>
      <c r="R71" s="461"/>
      <c r="S71" s="461"/>
      <c r="T71" s="461"/>
      <c r="U71" s="462"/>
    </row>
    <row r="72" spans="1:21" s="22" customFormat="1" x14ac:dyDescent="0.2">
      <c r="A72" s="23"/>
      <c r="B72" s="23"/>
      <c r="C72" s="23"/>
      <c r="D72" s="23"/>
      <c r="E72" s="23"/>
      <c r="F72" s="23"/>
      <c r="G72" s="23"/>
      <c r="H72" s="191"/>
      <c r="I72" s="23"/>
      <c r="J72" s="23"/>
      <c r="K72" s="23"/>
      <c r="L72" s="23"/>
      <c r="M72" s="23"/>
      <c r="N72" s="23"/>
      <c r="O72" s="23"/>
      <c r="P72" s="23"/>
      <c r="Q72" s="23"/>
      <c r="R72" s="23"/>
      <c r="S72" s="23"/>
      <c r="T72" s="11"/>
      <c r="U72" s="11"/>
    </row>
    <row r="73" spans="1:21" s="22" customFormat="1" x14ac:dyDescent="0.2">
      <c r="A73" s="11"/>
      <c r="B73" s="11"/>
      <c r="C73" s="11"/>
      <c r="D73" s="11"/>
      <c r="E73" s="11"/>
      <c r="F73" s="11"/>
      <c r="G73" s="11"/>
      <c r="H73" s="192"/>
      <c r="I73" s="11"/>
      <c r="J73" s="11"/>
      <c r="K73" s="11"/>
      <c r="L73" s="11"/>
      <c r="M73" s="11"/>
      <c r="N73" s="11"/>
      <c r="O73" s="11"/>
      <c r="P73" s="11"/>
      <c r="Q73" s="11"/>
      <c r="R73" s="11"/>
      <c r="S73" s="11"/>
      <c r="T73" s="11"/>
      <c r="U73" s="11"/>
    </row>
    <row r="74" spans="1:21" x14ac:dyDescent="0.2">
      <c r="A74" s="11"/>
      <c r="B74" s="11"/>
      <c r="C74" s="11"/>
      <c r="D74" s="11"/>
      <c r="E74" s="11"/>
      <c r="F74" s="11"/>
      <c r="G74" s="11"/>
      <c r="H74" s="192"/>
      <c r="I74" s="11"/>
      <c r="J74" s="11"/>
      <c r="K74" s="11"/>
      <c r="L74" s="11"/>
      <c r="M74" s="11"/>
      <c r="N74" s="11"/>
      <c r="O74" s="11"/>
      <c r="P74" s="11"/>
      <c r="Q74" s="11"/>
      <c r="R74" s="11"/>
      <c r="S74" s="11"/>
    </row>
  </sheetData>
  <mergeCells count="20">
    <mergeCell ref="S2:U2"/>
    <mergeCell ref="S1:U1"/>
    <mergeCell ref="A40:T40"/>
    <mergeCell ref="N5:U5"/>
    <mergeCell ref="C1:E1"/>
    <mergeCell ref="C2:E2"/>
    <mergeCell ref="C3:E3"/>
    <mergeCell ref="L2:M2"/>
    <mergeCell ref="L1:M1"/>
    <mergeCell ref="N2:O2"/>
    <mergeCell ref="N1:O1"/>
    <mergeCell ref="B5:E5"/>
    <mergeCell ref="F5:G5"/>
    <mergeCell ref="H5:M5"/>
    <mergeCell ref="B60:U60"/>
    <mergeCell ref="A46:U46"/>
    <mergeCell ref="B53:U53"/>
    <mergeCell ref="A47:U47"/>
    <mergeCell ref="S3:U3"/>
    <mergeCell ref="B48:U48"/>
  </mergeCells>
  <phoneticPr fontId="10" type="noConversion"/>
  <conditionalFormatting sqref="E5:E6 E49:E52 E62:E1048576 E54:E59 E40:E46 E8 E23:E38">
    <cfRule type="cellIs" dxfId="146" priority="259" operator="equal">
      <formula>"ADDITIONAL"</formula>
    </cfRule>
    <cfRule type="cellIs" dxfId="145" priority="303" operator="equal">
      <formula>"?"</formula>
    </cfRule>
  </conditionalFormatting>
  <conditionalFormatting sqref="R7:R8 R23:R38">
    <cfRule type="cellIs" dxfId="144" priority="240" operator="equal">
      <formula>0</formula>
    </cfRule>
  </conditionalFormatting>
  <conditionalFormatting sqref="E1:E3">
    <cfRule type="cellIs" dxfId="143" priority="238" operator="equal">
      <formula>"ADDITIONAL"</formula>
    </cfRule>
    <cfRule type="cellIs" dxfId="142" priority="239" operator="equal">
      <formula>"?"</formula>
    </cfRule>
  </conditionalFormatting>
  <conditionalFormatting sqref="R8 R22:R38">
    <cfRule type="expression" dxfId="141" priority="236">
      <formula>$V8="ENCODE Exchange rate !"</formula>
    </cfRule>
  </conditionalFormatting>
  <conditionalFormatting sqref="E61">
    <cfRule type="cellIs" dxfId="140" priority="229" operator="equal">
      <formula>"ADDITIONAL"</formula>
    </cfRule>
    <cfRule type="cellIs" dxfId="139" priority="230" operator="equal">
      <formula>"?"</formula>
    </cfRule>
  </conditionalFormatting>
  <conditionalFormatting sqref="E4">
    <cfRule type="cellIs" dxfId="138" priority="21" operator="equal">
      <formula>"ADDITIONAL"</formula>
    </cfRule>
    <cfRule type="cellIs" dxfId="137" priority="22" operator="equal">
      <formula>"?"</formula>
    </cfRule>
  </conditionalFormatting>
  <conditionalFormatting sqref="E39">
    <cfRule type="cellIs" dxfId="136" priority="19" operator="equal">
      <formula>"ADDITIONAL"</formula>
    </cfRule>
    <cfRule type="cellIs" dxfId="135" priority="20" operator="equal">
      <formula>"?"</formula>
    </cfRule>
  </conditionalFormatting>
  <conditionalFormatting sqref="R39">
    <cfRule type="cellIs" dxfId="134" priority="18" operator="equal">
      <formula>0</formula>
    </cfRule>
  </conditionalFormatting>
  <conditionalFormatting sqref="R39">
    <cfRule type="expression" dxfId="133" priority="17">
      <formula>$V39="ENCODE Exchange rate !"</formula>
    </cfRule>
  </conditionalFormatting>
  <conditionalFormatting sqref="E9:E16 E21">
    <cfRule type="cellIs" dxfId="132" priority="15" operator="equal">
      <formula>"ADDITIONAL"</formula>
    </cfRule>
    <cfRule type="cellIs" dxfId="131" priority="16" operator="equal">
      <formula>"?"</formula>
    </cfRule>
  </conditionalFormatting>
  <conditionalFormatting sqref="R9:R16 R21">
    <cfRule type="cellIs" dxfId="130" priority="14" operator="equal">
      <formula>0</formula>
    </cfRule>
  </conditionalFormatting>
  <conditionalFormatting sqref="R9:R16 R21">
    <cfRule type="expression" dxfId="129" priority="13">
      <formula>$V9="ENCODE Exchange rate !"</formula>
    </cfRule>
  </conditionalFormatting>
  <conditionalFormatting sqref="E22">
    <cfRule type="cellIs" dxfId="128" priority="11" operator="equal">
      <formula>"ADDITIONAL"</formula>
    </cfRule>
    <cfRule type="cellIs" dxfId="127" priority="12" operator="equal">
      <formula>"?"</formula>
    </cfRule>
  </conditionalFormatting>
  <conditionalFormatting sqref="R22">
    <cfRule type="cellIs" dxfId="126" priority="10" operator="equal">
      <formula>0</formula>
    </cfRule>
  </conditionalFormatting>
  <conditionalFormatting sqref="E20 E17">
    <cfRule type="cellIs" dxfId="125" priority="7" operator="equal">
      <formula>"ADDITIONAL"</formula>
    </cfRule>
    <cfRule type="cellIs" dxfId="124" priority="8" operator="equal">
      <formula>"?"</formula>
    </cfRule>
  </conditionalFormatting>
  <conditionalFormatting sqref="R20 R17">
    <cfRule type="cellIs" dxfId="123" priority="6" operator="equal">
      <formula>0</formula>
    </cfRule>
  </conditionalFormatting>
  <conditionalFormatting sqref="R20 R17">
    <cfRule type="expression" dxfId="122" priority="5">
      <formula>$V17="ENCODE Exchange rate !"</formula>
    </cfRule>
  </conditionalFormatting>
  <conditionalFormatting sqref="E18:E19">
    <cfRule type="cellIs" dxfId="121" priority="3" operator="equal">
      <formula>"ADDITIONAL"</formula>
    </cfRule>
    <cfRule type="cellIs" dxfId="120" priority="4" operator="equal">
      <formula>"?"</formula>
    </cfRule>
  </conditionalFormatting>
  <conditionalFormatting sqref="R18:R19">
    <cfRule type="cellIs" dxfId="119" priority="2" operator="equal">
      <formula>0</formula>
    </cfRule>
  </conditionalFormatting>
  <conditionalFormatting sqref="R18:R19">
    <cfRule type="expression" dxfId="118" priority="1">
      <formula>$V18="ENCODE Exchange rate !"</formula>
    </cfRule>
  </conditionalFormatting>
  <dataValidations count="1">
    <dataValidation type="list" allowBlank="1" showInputMessage="1" showErrorMessage="1" sqref="B24:B38 B8:B22">
      <formula1>PersonListe</formula1>
    </dataValidation>
  </dataValidations>
  <pageMargins left="0.31496062992125984" right="0.39370078740157483" top="0.86614173228346458" bottom="0.59055118110236227" header="0.39370078740157483" footer="0.39370078740157483"/>
  <pageSetup paperSize="9" scale="46" fitToHeight="5" orientation="landscape" r:id="rId1"/>
  <headerFooter scaleWithDoc="0">
    <oddHeader>&amp;C&amp;"Arial,Gras"&amp;12Individual Financial Statement - Details on &amp;A&amp;R&amp;G</oddHeader>
    <oddFooter>&amp;C&amp;8Page &amp;P of &amp;N</oddFooter>
  </headerFooter>
  <colBreaks count="2" manualBreakCount="2">
    <brk id="12" max="1048575" man="1"/>
    <brk id="33" max="1048575" man="1"/>
  </colBreaks>
  <drawing r:id="rId2"/>
  <legacyDrawing r:id="rId3"/>
  <legacyDrawingHF r:id="rId4"/>
  <controls>
    <mc:AlternateContent xmlns:mc="http://schemas.openxmlformats.org/markup-compatibility/2006">
      <mc:Choice Requires="x14">
        <control shapeId="1025" r:id="rId5" name="CommandButton">
          <controlPr defaultSize="0" print="0" autoLine="0" autoPict="0" r:id="rId6">
            <anchor moveWithCells="1">
              <from>
                <xdr:col>10</xdr:col>
                <xdr:colOff>200025</xdr:colOff>
                <xdr:row>0</xdr:row>
                <xdr:rowOff>95250</xdr:rowOff>
              </from>
              <to>
                <xdr:col>11</xdr:col>
                <xdr:colOff>514350</xdr:colOff>
                <xdr:row>1</xdr:row>
                <xdr:rowOff>95250</xdr:rowOff>
              </to>
            </anchor>
          </controlPr>
        </control>
      </mc:Choice>
      <mc:Fallback>
        <control shapeId="1025" r:id="rId5" name="CommandButton"/>
      </mc:Fallback>
    </mc:AlternateContent>
  </control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0">
    <tabColor rgb="FFFFC000"/>
  </sheetPr>
  <dimension ref="A1:E439"/>
  <sheetViews>
    <sheetView topLeftCell="A15" workbookViewId="0">
      <selection activeCell="E38" sqref="E38"/>
    </sheetView>
  </sheetViews>
  <sheetFormatPr defaultRowHeight="12.75" x14ac:dyDescent="0.2"/>
  <cols>
    <col min="1" max="1" width="7.28515625" style="569" customWidth="1"/>
    <col min="2" max="2" width="9.28515625" customWidth="1"/>
    <col min="3" max="3" width="45.7109375" customWidth="1"/>
    <col min="4" max="4" width="13.85546875" customWidth="1"/>
    <col min="5" max="5" width="12.7109375" customWidth="1"/>
  </cols>
  <sheetData>
    <row r="1" spans="1:5" x14ac:dyDescent="0.2">
      <c r="A1" s="628" t="s">
        <v>788</v>
      </c>
      <c r="B1" s="392" t="s">
        <v>855</v>
      </c>
      <c r="C1" s="270" t="s">
        <v>774</v>
      </c>
      <c r="D1" s="270" t="s">
        <v>834</v>
      </c>
      <c r="E1" s="270" t="s">
        <v>857</v>
      </c>
    </row>
    <row r="2" spans="1:5" x14ac:dyDescent="0.2">
      <c r="A2" s="629">
        <v>2020</v>
      </c>
      <c r="B2" s="624" t="s">
        <v>785</v>
      </c>
      <c r="C2" s="625" t="s">
        <v>975</v>
      </c>
      <c r="D2" s="625" t="s">
        <v>868</v>
      </c>
      <c r="E2" s="780">
        <f>1924/12</f>
        <v>160.33333333333334</v>
      </c>
    </row>
    <row r="3" spans="1:5" x14ac:dyDescent="0.2">
      <c r="A3" s="629">
        <v>2020</v>
      </c>
      <c r="B3" s="624" t="s">
        <v>786</v>
      </c>
      <c r="C3" s="625" t="s">
        <v>975</v>
      </c>
      <c r="D3" s="625" t="s">
        <v>868</v>
      </c>
      <c r="E3" s="780">
        <f>1924/12</f>
        <v>160.33333333333334</v>
      </c>
    </row>
    <row r="4" spans="1:5" x14ac:dyDescent="0.2">
      <c r="A4" s="629">
        <v>2020</v>
      </c>
      <c r="B4" s="624" t="s">
        <v>783</v>
      </c>
      <c r="C4" s="625" t="s">
        <v>977</v>
      </c>
      <c r="D4" s="625" t="s">
        <v>868</v>
      </c>
      <c r="E4" s="625">
        <v>65</v>
      </c>
    </row>
    <row r="5" spans="1:5" x14ac:dyDescent="0.2">
      <c r="A5" s="629">
        <v>2020</v>
      </c>
      <c r="B5" s="624" t="s">
        <v>784</v>
      </c>
      <c r="C5" s="625" t="s">
        <v>977</v>
      </c>
      <c r="D5" s="625" t="s">
        <v>868</v>
      </c>
      <c r="E5" s="625">
        <v>143.43</v>
      </c>
    </row>
    <row r="6" spans="1:5" x14ac:dyDescent="0.2">
      <c r="A6" s="629">
        <v>2020</v>
      </c>
      <c r="B6" s="624" t="s">
        <v>783</v>
      </c>
      <c r="C6" s="625" t="s">
        <v>976</v>
      </c>
      <c r="D6" s="625" t="s">
        <v>868</v>
      </c>
      <c r="E6" s="625">
        <v>65</v>
      </c>
    </row>
    <row r="7" spans="1:5" x14ac:dyDescent="0.2">
      <c r="A7" s="629">
        <v>2020</v>
      </c>
      <c r="B7" s="624" t="s">
        <v>784</v>
      </c>
      <c r="C7" s="625" t="s">
        <v>976</v>
      </c>
      <c r="D7" s="625" t="s">
        <v>868</v>
      </c>
      <c r="E7" s="625">
        <v>143.43</v>
      </c>
    </row>
    <row r="8" spans="1:5" x14ac:dyDescent="0.2">
      <c r="A8" s="629">
        <v>2020</v>
      </c>
      <c r="B8" s="624" t="s">
        <v>783</v>
      </c>
      <c r="C8" s="625" t="s">
        <v>978</v>
      </c>
      <c r="D8" s="625" t="s">
        <v>869</v>
      </c>
      <c r="E8" s="779"/>
    </row>
    <row r="9" spans="1:5" x14ac:dyDescent="0.2">
      <c r="A9" s="629">
        <v>2020</v>
      </c>
      <c r="B9" s="624" t="s">
        <v>784</v>
      </c>
      <c r="C9" s="625" t="s">
        <v>978</v>
      </c>
      <c r="D9" s="625" t="s">
        <v>869</v>
      </c>
      <c r="E9" s="779"/>
    </row>
    <row r="10" spans="1:5" x14ac:dyDescent="0.2">
      <c r="A10" s="629">
        <v>2020</v>
      </c>
      <c r="B10" s="624" t="s">
        <v>785</v>
      </c>
      <c r="C10" s="625" t="s">
        <v>978</v>
      </c>
      <c r="D10" s="625" t="s">
        <v>869</v>
      </c>
      <c r="E10" s="779">
        <v>76.5</v>
      </c>
    </row>
    <row r="11" spans="1:5" x14ac:dyDescent="0.2">
      <c r="A11" s="629">
        <v>2020</v>
      </c>
      <c r="B11" s="624" t="s">
        <v>786</v>
      </c>
      <c r="C11" s="625" t="s">
        <v>978</v>
      </c>
      <c r="D11" s="625" t="s">
        <v>869</v>
      </c>
      <c r="E11" s="779">
        <v>75</v>
      </c>
    </row>
    <row r="12" spans="1:5" x14ac:dyDescent="0.2">
      <c r="A12" s="629">
        <v>2020</v>
      </c>
      <c r="B12" s="624" t="s">
        <v>783</v>
      </c>
      <c r="C12" s="625" t="s">
        <v>979</v>
      </c>
      <c r="D12" s="625" t="s">
        <v>869</v>
      </c>
      <c r="E12" s="779"/>
    </row>
    <row r="13" spans="1:5" x14ac:dyDescent="0.2">
      <c r="A13" s="629">
        <v>2020</v>
      </c>
      <c r="B13" s="624" t="s">
        <v>784</v>
      </c>
      <c r="C13" s="625" t="s">
        <v>979</v>
      </c>
      <c r="D13" s="625" t="s">
        <v>869</v>
      </c>
      <c r="E13" s="779"/>
    </row>
    <row r="14" spans="1:5" x14ac:dyDescent="0.2">
      <c r="A14" s="629">
        <v>2020</v>
      </c>
      <c r="B14" s="624" t="s">
        <v>785</v>
      </c>
      <c r="C14" s="625" t="s">
        <v>979</v>
      </c>
      <c r="D14" s="625" t="s">
        <v>869</v>
      </c>
      <c r="E14" s="779">
        <v>76.5</v>
      </c>
    </row>
    <row r="15" spans="1:5" x14ac:dyDescent="0.2">
      <c r="A15" s="629">
        <v>2020</v>
      </c>
      <c r="B15" s="624" t="s">
        <v>786</v>
      </c>
      <c r="C15" s="625" t="s">
        <v>979</v>
      </c>
      <c r="D15" s="625" t="s">
        <v>869</v>
      </c>
      <c r="E15" s="779">
        <v>75</v>
      </c>
    </row>
    <row r="16" spans="1:5" x14ac:dyDescent="0.2">
      <c r="A16" s="629">
        <v>2020</v>
      </c>
      <c r="B16" s="624" t="s">
        <v>783</v>
      </c>
      <c r="C16" s="625" t="s">
        <v>974</v>
      </c>
      <c r="D16" s="625" t="s">
        <v>868</v>
      </c>
      <c r="E16" s="625">
        <v>21.4</v>
      </c>
    </row>
    <row r="17" spans="1:5" x14ac:dyDescent="0.2">
      <c r="A17" s="629">
        <v>2020</v>
      </c>
      <c r="B17" s="624" t="s">
        <v>783</v>
      </c>
      <c r="C17" s="625" t="s">
        <v>974</v>
      </c>
      <c r="D17" s="625" t="s">
        <v>893</v>
      </c>
      <c r="E17" s="625">
        <v>2</v>
      </c>
    </row>
    <row r="18" spans="1:5" x14ac:dyDescent="0.2">
      <c r="A18" s="629">
        <v>2020</v>
      </c>
      <c r="B18" s="624" t="s">
        <v>784</v>
      </c>
      <c r="C18" s="625" t="s">
        <v>974</v>
      </c>
      <c r="D18" s="625" t="s">
        <v>868</v>
      </c>
      <c r="E18" s="625">
        <v>43</v>
      </c>
    </row>
    <row r="19" spans="1:5" x14ac:dyDescent="0.2">
      <c r="A19" s="629">
        <v>2020</v>
      </c>
      <c r="B19" s="624" t="s">
        <v>784</v>
      </c>
      <c r="C19" s="625" t="s">
        <v>974</v>
      </c>
      <c r="D19" s="625" t="s">
        <v>891</v>
      </c>
      <c r="E19" s="625">
        <v>2</v>
      </c>
    </row>
    <row r="20" spans="1:5" x14ac:dyDescent="0.2">
      <c r="A20" s="629">
        <v>2020</v>
      </c>
      <c r="B20" s="624" t="s">
        <v>785</v>
      </c>
      <c r="C20" s="625" t="s">
        <v>974</v>
      </c>
      <c r="D20" s="625" t="s">
        <v>868</v>
      </c>
      <c r="E20" s="625">
        <v>15</v>
      </c>
    </row>
    <row r="21" spans="1:5" x14ac:dyDescent="0.2">
      <c r="A21" s="629">
        <v>2020</v>
      </c>
      <c r="B21" s="624" t="s">
        <v>785</v>
      </c>
      <c r="C21" s="625" t="s">
        <v>974</v>
      </c>
      <c r="D21" s="625" t="s">
        <v>881</v>
      </c>
      <c r="E21" s="625">
        <v>3</v>
      </c>
    </row>
    <row r="22" spans="1:5" x14ac:dyDescent="0.2">
      <c r="A22" s="629">
        <v>2020</v>
      </c>
      <c r="B22" s="624" t="s">
        <v>785</v>
      </c>
      <c r="C22" s="625" t="s">
        <v>974</v>
      </c>
      <c r="D22" s="625" t="s">
        <v>883</v>
      </c>
      <c r="E22" s="625">
        <v>3</v>
      </c>
    </row>
    <row r="23" spans="1:5" x14ac:dyDescent="0.2">
      <c r="A23" s="629">
        <v>2020</v>
      </c>
      <c r="B23" s="624" t="s">
        <v>786</v>
      </c>
      <c r="C23" s="625" t="s">
        <v>974</v>
      </c>
      <c r="D23" s="625" t="s">
        <v>868</v>
      </c>
      <c r="E23" s="625">
        <v>14</v>
      </c>
    </row>
    <row r="24" spans="1:5" x14ac:dyDescent="0.2">
      <c r="A24" s="629">
        <v>2020</v>
      </c>
      <c r="B24" s="624" t="s">
        <v>786</v>
      </c>
      <c r="C24" s="625" t="s">
        <v>974</v>
      </c>
      <c r="D24" s="625" t="s">
        <v>891</v>
      </c>
      <c r="E24" s="625">
        <v>3</v>
      </c>
    </row>
    <row r="25" spans="1:5" x14ac:dyDescent="0.2">
      <c r="A25" s="629">
        <v>2020</v>
      </c>
      <c r="B25" s="624" t="s">
        <v>786</v>
      </c>
      <c r="C25" s="625" t="s">
        <v>977</v>
      </c>
      <c r="D25" s="625" t="s">
        <v>868</v>
      </c>
      <c r="E25" s="625">
        <v>61.34</v>
      </c>
    </row>
    <row r="26" spans="1:5" x14ac:dyDescent="0.2">
      <c r="A26" s="629">
        <v>2020</v>
      </c>
      <c r="B26" s="624"/>
      <c r="C26" s="625"/>
      <c r="D26" s="625"/>
      <c r="E26" s="625"/>
    </row>
    <row r="27" spans="1:5" x14ac:dyDescent="0.2">
      <c r="A27" s="629">
        <v>2020</v>
      </c>
      <c r="B27" s="624"/>
      <c r="C27" s="625"/>
      <c r="D27" s="625"/>
      <c r="E27" s="625"/>
    </row>
    <row r="28" spans="1:5" x14ac:dyDescent="0.2">
      <c r="A28" s="629">
        <v>2020</v>
      </c>
      <c r="B28" s="624"/>
      <c r="C28" s="625"/>
      <c r="D28" s="625"/>
      <c r="E28" s="625"/>
    </row>
    <row r="29" spans="1:5" x14ac:dyDescent="0.2">
      <c r="A29" s="629">
        <v>2020</v>
      </c>
      <c r="B29" s="624"/>
      <c r="C29" s="625"/>
      <c r="D29" s="625"/>
      <c r="E29" s="625"/>
    </row>
    <row r="30" spans="1:5" x14ac:dyDescent="0.2">
      <c r="A30" s="629">
        <v>2020</v>
      </c>
      <c r="B30" s="624"/>
      <c r="C30" s="625"/>
      <c r="D30" s="625"/>
      <c r="E30" s="625"/>
    </row>
    <row r="31" spans="1:5" x14ac:dyDescent="0.2">
      <c r="A31" s="629">
        <v>2020</v>
      </c>
      <c r="B31" s="624"/>
      <c r="C31" s="625"/>
      <c r="D31" s="625"/>
      <c r="E31" s="625"/>
    </row>
    <row r="32" spans="1:5" x14ac:dyDescent="0.2">
      <c r="A32" s="629">
        <v>2020</v>
      </c>
      <c r="B32" s="624"/>
      <c r="C32" s="625"/>
      <c r="D32" s="625"/>
      <c r="E32" s="625"/>
    </row>
    <row r="33" spans="1:5" x14ac:dyDescent="0.2">
      <c r="A33" s="629">
        <v>2020</v>
      </c>
      <c r="B33" s="624"/>
      <c r="C33" s="625"/>
      <c r="D33" s="625"/>
      <c r="E33" s="625"/>
    </row>
    <row r="34" spans="1:5" x14ac:dyDescent="0.2">
      <c r="A34" s="629">
        <v>2020</v>
      </c>
      <c r="B34" s="624"/>
      <c r="C34" s="625"/>
      <c r="D34" s="625"/>
      <c r="E34" s="625"/>
    </row>
    <row r="35" spans="1:5" x14ac:dyDescent="0.2">
      <c r="A35" s="629">
        <v>2020</v>
      </c>
      <c r="B35" s="624"/>
      <c r="C35" s="625"/>
      <c r="D35" s="625"/>
      <c r="E35" s="625"/>
    </row>
    <row r="36" spans="1:5" x14ac:dyDescent="0.2">
      <c r="A36" s="785">
        <v>2020</v>
      </c>
      <c r="B36" s="786"/>
      <c r="C36" s="787"/>
      <c r="D36" s="787"/>
      <c r="E36" s="787"/>
    </row>
    <row r="37" spans="1:5" x14ac:dyDescent="0.2">
      <c r="A37" s="629">
        <v>2021</v>
      </c>
      <c r="B37" s="624" t="s">
        <v>775</v>
      </c>
      <c r="C37" s="625" t="s">
        <v>980</v>
      </c>
      <c r="D37" s="625" t="s">
        <v>868</v>
      </c>
      <c r="E37" s="625">
        <v>1720</v>
      </c>
    </row>
    <row r="38" spans="1:5" x14ac:dyDescent="0.2">
      <c r="A38" s="629">
        <v>2021</v>
      </c>
      <c r="B38" s="624" t="s">
        <v>776</v>
      </c>
      <c r="C38" s="625" t="s">
        <v>980</v>
      </c>
      <c r="D38" s="625" t="s">
        <v>868</v>
      </c>
      <c r="E38" s="625">
        <v>1720</v>
      </c>
    </row>
    <row r="39" spans="1:5" x14ac:dyDescent="0.2">
      <c r="A39" s="629">
        <v>2021</v>
      </c>
      <c r="B39" s="624"/>
      <c r="C39" s="625"/>
      <c r="D39" s="625"/>
      <c r="E39" s="625"/>
    </row>
    <row r="40" spans="1:5" x14ac:dyDescent="0.2">
      <c r="A40" s="629">
        <v>2021</v>
      </c>
      <c r="B40" s="624"/>
      <c r="C40" s="625"/>
      <c r="D40" s="625"/>
      <c r="E40" s="625"/>
    </row>
    <row r="41" spans="1:5" x14ac:dyDescent="0.2">
      <c r="A41" s="629">
        <v>2021</v>
      </c>
      <c r="B41" s="624"/>
      <c r="C41" s="625"/>
      <c r="D41" s="625"/>
      <c r="E41" s="625"/>
    </row>
    <row r="42" spans="1:5" x14ac:dyDescent="0.2">
      <c r="A42" s="629">
        <v>2021</v>
      </c>
      <c r="B42" s="624"/>
      <c r="C42" s="625"/>
      <c r="D42" s="625"/>
      <c r="E42" s="625"/>
    </row>
    <row r="43" spans="1:5" x14ac:dyDescent="0.2">
      <c r="A43" s="629">
        <v>2021</v>
      </c>
      <c r="B43" s="624"/>
      <c r="C43" s="625"/>
      <c r="D43" s="625"/>
      <c r="E43" s="625"/>
    </row>
    <row r="44" spans="1:5" x14ac:dyDescent="0.2">
      <c r="A44" s="629">
        <v>2021</v>
      </c>
      <c r="B44" s="624"/>
      <c r="C44" s="625"/>
      <c r="D44" s="625"/>
      <c r="E44" s="625"/>
    </row>
    <row r="45" spans="1:5" x14ac:dyDescent="0.2">
      <c r="A45" s="629">
        <v>2021</v>
      </c>
      <c r="B45" s="624"/>
      <c r="C45" s="625"/>
      <c r="D45" s="625"/>
      <c r="E45" s="625"/>
    </row>
    <row r="46" spans="1:5" x14ac:dyDescent="0.2">
      <c r="A46" s="629">
        <v>2021</v>
      </c>
      <c r="B46" s="624"/>
      <c r="C46" s="625"/>
      <c r="D46" s="625"/>
      <c r="E46" s="625"/>
    </row>
    <row r="47" spans="1:5" x14ac:dyDescent="0.2">
      <c r="A47" s="629">
        <v>2021</v>
      </c>
      <c r="B47" s="624"/>
      <c r="C47" s="625"/>
      <c r="D47" s="625"/>
      <c r="E47" s="625"/>
    </row>
    <row r="48" spans="1:5" x14ac:dyDescent="0.2">
      <c r="A48" s="629">
        <v>2021</v>
      </c>
      <c r="B48" s="624"/>
      <c r="C48" s="625"/>
      <c r="D48" s="625"/>
      <c r="E48" s="625"/>
    </row>
    <row r="49" spans="1:5" x14ac:dyDescent="0.2">
      <c r="A49" s="629">
        <v>2021</v>
      </c>
      <c r="B49" s="624"/>
      <c r="C49" s="625"/>
      <c r="D49" s="625"/>
      <c r="E49" s="625"/>
    </row>
    <row r="50" spans="1:5" x14ac:dyDescent="0.2">
      <c r="A50" s="629">
        <v>2021</v>
      </c>
      <c r="B50" s="624"/>
      <c r="C50" s="625"/>
      <c r="D50" s="625"/>
      <c r="E50" s="625"/>
    </row>
    <row r="51" spans="1:5" x14ac:dyDescent="0.2">
      <c r="A51" s="629">
        <v>2021</v>
      </c>
      <c r="B51" s="624"/>
      <c r="C51" s="625"/>
      <c r="D51" s="625"/>
      <c r="E51" s="625"/>
    </row>
    <row r="52" spans="1:5" x14ac:dyDescent="0.2">
      <c r="A52" s="629">
        <v>2021</v>
      </c>
      <c r="B52" s="624"/>
      <c r="C52" s="625"/>
      <c r="D52" s="625"/>
      <c r="E52" s="625"/>
    </row>
    <row r="53" spans="1:5" x14ac:dyDescent="0.2">
      <c r="A53" s="629">
        <v>2021</v>
      </c>
      <c r="B53" s="624"/>
      <c r="C53" s="625"/>
      <c r="D53" s="625"/>
      <c r="E53" s="625"/>
    </row>
    <row r="54" spans="1:5" x14ac:dyDescent="0.2">
      <c r="A54" s="629">
        <v>2021</v>
      </c>
      <c r="B54" s="624"/>
      <c r="C54" s="625"/>
      <c r="D54" s="625"/>
      <c r="E54" s="625"/>
    </row>
    <row r="55" spans="1:5" x14ac:dyDescent="0.2">
      <c r="A55" s="629">
        <v>2021</v>
      </c>
      <c r="B55" s="624"/>
      <c r="C55" s="625"/>
      <c r="D55" s="625"/>
      <c r="E55" s="625"/>
    </row>
    <row r="56" spans="1:5" x14ac:dyDescent="0.2">
      <c r="A56" s="629">
        <v>2021</v>
      </c>
      <c r="B56" s="624"/>
      <c r="C56" s="625"/>
      <c r="D56" s="625"/>
      <c r="E56" s="625"/>
    </row>
    <row r="57" spans="1:5" x14ac:dyDescent="0.2">
      <c r="A57" s="629">
        <v>2021</v>
      </c>
      <c r="B57" s="624"/>
      <c r="C57" s="625"/>
      <c r="D57" s="625"/>
      <c r="E57" s="625"/>
    </row>
    <row r="58" spans="1:5" x14ac:dyDescent="0.2">
      <c r="A58" s="629">
        <v>2021</v>
      </c>
      <c r="B58" s="624"/>
      <c r="C58" s="625"/>
      <c r="D58" s="625"/>
      <c r="E58" s="625"/>
    </row>
    <row r="59" spans="1:5" x14ac:dyDescent="0.2">
      <c r="A59" s="629">
        <v>2021</v>
      </c>
      <c r="B59" s="624"/>
      <c r="C59" s="625"/>
      <c r="D59" s="625"/>
      <c r="E59" s="625"/>
    </row>
    <row r="60" spans="1:5" x14ac:dyDescent="0.2">
      <c r="A60" s="629">
        <v>2021</v>
      </c>
      <c r="B60" s="624"/>
      <c r="C60" s="625"/>
      <c r="D60" s="625"/>
      <c r="E60" s="625"/>
    </row>
    <row r="61" spans="1:5" x14ac:dyDescent="0.2">
      <c r="A61" s="629">
        <v>2021</v>
      </c>
      <c r="B61" s="624"/>
      <c r="C61" s="625"/>
      <c r="D61" s="625"/>
      <c r="E61" s="625"/>
    </row>
    <row r="62" spans="1:5" x14ac:dyDescent="0.2">
      <c r="A62" s="629">
        <v>2021</v>
      </c>
      <c r="B62" s="624"/>
      <c r="C62" s="625"/>
      <c r="D62" s="625"/>
      <c r="E62" s="625"/>
    </row>
    <row r="63" spans="1:5" x14ac:dyDescent="0.2">
      <c r="A63" s="629">
        <v>2021</v>
      </c>
      <c r="B63" s="624"/>
      <c r="C63" s="625"/>
      <c r="D63" s="625"/>
      <c r="E63" s="625"/>
    </row>
    <row r="64" spans="1:5" x14ac:dyDescent="0.2">
      <c r="A64" s="629">
        <v>2021</v>
      </c>
      <c r="B64" s="626"/>
      <c r="C64" s="627"/>
      <c r="D64" s="627"/>
      <c r="E64" s="627"/>
    </row>
    <row r="65" spans="1:5" x14ac:dyDescent="0.2">
      <c r="A65" s="629">
        <v>2021</v>
      </c>
      <c r="B65" s="624"/>
      <c r="C65" s="625"/>
      <c r="D65" s="625"/>
      <c r="E65" s="625"/>
    </row>
    <row r="66" spans="1:5" x14ac:dyDescent="0.2">
      <c r="A66" s="629">
        <v>2021</v>
      </c>
      <c r="B66" s="624"/>
      <c r="C66" s="625"/>
      <c r="D66" s="625"/>
      <c r="E66" s="625"/>
    </row>
    <row r="67" spans="1:5" x14ac:dyDescent="0.2">
      <c r="A67" s="629">
        <v>2021</v>
      </c>
      <c r="B67" s="624"/>
      <c r="C67" s="625"/>
      <c r="D67" s="625"/>
      <c r="E67" s="625"/>
    </row>
    <row r="68" spans="1:5" x14ac:dyDescent="0.2">
      <c r="A68" s="629">
        <v>2021</v>
      </c>
      <c r="B68" s="624"/>
      <c r="C68" s="625"/>
      <c r="D68" s="625"/>
      <c r="E68" s="625"/>
    </row>
    <row r="69" spans="1:5" x14ac:dyDescent="0.2">
      <c r="A69" s="629">
        <v>2021</v>
      </c>
      <c r="B69" s="624"/>
      <c r="C69" s="625"/>
      <c r="D69" s="625"/>
      <c r="E69" s="625"/>
    </row>
    <row r="70" spans="1:5" x14ac:dyDescent="0.2">
      <c r="A70" s="629">
        <v>2021</v>
      </c>
      <c r="B70" s="624"/>
      <c r="C70" s="625"/>
      <c r="D70" s="625"/>
      <c r="E70" s="625"/>
    </row>
    <row r="71" spans="1:5" x14ac:dyDescent="0.2">
      <c r="A71" s="629">
        <v>2021</v>
      </c>
      <c r="B71" s="624"/>
      <c r="C71" s="625"/>
      <c r="D71" s="625"/>
      <c r="E71" s="625"/>
    </row>
    <row r="72" spans="1:5" x14ac:dyDescent="0.2">
      <c r="A72" s="629">
        <v>2021</v>
      </c>
      <c r="B72" s="624"/>
      <c r="C72" s="625"/>
      <c r="D72" s="625"/>
      <c r="E72" s="625"/>
    </row>
    <row r="73" spans="1:5" x14ac:dyDescent="0.2">
      <c r="A73" s="629">
        <v>2021</v>
      </c>
      <c r="B73" s="624"/>
      <c r="C73" s="625"/>
      <c r="D73" s="625"/>
      <c r="E73" s="625"/>
    </row>
    <row r="74" spans="1:5" x14ac:dyDescent="0.2">
      <c r="A74" s="629">
        <v>2021</v>
      </c>
      <c r="B74" s="624"/>
      <c r="C74" s="625"/>
      <c r="D74" s="625"/>
      <c r="E74" s="625"/>
    </row>
    <row r="75" spans="1:5" x14ac:dyDescent="0.2">
      <c r="A75" s="629">
        <v>2021</v>
      </c>
      <c r="B75" s="624"/>
      <c r="C75" s="625"/>
      <c r="D75" s="625"/>
      <c r="E75" s="625"/>
    </row>
    <row r="76" spans="1:5" x14ac:dyDescent="0.2">
      <c r="A76" s="629">
        <v>2021</v>
      </c>
      <c r="B76" s="624"/>
      <c r="C76" s="625"/>
      <c r="D76" s="625"/>
      <c r="E76" s="625"/>
    </row>
    <row r="77" spans="1:5" x14ac:dyDescent="0.2">
      <c r="A77" s="629">
        <v>2021</v>
      </c>
      <c r="B77" s="624"/>
      <c r="C77" s="625"/>
      <c r="D77" s="625"/>
      <c r="E77" s="625"/>
    </row>
    <row r="78" spans="1:5" x14ac:dyDescent="0.2">
      <c r="A78" s="629">
        <v>2021</v>
      </c>
      <c r="B78" s="624"/>
      <c r="C78" s="625"/>
      <c r="D78" s="625"/>
      <c r="E78" s="625"/>
    </row>
    <row r="79" spans="1:5" x14ac:dyDescent="0.2">
      <c r="A79" s="629">
        <v>2021</v>
      </c>
      <c r="B79" s="624"/>
      <c r="C79" s="625"/>
      <c r="D79" s="625"/>
      <c r="E79" s="625"/>
    </row>
    <row r="80" spans="1:5" x14ac:dyDescent="0.2">
      <c r="A80" s="629">
        <v>2021</v>
      </c>
      <c r="B80" s="624"/>
      <c r="C80" s="625"/>
      <c r="D80" s="625"/>
      <c r="E80" s="625"/>
    </row>
    <row r="81" spans="1:5" x14ac:dyDescent="0.2">
      <c r="A81" s="629">
        <v>2021</v>
      </c>
      <c r="B81" s="624"/>
      <c r="C81" s="625"/>
      <c r="D81" s="625"/>
      <c r="E81" s="625"/>
    </row>
    <row r="82" spans="1:5" x14ac:dyDescent="0.2">
      <c r="A82" s="629">
        <v>2021</v>
      </c>
      <c r="B82" s="624"/>
      <c r="C82" s="625"/>
      <c r="D82" s="625"/>
      <c r="E82" s="625"/>
    </row>
    <row r="83" spans="1:5" x14ac:dyDescent="0.2">
      <c r="A83" s="629">
        <v>2021</v>
      </c>
      <c r="B83" s="624"/>
      <c r="C83" s="625"/>
      <c r="D83" s="625"/>
      <c r="E83" s="625"/>
    </row>
    <row r="84" spans="1:5" x14ac:dyDescent="0.2">
      <c r="A84" s="629">
        <v>2021</v>
      </c>
      <c r="B84" s="624"/>
      <c r="C84" s="625"/>
      <c r="D84" s="625"/>
      <c r="E84" s="625"/>
    </row>
    <row r="85" spans="1:5" x14ac:dyDescent="0.2">
      <c r="A85" s="629">
        <v>2021</v>
      </c>
      <c r="B85" s="624"/>
      <c r="C85" s="625"/>
      <c r="D85" s="625"/>
      <c r="E85" s="625"/>
    </row>
    <row r="86" spans="1:5" x14ac:dyDescent="0.2">
      <c r="A86" s="629">
        <v>2021</v>
      </c>
      <c r="B86" s="624"/>
      <c r="C86" s="625"/>
      <c r="D86" s="625"/>
      <c r="E86" s="625"/>
    </row>
    <row r="87" spans="1:5" x14ac:dyDescent="0.2">
      <c r="A87" s="629">
        <v>2021</v>
      </c>
      <c r="B87" s="624"/>
      <c r="C87" s="625"/>
      <c r="D87" s="625"/>
      <c r="E87" s="625"/>
    </row>
    <row r="88" spans="1:5" x14ac:dyDescent="0.2">
      <c r="A88" s="629">
        <v>2021</v>
      </c>
      <c r="B88" s="624"/>
      <c r="C88" s="625"/>
      <c r="D88" s="625"/>
      <c r="E88" s="625"/>
    </row>
    <row r="89" spans="1:5" x14ac:dyDescent="0.2">
      <c r="A89" s="629">
        <v>2021</v>
      </c>
      <c r="B89" s="624"/>
      <c r="C89" s="625"/>
      <c r="D89" s="625"/>
      <c r="E89" s="625"/>
    </row>
    <row r="90" spans="1:5" x14ac:dyDescent="0.2">
      <c r="A90" s="629">
        <v>2021</v>
      </c>
      <c r="B90" s="624"/>
      <c r="C90" s="625"/>
      <c r="D90" s="625"/>
      <c r="E90" s="625"/>
    </row>
    <row r="91" spans="1:5" x14ac:dyDescent="0.2">
      <c r="A91" s="629">
        <v>2021</v>
      </c>
      <c r="B91" s="624"/>
      <c r="C91" s="625"/>
      <c r="D91" s="625"/>
      <c r="E91" s="625"/>
    </row>
    <row r="92" spans="1:5" x14ac:dyDescent="0.2">
      <c r="A92" s="629">
        <v>2021</v>
      </c>
      <c r="B92" s="624"/>
      <c r="C92" s="625"/>
      <c r="D92" s="625"/>
      <c r="E92" s="625"/>
    </row>
    <row r="93" spans="1:5" x14ac:dyDescent="0.2">
      <c r="A93" s="629">
        <v>2021</v>
      </c>
      <c r="B93" s="624"/>
      <c r="C93" s="625"/>
      <c r="D93" s="625"/>
      <c r="E93" s="625"/>
    </row>
    <row r="94" spans="1:5" x14ac:dyDescent="0.2">
      <c r="A94" s="629">
        <v>2021</v>
      </c>
      <c r="B94" s="624"/>
      <c r="C94" s="625"/>
      <c r="D94" s="625"/>
      <c r="E94" s="625"/>
    </row>
    <row r="95" spans="1:5" x14ac:dyDescent="0.2">
      <c r="A95" s="629">
        <v>2021</v>
      </c>
      <c r="B95" s="624"/>
      <c r="C95" s="625"/>
      <c r="D95" s="625"/>
      <c r="E95" s="625"/>
    </row>
    <row r="96" spans="1:5" x14ac:dyDescent="0.2">
      <c r="A96" s="629">
        <v>2021</v>
      </c>
      <c r="B96" s="624"/>
      <c r="C96" s="625"/>
      <c r="D96" s="625"/>
      <c r="E96" s="625"/>
    </row>
    <row r="97" spans="1:5" x14ac:dyDescent="0.2">
      <c r="A97" s="630">
        <v>2021</v>
      </c>
      <c r="B97" s="624"/>
      <c r="C97" s="627"/>
      <c r="D97" s="627"/>
      <c r="E97" s="627"/>
    </row>
    <row r="98" spans="1:5" x14ac:dyDescent="0.2">
      <c r="A98" s="629">
        <v>2021</v>
      </c>
      <c r="B98" s="624"/>
      <c r="C98" s="625"/>
      <c r="D98" s="625"/>
      <c r="E98" s="625"/>
    </row>
    <row r="99" spans="1:5" x14ac:dyDescent="0.2">
      <c r="A99" s="629">
        <v>2021</v>
      </c>
      <c r="B99" s="624"/>
      <c r="C99" s="625"/>
      <c r="D99" s="625"/>
      <c r="E99" s="625"/>
    </row>
    <row r="100" spans="1:5" x14ac:dyDescent="0.2">
      <c r="A100" s="629">
        <v>2021</v>
      </c>
      <c r="B100" s="624"/>
      <c r="C100" s="625"/>
      <c r="D100" s="625"/>
      <c r="E100" s="625"/>
    </row>
    <row r="101" spans="1:5" x14ac:dyDescent="0.2">
      <c r="A101" s="629">
        <v>2021</v>
      </c>
      <c r="B101" s="624"/>
      <c r="C101" s="625"/>
      <c r="D101" s="625"/>
      <c r="E101" s="625"/>
    </row>
    <row r="102" spans="1:5" x14ac:dyDescent="0.2">
      <c r="A102" s="629">
        <v>2021</v>
      </c>
      <c r="B102" s="624"/>
      <c r="C102" s="625"/>
      <c r="D102" s="625"/>
      <c r="E102" s="625"/>
    </row>
    <row r="103" spans="1:5" x14ac:dyDescent="0.2">
      <c r="A103" s="629">
        <v>2021</v>
      </c>
      <c r="B103" s="624"/>
      <c r="C103" s="625"/>
      <c r="D103" s="625"/>
      <c r="E103" s="625"/>
    </row>
    <row r="104" spans="1:5" x14ac:dyDescent="0.2">
      <c r="A104" s="629">
        <v>2021</v>
      </c>
      <c r="B104" s="624"/>
      <c r="C104" s="625"/>
      <c r="D104" s="625"/>
      <c r="E104" s="625"/>
    </row>
    <row r="105" spans="1:5" x14ac:dyDescent="0.2">
      <c r="A105" s="629">
        <v>2021</v>
      </c>
      <c r="B105" s="624"/>
      <c r="C105" s="625"/>
      <c r="D105" s="625"/>
      <c r="E105" s="625"/>
    </row>
    <row r="106" spans="1:5" x14ac:dyDescent="0.2">
      <c r="A106" s="629">
        <v>2021</v>
      </c>
      <c r="B106" s="624"/>
      <c r="C106" s="625"/>
      <c r="D106" s="625"/>
      <c r="E106" s="625"/>
    </row>
    <row r="107" spans="1:5" x14ac:dyDescent="0.2">
      <c r="A107" s="629">
        <v>2021</v>
      </c>
      <c r="B107" s="624"/>
      <c r="C107" s="625"/>
      <c r="D107" s="625"/>
      <c r="E107" s="625"/>
    </row>
    <row r="108" spans="1:5" x14ac:dyDescent="0.2">
      <c r="A108" s="629">
        <v>2021</v>
      </c>
      <c r="B108" s="624"/>
      <c r="C108" s="625"/>
      <c r="D108" s="625"/>
      <c r="E108" s="625"/>
    </row>
    <row r="109" spans="1:5" x14ac:dyDescent="0.2">
      <c r="A109" s="629">
        <v>2021</v>
      </c>
      <c r="B109" s="624"/>
      <c r="C109" s="625"/>
      <c r="D109" s="625"/>
      <c r="E109" s="625"/>
    </row>
    <row r="110" spans="1:5" x14ac:dyDescent="0.2">
      <c r="A110" s="629">
        <v>2021</v>
      </c>
      <c r="B110" s="624"/>
      <c r="C110" s="625"/>
      <c r="D110" s="625"/>
      <c r="E110" s="625"/>
    </row>
    <row r="111" spans="1:5" x14ac:dyDescent="0.2">
      <c r="A111" s="629">
        <v>2021</v>
      </c>
      <c r="B111" s="624"/>
      <c r="C111" s="625"/>
      <c r="D111" s="625"/>
      <c r="E111" s="625"/>
    </row>
    <row r="112" spans="1:5" x14ac:dyDescent="0.2">
      <c r="A112" s="629">
        <v>2021</v>
      </c>
      <c r="B112" s="624"/>
      <c r="C112" s="625"/>
      <c r="D112" s="625"/>
      <c r="E112" s="625"/>
    </row>
    <row r="113" spans="1:5" x14ac:dyDescent="0.2">
      <c r="A113" s="629">
        <v>2021</v>
      </c>
      <c r="B113" s="624"/>
      <c r="C113" s="625"/>
      <c r="D113" s="625"/>
      <c r="E113" s="625"/>
    </row>
    <row r="114" spans="1:5" x14ac:dyDescent="0.2">
      <c r="A114" s="629">
        <v>2021</v>
      </c>
      <c r="B114" s="624"/>
      <c r="C114" s="625"/>
      <c r="D114" s="625"/>
      <c r="E114" s="625"/>
    </row>
    <row r="115" spans="1:5" x14ac:dyDescent="0.2">
      <c r="A115" s="629">
        <v>2021</v>
      </c>
      <c r="B115" s="624"/>
      <c r="C115" s="625"/>
      <c r="D115" s="625"/>
      <c r="E115" s="625"/>
    </row>
    <row r="116" spans="1:5" x14ac:dyDescent="0.2">
      <c r="A116" s="629">
        <v>2021</v>
      </c>
      <c r="B116" s="624"/>
      <c r="C116" s="625"/>
      <c r="D116" s="625"/>
      <c r="E116" s="625"/>
    </row>
    <row r="117" spans="1:5" x14ac:dyDescent="0.2">
      <c r="A117" s="629">
        <v>2021</v>
      </c>
      <c r="B117" s="624"/>
      <c r="C117" s="625"/>
      <c r="D117" s="625"/>
      <c r="E117" s="625"/>
    </row>
    <row r="118" spans="1:5" x14ac:dyDescent="0.2">
      <c r="A118" s="629">
        <v>2021</v>
      </c>
      <c r="B118" s="624"/>
      <c r="C118" s="625"/>
      <c r="D118" s="625"/>
      <c r="E118" s="625"/>
    </row>
    <row r="119" spans="1:5" x14ac:dyDescent="0.2">
      <c r="A119" s="629">
        <v>2021</v>
      </c>
      <c r="B119" s="624"/>
      <c r="C119" s="625"/>
      <c r="D119" s="625"/>
      <c r="E119" s="625"/>
    </row>
    <row r="120" spans="1:5" x14ac:dyDescent="0.2">
      <c r="A120" s="629">
        <v>2021</v>
      </c>
      <c r="B120" s="624"/>
      <c r="C120" s="625"/>
      <c r="D120" s="625"/>
      <c r="E120" s="625"/>
    </row>
    <row r="121" spans="1:5" x14ac:dyDescent="0.2">
      <c r="A121" s="629">
        <v>2021</v>
      </c>
      <c r="B121" s="624"/>
      <c r="C121" s="625"/>
      <c r="D121" s="625"/>
      <c r="E121" s="625"/>
    </row>
    <row r="122" spans="1:5" x14ac:dyDescent="0.2">
      <c r="A122" s="629">
        <v>2021</v>
      </c>
      <c r="B122" s="624"/>
      <c r="C122" s="625"/>
      <c r="D122" s="625"/>
      <c r="E122" s="625"/>
    </row>
    <row r="123" spans="1:5" x14ac:dyDescent="0.2">
      <c r="A123" s="629">
        <v>2021</v>
      </c>
      <c r="B123" s="624"/>
      <c r="C123" s="625"/>
      <c r="D123" s="625"/>
      <c r="E123" s="625"/>
    </row>
    <row r="124" spans="1:5" x14ac:dyDescent="0.2">
      <c r="A124" s="629">
        <v>2021</v>
      </c>
      <c r="B124" s="624"/>
      <c r="C124" s="625"/>
      <c r="D124" s="625"/>
      <c r="E124" s="625"/>
    </row>
    <row r="125" spans="1:5" x14ac:dyDescent="0.2">
      <c r="A125" s="629">
        <v>2021</v>
      </c>
      <c r="B125" s="624"/>
      <c r="C125" s="625"/>
      <c r="D125" s="625"/>
      <c r="E125" s="625"/>
    </row>
    <row r="126" spans="1:5" x14ac:dyDescent="0.2">
      <c r="A126" s="629">
        <v>2021</v>
      </c>
      <c r="B126" s="624"/>
      <c r="C126" s="625"/>
      <c r="D126" s="625"/>
      <c r="E126" s="625"/>
    </row>
    <row r="127" spans="1:5" x14ac:dyDescent="0.2">
      <c r="A127" s="629">
        <v>2021</v>
      </c>
      <c r="B127" s="624"/>
      <c r="C127" s="625"/>
      <c r="D127" s="625"/>
      <c r="E127" s="625"/>
    </row>
    <row r="128" spans="1:5" x14ac:dyDescent="0.2">
      <c r="A128" s="629">
        <v>2021</v>
      </c>
      <c r="B128" s="624"/>
      <c r="C128" s="625"/>
      <c r="D128" s="625"/>
      <c r="E128" s="625"/>
    </row>
    <row r="129" spans="1:5" x14ac:dyDescent="0.2">
      <c r="A129" s="629">
        <v>2021</v>
      </c>
      <c r="B129" s="624"/>
      <c r="C129" s="625"/>
      <c r="D129" s="625"/>
      <c r="E129" s="625"/>
    </row>
    <row r="130" spans="1:5" x14ac:dyDescent="0.2">
      <c r="A130" s="629">
        <v>2021</v>
      </c>
      <c r="B130" s="624"/>
      <c r="C130" s="625"/>
      <c r="D130" s="625"/>
      <c r="E130" s="625"/>
    </row>
    <row r="131" spans="1:5" x14ac:dyDescent="0.2">
      <c r="A131" s="629">
        <v>2021</v>
      </c>
      <c r="B131" s="624"/>
      <c r="C131" s="625"/>
      <c r="D131" s="625"/>
      <c r="E131" s="625"/>
    </row>
    <row r="132" spans="1:5" x14ac:dyDescent="0.2">
      <c r="A132" s="629">
        <v>2021</v>
      </c>
      <c r="B132" s="624"/>
      <c r="C132" s="625"/>
      <c r="D132" s="625"/>
      <c r="E132" s="625"/>
    </row>
    <row r="133" spans="1:5" x14ac:dyDescent="0.2">
      <c r="A133" s="629">
        <v>2021</v>
      </c>
      <c r="B133" s="624"/>
      <c r="C133" s="625"/>
      <c r="D133" s="625"/>
      <c r="E133" s="625"/>
    </row>
    <row r="134" spans="1:5" x14ac:dyDescent="0.2">
      <c r="A134" s="629">
        <v>2021</v>
      </c>
      <c r="B134" s="624"/>
      <c r="C134" s="625"/>
      <c r="D134" s="625"/>
      <c r="E134" s="625"/>
    </row>
    <row r="135" spans="1:5" x14ac:dyDescent="0.2">
      <c r="A135" s="629">
        <v>2021</v>
      </c>
      <c r="B135" s="624"/>
      <c r="C135" s="625"/>
      <c r="D135" s="625"/>
      <c r="E135" s="625"/>
    </row>
    <row r="136" spans="1:5" x14ac:dyDescent="0.2">
      <c r="A136" s="629">
        <v>2021</v>
      </c>
      <c r="B136" s="624"/>
      <c r="C136" s="625"/>
      <c r="D136" s="625"/>
      <c r="E136" s="625"/>
    </row>
    <row r="137" spans="1:5" x14ac:dyDescent="0.2">
      <c r="A137" s="629">
        <v>2021</v>
      </c>
      <c r="B137" s="624"/>
      <c r="C137" s="625"/>
      <c r="D137" s="625"/>
      <c r="E137" s="625"/>
    </row>
    <row r="138" spans="1:5" x14ac:dyDescent="0.2">
      <c r="A138" s="629">
        <v>2021</v>
      </c>
      <c r="B138" s="624"/>
      <c r="C138" s="625"/>
      <c r="D138" s="625"/>
      <c r="E138" s="625"/>
    </row>
    <row r="139" spans="1:5" x14ac:dyDescent="0.2">
      <c r="A139" s="629">
        <v>2021</v>
      </c>
      <c r="B139" s="624"/>
      <c r="C139" s="625"/>
      <c r="D139" s="625"/>
      <c r="E139" s="625"/>
    </row>
    <row r="140" spans="1:5" x14ac:dyDescent="0.2">
      <c r="A140" s="629">
        <v>2021</v>
      </c>
      <c r="B140" s="624"/>
      <c r="C140" s="625"/>
      <c r="D140" s="625"/>
      <c r="E140" s="625"/>
    </row>
    <row r="141" spans="1:5" x14ac:dyDescent="0.2">
      <c r="A141" s="629">
        <v>2021</v>
      </c>
      <c r="B141" s="624"/>
      <c r="C141" s="625"/>
      <c r="D141" s="625"/>
      <c r="E141" s="625"/>
    </row>
    <row r="142" spans="1:5" x14ac:dyDescent="0.2">
      <c r="A142" s="629">
        <v>2021</v>
      </c>
      <c r="B142" s="624"/>
      <c r="C142" s="625"/>
      <c r="D142" s="625"/>
      <c r="E142" s="625"/>
    </row>
    <row r="143" spans="1:5" x14ac:dyDescent="0.2">
      <c r="A143" s="629">
        <v>2021</v>
      </c>
      <c r="B143" s="624"/>
      <c r="C143" s="625"/>
      <c r="D143" s="625"/>
      <c r="E143" s="625"/>
    </row>
    <row r="144" spans="1:5" x14ac:dyDescent="0.2">
      <c r="A144" s="629">
        <v>2021</v>
      </c>
      <c r="B144" s="624"/>
      <c r="C144" s="625"/>
      <c r="D144" s="625"/>
      <c r="E144" s="625"/>
    </row>
    <row r="145" spans="1:5" x14ac:dyDescent="0.2">
      <c r="A145" s="629">
        <v>2021</v>
      </c>
      <c r="B145" s="624"/>
      <c r="C145" s="625"/>
      <c r="D145" s="625"/>
      <c r="E145" s="625"/>
    </row>
    <row r="146" spans="1:5" x14ac:dyDescent="0.2">
      <c r="A146" s="629">
        <v>2021</v>
      </c>
      <c r="B146" s="624"/>
      <c r="C146" s="625"/>
      <c r="D146" s="625"/>
      <c r="E146" s="625"/>
    </row>
    <row r="147" spans="1:5" x14ac:dyDescent="0.2">
      <c r="A147" s="629">
        <v>2021</v>
      </c>
      <c r="B147" s="624"/>
      <c r="C147" s="625"/>
      <c r="D147" s="625"/>
      <c r="E147" s="625"/>
    </row>
    <row r="148" spans="1:5" x14ac:dyDescent="0.2">
      <c r="A148" s="629">
        <v>2021</v>
      </c>
      <c r="B148" s="624"/>
      <c r="C148" s="625"/>
      <c r="D148" s="625"/>
      <c r="E148" s="625"/>
    </row>
    <row r="149" spans="1:5" x14ac:dyDescent="0.2">
      <c r="A149" s="629">
        <v>2021</v>
      </c>
      <c r="B149" s="624"/>
      <c r="C149" s="625"/>
      <c r="D149" s="625"/>
      <c r="E149" s="625"/>
    </row>
    <row r="150" spans="1:5" x14ac:dyDescent="0.2">
      <c r="A150" s="629">
        <v>2021</v>
      </c>
      <c r="B150" s="624"/>
      <c r="C150" s="625"/>
      <c r="D150" s="625"/>
      <c r="E150" s="625"/>
    </row>
    <row r="151" spans="1:5" x14ac:dyDescent="0.2">
      <c r="A151" s="629">
        <v>2021</v>
      </c>
      <c r="B151" s="624"/>
      <c r="C151" s="625"/>
      <c r="D151" s="625"/>
      <c r="E151" s="625"/>
    </row>
    <row r="152" spans="1:5" x14ac:dyDescent="0.2">
      <c r="A152" s="629">
        <v>2021</v>
      </c>
      <c r="B152" s="624"/>
      <c r="C152" s="625"/>
      <c r="D152" s="625"/>
      <c r="E152" s="625"/>
    </row>
    <row r="153" spans="1:5" x14ac:dyDescent="0.2">
      <c r="A153" s="629">
        <v>2021</v>
      </c>
      <c r="B153" s="624"/>
      <c r="C153" s="625"/>
      <c r="D153" s="625"/>
      <c r="E153" s="625"/>
    </row>
    <row r="154" spans="1:5" x14ac:dyDescent="0.2">
      <c r="A154" s="629">
        <v>2021</v>
      </c>
      <c r="B154" s="624"/>
      <c r="C154" s="625"/>
      <c r="D154" s="625"/>
      <c r="E154" s="625"/>
    </row>
    <row r="155" spans="1:5" x14ac:dyDescent="0.2">
      <c r="A155" s="629">
        <v>2021</v>
      </c>
      <c r="B155" s="624"/>
      <c r="C155" s="625"/>
      <c r="D155" s="625"/>
      <c r="E155" s="625"/>
    </row>
    <row r="156" spans="1:5" x14ac:dyDescent="0.2">
      <c r="A156" s="629">
        <v>2021</v>
      </c>
      <c r="B156" s="624"/>
      <c r="C156" s="625"/>
      <c r="D156" s="625"/>
      <c r="E156" s="625"/>
    </row>
    <row r="157" spans="1:5" x14ac:dyDescent="0.2">
      <c r="A157" s="629">
        <v>2021</v>
      </c>
      <c r="B157" s="624"/>
      <c r="C157" s="625"/>
      <c r="D157" s="625"/>
      <c r="E157" s="625"/>
    </row>
    <row r="158" spans="1:5" x14ac:dyDescent="0.2">
      <c r="A158" s="629">
        <v>2021</v>
      </c>
      <c r="B158" s="624"/>
      <c r="C158" s="625"/>
      <c r="D158" s="625"/>
      <c r="E158" s="625"/>
    </row>
    <row r="159" spans="1:5" x14ac:dyDescent="0.2">
      <c r="A159" s="629">
        <v>2021</v>
      </c>
      <c r="B159" s="624"/>
      <c r="C159" s="625"/>
      <c r="D159" s="625"/>
      <c r="E159" s="625"/>
    </row>
    <row r="160" spans="1:5" x14ac:dyDescent="0.2">
      <c r="A160" s="629">
        <v>2021</v>
      </c>
      <c r="B160" s="624"/>
      <c r="C160" s="625"/>
      <c r="D160" s="625"/>
      <c r="E160" s="625"/>
    </row>
    <row r="161" spans="1:5" x14ac:dyDescent="0.2">
      <c r="A161" s="629">
        <v>2021</v>
      </c>
      <c r="B161" s="624"/>
      <c r="C161" s="625"/>
      <c r="D161" s="625"/>
      <c r="E161" s="625"/>
    </row>
    <row r="162" spans="1:5" x14ac:dyDescent="0.2">
      <c r="A162" s="629">
        <v>2021</v>
      </c>
      <c r="B162" s="624"/>
      <c r="C162" s="625"/>
      <c r="D162" s="625"/>
      <c r="E162" s="625"/>
    </row>
    <row r="163" spans="1:5" x14ac:dyDescent="0.2">
      <c r="A163" s="629">
        <v>2021</v>
      </c>
      <c r="B163" s="624"/>
      <c r="C163" s="625"/>
      <c r="D163" s="625"/>
      <c r="E163" s="625"/>
    </row>
    <row r="164" spans="1:5" x14ac:dyDescent="0.2">
      <c r="A164" s="629">
        <v>2021</v>
      </c>
      <c r="B164" s="624"/>
      <c r="C164" s="625"/>
      <c r="D164" s="625"/>
      <c r="E164" s="625"/>
    </row>
    <row r="165" spans="1:5" x14ac:dyDescent="0.2">
      <c r="A165" s="629">
        <v>2021</v>
      </c>
      <c r="B165" s="624"/>
      <c r="C165" s="625"/>
      <c r="D165" s="625"/>
      <c r="E165" s="625"/>
    </row>
    <row r="166" spans="1:5" x14ac:dyDescent="0.2">
      <c r="A166" s="629">
        <v>2021</v>
      </c>
      <c r="B166" s="624"/>
      <c r="C166" s="625"/>
      <c r="D166" s="625"/>
      <c r="E166" s="625"/>
    </row>
    <row r="167" spans="1:5" x14ac:dyDescent="0.2">
      <c r="A167" s="629">
        <v>2021</v>
      </c>
      <c r="B167" s="624"/>
      <c r="C167" s="625"/>
      <c r="D167" s="625"/>
      <c r="E167" s="625"/>
    </row>
    <row r="168" spans="1:5" x14ac:dyDescent="0.2">
      <c r="A168" s="629">
        <v>2021</v>
      </c>
      <c r="B168" s="624"/>
      <c r="C168" s="625"/>
      <c r="D168" s="625"/>
      <c r="E168" s="625"/>
    </row>
    <row r="169" spans="1:5" x14ac:dyDescent="0.2">
      <c r="A169" s="629">
        <v>2021</v>
      </c>
      <c r="B169" s="624"/>
      <c r="C169" s="625"/>
      <c r="D169" s="625"/>
      <c r="E169" s="625"/>
    </row>
    <row r="170" spans="1:5" x14ac:dyDescent="0.2">
      <c r="A170" s="629">
        <v>2021</v>
      </c>
      <c r="B170" s="624"/>
      <c r="C170" s="625"/>
      <c r="D170" s="625"/>
      <c r="E170" s="625"/>
    </row>
    <row r="171" spans="1:5" x14ac:dyDescent="0.2">
      <c r="A171" s="629">
        <v>2021</v>
      </c>
      <c r="B171" s="624"/>
      <c r="C171" s="625"/>
      <c r="D171" s="625"/>
      <c r="E171" s="625"/>
    </row>
    <row r="172" spans="1:5" x14ac:dyDescent="0.2">
      <c r="A172" s="629">
        <v>2021</v>
      </c>
      <c r="B172" s="624"/>
      <c r="C172" s="625"/>
      <c r="D172" s="625"/>
      <c r="E172" s="625"/>
    </row>
    <row r="173" spans="1:5" x14ac:dyDescent="0.2">
      <c r="A173" s="629">
        <v>2021</v>
      </c>
      <c r="B173" s="624"/>
      <c r="C173" s="625"/>
      <c r="D173" s="625"/>
      <c r="E173" s="625"/>
    </row>
    <row r="174" spans="1:5" x14ac:dyDescent="0.2">
      <c r="A174" s="629">
        <v>2021</v>
      </c>
      <c r="B174" s="624"/>
      <c r="C174" s="625"/>
      <c r="D174" s="625"/>
      <c r="E174" s="625"/>
    </row>
    <row r="175" spans="1:5" x14ac:dyDescent="0.2">
      <c r="A175" s="629">
        <v>2021</v>
      </c>
      <c r="B175" s="624"/>
      <c r="C175" s="625"/>
      <c r="D175" s="625"/>
      <c r="E175" s="625"/>
    </row>
    <row r="176" spans="1:5" x14ac:dyDescent="0.2">
      <c r="A176" s="629">
        <v>2021</v>
      </c>
      <c r="B176" s="624"/>
      <c r="C176" s="625"/>
      <c r="D176" s="625"/>
      <c r="E176" s="625"/>
    </row>
    <row r="177" spans="1:5" x14ac:dyDescent="0.2">
      <c r="A177" s="629">
        <v>2021</v>
      </c>
      <c r="B177" s="624"/>
      <c r="C177" s="625"/>
      <c r="D177" s="625"/>
      <c r="E177" s="625"/>
    </row>
    <row r="178" spans="1:5" x14ac:dyDescent="0.2">
      <c r="A178" s="629">
        <v>2021</v>
      </c>
      <c r="B178" s="624"/>
      <c r="C178" s="625"/>
      <c r="D178" s="625"/>
      <c r="E178" s="625"/>
    </row>
    <row r="179" spans="1:5" x14ac:dyDescent="0.2">
      <c r="A179" s="629">
        <v>2021</v>
      </c>
      <c r="B179" s="624"/>
      <c r="C179" s="625"/>
      <c r="D179" s="625"/>
      <c r="E179" s="625"/>
    </row>
    <row r="180" spans="1:5" x14ac:dyDescent="0.2">
      <c r="A180" s="629">
        <v>2021</v>
      </c>
      <c r="B180" s="624"/>
      <c r="C180" s="625"/>
      <c r="D180" s="625"/>
      <c r="E180" s="625"/>
    </row>
    <row r="181" spans="1:5" x14ac:dyDescent="0.2">
      <c r="A181" s="629">
        <v>2021</v>
      </c>
      <c r="B181" s="624"/>
      <c r="C181" s="625"/>
      <c r="D181" s="625"/>
      <c r="E181" s="625"/>
    </row>
    <row r="182" spans="1:5" x14ac:dyDescent="0.2">
      <c r="A182" s="629">
        <v>2021</v>
      </c>
      <c r="B182" s="624"/>
      <c r="C182" s="625"/>
      <c r="D182" s="625"/>
      <c r="E182" s="625"/>
    </row>
    <row r="183" spans="1:5" x14ac:dyDescent="0.2">
      <c r="A183" s="629">
        <v>2021</v>
      </c>
      <c r="B183" s="624"/>
      <c r="C183" s="625"/>
      <c r="D183" s="625"/>
      <c r="E183" s="625"/>
    </row>
    <row r="184" spans="1:5" x14ac:dyDescent="0.2">
      <c r="A184" s="629">
        <v>2021</v>
      </c>
      <c r="B184" s="624"/>
      <c r="C184" s="625"/>
      <c r="D184" s="625"/>
      <c r="E184" s="625"/>
    </row>
    <row r="185" spans="1:5" x14ac:dyDescent="0.2">
      <c r="A185" s="629">
        <v>2021</v>
      </c>
      <c r="B185" s="624"/>
      <c r="C185" s="625"/>
      <c r="D185" s="625"/>
      <c r="E185" s="625"/>
    </row>
    <row r="186" spans="1:5" x14ac:dyDescent="0.2">
      <c r="A186" s="629">
        <v>2021</v>
      </c>
      <c r="B186" s="624"/>
      <c r="C186" s="625"/>
      <c r="D186" s="625"/>
      <c r="E186" s="625"/>
    </row>
    <row r="187" spans="1:5" x14ac:dyDescent="0.2">
      <c r="A187" s="629">
        <v>2021</v>
      </c>
      <c r="B187" s="624"/>
      <c r="C187" s="625"/>
      <c r="D187" s="625"/>
      <c r="E187" s="625"/>
    </row>
    <row r="188" spans="1:5" x14ac:dyDescent="0.2">
      <c r="A188" s="629">
        <v>2021</v>
      </c>
      <c r="B188" s="624"/>
      <c r="C188" s="625"/>
      <c r="D188" s="625"/>
      <c r="E188" s="625"/>
    </row>
    <row r="189" spans="1:5" x14ac:dyDescent="0.2">
      <c r="A189" s="629">
        <v>2021</v>
      </c>
      <c r="B189" s="624"/>
      <c r="C189" s="625"/>
      <c r="D189" s="625"/>
      <c r="E189" s="625"/>
    </row>
    <row r="190" spans="1:5" x14ac:dyDescent="0.2">
      <c r="A190" s="629">
        <v>2021</v>
      </c>
      <c r="B190" s="624"/>
      <c r="C190" s="625"/>
      <c r="D190" s="625"/>
      <c r="E190" s="625"/>
    </row>
    <row r="191" spans="1:5" x14ac:dyDescent="0.2">
      <c r="A191" s="629">
        <v>2021</v>
      </c>
      <c r="B191" s="624"/>
      <c r="C191" s="625"/>
      <c r="D191" s="625"/>
      <c r="E191" s="625"/>
    </row>
    <row r="192" spans="1:5" x14ac:dyDescent="0.2">
      <c r="A192" s="629">
        <v>2021</v>
      </c>
      <c r="B192" s="624"/>
      <c r="C192" s="625"/>
      <c r="D192" s="625"/>
      <c r="E192" s="625"/>
    </row>
    <row r="193" spans="1:5" x14ac:dyDescent="0.2">
      <c r="A193" s="630">
        <v>2021</v>
      </c>
      <c r="B193" s="624"/>
      <c r="C193" s="625"/>
      <c r="D193" s="627"/>
      <c r="E193" s="627"/>
    </row>
    <row r="194" spans="1:5" x14ac:dyDescent="0.2">
      <c r="A194" s="629">
        <v>2021</v>
      </c>
      <c r="B194" s="624"/>
      <c r="C194" s="625"/>
      <c r="D194" s="625"/>
      <c r="E194" s="625"/>
    </row>
    <row r="195" spans="1:5" x14ac:dyDescent="0.2">
      <c r="A195" s="629">
        <v>2021</v>
      </c>
      <c r="B195" s="624"/>
      <c r="C195" s="625"/>
      <c r="D195" s="625"/>
      <c r="E195" s="625"/>
    </row>
    <row r="196" spans="1:5" x14ac:dyDescent="0.2">
      <c r="A196" s="629">
        <v>2021</v>
      </c>
      <c r="B196" s="624"/>
      <c r="C196" s="625"/>
      <c r="D196" s="625"/>
      <c r="E196" s="625"/>
    </row>
    <row r="197" spans="1:5" x14ac:dyDescent="0.2">
      <c r="A197" s="629">
        <v>2021</v>
      </c>
      <c r="B197" s="624"/>
      <c r="C197" s="625"/>
      <c r="D197" s="625"/>
      <c r="E197" s="625"/>
    </row>
    <row r="198" spans="1:5" x14ac:dyDescent="0.2">
      <c r="A198" s="629">
        <v>2021</v>
      </c>
      <c r="B198" s="624"/>
      <c r="C198" s="625"/>
      <c r="D198" s="625"/>
      <c r="E198" s="625"/>
    </row>
    <row r="199" spans="1:5" x14ac:dyDescent="0.2">
      <c r="A199" s="629">
        <v>2021</v>
      </c>
      <c r="B199" s="624"/>
      <c r="C199" s="625"/>
      <c r="D199" s="625"/>
      <c r="E199" s="625"/>
    </row>
    <row r="200" spans="1:5" x14ac:dyDescent="0.2">
      <c r="A200" s="629">
        <v>2021</v>
      </c>
      <c r="B200" s="624"/>
      <c r="C200" s="625"/>
      <c r="D200" s="625"/>
      <c r="E200" s="625"/>
    </row>
    <row r="201" spans="1:5" x14ac:dyDescent="0.2">
      <c r="A201" s="629">
        <v>2021</v>
      </c>
      <c r="B201" s="624"/>
      <c r="C201" s="625"/>
      <c r="D201" s="625"/>
      <c r="E201" s="625"/>
    </row>
    <row r="202" spans="1:5" x14ac:dyDescent="0.2">
      <c r="A202" s="629">
        <v>2021</v>
      </c>
      <c r="B202" s="624"/>
      <c r="C202" s="625"/>
      <c r="D202" s="625"/>
      <c r="E202" s="625"/>
    </row>
    <row r="203" spans="1:5" x14ac:dyDescent="0.2">
      <c r="A203" s="629">
        <v>2021</v>
      </c>
      <c r="B203" s="624"/>
      <c r="C203" s="625"/>
      <c r="D203" s="625"/>
      <c r="E203" s="625"/>
    </row>
    <row r="204" spans="1:5" x14ac:dyDescent="0.2">
      <c r="A204" s="629">
        <v>2021</v>
      </c>
      <c r="B204" s="624"/>
      <c r="C204" s="625"/>
      <c r="D204" s="625"/>
      <c r="E204" s="625"/>
    </row>
    <row r="205" spans="1:5" x14ac:dyDescent="0.2">
      <c r="A205" s="629">
        <v>2021</v>
      </c>
      <c r="B205" s="624"/>
      <c r="C205" s="625"/>
      <c r="D205" s="625"/>
      <c r="E205" s="625"/>
    </row>
    <row r="206" spans="1:5" x14ac:dyDescent="0.2">
      <c r="A206" s="629">
        <v>2021</v>
      </c>
      <c r="B206" s="624"/>
      <c r="C206" s="625"/>
      <c r="D206" s="625"/>
      <c r="E206" s="625"/>
    </row>
    <row r="207" spans="1:5" x14ac:dyDescent="0.2">
      <c r="A207" s="629">
        <v>2021</v>
      </c>
      <c r="B207" s="624"/>
      <c r="C207" s="625"/>
      <c r="D207" s="625"/>
      <c r="E207" s="625"/>
    </row>
    <row r="208" spans="1:5" x14ac:dyDescent="0.2">
      <c r="A208" s="629">
        <v>2021</v>
      </c>
      <c r="B208" s="624"/>
      <c r="C208" s="625"/>
      <c r="D208" s="625"/>
      <c r="E208" s="625"/>
    </row>
    <row r="209" spans="1:5" x14ac:dyDescent="0.2">
      <c r="A209" s="629">
        <v>2021</v>
      </c>
      <c r="B209" s="624"/>
      <c r="C209" s="625"/>
      <c r="D209" s="625"/>
      <c r="E209" s="625"/>
    </row>
    <row r="210" spans="1:5" x14ac:dyDescent="0.2">
      <c r="A210" s="629">
        <v>2021</v>
      </c>
      <c r="B210" s="624"/>
      <c r="C210" s="625"/>
      <c r="D210" s="625"/>
      <c r="E210" s="625"/>
    </row>
    <row r="211" spans="1:5" x14ac:dyDescent="0.2">
      <c r="A211" s="629">
        <v>2021</v>
      </c>
      <c r="B211" s="624"/>
      <c r="C211" s="625"/>
      <c r="D211" s="625"/>
      <c r="E211" s="625"/>
    </row>
    <row r="212" spans="1:5" x14ac:dyDescent="0.2">
      <c r="A212" s="629">
        <v>2021</v>
      </c>
      <c r="B212" s="624"/>
      <c r="C212" s="625"/>
      <c r="D212" s="625"/>
      <c r="E212" s="625"/>
    </row>
    <row r="213" spans="1:5" x14ac:dyDescent="0.2">
      <c r="A213" s="629">
        <v>2021</v>
      </c>
      <c r="B213" s="624"/>
      <c r="C213" s="625"/>
      <c r="D213" s="625"/>
      <c r="E213" s="625"/>
    </row>
    <row r="214" spans="1:5" x14ac:dyDescent="0.2">
      <c r="A214" s="629">
        <v>2021</v>
      </c>
      <c r="B214" s="624"/>
      <c r="C214" s="625"/>
      <c r="D214" s="625"/>
      <c r="E214" s="625"/>
    </row>
    <row r="215" spans="1:5" x14ac:dyDescent="0.2">
      <c r="A215" s="629">
        <v>2021</v>
      </c>
      <c r="B215" s="624"/>
      <c r="C215" s="625"/>
      <c r="D215" s="625"/>
      <c r="E215" s="625"/>
    </row>
    <row r="216" spans="1:5" x14ac:dyDescent="0.2">
      <c r="A216" s="629">
        <v>2021</v>
      </c>
      <c r="B216" s="624"/>
      <c r="C216" s="625"/>
      <c r="D216" s="625"/>
      <c r="E216" s="625"/>
    </row>
    <row r="217" spans="1:5" x14ac:dyDescent="0.2">
      <c r="A217" s="629">
        <v>2021</v>
      </c>
      <c r="B217" s="624"/>
      <c r="C217" s="625"/>
      <c r="D217" s="625"/>
      <c r="E217" s="625"/>
    </row>
    <row r="218" spans="1:5" x14ac:dyDescent="0.2">
      <c r="A218" s="629">
        <v>2021</v>
      </c>
      <c r="B218" s="624"/>
      <c r="C218" s="625"/>
      <c r="D218" s="625"/>
      <c r="E218" s="625"/>
    </row>
    <row r="219" spans="1:5" x14ac:dyDescent="0.2">
      <c r="A219" s="629">
        <v>2021</v>
      </c>
      <c r="B219" s="624"/>
      <c r="C219" s="625"/>
      <c r="D219" s="625"/>
      <c r="E219" s="625"/>
    </row>
    <row r="220" spans="1:5" x14ac:dyDescent="0.2">
      <c r="A220" s="629">
        <v>2021</v>
      </c>
      <c r="B220" s="624"/>
      <c r="C220" s="625"/>
      <c r="D220" s="625"/>
      <c r="E220" s="625"/>
    </row>
    <row r="221" spans="1:5" x14ac:dyDescent="0.2">
      <c r="A221" s="629">
        <v>2021</v>
      </c>
      <c r="B221" s="624"/>
      <c r="C221" s="625"/>
      <c r="D221" s="625"/>
      <c r="E221" s="625"/>
    </row>
    <row r="222" spans="1:5" x14ac:dyDescent="0.2">
      <c r="A222" s="629">
        <v>2021</v>
      </c>
      <c r="B222" s="624"/>
      <c r="C222" s="625"/>
      <c r="D222" s="625"/>
      <c r="E222" s="625"/>
    </row>
    <row r="223" spans="1:5" x14ac:dyDescent="0.2">
      <c r="A223" s="629">
        <v>2021</v>
      </c>
      <c r="B223" s="624"/>
      <c r="C223" s="625"/>
      <c r="D223" s="625"/>
      <c r="E223" s="625"/>
    </row>
    <row r="224" spans="1:5" x14ac:dyDescent="0.2">
      <c r="A224" s="629">
        <v>2021</v>
      </c>
      <c r="B224" s="624"/>
      <c r="C224" s="625"/>
      <c r="D224" s="625"/>
      <c r="E224" s="625"/>
    </row>
    <row r="225" spans="1:5" x14ac:dyDescent="0.2">
      <c r="A225" s="629">
        <v>2021</v>
      </c>
      <c r="B225" s="624"/>
      <c r="C225" s="625"/>
      <c r="D225" s="625"/>
      <c r="E225" s="625"/>
    </row>
    <row r="226" spans="1:5" x14ac:dyDescent="0.2">
      <c r="A226" s="629">
        <v>2021</v>
      </c>
      <c r="B226" s="624"/>
      <c r="C226" s="625"/>
      <c r="D226" s="625"/>
      <c r="E226" s="625"/>
    </row>
    <row r="227" spans="1:5" x14ac:dyDescent="0.2">
      <c r="A227" s="629">
        <v>2021</v>
      </c>
      <c r="B227" s="624"/>
      <c r="C227" s="625"/>
      <c r="D227" s="625"/>
      <c r="E227" s="625"/>
    </row>
    <row r="228" spans="1:5" x14ac:dyDescent="0.2">
      <c r="A228" s="629">
        <v>2021</v>
      </c>
      <c r="B228" s="624"/>
      <c r="C228" s="625"/>
      <c r="D228" s="625"/>
      <c r="E228" s="625"/>
    </row>
    <row r="229" spans="1:5" x14ac:dyDescent="0.2">
      <c r="A229" s="629">
        <v>2021</v>
      </c>
      <c r="B229" s="624"/>
      <c r="C229" s="625"/>
      <c r="D229" s="625"/>
      <c r="E229" s="625"/>
    </row>
    <row r="230" spans="1:5" x14ac:dyDescent="0.2">
      <c r="A230" s="629">
        <v>2021</v>
      </c>
      <c r="B230" s="624"/>
      <c r="C230" s="625"/>
      <c r="D230" s="625"/>
      <c r="E230" s="625"/>
    </row>
    <row r="231" spans="1:5" x14ac:dyDescent="0.2">
      <c r="A231" s="629">
        <v>2021</v>
      </c>
      <c r="B231" s="624"/>
      <c r="C231" s="625"/>
      <c r="D231" s="625"/>
      <c r="E231" s="625"/>
    </row>
    <row r="232" spans="1:5" x14ac:dyDescent="0.2">
      <c r="A232" s="629">
        <v>2021</v>
      </c>
      <c r="B232" s="624"/>
      <c r="C232" s="625"/>
      <c r="D232" s="625"/>
      <c r="E232" s="625"/>
    </row>
    <row r="233" spans="1:5" x14ac:dyDescent="0.2">
      <c r="A233" s="629">
        <v>2021</v>
      </c>
      <c r="B233" s="624"/>
      <c r="C233" s="625"/>
      <c r="D233" s="625"/>
      <c r="E233" s="625"/>
    </row>
    <row r="234" spans="1:5" x14ac:dyDescent="0.2">
      <c r="A234" s="629">
        <v>2021</v>
      </c>
      <c r="B234" s="624"/>
      <c r="C234" s="625"/>
      <c r="D234" s="625"/>
      <c r="E234" s="625"/>
    </row>
    <row r="235" spans="1:5" x14ac:dyDescent="0.2">
      <c r="A235" s="629">
        <v>2021</v>
      </c>
      <c r="B235" s="624"/>
      <c r="C235" s="625"/>
      <c r="D235" s="625"/>
      <c r="E235" s="625"/>
    </row>
    <row r="236" spans="1:5" x14ac:dyDescent="0.2">
      <c r="A236" s="629">
        <v>2021</v>
      </c>
      <c r="B236" s="624"/>
      <c r="C236" s="625"/>
      <c r="D236" s="625"/>
      <c r="E236" s="625"/>
    </row>
    <row r="237" spans="1:5" x14ac:dyDescent="0.2">
      <c r="A237" s="629">
        <v>2021</v>
      </c>
      <c r="B237" s="624"/>
      <c r="C237" s="625"/>
      <c r="D237" s="625"/>
      <c r="E237" s="625"/>
    </row>
    <row r="238" spans="1:5" x14ac:dyDescent="0.2">
      <c r="A238" s="629">
        <v>2021</v>
      </c>
      <c r="B238" s="624"/>
      <c r="C238" s="625"/>
      <c r="D238" s="625"/>
      <c r="E238" s="625"/>
    </row>
    <row r="239" spans="1:5" x14ac:dyDescent="0.2">
      <c r="A239" s="629">
        <v>2021</v>
      </c>
      <c r="B239" s="624"/>
      <c r="C239" s="625"/>
      <c r="D239" s="625"/>
      <c r="E239" s="625"/>
    </row>
    <row r="240" spans="1:5" x14ac:dyDescent="0.2">
      <c r="A240" s="629">
        <v>2021</v>
      </c>
      <c r="B240" s="624"/>
      <c r="C240" s="625"/>
      <c r="D240" s="625"/>
      <c r="E240" s="625"/>
    </row>
    <row r="241" spans="1:5" x14ac:dyDescent="0.2">
      <c r="A241" s="629">
        <v>2021</v>
      </c>
      <c r="B241" s="624"/>
      <c r="C241" s="625"/>
      <c r="D241" s="625"/>
      <c r="E241" s="625"/>
    </row>
    <row r="242" spans="1:5" x14ac:dyDescent="0.2">
      <c r="A242" s="629">
        <v>2021</v>
      </c>
      <c r="B242" s="624"/>
      <c r="C242" s="625"/>
      <c r="D242" s="625"/>
      <c r="E242" s="625"/>
    </row>
    <row r="243" spans="1:5" x14ac:dyDescent="0.2">
      <c r="A243" s="629">
        <v>2021</v>
      </c>
      <c r="B243" s="624"/>
      <c r="C243" s="625"/>
      <c r="D243" s="625"/>
      <c r="E243" s="625"/>
    </row>
    <row r="244" spans="1:5" x14ac:dyDescent="0.2">
      <c r="A244" s="629">
        <v>2021</v>
      </c>
      <c r="B244" s="624"/>
      <c r="C244" s="625"/>
      <c r="D244" s="625"/>
      <c r="E244" s="625"/>
    </row>
    <row r="245" spans="1:5" x14ac:dyDescent="0.2">
      <c r="A245" s="629">
        <v>2021</v>
      </c>
      <c r="B245" s="624"/>
      <c r="C245" s="625"/>
      <c r="D245" s="625"/>
      <c r="E245" s="625"/>
    </row>
    <row r="246" spans="1:5" x14ac:dyDescent="0.2">
      <c r="A246" s="629">
        <v>2021</v>
      </c>
      <c r="B246" s="624"/>
      <c r="C246" s="625"/>
      <c r="D246" s="625"/>
      <c r="E246" s="625"/>
    </row>
    <row r="247" spans="1:5" x14ac:dyDescent="0.2">
      <c r="A247" s="629">
        <v>2021</v>
      </c>
      <c r="B247" s="624"/>
      <c r="C247" s="625"/>
      <c r="D247" s="625"/>
      <c r="E247" s="625"/>
    </row>
    <row r="248" spans="1:5" x14ac:dyDescent="0.2">
      <c r="A248" s="629">
        <v>2021</v>
      </c>
      <c r="B248" s="624"/>
      <c r="C248" s="625"/>
      <c r="D248" s="625"/>
      <c r="E248" s="625"/>
    </row>
    <row r="249" spans="1:5" x14ac:dyDescent="0.2">
      <c r="A249" s="629">
        <v>2021</v>
      </c>
      <c r="B249" s="624"/>
      <c r="C249" s="625"/>
      <c r="D249" s="625"/>
      <c r="E249" s="625"/>
    </row>
    <row r="250" spans="1:5" x14ac:dyDescent="0.2">
      <c r="A250" s="629">
        <v>2021</v>
      </c>
      <c r="B250" s="624"/>
      <c r="C250" s="625"/>
      <c r="D250" s="625"/>
      <c r="E250" s="625"/>
    </row>
    <row r="251" spans="1:5" x14ac:dyDescent="0.2">
      <c r="A251" s="629">
        <v>2021</v>
      </c>
      <c r="B251" s="624"/>
      <c r="C251" s="625"/>
      <c r="D251" s="625"/>
      <c r="E251" s="625"/>
    </row>
    <row r="252" spans="1:5" x14ac:dyDescent="0.2">
      <c r="A252" s="629">
        <v>2021</v>
      </c>
      <c r="B252" s="624"/>
      <c r="C252" s="625"/>
      <c r="D252" s="625"/>
      <c r="E252" s="625"/>
    </row>
    <row r="253" spans="1:5" x14ac:dyDescent="0.2">
      <c r="A253" s="629">
        <v>2021</v>
      </c>
      <c r="B253" s="624"/>
      <c r="C253" s="625"/>
      <c r="D253" s="625"/>
      <c r="E253" s="625"/>
    </row>
    <row r="254" spans="1:5" x14ac:dyDescent="0.2">
      <c r="A254" s="629">
        <v>2021</v>
      </c>
      <c r="B254" s="624"/>
      <c r="C254" s="625"/>
      <c r="D254" s="625"/>
      <c r="E254" s="625"/>
    </row>
    <row r="255" spans="1:5" x14ac:dyDescent="0.2">
      <c r="A255" s="629">
        <v>2021</v>
      </c>
      <c r="B255" s="624"/>
      <c r="C255" s="625"/>
      <c r="D255" s="625"/>
      <c r="E255" s="625"/>
    </row>
    <row r="256" spans="1:5" x14ac:dyDescent="0.2">
      <c r="A256" s="629">
        <v>2021</v>
      </c>
      <c r="B256" s="624"/>
      <c r="C256" s="625"/>
      <c r="D256" s="625"/>
      <c r="E256" s="625"/>
    </row>
    <row r="257" spans="1:5" x14ac:dyDescent="0.2">
      <c r="A257" s="629">
        <v>2021</v>
      </c>
      <c r="B257" s="624"/>
      <c r="C257" s="625"/>
      <c r="D257" s="625"/>
      <c r="E257" s="625"/>
    </row>
    <row r="258" spans="1:5" x14ac:dyDescent="0.2">
      <c r="A258" s="629">
        <v>2021</v>
      </c>
      <c r="B258" s="624"/>
      <c r="C258" s="625"/>
      <c r="D258" s="625"/>
      <c r="E258" s="625"/>
    </row>
    <row r="259" spans="1:5" x14ac:dyDescent="0.2">
      <c r="A259" s="629">
        <v>2021</v>
      </c>
      <c r="B259" s="624"/>
      <c r="C259" s="625"/>
      <c r="D259" s="625"/>
      <c r="E259" s="625"/>
    </row>
    <row r="260" spans="1:5" x14ac:dyDescent="0.2">
      <c r="A260" s="629">
        <v>2021</v>
      </c>
      <c r="B260" s="624"/>
      <c r="C260" s="625"/>
      <c r="D260" s="625"/>
      <c r="E260" s="625"/>
    </row>
    <row r="261" spans="1:5" x14ac:dyDescent="0.2">
      <c r="A261" s="629">
        <v>2021</v>
      </c>
      <c r="B261" s="624"/>
      <c r="C261" s="625"/>
      <c r="D261" s="625"/>
      <c r="E261" s="625"/>
    </row>
    <row r="262" spans="1:5" x14ac:dyDescent="0.2">
      <c r="A262" s="629">
        <v>2021</v>
      </c>
      <c r="B262" s="624"/>
      <c r="C262" s="625"/>
      <c r="D262" s="625"/>
      <c r="E262" s="625"/>
    </row>
    <row r="263" spans="1:5" x14ac:dyDescent="0.2">
      <c r="A263" s="629">
        <v>2021</v>
      </c>
      <c r="B263" s="624"/>
      <c r="C263" s="625"/>
      <c r="D263" s="625"/>
      <c r="E263" s="625"/>
    </row>
    <row r="264" spans="1:5" x14ac:dyDescent="0.2">
      <c r="A264" s="629">
        <v>2021</v>
      </c>
      <c r="B264" s="624"/>
      <c r="C264" s="625"/>
      <c r="D264" s="625"/>
      <c r="E264" s="625"/>
    </row>
    <row r="265" spans="1:5" x14ac:dyDescent="0.2">
      <c r="A265" s="629">
        <v>2021</v>
      </c>
      <c r="B265" s="624"/>
      <c r="C265" s="625"/>
      <c r="D265" s="625"/>
      <c r="E265" s="625"/>
    </row>
    <row r="266" spans="1:5" x14ac:dyDescent="0.2">
      <c r="A266" s="629">
        <v>2021</v>
      </c>
      <c r="B266" s="624"/>
      <c r="C266" s="625"/>
      <c r="D266" s="625"/>
      <c r="E266" s="625"/>
    </row>
    <row r="267" spans="1:5" x14ac:dyDescent="0.2">
      <c r="A267" s="629">
        <v>2021</v>
      </c>
      <c r="B267" s="624"/>
      <c r="C267" s="625"/>
      <c r="D267" s="625"/>
      <c r="E267" s="625"/>
    </row>
    <row r="268" spans="1:5" x14ac:dyDescent="0.2">
      <c r="A268" s="629">
        <v>2021</v>
      </c>
      <c r="B268" s="624"/>
      <c r="C268" s="625"/>
      <c r="D268" s="625"/>
      <c r="E268" s="625"/>
    </row>
    <row r="269" spans="1:5" x14ac:dyDescent="0.2">
      <c r="A269" s="629">
        <v>2021</v>
      </c>
      <c r="B269" s="624"/>
      <c r="C269" s="625"/>
      <c r="D269" s="625"/>
      <c r="E269" s="625"/>
    </row>
    <row r="270" spans="1:5" x14ac:dyDescent="0.2">
      <c r="A270" s="629">
        <v>2021</v>
      </c>
      <c r="B270" s="624"/>
      <c r="C270" s="625"/>
      <c r="D270" s="625"/>
      <c r="E270" s="625"/>
    </row>
    <row r="271" spans="1:5" x14ac:dyDescent="0.2">
      <c r="A271" s="629">
        <v>2021</v>
      </c>
      <c r="B271" s="624"/>
      <c r="C271" s="625"/>
      <c r="D271" s="625"/>
      <c r="E271" s="625"/>
    </row>
    <row r="272" spans="1:5" x14ac:dyDescent="0.2">
      <c r="A272" s="629">
        <v>2021</v>
      </c>
      <c r="B272" s="624"/>
      <c r="C272" s="625"/>
      <c r="D272" s="625"/>
      <c r="E272" s="625"/>
    </row>
    <row r="273" spans="1:5" x14ac:dyDescent="0.2">
      <c r="A273" s="629">
        <v>2021</v>
      </c>
      <c r="B273" s="624"/>
      <c r="C273" s="625"/>
      <c r="D273" s="625"/>
      <c r="E273" s="625"/>
    </row>
    <row r="274" spans="1:5" x14ac:dyDescent="0.2">
      <c r="A274" s="629">
        <v>2021</v>
      </c>
      <c r="B274" s="624"/>
      <c r="C274" s="625"/>
      <c r="D274" s="625"/>
      <c r="E274" s="625"/>
    </row>
    <row r="275" spans="1:5" x14ac:dyDescent="0.2">
      <c r="A275" s="629">
        <v>2021</v>
      </c>
      <c r="B275" s="624"/>
      <c r="C275" s="625"/>
      <c r="D275" s="625"/>
      <c r="E275" s="625"/>
    </row>
    <row r="276" spans="1:5" x14ac:dyDescent="0.2">
      <c r="A276" s="629">
        <v>2021</v>
      </c>
      <c r="B276" s="624"/>
      <c r="C276" s="625"/>
      <c r="D276" s="625"/>
      <c r="E276" s="625"/>
    </row>
    <row r="277" spans="1:5" x14ac:dyDescent="0.2">
      <c r="A277" s="629">
        <v>2021</v>
      </c>
      <c r="B277" s="624"/>
      <c r="C277" s="625"/>
      <c r="D277" s="625"/>
      <c r="E277" s="625"/>
    </row>
    <row r="278" spans="1:5" x14ac:dyDescent="0.2">
      <c r="A278" s="629">
        <v>2021</v>
      </c>
      <c r="B278" s="624"/>
      <c r="C278" s="625"/>
      <c r="D278" s="625"/>
      <c r="E278" s="625"/>
    </row>
    <row r="279" spans="1:5" x14ac:dyDescent="0.2">
      <c r="A279" s="629">
        <v>2021</v>
      </c>
      <c r="B279" s="624"/>
      <c r="C279" s="625"/>
      <c r="D279" s="625"/>
      <c r="E279" s="625"/>
    </row>
    <row r="280" spans="1:5" x14ac:dyDescent="0.2">
      <c r="A280" s="629">
        <v>2021</v>
      </c>
      <c r="B280" s="624"/>
      <c r="C280" s="625"/>
      <c r="D280" s="625"/>
      <c r="E280" s="625"/>
    </row>
    <row r="281" spans="1:5" x14ac:dyDescent="0.2">
      <c r="A281" s="629">
        <v>2021</v>
      </c>
      <c r="B281" s="624"/>
      <c r="C281" s="625"/>
      <c r="D281" s="625"/>
      <c r="E281" s="625"/>
    </row>
    <row r="282" spans="1:5" x14ac:dyDescent="0.2">
      <c r="A282" s="629">
        <v>2021</v>
      </c>
      <c r="B282" s="624"/>
      <c r="C282" s="625"/>
      <c r="D282" s="625"/>
      <c r="E282" s="625"/>
    </row>
    <row r="283" spans="1:5" x14ac:dyDescent="0.2">
      <c r="A283" s="629">
        <v>2021</v>
      </c>
      <c r="B283" s="624"/>
      <c r="C283" s="625"/>
      <c r="D283" s="625"/>
      <c r="E283" s="625"/>
    </row>
    <row r="284" spans="1:5" x14ac:dyDescent="0.2">
      <c r="A284" s="629">
        <v>2021</v>
      </c>
      <c r="B284" s="624"/>
      <c r="C284" s="625"/>
      <c r="D284" s="625"/>
      <c r="E284" s="625"/>
    </row>
    <row r="285" spans="1:5" x14ac:dyDescent="0.2">
      <c r="A285" s="629">
        <v>2021</v>
      </c>
      <c r="B285" s="624"/>
      <c r="C285" s="625"/>
      <c r="D285" s="625"/>
      <c r="E285" s="625"/>
    </row>
    <row r="286" spans="1:5" x14ac:dyDescent="0.2">
      <c r="A286" s="629">
        <v>2021</v>
      </c>
      <c r="B286" s="624"/>
      <c r="C286" s="625"/>
      <c r="D286" s="625"/>
      <c r="E286" s="625"/>
    </row>
    <row r="287" spans="1:5" x14ac:dyDescent="0.2">
      <c r="A287" s="629">
        <v>2021</v>
      </c>
      <c r="B287" s="624"/>
      <c r="C287" s="625"/>
      <c r="D287" s="625"/>
      <c r="E287" s="625"/>
    </row>
    <row r="288" spans="1:5" x14ac:dyDescent="0.2">
      <c r="A288" s="629">
        <v>2021</v>
      </c>
      <c r="B288" s="624"/>
      <c r="C288" s="625"/>
      <c r="D288" s="625"/>
      <c r="E288" s="625"/>
    </row>
    <row r="289" spans="1:5" x14ac:dyDescent="0.2">
      <c r="A289" s="629">
        <v>2021</v>
      </c>
      <c r="B289" s="624"/>
      <c r="C289" s="625"/>
      <c r="D289" s="625"/>
      <c r="E289" s="625"/>
    </row>
    <row r="290" spans="1:5" x14ac:dyDescent="0.2">
      <c r="A290" s="629">
        <v>2021</v>
      </c>
      <c r="B290" s="624"/>
      <c r="C290" s="625"/>
      <c r="D290" s="625"/>
      <c r="E290" s="625"/>
    </row>
    <row r="291" spans="1:5" x14ac:dyDescent="0.2">
      <c r="A291" s="629">
        <v>2021</v>
      </c>
      <c r="B291" s="624"/>
      <c r="C291" s="625"/>
      <c r="D291" s="625"/>
      <c r="E291" s="625"/>
    </row>
    <row r="292" spans="1:5" x14ac:dyDescent="0.2">
      <c r="A292" s="629">
        <v>2021</v>
      </c>
      <c r="B292" s="624"/>
      <c r="C292" s="625"/>
      <c r="D292" s="625"/>
      <c r="E292" s="625"/>
    </row>
    <row r="293" spans="1:5" x14ac:dyDescent="0.2">
      <c r="A293" s="629">
        <v>2021</v>
      </c>
      <c r="B293" s="624"/>
      <c r="C293" s="625"/>
      <c r="D293" s="625"/>
      <c r="E293" s="625"/>
    </row>
    <row r="294" spans="1:5" x14ac:dyDescent="0.2">
      <c r="A294" s="629">
        <v>2021</v>
      </c>
      <c r="B294" s="624"/>
      <c r="C294" s="625"/>
      <c r="D294" s="625"/>
      <c r="E294" s="625"/>
    </row>
    <row r="295" spans="1:5" x14ac:dyDescent="0.2">
      <c r="A295" s="629">
        <v>2021</v>
      </c>
      <c r="B295" s="624"/>
      <c r="C295" s="625"/>
      <c r="D295" s="625"/>
      <c r="E295" s="625"/>
    </row>
    <row r="296" spans="1:5" x14ac:dyDescent="0.2">
      <c r="A296" s="629">
        <v>2021</v>
      </c>
      <c r="B296" s="624"/>
      <c r="C296" s="625"/>
      <c r="D296" s="625"/>
      <c r="E296" s="625"/>
    </row>
    <row r="297" spans="1:5" x14ac:dyDescent="0.2">
      <c r="A297" s="629">
        <v>2021</v>
      </c>
      <c r="B297" s="624"/>
      <c r="C297" s="625"/>
      <c r="D297" s="625"/>
      <c r="E297" s="625"/>
    </row>
    <row r="298" spans="1:5" x14ac:dyDescent="0.2">
      <c r="A298" s="629">
        <v>2021</v>
      </c>
      <c r="B298" s="624"/>
      <c r="C298" s="625"/>
      <c r="D298" s="625"/>
      <c r="E298" s="625"/>
    </row>
    <row r="299" spans="1:5" x14ac:dyDescent="0.2">
      <c r="A299" s="629">
        <v>2021</v>
      </c>
      <c r="B299" s="624"/>
      <c r="C299" s="625"/>
      <c r="D299" s="625"/>
      <c r="E299" s="625"/>
    </row>
    <row r="300" spans="1:5" x14ac:dyDescent="0.2">
      <c r="A300" s="629">
        <v>2021</v>
      </c>
      <c r="B300" s="624"/>
      <c r="C300" s="625"/>
      <c r="D300" s="625"/>
      <c r="E300" s="625"/>
    </row>
    <row r="301" spans="1:5" x14ac:dyDescent="0.2">
      <c r="A301" s="629">
        <v>2021</v>
      </c>
      <c r="B301" s="624"/>
      <c r="C301" s="625"/>
      <c r="D301" s="625"/>
      <c r="E301" s="625"/>
    </row>
    <row r="302" spans="1:5" x14ac:dyDescent="0.2">
      <c r="A302" s="629">
        <v>2021</v>
      </c>
      <c r="B302" s="624"/>
      <c r="C302" s="625"/>
      <c r="D302" s="625"/>
      <c r="E302" s="625"/>
    </row>
    <row r="303" spans="1:5" x14ac:dyDescent="0.2">
      <c r="A303" s="629">
        <v>2021</v>
      </c>
      <c r="B303" s="624"/>
      <c r="C303" s="625"/>
      <c r="D303" s="625"/>
      <c r="E303" s="625"/>
    </row>
    <row r="304" spans="1:5" x14ac:dyDescent="0.2">
      <c r="A304" s="629">
        <v>2021</v>
      </c>
      <c r="B304" s="624"/>
      <c r="C304" s="625"/>
      <c r="D304" s="625"/>
      <c r="E304" s="625"/>
    </row>
    <row r="305" spans="1:5" x14ac:dyDescent="0.2">
      <c r="A305" s="629">
        <v>2021</v>
      </c>
      <c r="B305" s="624"/>
      <c r="C305" s="625"/>
      <c r="D305" s="625"/>
      <c r="E305" s="625"/>
    </row>
    <row r="306" spans="1:5" x14ac:dyDescent="0.2">
      <c r="A306" s="629">
        <v>2021</v>
      </c>
      <c r="B306" s="624"/>
      <c r="C306" s="625"/>
      <c r="D306" s="625"/>
      <c r="E306" s="625"/>
    </row>
    <row r="307" spans="1:5" x14ac:dyDescent="0.2">
      <c r="A307" s="629">
        <v>2021</v>
      </c>
      <c r="B307" s="624"/>
      <c r="C307" s="625"/>
      <c r="D307" s="625"/>
      <c r="E307" s="625"/>
    </row>
    <row r="308" spans="1:5" x14ac:dyDescent="0.2">
      <c r="A308" s="629">
        <v>2021</v>
      </c>
      <c r="B308" s="624"/>
      <c r="C308" s="625"/>
      <c r="D308" s="625"/>
      <c r="E308" s="625"/>
    </row>
    <row r="309" spans="1:5" x14ac:dyDescent="0.2">
      <c r="A309" s="629">
        <v>2021</v>
      </c>
      <c r="B309" s="624"/>
      <c r="C309" s="625"/>
      <c r="D309" s="625"/>
      <c r="E309" s="625"/>
    </row>
    <row r="310" spans="1:5" x14ac:dyDescent="0.2">
      <c r="A310" s="629">
        <v>2021</v>
      </c>
      <c r="B310" s="624"/>
      <c r="C310" s="625"/>
      <c r="D310" s="625"/>
      <c r="E310" s="625"/>
    </row>
    <row r="311" spans="1:5" x14ac:dyDescent="0.2">
      <c r="A311" s="629">
        <v>2021</v>
      </c>
      <c r="B311" s="624"/>
      <c r="C311" s="625"/>
      <c r="D311" s="625"/>
      <c r="E311" s="625"/>
    </row>
    <row r="312" spans="1:5" x14ac:dyDescent="0.2">
      <c r="A312" s="629">
        <v>2021</v>
      </c>
      <c r="B312" s="624"/>
      <c r="C312" s="625"/>
      <c r="D312" s="625"/>
      <c r="E312" s="625"/>
    </row>
    <row r="313" spans="1:5" x14ac:dyDescent="0.2">
      <c r="A313" s="629">
        <v>2021</v>
      </c>
      <c r="B313" s="624"/>
      <c r="C313" s="625"/>
      <c r="D313" s="625"/>
      <c r="E313" s="625"/>
    </row>
    <row r="314" spans="1:5" x14ac:dyDescent="0.2">
      <c r="A314" s="629">
        <v>2021</v>
      </c>
      <c r="B314" s="624"/>
      <c r="C314" s="625"/>
      <c r="D314" s="625"/>
      <c r="E314" s="625"/>
    </row>
    <row r="315" spans="1:5" x14ac:dyDescent="0.2">
      <c r="A315" s="629">
        <v>2021</v>
      </c>
      <c r="B315" s="624"/>
      <c r="C315" s="625"/>
      <c r="D315" s="625"/>
      <c r="E315" s="625"/>
    </row>
    <row r="316" spans="1:5" x14ac:dyDescent="0.2">
      <c r="A316" s="629">
        <v>2021</v>
      </c>
      <c r="B316" s="624"/>
      <c r="C316" s="625"/>
      <c r="D316" s="625"/>
      <c r="E316" s="625"/>
    </row>
    <row r="317" spans="1:5" x14ac:dyDescent="0.2">
      <c r="A317" s="629">
        <v>2021</v>
      </c>
      <c r="B317" s="624"/>
      <c r="C317" s="625"/>
      <c r="D317" s="625"/>
      <c r="E317" s="625"/>
    </row>
    <row r="318" spans="1:5" x14ac:dyDescent="0.2">
      <c r="A318" s="629">
        <v>2021</v>
      </c>
      <c r="B318" s="624"/>
      <c r="C318" s="625"/>
      <c r="D318" s="625"/>
      <c r="E318" s="625"/>
    </row>
    <row r="319" spans="1:5" x14ac:dyDescent="0.2">
      <c r="A319" s="629">
        <v>2021</v>
      </c>
      <c r="B319" s="624"/>
      <c r="C319" s="625"/>
      <c r="D319" s="625"/>
      <c r="E319" s="625"/>
    </row>
    <row r="320" spans="1:5" x14ac:dyDescent="0.2">
      <c r="A320" s="629">
        <v>2021</v>
      </c>
      <c r="B320" s="624"/>
      <c r="C320" s="625"/>
      <c r="D320" s="625"/>
      <c r="E320" s="625"/>
    </row>
    <row r="321" spans="1:5" x14ac:dyDescent="0.2">
      <c r="A321" s="629">
        <v>2021</v>
      </c>
      <c r="B321" s="624"/>
      <c r="C321" s="625"/>
      <c r="D321" s="625"/>
      <c r="E321" s="625"/>
    </row>
    <row r="322" spans="1:5" x14ac:dyDescent="0.2">
      <c r="A322" s="629">
        <v>2021</v>
      </c>
      <c r="B322" s="624"/>
      <c r="C322" s="625"/>
      <c r="D322" s="625"/>
      <c r="E322" s="625"/>
    </row>
    <row r="323" spans="1:5" x14ac:dyDescent="0.2">
      <c r="A323" s="629">
        <v>2021</v>
      </c>
      <c r="B323" s="624"/>
      <c r="C323" s="625"/>
      <c r="D323" s="625"/>
      <c r="E323" s="625"/>
    </row>
    <row r="324" spans="1:5" x14ac:dyDescent="0.2">
      <c r="A324" s="629">
        <v>2021</v>
      </c>
      <c r="B324" s="624"/>
      <c r="C324" s="625"/>
      <c r="D324" s="625"/>
      <c r="E324" s="625"/>
    </row>
    <row r="325" spans="1:5" x14ac:dyDescent="0.2">
      <c r="A325" s="629">
        <v>2021</v>
      </c>
      <c r="B325" s="624"/>
      <c r="C325" s="625"/>
      <c r="D325" s="625"/>
      <c r="E325" s="625"/>
    </row>
    <row r="326" spans="1:5" x14ac:dyDescent="0.2">
      <c r="A326" s="629">
        <v>2021</v>
      </c>
      <c r="B326" s="624"/>
      <c r="C326" s="625"/>
      <c r="D326" s="625"/>
      <c r="E326" s="625"/>
    </row>
    <row r="327" spans="1:5" x14ac:dyDescent="0.2">
      <c r="A327" s="629">
        <v>2021</v>
      </c>
      <c r="B327" s="624"/>
      <c r="C327" s="625"/>
      <c r="D327" s="625"/>
      <c r="E327" s="625"/>
    </row>
    <row r="328" spans="1:5" x14ac:dyDescent="0.2">
      <c r="A328" s="629">
        <v>2021</v>
      </c>
      <c r="B328" s="624"/>
      <c r="C328" s="625"/>
      <c r="D328" s="625"/>
      <c r="E328" s="625"/>
    </row>
    <row r="329" spans="1:5" x14ac:dyDescent="0.2">
      <c r="A329" s="629">
        <v>2021</v>
      </c>
      <c r="B329" s="624"/>
      <c r="C329" s="625"/>
      <c r="D329" s="625"/>
      <c r="E329" s="625"/>
    </row>
    <row r="330" spans="1:5" x14ac:dyDescent="0.2">
      <c r="A330" s="629">
        <v>2021</v>
      </c>
      <c r="B330" s="624"/>
      <c r="C330" s="625"/>
      <c r="D330" s="625"/>
      <c r="E330" s="625"/>
    </row>
    <row r="331" spans="1:5" x14ac:dyDescent="0.2">
      <c r="A331" s="629">
        <v>2021</v>
      </c>
      <c r="B331" s="624"/>
      <c r="C331" s="625"/>
      <c r="D331" s="625"/>
      <c r="E331" s="625"/>
    </row>
    <row r="332" spans="1:5" x14ac:dyDescent="0.2">
      <c r="A332" s="629">
        <v>2021</v>
      </c>
      <c r="B332" s="624"/>
      <c r="C332" s="625"/>
      <c r="D332" s="625"/>
      <c r="E332" s="625"/>
    </row>
    <row r="333" spans="1:5" x14ac:dyDescent="0.2">
      <c r="A333" s="629">
        <v>2021</v>
      </c>
      <c r="B333" s="624"/>
      <c r="C333" s="625"/>
      <c r="D333" s="625"/>
      <c r="E333" s="625"/>
    </row>
    <row r="334" spans="1:5" x14ac:dyDescent="0.2">
      <c r="A334" s="629">
        <v>2021</v>
      </c>
      <c r="B334" s="624"/>
      <c r="C334" s="625"/>
      <c r="D334" s="625"/>
      <c r="E334" s="625"/>
    </row>
    <row r="335" spans="1:5" x14ac:dyDescent="0.2">
      <c r="A335" s="629">
        <v>2021</v>
      </c>
      <c r="B335" s="624"/>
      <c r="C335" s="625"/>
      <c r="D335" s="625"/>
      <c r="E335" s="625"/>
    </row>
    <row r="336" spans="1:5" x14ac:dyDescent="0.2">
      <c r="A336" s="629">
        <v>2021</v>
      </c>
      <c r="B336" s="624"/>
      <c r="C336" s="625"/>
      <c r="D336" s="625"/>
      <c r="E336" s="625"/>
    </row>
    <row r="337" spans="1:5" x14ac:dyDescent="0.2">
      <c r="A337" s="629">
        <v>2021</v>
      </c>
      <c r="B337" s="624"/>
      <c r="C337" s="625"/>
      <c r="D337" s="625"/>
      <c r="E337" s="625"/>
    </row>
    <row r="338" spans="1:5" x14ac:dyDescent="0.2">
      <c r="A338" s="629">
        <v>2021</v>
      </c>
      <c r="B338" s="624"/>
      <c r="C338" s="625"/>
      <c r="D338" s="625"/>
      <c r="E338" s="625"/>
    </row>
    <row r="339" spans="1:5" x14ac:dyDescent="0.2">
      <c r="A339" s="629">
        <v>2021</v>
      </c>
      <c r="B339" s="624"/>
      <c r="C339" s="625"/>
      <c r="D339" s="625"/>
      <c r="E339" s="625"/>
    </row>
    <row r="340" spans="1:5" x14ac:dyDescent="0.2">
      <c r="A340" s="629">
        <v>2021</v>
      </c>
      <c r="B340" s="624"/>
      <c r="C340" s="625"/>
      <c r="D340" s="625"/>
      <c r="E340" s="625"/>
    </row>
    <row r="341" spans="1:5" x14ac:dyDescent="0.2">
      <c r="A341" s="629">
        <v>2021</v>
      </c>
      <c r="B341" s="624"/>
      <c r="C341" s="625"/>
      <c r="D341" s="625"/>
      <c r="E341" s="625"/>
    </row>
    <row r="342" spans="1:5" x14ac:dyDescent="0.2">
      <c r="A342" s="629">
        <v>2021</v>
      </c>
      <c r="B342" s="624"/>
      <c r="C342" s="625"/>
      <c r="D342" s="625"/>
      <c r="E342" s="625"/>
    </row>
    <row r="343" spans="1:5" x14ac:dyDescent="0.2">
      <c r="A343" s="629">
        <v>2021</v>
      </c>
      <c r="B343" s="624"/>
      <c r="C343" s="625"/>
      <c r="D343" s="625"/>
      <c r="E343" s="625"/>
    </row>
    <row r="344" spans="1:5" x14ac:dyDescent="0.2">
      <c r="A344" s="629">
        <v>2021</v>
      </c>
      <c r="B344" s="624"/>
      <c r="C344" s="625"/>
      <c r="D344" s="625"/>
      <c r="E344" s="625"/>
    </row>
    <row r="345" spans="1:5" x14ac:dyDescent="0.2">
      <c r="A345" s="629">
        <v>2021</v>
      </c>
      <c r="B345" s="624"/>
      <c r="C345" s="625"/>
      <c r="D345" s="625"/>
      <c r="E345" s="625"/>
    </row>
    <row r="346" spans="1:5" x14ac:dyDescent="0.2">
      <c r="A346" s="629">
        <v>2021</v>
      </c>
      <c r="B346" s="624"/>
      <c r="C346" s="625"/>
      <c r="D346" s="625"/>
      <c r="E346" s="625"/>
    </row>
    <row r="347" spans="1:5" x14ac:dyDescent="0.2">
      <c r="A347" s="629">
        <v>2021</v>
      </c>
      <c r="B347" s="624"/>
      <c r="C347" s="625"/>
      <c r="D347" s="625"/>
      <c r="E347" s="625"/>
    </row>
    <row r="348" spans="1:5" x14ac:dyDescent="0.2">
      <c r="A348" s="629">
        <v>2021</v>
      </c>
      <c r="B348" s="624"/>
      <c r="C348" s="625"/>
      <c r="D348" s="625"/>
      <c r="E348" s="625"/>
    </row>
    <row r="349" spans="1:5" x14ac:dyDescent="0.2">
      <c r="A349" s="629">
        <v>2021</v>
      </c>
      <c r="B349" s="624"/>
      <c r="C349" s="625"/>
      <c r="D349" s="625"/>
      <c r="E349" s="625"/>
    </row>
    <row r="350" spans="1:5" x14ac:dyDescent="0.2">
      <c r="A350" s="629">
        <v>2021</v>
      </c>
      <c r="B350" s="624"/>
      <c r="C350" s="625"/>
      <c r="D350" s="625"/>
      <c r="E350" s="625"/>
    </row>
    <row r="351" spans="1:5" x14ac:dyDescent="0.2">
      <c r="A351" s="629">
        <v>2021</v>
      </c>
      <c r="B351" s="624"/>
      <c r="C351" s="625"/>
      <c r="D351" s="625"/>
      <c r="E351" s="625"/>
    </row>
    <row r="352" spans="1:5" x14ac:dyDescent="0.2">
      <c r="A352" s="629">
        <v>2021</v>
      </c>
      <c r="B352" s="624"/>
      <c r="C352" s="625"/>
      <c r="D352" s="625"/>
      <c r="E352" s="625"/>
    </row>
    <row r="353" spans="1:5" x14ac:dyDescent="0.2">
      <c r="A353" s="629">
        <v>2021</v>
      </c>
      <c r="B353" s="624"/>
      <c r="C353" s="625"/>
      <c r="D353" s="625"/>
      <c r="E353" s="625"/>
    </row>
    <row r="354" spans="1:5" x14ac:dyDescent="0.2">
      <c r="A354" s="629">
        <v>2021</v>
      </c>
      <c r="B354" s="624"/>
      <c r="C354" s="625"/>
      <c r="D354" s="625"/>
      <c r="E354" s="625"/>
    </row>
    <row r="355" spans="1:5" x14ac:dyDescent="0.2">
      <c r="A355" s="629">
        <v>2021</v>
      </c>
      <c r="B355" s="624"/>
      <c r="C355" s="625"/>
      <c r="D355" s="625"/>
      <c r="E355" s="625"/>
    </row>
    <row r="356" spans="1:5" x14ac:dyDescent="0.2">
      <c r="A356" s="629">
        <v>2021</v>
      </c>
      <c r="B356" s="624"/>
      <c r="C356" s="625"/>
      <c r="D356" s="625"/>
      <c r="E356" s="625"/>
    </row>
    <row r="357" spans="1:5" x14ac:dyDescent="0.2">
      <c r="A357" s="629">
        <v>2021</v>
      </c>
      <c r="B357" s="624"/>
      <c r="C357" s="625"/>
      <c r="D357" s="625"/>
      <c r="E357" s="625"/>
    </row>
    <row r="358" spans="1:5" x14ac:dyDescent="0.2">
      <c r="A358" s="629">
        <v>2021</v>
      </c>
      <c r="B358" s="624"/>
      <c r="C358" s="625"/>
      <c r="D358" s="625"/>
      <c r="E358" s="625"/>
    </row>
    <row r="359" spans="1:5" x14ac:dyDescent="0.2">
      <c r="A359" s="629">
        <v>2021</v>
      </c>
      <c r="B359" s="624"/>
      <c r="C359" s="625"/>
      <c r="D359" s="625"/>
      <c r="E359" s="625"/>
    </row>
    <row r="360" spans="1:5" x14ac:dyDescent="0.2">
      <c r="A360" s="629">
        <v>2021</v>
      </c>
      <c r="B360" s="624"/>
      <c r="C360" s="625"/>
      <c r="D360" s="625"/>
      <c r="E360" s="625"/>
    </row>
    <row r="361" spans="1:5" x14ac:dyDescent="0.2">
      <c r="A361" s="629">
        <v>2021</v>
      </c>
      <c r="B361" s="624"/>
      <c r="C361" s="625"/>
      <c r="D361" s="625"/>
      <c r="E361" s="625"/>
    </row>
    <row r="362" spans="1:5" x14ac:dyDescent="0.2">
      <c r="A362" s="629">
        <v>2021</v>
      </c>
      <c r="B362" s="624"/>
      <c r="C362" s="625"/>
      <c r="D362" s="625"/>
      <c r="E362" s="625"/>
    </row>
    <row r="363" spans="1:5" x14ac:dyDescent="0.2">
      <c r="A363" s="629">
        <v>2021</v>
      </c>
      <c r="B363" s="624"/>
      <c r="C363" s="625"/>
      <c r="D363" s="625"/>
      <c r="E363" s="625"/>
    </row>
    <row r="364" spans="1:5" x14ac:dyDescent="0.2">
      <c r="A364" s="629">
        <v>2021</v>
      </c>
      <c r="B364" s="624"/>
      <c r="C364" s="625"/>
      <c r="D364" s="625"/>
      <c r="E364" s="625"/>
    </row>
    <row r="365" spans="1:5" x14ac:dyDescent="0.2">
      <c r="A365" s="629">
        <v>2021</v>
      </c>
      <c r="B365" s="624"/>
      <c r="C365" s="625"/>
      <c r="D365" s="625"/>
      <c r="E365" s="625"/>
    </row>
    <row r="366" spans="1:5" x14ac:dyDescent="0.2">
      <c r="A366" s="629">
        <v>2021</v>
      </c>
      <c r="B366" s="624"/>
      <c r="C366" s="625"/>
      <c r="D366" s="625"/>
      <c r="E366" s="625"/>
    </row>
    <row r="367" spans="1:5" x14ac:dyDescent="0.2">
      <c r="A367" s="629">
        <v>2021</v>
      </c>
      <c r="B367" s="624"/>
      <c r="C367" s="625"/>
      <c r="D367" s="625"/>
      <c r="E367" s="625"/>
    </row>
    <row r="368" spans="1:5" x14ac:dyDescent="0.2">
      <c r="A368" s="629">
        <v>2021</v>
      </c>
      <c r="B368" s="624"/>
      <c r="C368" s="625"/>
      <c r="D368" s="625"/>
      <c r="E368" s="625"/>
    </row>
    <row r="369" spans="1:5" x14ac:dyDescent="0.2">
      <c r="A369" s="629">
        <v>2021</v>
      </c>
      <c r="B369" s="624"/>
      <c r="C369" s="625"/>
      <c r="D369" s="625"/>
      <c r="E369" s="625"/>
    </row>
    <row r="370" spans="1:5" x14ac:dyDescent="0.2">
      <c r="A370" s="629">
        <v>2021</v>
      </c>
      <c r="B370" s="624"/>
      <c r="C370" s="625"/>
      <c r="D370" s="625"/>
      <c r="E370" s="625"/>
    </row>
    <row r="371" spans="1:5" x14ac:dyDescent="0.2">
      <c r="A371" s="629">
        <v>2021</v>
      </c>
      <c r="B371" s="624"/>
      <c r="C371" s="625"/>
      <c r="D371" s="625"/>
      <c r="E371" s="625"/>
    </row>
    <row r="372" spans="1:5" x14ac:dyDescent="0.2">
      <c r="A372" s="629">
        <v>2021</v>
      </c>
      <c r="B372" s="624"/>
      <c r="C372" s="625"/>
      <c r="D372" s="625"/>
      <c r="E372" s="625"/>
    </row>
    <row r="373" spans="1:5" x14ac:dyDescent="0.2">
      <c r="A373" s="629">
        <v>2021</v>
      </c>
      <c r="B373" s="624"/>
      <c r="C373" s="625"/>
      <c r="D373" s="625"/>
      <c r="E373" s="625"/>
    </row>
    <row r="374" spans="1:5" x14ac:dyDescent="0.2">
      <c r="A374" s="629">
        <v>2021</v>
      </c>
      <c r="B374" s="624"/>
      <c r="C374" s="625"/>
      <c r="D374" s="625"/>
      <c r="E374" s="625"/>
    </row>
    <row r="375" spans="1:5" x14ac:dyDescent="0.2">
      <c r="A375" s="629">
        <v>2021</v>
      </c>
      <c r="B375" s="624"/>
      <c r="C375" s="625"/>
      <c r="D375" s="625"/>
      <c r="E375" s="625"/>
    </row>
    <row r="376" spans="1:5" x14ac:dyDescent="0.2">
      <c r="A376" s="629">
        <v>2021</v>
      </c>
      <c r="B376" s="624"/>
      <c r="C376" s="625"/>
      <c r="D376" s="625"/>
      <c r="E376" s="625"/>
    </row>
    <row r="377" spans="1:5" x14ac:dyDescent="0.2">
      <c r="A377" s="629">
        <v>2021</v>
      </c>
      <c r="B377" s="624"/>
      <c r="C377" s="625"/>
      <c r="D377" s="625"/>
      <c r="E377" s="625"/>
    </row>
    <row r="378" spans="1:5" x14ac:dyDescent="0.2">
      <c r="A378" s="629">
        <v>2021</v>
      </c>
      <c r="B378" s="624"/>
      <c r="C378" s="625"/>
      <c r="D378" s="625"/>
      <c r="E378" s="625"/>
    </row>
    <row r="379" spans="1:5" x14ac:dyDescent="0.2">
      <c r="A379" s="629">
        <v>2021</v>
      </c>
      <c r="B379" s="624"/>
      <c r="C379" s="625"/>
      <c r="D379" s="625"/>
      <c r="E379" s="625"/>
    </row>
    <row r="380" spans="1:5" x14ac:dyDescent="0.2">
      <c r="A380" s="629">
        <v>2021</v>
      </c>
      <c r="B380" s="624"/>
      <c r="C380" s="625"/>
      <c r="D380" s="625"/>
      <c r="E380" s="625"/>
    </row>
    <row r="381" spans="1:5" x14ac:dyDescent="0.2">
      <c r="A381" s="629">
        <v>2021</v>
      </c>
      <c r="B381" s="624"/>
      <c r="C381" s="625"/>
      <c r="D381" s="625"/>
      <c r="E381" s="625"/>
    </row>
    <row r="382" spans="1:5" x14ac:dyDescent="0.2">
      <c r="A382" s="629">
        <v>2021</v>
      </c>
      <c r="B382" s="624"/>
      <c r="C382" s="625"/>
      <c r="D382" s="625"/>
      <c r="E382" s="625"/>
    </row>
    <row r="383" spans="1:5" x14ac:dyDescent="0.2">
      <c r="A383" s="629">
        <v>2021</v>
      </c>
      <c r="B383" s="624"/>
      <c r="C383" s="625"/>
      <c r="D383" s="625"/>
      <c r="E383" s="625"/>
    </row>
    <row r="384" spans="1:5" x14ac:dyDescent="0.2">
      <c r="A384" s="629">
        <v>2021</v>
      </c>
      <c r="B384" s="624"/>
      <c r="C384" s="625"/>
      <c r="D384" s="625"/>
      <c r="E384" s="625"/>
    </row>
    <row r="385" spans="1:5" x14ac:dyDescent="0.2">
      <c r="A385" s="629">
        <v>2021</v>
      </c>
      <c r="B385" s="624"/>
      <c r="C385" s="625"/>
      <c r="D385" s="625"/>
      <c r="E385" s="625"/>
    </row>
    <row r="386" spans="1:5" x14ac:dyDescent="0.2">
      <c r="A386" s="629">
        <v>2021</v>
      </c>
      <c r="B386" s="624"/>
      <c r="C386" s="625"/>
      <c r="D386" s="625"/>
      <c r="E386" s="625"/>
    </row>
    <row r="387" spans="1:5" x14ac:dyDescent="0.2">
      <c r="A387" s="629">
        <v>2021</v>
      </c>
      <c r="B387" s="624"/>
      <c r="C387" s="625"/>
      <c r="D387" s="625"/>
      <c r="E387" s="625"/>
    </row>
    <row r="388" spans="1:5" x14ac:dyDescent="0.2">
      <c r="A388" s="629">
        <v>2021</v>
      </c>
      <c r="B388" s="624"/>
      <c r="C388" s="625"/>
      <c r="D388" s="625"/>
      <c r="E388" s="625"/>
    </row>
    <row r="389" spans="1:5" x14ac:dyDescent="0.2">
      <c r="A389" s="629">
        <v>2021</v>
      </c>
      <c r="B389" s="624"/>
      <c r="C389" s="625"/>
      <c r="D389" s="625"/>
      <c r="E389" s="625"/>
    </row>
    <row r="390" spans="1:5" x14ac:dyDescent="0.2">
      <c r="A390" s="629">
        <v>2021</v>
      </c>
      <c r="B390" s="624"/>
      <c r="C390" s="625"/>
      <c r="D390" s="625"/>
      <c r="E390" s="625"/>
    </row>
    <row r="391" spans="1:5" x14ac:dyDescent="0.2">
      <c r="A391" s="629">
        <v>2021</v>
      </c>
      <c r="B391" s="624"/>
      <c r="C391" s="625"/>
      <c r="D391" s="625"/>
      <c r="E391" s="625"/>
    </row>
    <row r="392" spans="1:5" x14ac:dyDescent="0.2">
      <c r="A392" s="629">
        <v>2021</v>
      </c>
      <c r="B392" s="624"/>
      <c r="C392" s="625"/>
      <c r="D392" s="625"/>
      <c r="E392" s="625"/>
    </row>
    <row r="393" spans="1:5" x14ac:dyDescent="0.2">
      <c r="A393" s="629">
        <v>2021</v>
      </c>
      <c r="B393" s="624"/>
      <c r="C393" s="625"/>
      <c r="D393" s="625"/>
      <c r="E393" s="625"/>
    </row>
    <row r="394" spans="1:5" x14ac:dyDescent="0.2">
      <c r="A394" s="629">
        <v>2021</v>
      </c>
      <c r="B394" s="624"/>
      <c r="C394" s="625"/>
      <c r="D394" s="625"/>
      <c r="E394" s="625"/>
    </row>
    <row r="395" spans="1:5" x14ac:dyDescent="0.2">
      <c r="A395" s="629">
        <v>2021</v>
      </c>
      <c r="B395" s="624"/>
      <c r="C395" s="625"/>
      <c r="D395" s="625"/>
      <c r="E395" s="625"/>
    </row>
    <row r="396" spans="1:5" x14ac:dyDescent="0.2">
      <c r="A396" s="629">
        <v>2021</v>
      </c>
      <c r="B396" s="624"/>
      <c r="C396" s="625"/>
      <c r="D396" s="625"/>
      <c r="E396" s="625"/>
    </row>
    <row r="397" spans="1:5" x14ac:dyDescent="0.2">
      <c r="A397" s="629">
        <v>2021</v>
      </c>
      <c r="B397" s="624"/>
      <c r="C397" s="625"/>
      <c r="D397" s="625"/>
      <c r="E397" s="625"/>
    </row>
    <row r="398" spans="1:5" x14ac:dyDescent="0.2">
      <c r="A398" s="629">
        <v>2021</v>
      </c>
      <c r="B398" s="624"/>
      <c r="C398" s="625"/>
      <c r="D398" s="625"/>
      <c r="E398" s="625"/>
    </row>
    <row r="399" spans="1:5" x14ac:dyDescent="0.2">
      <c r="A399" s="629">
        <v>2021</v>
      </c>
      <c r="B399" s="624"/>
      <c r="C399" s="625"/>
      <c r="D399" s="625"/>
      <c r="E399" s="625"/>
    </row>
    <row r="400" spans="1:5" x14ac:dyDescent="0.2">
      <c r="A400" s="629">
        <v>2021</v>
      </c>
      <c r="B400" s="624"/>
      <c r="C400" s="625"/>
      <c r="D400" s="625"/>
      <c r="E400" s="625"/>
    </row>
    <row r="401" spans="1:5" x14ac:dyDescent="0.2">
      <c r="A401" s="629">
        <v>2021</v>
      </c>
      <c r="B401" s="624"/>
      <c r="C401" s="625"/>
      <c r="D401" s="625"/>
      <c r="E401" s="625"/>
    </row>
    <row r="402" spans="1:5" x14ac:dyDescent="0.2">
      <c r="A402" s="629">
        <v>2021</v>
      </c>
      <c r="B402" s="624"/>
      <c r="C402" s="625"/>
      <c r="D402" s="625"/>
      <c r="E402" s="625"/>
    </row>
    <row r="403" spans="1:5" x14ac:dyDescent="0.2">
      <c r="A403" s="629">
        <v>2021</v>
      </c>
      <c r="B403" s="624"/>
      <c r="C403" s="625"/>
      <c r="D403" s="625"/>
      <c r="E403" s="625"/>
    </row>
    <row r="404" spans="1:5" x14ac:dyDescent="0.2">
      <c r="A404" s="629">
        <v>2021</v>
      </c>
      <c r="B404" s="624"/>
      <c r="C404" s="625"/>
      <c r="D404" s="625"/>
      <c r="E404" s="625"/>
    </row>
    <row r="405" spans="1:5" x14ac:dyDescent="0.2">
      <c r="A405" s="629">
        <v>2021</v>
      </c>
      <c r="B405" s="624"/>
      <c r="C405" s="625"/>
      <c r="D405" s="625"/>
      <c r="E405" s="625"/>
    </row>
    <row r="406" spans="1:5" x14ac:dyDescent="0.2">
      <c r="A406" s="629">
        <v>2021</v>
      </c>
      <c r="B406" s="624"/>
      <c r="C406" s="625"/>
      <c r="D406" s="625"/>
      <c r="E406" s="625"/>
    </row>
    <row r="407" spans="1:5" x14ac:dyDescent="0.2">
      <c r="A407" s="629">
        <v>2021</v>
      </c>
      <c r="B407" s="624"/>
      <c r="C407" s="625"/>
      <c r="D407" s="625"/>
      <c r="E407" s="625"/>
    </row>
    <row r="408" spans="1:5" x14ac:dyDescent="0.2">
      <c r="A408" s="629">
        <v>2021</v>
      </c>
      <c r="B408" s="624"/>
      <c r="C408" s="625"/>
      <c r="D408" s="625"/>
      <c r="E408" s="625"/>
    </row>
    <row r="409" spans="1:5" x14ac:dyDescent="0.2">
      <c r="A409" s="629">
        <v>2021</v>
      </c>
      <c r="B409" s="624"/>
      <c r="C409" s="625"/>
      <c r="D409" s="625"/>
      <c r="E409" s="625"/>
    </row>
    <row r="410" spans="1:5" x14ac:dyDescent="0.2">
      <c r="A410" s="629">
        <v>2021</v>
      </c>
      <c r="B410" s="624"/>
      <c r="C410" s="625"/>
      <c r="D410" s="625"/>
      <c r="E410" s="625"/>
    </row>
    <row r="411" spans="1:5" x14ac:dyDescent="0.2">
      <c r="A411" s="629">
        <v>2021</v>
      </c>
      <c r="B411" s="624"/>
      <c r="C411" s="625"/>
      <c r="D411" s="625"/>
      <c r="E411" s="625"/>
    </row>
    <row r="412" spans="1:5" x14ac:dyDescent="0.2">
      <c r="A412" s="629">
        <v>2021</v>
      </c>
      <c r="B412" s="624"/>
      <c r="C412" s="625"/>
      <c r="D412" s="625"/>
      <c r="E412" s="625"/>
    </row>
    <row r="413" spans="1:5" x14ac:dyDescent="0.2">
      <c r="A413" s="629">
        <v>2021</v>
      </c>
      <c r="B413" s="624"/>
      <c r="C413" s="625"/>
      <c r="D413" s="625"/>
      <c r="E413" s="625"/>
    </row>
    <row r="414" spans="1:5" x14ac:dyDescent="0.2">
      <c r="A414" s="629">
        <v>2021</v>
      </c>
      <c r="B414" s="624"/>
      <c r="C414" s="625"/>
      <c r="D414" s="625"/>
      <c r="E414" s="625"/>
    </row>
    <row r="415" spans="1:5" x14ac:dyDescent="0.2">
      <c r="A415" s="629">
        <v>2021</v>
      </c>
      <c r="B415" s="624"/>
      <c r="C415" s="625"/>
      <c r="D415" s="625"/>
      <c r="E415" s="625"/>
    </row>
    <row r="416" spans="1:5" x14ac:dyDescent="0.2">
      <c r="A416" s="629">
        <v>2021</v>
      </c>
      <c r="B416" s="624"/>
      <c r="C416" s="625"/>
      <c r="D416" s="625"/>
      <c r="E416" s="625"/>
    </row>
    <row r="417" spans="1:5" x14ac:dyDescent="0.2">
      <c r="A417" s="629">
        <v>2021</v>
      </c>
      <c r="B417" s="624"/>
      <c r="C417" s="625"/>
      <c r="D417" s="625"/>
      <c r="E417" s="625"/>
    </row>
    <row r="418" spans="1:5" x14ac:dyDescent="0.2">
      <c r="A418" s="629">
        <v>2021</v>
      </c>
      <c r="B418" s="624"/>
      <c r="C418" s="625"/>
      <c r="D418" s="625"/>
      <c r="E418" s="625"/>
    </row>
    <row r="419" spans="1:5" x14ac:dyDescent="0.2">
      <c r="A419" s="629">
        <v>2021</v>
      </c>
      <c r="B419" s="624"/>
      <c r="C419" s="625"/>
      <c r="D419" s="625"/>
      <c r="E419" s="625"/>
    </row>
    <row r="420" spans="1:5" x14ac:dyDescent="0.2">
      <c r="A420" s="629">
        <v>2021</v>
      </c>
      <c r="B420" s="624"/>
      <c r="C420" s="625"/>
      <c r="D420" s="625"/>
      <c r="E420" s="625"/>
    </row>
    <row r="421" spans="1:5" x14ac:dyDescent="0.2">
      <c r="A421" s="629">
        <v>2021</v>
      </c>
      <c r="B421" s="624"/>
      <c r="C421" s="625"/>
      <c r="D421" s="625"/>
      <c r="E421" s="625"/>
    </row>
    <row r="422" spans="1:5" x14ac:dyDescent="0.2">
      <c r="A422" s="629">
        <v>2021</v>
      </c>
      <c r="B422" s="624"/>
      <c r="C422" s="625"/>
      <c r="D422" s="625"/>
      <c r="E422" s="625"/>
    </row>
    <row r="423" spans="1:5" x14ac:dyDescent="0.2">
      <c r="A423" s="629">
        <v>2021</v>
      </c>
      <c r="B423" s="624"/>
      <c r="C423" s="625"/>
      <c r="D423" s="625"/>
      <c r="E423" s="625"/>
    </row>
    <row r="424" spans="1:5" x14ac:dyDescent="0.2">
      <c r="A424" s="629">
        <v>2021</v>
      </c>
      <c r="B424" s="624"/>
      <c r="C424" s="625"/>
      <c r="D424" s="625"/>
      <c r="E424" s="625"/>
    </row>
    <row r="425" spans="1:5" x14ac:dyDescent="0.2">
      <c r="A425" s="629">
        <v>2021</v>
      </c>
      <c r="B425" s="624"/>
      <c r="C425" s="625"/>
      <c r="D425" s="625"/>
      <c r="E425" s="625"/>
    </row>
    <row r="426" spans="1:5" x14ac:dyDescent="0.2">
      <c r="A426" s="629">
        <v>2021</v>
      </c>
      <c r="B426" s="624"/>
      <c r="C426" s="625"/>
      <c r="D426" s="625"/>
      <c r="E426" s="625"/>
    </row>
    <row r="427" spans="1:5" x14ac:dyDescent="0.2">
      <c r="A427" s="629">
        <v>2021</v>
      </c>
      <c r="B427" s="624"/>
      <c r="C427" s="625"/>
      <c r="D427" s="625"/>
      <c r="E427" s="625"/>
    </row>
    <row r="428" spans="1:5" x14ac:dyDescent="0.2">
      <c r="A428" s="629">
        <v>2021</v>
      </c>
      <c r="B428" s="624"/>
      <c r="C428" s="625"/>
      <c r="D428" s="625"/>
      <c r="E428" s="625"/>
    </row>
    <row r="429" spans="1:5" x14ac:dyDescent="0.2">
      <c r="A429" s="629">
        <v>2021</v>
      </c>
      <c r="B429" s="624"/>
      <c r="C429" s="625"/>
      <c r="D429" s="625"/>
      <c r="E429" s="625"/>
    </row>
    <row r="430" spans="1:5" x14ac:dyDescent="0.2">
      <c r="A430" s="629">
        <v>2021</v>
      </c>
      <c r="B430" s="624"/>
      <c r="C430" s="625"/>
      <c r="D430" s="625"/>
      <c r="E430" s="625"/>
    </row>
    <row r="431" spans="1:5" x14ac:dyDescent="0.2">
      <c r="A431" s="629">
        <v>2021</v>
      </c>
      <c r="B431" s="624"/>
      <c r="C431" s="625"/>
      <c r="D431" s="625"/>
      <c r="E431" s="625"/>
    </row>
    <row r="432" spans="1:5" x14ac:dyDescent="0.2">
      <c r="A432" s="629">
        <v>2021</v>
      </c>
      <c r="B432" s="624"/>
      <c r="C432" s="625"/>
      <c r="D432" s="625"/>
      <c r="E432" s="625"/>
    </row>
    <row r="433" spans="1:5" x14ac:dyDescent="0.2">
      <c r="A433" s="629">
        <v>2021</v>
      </c>
      <c r="B433" s="624"/>
      <c r="C433" s="625"/>
      <c r="D433" s="625"/>
      <c r="E433" s="625"/>
    </row>
    <row r="434" spans="1:5" x14ac:dyDescent="0.2">
      <c r="A434" s="629">
        <v>2021</v>
      </c>
      <c r="B434" s="624"/>
      <c r="C434" s="625"/>
      <c r="D434" s="625"/>
      <c r="E434" s="625"/>
    </row>
    <row r="435" spans="1:5" x14ac:dyDescent="0.2">
      <c r="A435" s="629">
        <v>2021</v>
      </c>
      <c r="B435" s="624"/>
      <c r="C435" s="625"/>
      <c r="D435" s="625"/>
      <c r="E435" s="625"/>
    </row>
    <row r="436" spans="1:5" x14ac:dyDescent="0.2">
      <c r="A436" s="629">
        <v>2021</v>
      </c>
      <c r="B436" s="624"/>
      <c r="C436" s="625"/>
      <c r="D436" s="625"/>
      <c r="E436" s="625"/>
    </row>
    <row r="437" spans="1:5" x14ac:dyDescent="0.2">
      <c r="A437" s="629">
        <v>2021</v>
      </c>
      <c r="B437" s="624"/>
      <c r="C437" s="625"/>
      <c r="D437" s="625"/>
      <c r="E437" s="625"/>
    </row>
    <row r="438" spans="1:5" x14ac:dyDescent="0.2">
      <c r="A438" s="629">
        <v>2021</v>
      </c>
      <c r="B438" s="624"/>
      <c r="C438" s="625"/>
      <c r="D438" s="625"/>
      <c r="E438" s="625"/>
    </row>
    <row r="439" spans="1:5" x14ac:dyDescent="0.2">
      <c r="A439" s="630">
        <v>2021</v>
      </c>
      <c r="B439" s="626"/>
      <c r="C439" s="627"/>
      <c r="D439" s="627"/>
      <c r="E439" s="627"/>
    </row>
  </sheetData>
  <dataValidations count="6">
    <dataValidation type="list" allowBlank="1" showInputMessage="1" showErrorMessage="1" sqref="C1 C440:C1048576">
      <formula1>PersonListe</formula1>
    </dataValidation>
    <dataValidation type="list" allowBlank="1" showInputMessage="1" showErrorMessage="1" sqref="B1:B1048576">
      <formula1>MaanedsListe</formula1>
    </dataValidation>
    <dataValidation type="list" allowBlank="1" showInputMessage="1" showErrorMessage="1" sqref="D1:D1048576">
      <formula1>ActionNr</formula1>
    </dataValidation>
    <dataValidation type="whole" operator="equal" allowBlank="1" showInputMessage="1" showErrorMessage="1" sqref="A1:A36 A440:A1048576">
      <formula1>2020</formula1>
    </dataValidation>
    <dataValidation type="list" showInputMessage="1" showErrorMessage="1" sqref="C2:C439">
      <formula1>PersonListe</formula1>
    </dataValidation>
    <dataValidation type="whole" operator="equal" allowBlank="1" showInputMessage="1" showErrorMessage="1" sqref="A37:A439">
      <formula1>2021</formula1>
    </dataValidation>
  </dataValidation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3">
    <pageSetUpPr fitToPage="1"/>
  </sheetPr>
  <dimension ref="A1:U91"/>
  <sheetViews>
    <sheetView workbookViewId="0">
      <selection activeCell="I7" sqref="I7"/>
    </sheetView>
  </sheetViews>
  <sheetFormatPr defaultColWidth="9.140625" defaultRowHeight="12.75" x14ac:dyDescent="0.2"/>
  <cols>
    <col min="1" max="1" width="4.28515625" style="20" customWidth="1"/>
    <col min="2" max="4" width="22.85546875" style="20" customWidth="1"/>
    <col min="5" max="5" width="12.7109375" style="20" customWidth="1"/>
    <col min="6" max="7" width="10.7109375" style="20" customWidth="1"/>
    <col min="8" max="8" width="10.7109375" style="184" customWidth="1"/>
    <col min="9" max="10" width="13.28515625" style="20" customWidth="1"/>
    <col min="11" max="12" width="12.5703125" style="20" customWidth="1"/>
    <col min="13" max="13" width="15.7109375" style="20" customWidth="1"/>
    <col min="14" max="14" width="10.5703125" style="20" customWidth="1"/>
    <col min="15" max="16" width="13.85546875" style="107" customWidth="1"/>
    <col min="17" max="17" width="15.7109375" style="107" customWidth="1"/>
    <col min="18" max="18" width="14.28515625" style="20" customWidth="1"/>
    <col min="19" max="19" width="22.85546875" style="20" customWidth="1"/>
    <col min="20" max="20" width="9.140625" style="20"/>
    <col min="21" max="21" width="10" style="20" hidden="1" customWidth="1"/>
    <col min="22" max="16384" width="9.140625" style="20"/>
  </cols>
  <sheetData>
    <row r="1" spans="1:21" ht="16.5" customHeight="1" x14ac:dyDescent="0.2">
      <c r="B1" s="73" t="s">
        <v>684</v>
      </c>
      <c r="C1" s="868" t="str">
        <f>'Individual Cost Statement'!B3:B3</f>
        <v>LIFE19 ENV/DK/000013 - ForFit</v>
      </c>
      <c r="D1" s="868"/>
      <c r="E1" s="868"/>
      <c r="H1" s="869" t="s">
        <v>73</v>
      </c>
      <c r="I1" s="869"/>
      <c r="J1" s="870" t="str">
        <f>'Individual Cost Statement'!E3:E3</f>
        <v>1. September 2020</v>
      </c>
      <c r="K1" s="870"/>
      <c r="M1" s="877" t="s">
        <v>698</v>
      </c>
      <c r="N1" s="877"/>
      <c r="O1" s="877"/>
    </row>
    <row r="2" spans="1:21" ht="16.5" customHeight="1" x14ac:dyDescent="0.2">
      <c r="B2" s="73" t="s">
        <v>178</v>
      </c>
      <c r="C2" s="868" t="str">
        <f>'Individual Cost Statement'!B4:B4</f>
        <v>Denmark</v>
      </c>
      <c r="D2" s="868"/>
      <c r="E2" s="868"/>
      <c r="H2" s="869" t="s">
        <v>74</v>
      </c>
      <c r="I2" s="869"/>
      <c r="J2" s="870" t="str">
        <f>'Individual Cost Statement'!E4:E4</f>
        <v>31. December 2020</v>
      </c>
      <c r="K2" s="870"/>
      <c r="M2" s="878" t="s">
        <v>564</v>
      </c>
      <c r="N2" s="878"/>
      <c r="O2" s="878"/>
    </row>
    <row r="3" spans="1:21" ht="16.5" customHeight="1" x14ac:dyDescent="0.2">
      <c r="B3" s="73" t="s">
        <v>524</v>
      </c>
      <c r="C3" s="868" t="str">
        <f>'Individual Cost Statement'!B6:B6</f>
        <v>Københavns Universitet</v>
      </c>
      <c r="D3" s="868"/>
      <c r="E3" s="868"/>
      <c r="H3" s="185"/>
      <c r="M3" s="888">
        <f ca="1">R58</f>
        <v>0</v>
      </c>
      <c r="N3" s="888"/>
      <c r="O3" s="888"/>
    </row>
    <row r="4" spans="1:21" ht="16.5" customHeight="1" x14ac:dyDescent="0.2">
      <c r="B4" s="21"/>
      <c r="C4" s="21"/>
      <c r="D4" s="18"/>
      <c r="E4" s="18"/>
      <c r="H4" s="186"/>
    </row>
    <row r="5" spans="1:21" s="24" customFormat="1" ht="16.5" customHeight="1" x14ac:dyDescent="0.2">
      <c r="A5" s="50"/>
      <c r="B5" s="871" t="s">
        <v>23</v>
      </c>
      <c r="C5" s="872"/>
      <c r="D5" s="872"/>
      <c r="E5" s="873"/>
      <c r="F5" s="874" t="s">
        <v>78</v>
      </c>
      <c r="G5" s="874"/>
      <c r="H5" s="879" t="s">
        <v>558</v>
      </c>
      <c r="I5" s="880"/>
      <c r="J5" s="881"/>
      <c r="K5" s="875" t="s">
        <v>697</v>
      </c>
      <c r="L5" s="876"/>
      <c r="M5" s="876"/>
      <c r="N5" s="876"/>
      <c r="O5" s="876"/>
      <c r="P5" s="876"/>
      <c r="Q5" s="876"/>
      <c r="R5" s="876"/>
    </row>
    <row r="6" spans="1:21" s="23" customFormat="1" ht="16.5" customHeight="1" x14ac:dyDescent="0.2">
      <c r="A6" s="27" t="s">
        <v>4</v>
      </c>
      <c r="B6" s="28" t="s">
        <v>81</v>
      </c>
      <c r="C6" s="28" t="s">
        <v>82</v>
      </c>
      <c r="D6" s="28" t="s">
        <v>83</v>
      </c>
      <c r="E6" s="28" t="s">
        <v>84</v>
      </c>
      <c r="F6" s="29" t="s">
        <v>85</v>
      </c>
      <c r="G6" s="29" t="s">
        <v>86</v>
      </c>
      <c r="H6" s="30" t="s">
        <v>51</v>
      </c>
      <c r="I6" s="30" t="s">
        <v>52</v>
      </c>
      <c r="J6" s="30" t="s">
        <v>53</v>
      </c>
      <c r="K6" s="32" t="s">
        <v>48</v>
      </c>
      <c r="L6" s="32" t="s">
        <v>49</v>
      </c>
      <c r="M6" s="32" t="s">
        <v>50</v>
      </c>
      <c r="N6" s="32" t="s">
        <v>87</v>
      </c>
      <c r="O6" s="32" t="s">
        <v>88</v>
      </c>
      <c r="P6" s="32" t="s">
        <v>556</v>
      </c>
      <c r="Q6" s="32" t="s">
        <v>557</v>
      </c>
      <c r="R6" s="32" t="s">
        <v>559</v>
      </c>
    </row>
    <row r="7" spans="1:21" s="266" customFormat="1" ht="154.5" customHeight="1" x14ac:dyDescent="0.2">
      <c r="A7" s="265" t="s">
        <v>0</v>
      </c>
      <c r="B7" s="260" t="s">
        <v>1</v>
      </c>
      <c r="C7" s="181" t="s">
        <v>55</v>
      </c>
      <c r="D7" s="181" t="s">
        <v>743</v>
      </c>
      <c r="E7" s="181" t="s">
        <v>753</v>
      </c>
      <c r="F7" s="259" t="s">
        <v>80</v>
      </c>
      <c r="G7" s="259" t="s">
        <v>745</v>
      </c>
      <c r="H7" s="182" t="s">
        <v>628</v>
      </c>
      <c r="I7" s="42" t="s">
        <v>754</v>
      </c>
      <c r="J7" s="101" t="s">
        <v>736</v>
      </c>
      <c r="K7" s="113" t="s">
        <v>755</v>
      </c>
      <c r="L7" s="113" t="s">
        <v>756</v>
      </c>
      <c r="M7" s="43" t="s">
        <v>703</v>
      </c>
      <c r="N7" s="113" t="s">
        <v>3</v>
      </c>
      <c r="O7" s="113" t="s">
        <v>757</v>
      </c>
      <c r="P7" s="113" t="s">
        <v>711</v>
      </c>
      <c r="Q7" s="208" t="s">
        <v>712</v>
      </c>
      <c r="R7" s="208" t="s">
        <v>660</v>
      </c>
      <c r="T7" s="23"/>
      <c r="U7" s="102" t="s">
        <v>562</v>
      </c>
    </row>
    <row r="8" spans="1:21" s="17" customFormat="1" ht="15" customHeight="1" x14ac:dyDescent="0.2">
      <c r="A8" s="13">
        <f t="shared" ref="A8:A57" si="0">ROW()-7</f>
        <v>1</v>
      </c>
      <c r="B8" s="51"/>
      <c r="C8" s="14"/>
      <c r="D8" s="14"/>
      <c r="E8" s="39" t="str">
        <f>IF('Individual Cost Statement'!$B$8:$B$8="Public body",IF(ISBLANK(Personnel_NON_EMPLOYEES!B8)," ","?"),"N/A")</f>
        <v>N/A</v>
      </c>
      <c r="F8" s="15"/>
      <c r="G8" s="15"/>
      <c r="H8" s="183"/>
      <c r="I8" s="33"/>
      <c r="J8" s="257"/>
      <c r="K8" s="36"/>
      <c r="L8" s="36"/>
      <c r="M8" s="104"/>
      <c r="N8" s="72">
        <f>IF(AND('Individual Cost Statement'!$D$25:$D$25="Not applicable (all costs in EURO)",K8&gt;0),1,IF(AND('Individual Cost Statement'!$D$25:$D$25="Date when costs incurred",K8&gt;0),0,'Individual Cost Statement'!$F$26))</f>
        <v>1</v>
      </c>
      <c r="O8" s="108" t="str">
        <f>IF(AND(K8&gt;0,N8&gt;0),K8/N8," ")</f>
        <v xml:space="preserve"> </v>
      </c>
      <c r="P8" s="108" t="str">
        <f>IF(AND(L8&gt;0,N8&gt;0),L8/N8," ")</f>
        <v xml:space="preserve"> </v>
      </c>
      <c r="Q8" s="105" t="str">
        <f>IF(O8=" "," ",O8*J8)</f>
        <v xml:space="preserve"> </v>
      </c>
      <c r="R8" s="105" t="str">
        <f>IF(P8=" "," ",P8*J8)</f>
        <v xml:space="preserve"> </v>
      </c>
      <c r="S8" s="74" t="str">
        <f>IF(N8&gt;0," ",IF(AND('Individual Cost Statement'!$D$25:$D$25="Date when costs incurred",(SUM(K8:M8)&gt;0)),"ENCODE Exchange rate !"," "))</f>
        <v xml:space="preserve"> </v>
      </c>
      <c r="U8" s="16" t="str">
        <f>IF(Q8=" "," ",R8-Q8)</f>
        <v xml:space="preserve"> </v>
      </c>
    </row>
    <row r="9" spans="1:21" s="17" customFormat="1" ht="15" customHeight="1" x14ac:dyDescent="0.2">
      <c r="A9" s="13">
        <f t="shared" si="0"/>
        <v>2</v>
      </c>
      <c r="B9" s="51"/>
      <c r="C9" s="14"/>
      <c r="D9" s="14"/>
      <c r="E9" s="39" t="str">
        <f>IF('Individual Cost Statement'!$B$8:$B$8="Public body",IF(ISBLANK(Personnel_NON_EMPLOYEES!B9)," ","?"),"N/A")</f>
        <v>N/A</v>
      </c>
      <c r="F9" s="15"/>
      <c r="G9" s="15"/>
      <c r="H9" s="183"/>
      <c r="I9" s="33"/>
      <c r="J9" s="257"/>
      <c r="K9" s="36"/>
      <c r="L9" s="36"/>
      <c r="M9" s="104"/>
      <c r="N9" s="72">
        <f>IF(AND('Individual Cost Statement'!$D$25:$D$25="Not applicable (all costs in EURO)",K9&gt;0),1,IF(AND('Individual Cost Statement'!$D$25:$D$25="Date when costs incurred",K9&gt;0),0,'Individual Cost Statement'!$F$26))</f>
        <v>1</v>
      </c>
      <c r="O9" s="108" t="str">
        <f t="shared" ref="O9:O57" si="1">IF(AND(K9&gt;0,N9&gt;0),K9/N9," ")</f>
        <v xml:space="preserve"> </v>
      </c>
      <c r="P9" s="108" t="str">
        <f t="shared" ref="P9:P57" si="2">IF(AND(L9&gt;0,N9&gt;0),L9/N9," ")</f>
        <v xml:space="preserve"> </v>
      </c>
      <c r="Q9" s="105" t="str">
        <f t="shared" ref="Q9:Q57" si="3">IF(O9=" "," ",O9*J9)</f>
        <v xml:space="preserve"> </v>
      </c>
      <c r="R9" s="105" t="str">
        <f t="shared" ref="R9:R57" si="4">IF(P9=" "," ",P9*J9)</f>
        <v xml:space="preserve"> </v>
      </c>
      <c r="S9" s="74" t="str">
        <f>IF(N9&gt;0," ",IF(AND('Individual Cost Statement'!$D$25:$D$25="Date when costs incurred",(SUM(K9:M9)&gt;0)),"ENCODE Exchange rate !"," "))</f>
        <v xml:space="preserve"> </v>
      </c>
      <c r="U9" s="16" t="str">
        <f t="shared" ref="U9:U57" si="5">IF(Q9=" "," ",R9-Q9)</f>
        <v xml:space="preserve"> </v>
      </c>
    </row>
    <row r="10" spans="1:21" s="17" customFormat="1" ht="15" customHeight="1" x14ac:dyDescent="0.2">
      <c r="A10" s="13">
        <f t="shared" si="0"/>
        <v>3</v>
      </c>
      <c r="B10" s="51"/>
      <c r="C10" s="14"/>
      <c r="D10" s="14"/>
      <c r="E10" s="39" t="str">
        <f>IF('Individual Cost Statement'!$B$8:$B$8="Public body",IF(ISBLANK(Personnel_NON_EMPLOYEES!B10)," ","?"),"N/A")</f>
        <v>N/A</v>
      </c>
      <c r="F10" s="15"/>
      <c r="G10" s="15"/>
      <c r="H10" s="183"/>
      <c r="I10" s="33"/>
      <c r="J10" s="257"/>
      <c r="K10" s="36"/>
      <c r="L10" s="36"/>
      <c r="M10" s="104"/>
      <c r="N10" s="72">
        <f>IF(AND('Individual Cost Statement'!$D$25:$D$25="Not applicable (all costs in EURO)",K10&gt;0),1,IF(AND('Individual Cost Statement'!$D$25:$D$25="Date when costs incurred",K10&gt;0),0,'Individual Cost Statement'!$F$26))</f>
        <v>1</v>
      </c>
      <c r="O10" s="108" t="str">
        <f t="shared" si="1"/>
        <v xml:space="preserve"> </v>
      </c>
      <c r="P10" s="108" t="str">
        <f t="shared" si="2"/>
        <v xml:space="preserve"> </v>
      </c>
      <c r="Q10" s="105" t="str">
        <f t="shared" si="3"/>
        <v xml:space="preserve"> </v>
      </c>
      <c r="R10" s="105" t="str">
        <f t="shared" si="4"/>
        <v xml:space="preserve"> </v>
      </c>
      <c r="S10" s="74" t="str">
        <f>IF(N10&gt;0," ",IF(AND('Individual Cost Statement'!$D$25:$D$25="Date when costs incurred",(SUM(K10:M10)&gt;0)),"ENCODE Exchange rate !"," "))</f>
        <v xml:space="preserve"> </v>
      </c>
      <c r="U10" s="16" t="str">
        <f t="shared" si="5"/>
        <v xml:space="preserve"> </v>
      </c>
    </row>
    <row r="11" spans="1:21" s="17" customFormat="1" ht="15" customHeight="1" x14ac:dyDescent="0.2">
      <c r="A11" s="13">
        <f t="shared" si="0"/>
        <v>4</v>
      </c>
      <c r="B11" s="51"/>
      <c r="C11" s="14"/>
      <c r="D11" s="14"/>
      <c r="E11" s="39" t="str">
        <f>IF('Individual Cost Statement'!$B$8:$B$8="Public body",IF(ISBLANK(Personnel_NON_EMPLOYEES!B11)," ","?"),"N/A")</f>
        <v>N/A</v>
      </c>
      <c r="F11" s="15"/>
      <c r="G11" s="15"/>
      <c r="H11" s="183"/>
      <c r="I11" s="33"/>
      <c r="J11" s="257"/>
      <c r="K11" s="36"/>
      <c r="L11" s="36"/>
      <c r="M11" s="104"/>
      <c r="N11" s="72">
        <f>IF(AND('Individual Cost Statement'!$D$25:$D$25="Not applicable (all costs in EURO)",K11&gt;0),1,IF(AND('Individual Cost Statement'!$D$25:$D$25="Date when costs incurred",K11&gt;0),0,'Individual Cost Statement'!$F$26))</f>
        <v>1</v>
      </c>
      <c r="O11" s="108" t="str">
        <f t="shared" si="1"/>
        <v xml:space="preserve"> </v>
      </c>
      <c r="P11" s="108" t="str">
        <f t="shared" si="2"/>
        <v xml:space="preserve"> </v>
      </c>
      <c r="Q11" s="105" t="str">
        <f t="shared" si="3"/>
        <v xml:space="preserve"> </v>
      </c>
      <c r="R11" s="105" t="str">
        <f t="shared" si="4"/>
        <v xml:space="preserve"> </v>
      </c>
      <c r="S11" s="74" t="str">
        <f>IF(N11&gt;0," ",IF(AND('Individual Cost Statement'!$D$25:$D$25="Date when costs incurred",(SUM(K11:M11)&gt;0)),"ENCODE Exchange rate !"," "))</f>
        <v xml:space="preserve"> </v>
      </c>
      <c r="U11" s="16" t="str">
        <f t="shared" si="5"/>
        <v xml:space="preserve"> </v>
      </c>
    </row>
    <row r="12" spans="1:21" s="17" customFormat="1" ht="15" customHeight="1" x14ac:dyDescent="0.2">
      <c r="A12" s="13">
        <f t="shared" si="0"/>
        <v>5</v>
      </c>
      <c r="B12" s="51"/>
      <c r="C12" s="14"/>
      <c r="D12" s="14"/>
      <c r="E12" s="39" t="str">
        <f>IF('Individual Cost Statement'!$B$8:$B$8="Public body",IF(ISBLANK(Personnel_NON_EMPLOYEES!B12)," ","?"),"N/A")</f>
        <v>N/A</v>
      </c>
      <c r="F12" s="15"/>
      <c r="G12" s="15"/>
      <c r="H12" s="183"/>
      <c r="I12" s="33"/>
      <c r="J12" s="257"/>
      <c r="K12" s="36"/>
      <c r="L12" s="36"/>
      <c r="M12" s="104"/>
      <c r="N12" s="72">
        <f>IF(AND('Individual Cost Statement'!$D$25:$D$25="Not applicable (all costs in EURO)",K12&gt;0),1,IF(AND('Individual Cost Statement'!$D$25:$D$25="Date when costs incurred",K12&gt;0),0,'Individual Cost Statement'!$F$26))</f>
        <v>1</v>
      </c>
      <c r="O12" s="108" t="str">
        <f t="shared" si="1"/>
        <v xml:space="preserve"> </v>
      </c>
      <c r="P12" s="108" t="str">
        <f t="shared" si="2"/>
        <v xml:space="preserve"> </v>
      </c>
      <c r="Q12" s="105" t="str">
        <f t="shared" si="3"/>
        <v xml:space="preserve"> </v>
      </c>
      <c r="R12" s="105" t="str">
        <f t="shared" si="4"/>
        <v xml:space="preserve"> </v>
      </c>
      <c r="S12" s="74" t="str">
        <f>IF(N12&gt;0," ",IF(AND('Individual Cost Statement'!$D$25:$D$25="Date when costs incurred",(SUM(K12:M12)&gt;0)),"ENCODE Exchange rate !"," "))</f>
        <v xml:space="preserve"> </v>
      </c>
      <c r="U12" s="16" t="str">
        <f t="shared" si="5"/>
        <v xml:space="preserve"> </v>
      </c>
    </row>
    <row r="13" spans="1:21" s="17" customFormat="1" ht="15" customHeight="1" x14ac:dyDescent="0.2">
      <c r="A13" s="13">
        <f t="shared" si="0"/>
        <v>6</v>
      </c>
      <c r="B13" s="51"/>
      <c r="C13" s="14"/>
      <c r="D13" s="14"/>
      <c r="E13" s="39" t="str">
        <f>IF('Individual Cost Statement'!$B$8:$B$8="Public body",IF(ISBLANK(Personnel_NON_EMPLOYEES!B13)," ","?"),"N/A")</f>
        <v>N/A</v>
      </c>
      <c r="F13" s="15"/>
      <c r="G13" s="15"/>
      <c r="H13" s="183"/>
      <c r="I13" s="33"/>
      <c r="J13" s="257"/>
      <c r="K13" s="36"/>
      <c r="L13" s="36"/>
      <c r="M13" s="104"/>
      <c r="N13" s="72">
        <f>IF(AND('Individual Cost Statement'!$D$25:$D$25="Not applicable (all costs in EURO)",K13&gt;0),1,IF(AND('Individual Cost Statement'!$D$25:$D$25="Date when costs incurred",K13&gt;0),0,'Individual Cost Statement'!$F$26))</f>
        <v>1</v>
      </c>
      <c r="O13" s="108" t="str">
        <f t="shared" si="1"/>
        <v xml:space="preserve"> </v>
      </c>
      <c r="P13" s="108" t="str">
        <f t="shared" si="2"/>
        <v xml:space="preserve"> </v>
      </c>
      <c r="Q13" s="105" t="str">
        <f t="shared" si="3"/>
        <v xml:space="preserve"> </v>
      </c>
      <c r="R13" s="105" t="str">
        <f t="shared" si="4"/>
        <v xml:space="preserve"> </v>
      </c>
      <c r="S13" s="74" t="str">
        <f>IF(N13&gt;0," ",IF(AND('Individual Cost Statement'!$D$25:$D$25="Date when costs incurred",(SUM(K13:M13)&gt;0)),"ENCODE Exchange rate !"," "))</f>
        <v xml:space="preserve"> </v>
      </c>
      <c r="U13" s="16" t="str">
        <f t="shared" si="5"/>
        <v xml:space="preserve"> </v>
      </c>
    </row>
    <row r="14" spans="1:21" s="17" customFormat="1" ht="15" customHeight="1" x14ac:dyDescent="0.2">
      <c r="A14" s="13">
        <f t="shared" si="0"/>
        <v>7</v>
      </c>
      <c r="B14" s="51"/>
      <c r="C14" s="14"/>
      <c r="D14" s="14"/>
      <c r="E14" s="39" t="str">
        <f>IF('Individual Cost Statement'!$B$8:$B$8="Public body",IF(ISBLANK(Personnel_NON_EMPLOYEES!B14)," ","?"),"N/A")</f>
        <v>N/A</v>
      </c>
      <c r="F14" s="15"/>
      <c r="G14" s="15"/>
      <c r="H14" s="183"/>
      <c r="I14" s="33"/>
      <c r="J14" s="257"/>
      <c r="K14" s="36"/>
      <c r="L14" s="36"/>
      <c r="M14" s="104"/>
      <c r="N14" s="72">
        <f>IF(AND('Individual Cost Statement'!$D$25:$D$25="Not applicable (all costs in EURO)",K14&gt;0),1,IF(AND('Individual Cost Statement'!$D$25:$D$25="Date when costs incurred",K14&gt;0),0,'Individual Cost Statement'!$F$26))</f>
        <v>1</v>
      </c>
      <c r="O14" s="108" t="str">
        <f t="shared" si="1"/>
        <v xml:space="preserve"> </v>
      </c>
      <c r="P14" s="108" t="str">
        <f t="shared" si="2"/>
        <v xml:space="preserve"> </v>
      </c>
      <c r="Q14" s="105" t="str">
        <f t="shared" si="3"/>
        <v xml:space="preserve"> </v>
      </c>
      <c r="R14" s="105" t="str">
        <f t="shared" si="4"/>
        <v xml:space="preserve"> </v>
      </c>
      <c r="S14" s="74" t="str">
        <f>IF(N14&gt;0," ",IF(AND('Individual Cost Statement'!$D$25:$D$25="Date when costs incurred",(SUM(K14:M14)&gt;0)),"ENCODE Exchange rate !"," "))</f>
        <v xml:space="preserve"> </v>
      </c>
      <c r="U14" s="16" t="str">
        <f t="shared" si="5"/>
        <v xml:space="preserve"> </v>
      </c>
    </row>
    <row r="15" spans="1:21" s="17" customFormat="1" ht="15" customHeight="1" x14ac:dyDescent="0.2">
      <c r="A15" s="13">
        <f t="shared" si="0"/>
        <v>8</v>
      </c>
      <c r="B15" s="51"/>
      <c r="C15" s="14"/>
      <c r="D15" s="14"/>
      <c r="E15" s="39" t="str">
        <f>IF('Individual Cost Statement'!$B$8:$B$8="Public body",IF(ISBLANK(Personnel_NON_EMPLOYEES!B15)," ","?"),"N/A")</f>
        <v>N/A</v>
      </c>
      <c r="F15" s="15"/>
      <c r="G15" s="15"/>
      <c r="H15" s="183"/>
      <c r="I15" s="33"/>
      <c r="J15" s="257"/>
      <c r="K15" s="36"/>
      <c r="L15" s="36"/>
      <c r="M15" s="104"/>
      <c r="N15" s="72">
        <f>IF(AND('Individual Cost Statement'!$D$25:$D$25="Not applicable (all costs in EURO)",K15&gt;0),1,IF(AND('Individual Cost Statement'!$D$25:$D$25="Date when costs incurred",K15&gt;0),0,'Individual Cost Statement'!$F$26))</f>
        <v>1</v>
      </c>
      <c r="O15" s="108" t="str">
        <f t="shared" si="1"/>
        <v xml:space="preserve"> </v>
      </c>
      <c r="P15" s="108" t="str">
        <f t="shared" si="2"/>
        <v xml:space="preserve"> </v>
      </c>
      <c r="Q15" s="105" t="str">
        <f t="shared" si="3"/>
        <v xml:space="preserve"> </v>
      </c>
      <c r="R15" s="105" t="str">
        <f t="shared" si="4"/>
        <v xml:space="preserve"> </v>
      </c>
      <c r="S15" s="74" t="str">
        <f>IF(N15&gt;0," ",IF(AND('Individual Cost Statement'!$D$25:$D$25="Date when costs incurred",(SUM(K15:M15)&gt;0)),"ENCODE Exchange rate !"," "))</f>
        <v xml:space="preserve"> </v>
      </c>
      <c r="U15" s="16" t="str">
        <f t="shared" si="5"/>
        <v xml:space="preserve"> </v>
      </c>
    </row>
    <row r="16" spans="1:21" s="17" customFormat="1" ht="15" customHeight="1" x14ac:dyDescent="0.2">
      <c r="A16" s="13">
        <f t="shared" si="0"/>
        <v>9</v>
      </c>
      <c r="B16" s="51"/>
      <c r="C16" s="14"/>
      <c r="D16" s="14"/>
      <c r="E16" s="39" t="str">
        <f>IF('Individual Cost Statement'!$B$8:$B$8="Public body",IF(ISBLANK(Personnel_NON_EMPLOYEES!B16)," ","?"),"N/A")</f>
        <v>N/A</v>
      </c>
      <c r="F16" s="15"/>
      <c r="G16" s="15"/>
      <c r="H16" s="183"/>
      <c r="I16" s="33"/>
      <c r="J16" s="257"/>
      <c r="K16" s="36"/>
      <c r="L16" s="36"/>
      <c r="M16" s="104"/>
      <c r="N16" s="72">
        <f>IF(AND('Individual Cost Statement'!$D$25:$D$25="Not applicable (all costs in EURO)",K16&gt;0),1,IF(AND('Individual Cost Statement'!$D$25:$D$25="Date when costs incurred",K16&gt;0),0,'Individual Cost Statement'!$F$26))</f>
        <v>1</v>
      </c>
      <c r="O16" s="108" t="str">
        <f t="shared" si="1"/>
        <v xml:space="preserve"> </v>
      </c>
      <c r="P16" s="108" t="str">
        <f t="shared" si="2"/>
        <v xml:space="preserve"> </v>
      </c>
      <c r="Q16" s="105" t="str">
        <f t="shared" si="3"/>
        <v xml:space="preserve"> </v>
      </c>
      <c r="R16" s="105" t="str">
        <f t="shared" si="4"/>
        <v xml:space="preserve"> </v>
      </c>
      <c r="S16" s="74" t="str">
        <f>IF(N16&gt;0," ",IF(AND('Individual Cost Statement'!$D$25:$D$25="Date when costs incurred",(SUM(K16:M16)&gt;0)),"ENCODE Exchange rate !"," "))</f>
        <v xml:space="preserve"> </v>
      </c>
      <c r="U16" s="16" t="str">
        <f t="shared" si="5"/>
        <v xml:space="preserve"> </v>
      </c>
    </row>
    <row r="17" spans="1:21" s="17" customFormat="1" ht="15" customHeight="1" x14ac:dyDescent="0.2">
      <c r="A17" s="13">
        <f t="shared" si="0"/>
        <v>10</v>
      </c>
      <c r="B17" s="51"/>
      <c r="C17" s="14"/>
      <c r="D17" s="14"/>
      <c r="E17" s="39" t="str">
        <f>IF('Individual Cost Statement'!$B$8:$B$8="Public body",IF(ISBLANK(Personnel_NON_EMPLOYEES!B17)," ","?"),"N/A")</f>
        <v>N/A</v>
      </c>
      <c r="F17" s="15"/>
      <c r="G17" s="15"/>
      <c r="H17" s="183"/>
      <c r="I17" s="33"/>
      <c r="J17" s="257"/>
      <c r="K17" s="36"/>
      <c r="L17" s="36"/>
      <c r="M17" s="104"/>
      <c r="N17" s="72">
        <f>IF(AND('Individual Cost Statement'!$D$25:$D$25="Not applicable (all costs in EURO)",K17&gt;0),1,IF(AND('Individual Cost Statement'!$D$25:$D$25="Date when costs incurred",K17&gt;0),0,'Individual Cost Statement'!$F$26))</f>
        <v>1</v>
      </c>
      <c r="O17" s="108" t="str">
        <f t="shared" si="1"/>
        <v xml:space="preserve"> </v>
      </c>
      <c r="P17" s="108" t="str">
        <f t="shared" si="2"/>
        <v xml:space="preserve"> </v>
      </c>
      <c r="Q17" s="105" t="str">
        <f t="shared" si="3"/>
        <v xml:space="preserve"> </v>
      </c>
      <c r="R17" s="105" t="str">
        <f t="shared" si="4"/>
        <v xml:space="preserve"> </v>
      </c>
      <c r="S17" s="74" t="str">
        <f>IF(N17&gt;0," ",IF(AND('Individual Cost Statement'!$D$25:$D$25="Date when costs incurred",(SUM(K17:M17)&gt;0)),"ENCODE Exchange rate !"," "))</f>
        <v xml:space="preserve"> </v>
      </c>
      <c r="U17" s="16" t="str">
        <f t="shared" si="5"/>
        <v xml:space="preserve"> </v>
      </c>
    </row>
    <row r="18" spans="1:21" s="17" customFormat="1" ht="15" customHeight="1" x14ac:dyDescent="0.2">
      <c r="A18" s="13">
        <f t="shared" si="0"/>
        <v>11</v>
      </c>
      <c r="B18" s="51"/>
      <c r="C18" s="14"/>
      <c r="D18" s="14"/>
      <c r="E18" s="39" t="str">
        <f>IF('Individual Cost Statement'!$B$8:$B$8="Public body",IF(ISBLANK(Personnel_NON_EMPLOYEES!B18)," ","?"),"N/A")</f>
        <v>N/A</v>
      </c>
      <c r="F18" s="15"/>
      <c r="G18" s="15"/>
      <c r="H18" s="183"/>
      <c r="I18" s="33"/>
      <c r="J18" s="257"/>
      <c r="K18" s="36"/>
      <c r="L18" s="36"/>
      <c r="M18" s="104"/>
      <c r="N18" s="72">
        <f>IF(AND('Individual Cost Statement'!$D$25:$D$25="Not applicable (all costs in EURO)",K18&gt;0),1,IF(AND('Individual Cost Statement'!$D$25:$D$25="Date when costs incurred",K18&gt;0),0,'Individual Cost Statement'!$F$26))</f>
        <v>1</v>
      </c>
      <c r="O18" s="108" t="str">
        <f t="shared" si="1"/>
        <v xml:space="preserve"> </v>
      </c>
      <c r="P18" s="108" t="str">
        <f t="shared" si="2"/>
        <v xml:space="preserve"> </v>
      </c>
      <c r="Q18" s="105" t="str">
        <f t="shared" si="3"/>
        <v xml:space="preserve"> </v>
      </c>
      <c r="R18" s="105" t="str">
        <f t="shared" si="4"/>
        <v xml:space="preserve"> </v>
      </c>
      <c r="S18" s="74" t="str">
        <f>IF(N18&gt;0," ",IF(AND('Individual Cost Statement'!$D$25:$D$25="Date when costs incurred",(SUM(K18:M18)&gt;0)),"ENCODE Exchange rate !"," "))</f>
        <v xml:space="preserve"> </v>
      </c>
      <c r="U18" s="16" t="str">
        <f t="shared" si="5"/>
        <v xml:space="preserve"> </v>
      </c>
    </row>
    <row r="19" spans="1:21" s="17" customFormat="1" ht="15" customHeight="1" x14ac:dyDescent="0.2">
      <c r="A19" s="13">
        <f t="shared" si="0"/>
        <v>12</v>
      </c>
      <c r="B19" s="51"/>
      <c r="C19" s="14"/>
      <c r="D19" s="14"/>
      <c r="E19" s="39" t="str">
        <f>IF('Individual Cost Statement'!$B$8:$B$8="Public body",IF(ISBLANK(Personnel_NON_EMPLOYEES!B19)," ","?"),"N/A")</f>
        <v>N/A</v>
      </c>
      <c r="F19" s="15"/>
      <c r="G19" s="15"/>
      <c r="H19" s="183"/>
      <c r="I19" s="33"/>
      <c r="J19" s="257"/>
      <c r="K19" s="36"/>
      <c r="L19" s="36"/>
      <c r="M19" s="104"/>
      <c r="N19" s="72">
        <f>IF(AND('Individual Cost Statement'!$D$25:$D$25="Not applicable (all costs in EURO)",K19&gt;0),1,IF(AND('Individual Cost Statement'!$D$25:$D$25="Date when costs incurred",K19&gt;0),0,'Individual Cost Statement'!$F$26))</f>
        <v>1</v>
      </c>
      <c r="O19" s="108" t="str">
        <f t="shared" si="1"/>
        <v xml:space="preserve"> </v>
      </c>
      <c r="P19" s="108" t="str">
        <f t="shared" si="2"/>
        <v xml:space="preserve"> </v>
      </c>
      <c r="Q19" s="105" t="str">
        <f t="shared" si="3"/>
        <v xml:space="preserve"> </v>
      </c>
      <c r="R19" s="105" t="str">
        <f t="shared" si="4"/>
        <v xml:space="preserve"> </v>
      </c>
      <c r="S19" s="74" t="str">
        <f>IF(N19&gt;0," ",IF(AND('Individual Cost Statement'!$D$25:$D$25="Date when costs incurred",(SUM(K19:M19)&gt;0)),"ENCODE Exchange rate !"," "))</f>
        <v xml:space="preserve"> </v>
      </c>
      <c r="U19" s="16" t="str">
        <f t="shared" si="5"/>
        <v xml:space="preserve"> </v>
      </c>
    </row>
    <row r="20" spans="1:21" s="17" customFormat="1" ht="15" customHeight="1" x14ac:dyDescent="0.2">
      <c r="A20" s="13">
        <f t="shared" si="0"/>
        <v>13</v>
      </c>
      <c r="B20" s="51"/>
      <c r="C20" s="14"/>
      <c r="D20" s="14"/>
      <c r="E20" s="39" t="str">
        <f>IF('Individual Cost Statement'!$B$8:$B$8="Public body",IF(ISBLANK(Personnel_NON_EMPLOYEES!B20)," ","?"),"N/A")</f>
        <v>N/A</v>
      </c>
      <c r="F20" s="15"/>
      <c r="G20" s="15"/>
      <c r="H20" s="183"/>
      <c r="I20" s="33"/>
      <c r="J20" s="257"/>
      <c r="K20" s="36"/>
      <c r="L20" s="36"/>
      <c r="M20" s="104"/>
      <c r="N20" s="72">
        <f>IF(AND('Individual Cost Statement'!$D$25:$D$25="Not applicable (all costs in EURO)",K20&gt;0),1,IF(AND('Individual Cost Statement'!$D$25:$D$25="Date when costs incurred",K20&gt;0),0,'Individual Cost Statement'!$F$26))</f>
        <v>1</v>
      </c>
      <c r="O20" s="108" t="str">
        <f t="shared" si="1"/>
        <v xml:space="preserve"> </v>
      </c>
      <c r="P20" s="108" t="str">
        <f t="shared" si="2"/>
        <v xml:space="preserve"> </v>
      </c>
      <c r="Q20" s="105" t="str">
        <f t="shared" si="3"/>
        <v xml:space="preserve"> </v>
      </c>
      <c r="R20" s="105" t="str">
        <f t="shared" si="4"/>
        <v xml:space="preserve"> </v>
      </c>
      <c r="S20" s="74" t="str">
        <f>IF(N20&gt;0," ",IF(AND('Individual Cost Statement'!$D$25:$D$25="Date when costs incurred",(SUM(K20:M20)&gt;0)),"ENCODE Exchange rate !"," "))</f>
        <v xml:space="preserve"> </v>
      </c>
      <c r="U20" s="16" t="str">
        <f t="shared" si="5"/>
        <v xml:space="preserve"> </v>
      </c>
    </row>
    <row r="21" spans="1:21" s="17" customFormat="1" ht="15" customHeight="1" x14ac:dyDescent="0.2">
      <c r="A21" s="13">
        <f t="shared" si="0"/>
        <v>14</v>
      </c>
      <c r="B21" s="51"/>
      <c r="C21" s="14"/>
      <c r="D21" s="14"/>
      <c r="E21" s="39" t="str">
        <f>IF('Individual Cost Statement'!$B$8:$B$8="Public body",IF(ISBLANK(Personnel_NON_EMPLOYEES!B21)," ","?"),"N/A")</f>
        <v>N/A</v>
      </c>
      <c r="F21" s="15"/>
      <c r="G21" s="15"/>
      <c r="H21" s="183"/>
      <c r="I21" s="33"/>
      <c r="J21" s="257"/>
      <c r="K21" s="36"/>
      <c r="L21" s="36"/>
      <c r="M21" s="104"/>
      <c r="N21" s="72">
        <f>IF(AND('Individual Cost Statement'!$D$25:$D$25="Not applicable (all costs in EURO)",K21&gt;0),1,IF(AND('Individual Cost Statement'!$D$25:$D$25="Date when costs incurred",K21&gt;0),0,'Individual Cost Statement'!$F$26))</f>
        <v>1</v>
      </c>
      <c r="O21" s="108" t="str">
        <f t="shared" si="1"/>
        <v xml:space="preserve"> </v>
      </c>
      <c r="P21" s="108" t="str">
        <f t="shared" si="2"/>
        <v xml:space="preserve"> </v>
      </c>
      <c r="Q21" s="105" t="str">
        <f t="shared" si="3"/>
        <v xml:space="preserve"> </v>
      </c>
      <c r="R21" s="105" t="str">
        <f t="shared" si="4"/>
        <v xml:space="preserve"> </v>
      </c>
      <c r="S21" s="74" t="str">
        <f>IF(N21&gt;0," ",IF(AND('Individual Cost Statement'!$D$25:$D$25="Date when costs incurred",(SUM(K21:M21)&gt;0)),"ENCODE Exchange rate !"," "))</f>
        <v xml:space="preserve"> </v>
      </c>
      <c r="U21" s="16" t="str">
        <f t="shared" si="5"/>
        <v xml:space="preserve"> </v>
      </c>
    </row>
    <row r="22" spans="1:21" s="17" customFormat="1" ht="15" customHeight="1" x14ac:dyDescent="0.2">
      <c r="A22" s="13">
        <f t="shared" si="0"/>
        <v>15</v>
      </c>
      <c r="B22" s="51"/>
      <c r="C22" s="14"/>
      <c r="D22" s="14"/>
      <c r="E22" s="39" t="str">
        <f>IF('Individual Cost Statement'!$B$8:$B$8="Public body",IF(ISBLANK(Personnel_NON_EMPLOYEES!B22)," ","?"),"N/A")</f>
        <v>N/A</v>
      </c>
      <c r="F22" s="15"/>
      <c r="G22" s="15"/>
      <c r="H22" s="183"/>
      <c r="I22" s="33"/>
      <c r="J22" s="257"/>
      <c r="K22" s="36"/>
      <c r="L22" s="36"/>
      <c r="M22" s="104"/>
      <c r="N22" s="72">
        <f>IF(AND('Individual Cost Statement'!$D$25:$D$25="Not applicable (all costs in EURO)",K22&gt;0),1,IF(AND('Individual Cost Statement'!$D$25:$D$25="Date when costs incurred",K22&gt;0),0,'Individual Cost Statement'!$F$26))</f>
        <v>1</v>
      </c>
      <c r="O22" s="108" t="str">
        <f t="shared" si="1"/>
        <v xml:space="preserve"> </v>
      </c>
      <c r="P22" s="108" t="str">
        <f t="shared" si="2"/>
        <v xml:space="preserve"> </v>
      </c>
      <c r="Q22" s="105" t="str">
        <f t="shared" si="3"/>
        <v xml:space="preserve"> </v>
      </c>
      <c r="R22" s="105" t="str">
        <f t="shared" si="4"/>
        <v xml:space="preserve"> </v>
      </c>
      <c r="S22" s="74" t="str">
        <f>IF(N22&gt;0," ",IF(AND('Individual Cost Statement'!$D$25:$D$25="Date when costs incurred",(SUM(K22:M22)&gt;0)),"ENCODE Exchange rate !"," "))</f>
        <v xml:space="preserve"> </v>
      </c>
      <c r="U22" s="16" t="str">
        <f t="shared" si="5"/>
        <v xml:space="preserve"> </v>
      </c>
    </row>
    <row r="23" spans="1:21" s="17" customFormat="1" ht="15" customHeight="1" x14ac:dyDescent="0.2">
      <c r="A23" s="13">
        <f t="shared" si="0"/>
        <v>16</v>
      </c>
      <c r="B23" s="51"/>
      <c r="C23" s="14"/>
      <c r="D23" s="14"/>
      <c r="E23" s="39" t="str">
        <f>IF('Individual Cost Statement'!$B$8:$B$8="Public body",IF(ISBLANK(Personnel_NON_EMPLOYEES!B23)," ","?"),"N/A")</f>
        <v>N/A</v>
      </c>
      <c r="F23" s="15"/>
      <c r="G23" s="15"/>
      <c r="H23" s="183"/>
      <c r="I23" s="33"/>
      <c r="J23" s="257"/>
      <c r="K23" s="36"/>
      <c r="L23" s="36"/>
      <c r="M23" s="104"/>
      <c r="N23" s="72">
        <f>IF(AND('Individual Cost Statement'!$D$25:$D$25="Not applicable (all costs in EURO)",K23&gt;0),1,IF(AND('Individual Cost Statement'!$D$25:$D$25="Date when costs incurred",K23&gt;0),0,'Individual Cost Statement'!$F$26))</f>
        <v>1</v>
      </c>
      <c r="O23" s="108" t="str">
        <f t="shared" si="1"/>
        <v xml:space="preserve"> </v>
      </c>
      <c r="P23" s="108" t="str">
        <f t="shared" si="2"/>
        <v xml:space="preserve"> </v>
      </c>
      <c r="Q23" s="105" t="str">
        <f t="shared" si="3"/>
        <v xml:space="preserve"> </v>
      </c>
      <c r="R23" s="105" t="str">
        <f t="shared" si="4"/>
        <v xml:space="preserve"> </v>
      </c>
      <c r="S23" s="74" t="str">
        <f>IF(N23&gt;0," ",IF(AND('Individual Cost Statement'!$D$25:$D$25="Date when costs incurred",(SUM(K23:M23)&gt;0)),"ENCODE Exchange rate !"," "))</f>
        <v xml:space="preserve"> </v>
      </c>
      <c r="U23" s="16" t="str">
        <f t="shared" si="5"/>
        <v xml:space="preserve"> </v>
      </c>
    </row>
    <row r="24" spans="1:21" s="17" customFormat="1" ht="15" customHeight="1" x14ac:dyDescent="0.2">
      <c r="A24" s="13">
        <f t="shared" si="0"/>
        <v>17</v>
      </c>
      <c r="B24" s="51"/>
      <c r="C24" s="14"/>
      <c r="D24" s="14"/>
      <c r="E24" s="39" t="str">
        <f>IF('Individual Cost Statement'!$B$8:$B$8="Public body",IF(ISBLANK(Personnel_NON_EMPLOYEES!B24)," ","?"),"N/A")</f>
        <v>N/A</v>
      </c>
      <c r="F24" s="15"/>
      <c r="G24" s="15"/>
      <c r="H24" s="183"/>
      <c r="I24" s="33"/>
      <c r="J24" s="257"/>
      <c r="K24" s="36"/>
      <c r="L24" s="36"/>
      <c r="M24" s="104"/>
      <c r="N24" s="72">
        <f>IF(AND('Individual Cost Statement'!$D$25:$D$25="Not applicable (all costs in EURO)",K24&gt;0),1,IF(AND('Individual Cost Statement'!$D$25:$D$25="Date when costs incurred",K24&gt;0),0,'Individual Cost Statement'!$F$26))</f>
        <v>1</v>
      </c>
      <c r="O24" s="108" t="str">
        <f t="shared" si="1"/>
        <v xml:space="preserve"> </v>
      </c>
      <c r="P24" s="108" t="str">
        <f t="shared" si="2"/>
        <v xml:space="preserve"> </v>
      </c>
      <c r="Q24" s="105" t="str">
        <f t="shared" si="3"/>
        <v xml:space="preserve"> </v>
      </c>
      <c r="R24" s="105" t="str">
        <f t="shared" si="4"/>
        <v xml:space="preserve"> </v>
      </c>
      <c r="S24" s="74" t="str">
        <f>IF(N24&gt;0," ",IF(AND('Individual Cost Statement'!$D$25:$D$25="Date when costs incurred",(SUM(K24:M24)&gt;0)),"ENCODE Exchange rate !"," "))</f>
        <v xml:space="preserve"> </v>
      </c>
      <c r="U24" s="16" t="str">
        <f t="shared" si="5"/>
        <v xml:space="preserve"> </v>
      </c>
    </row>
    <row r="25" spans="1:21" s="17" customFormat="1" ht="15" customHeight="1" x14ac:dyDescent="0.2">
      <c r="A25" s="13">
        <f t="shared" si="0"/>
        <v>18</v>
      </c>
      <c r="B25" s="51"/>
      <c r="C25" s="14"/>
      <c r="D25" s="14"/>
      <c r="E25" s="39" t="str">
        <f>IF('Individual Cost Statement'!$B$8:$B$8="Public body",IF(ISBLANK(Personnel_NON_EMPLOYEES!B25)," ","?"),"N/A")</f>
        <v>N/A</v>
      </c>
      <c r="F25" s="15"/>
      <c r="G25" s="15"/>
      <c r="H25" s="183"/>
      <c r="I25" s="33"/>
      <c r="J25" s="257"/>
      <c r="K25" s="36"/>
      <c r="L25" s="36"/>
      <c r="M25" s="104"/>
      <c r="N25" s="72">
        <f>IF(AND('Individual Cost Statement'!$D$25:$D$25="Not applicable (all costs in EURO)",K25&gt;0),1,IF(AND('Individual Cost Statement'!$D$25:$D$25="Date when costs incurred",K25&gt;0),0,'Individual Cost Statement'!$F$26))</f>
        <v>1</v>
      </c>
      <c r="O25" s="108" t="str">
        <f t="shared" si="1"/>
        <v xml:space="preserve"> </v>
      </c>
      <c r="P25" s="108" t="str">
        <f t="shared" si="2"/>
        <v xml:space="preserve"> </v>
      </c>
      <c r="Q25" s="105" t="str">
        <f t="shared" si="3"/>
        <v xml:space="preserve"> </v>
      </c>
      <c r="R25" s="105" t="str">
        <f t="shared" si="4"/>
        <v xml:space="preserve"> </v>
      </c>
      <c r="S25" s="74" t="str">
        <f>IF(N25&gt;0," ",IF(AND('Individual Cost Statement'!$D$25:$D$25="Date when costs incurred",(SUM(K25:M25)&gt;0)),"ENCODE Exchange rate !"," "))</f>
        <v xml:space="preserve"> </v>
      </c>
      <c r="U25" s="16" t="str">
        <f t="shared" si="5"/>
        <v xml:space="preserve"> </v>
      </c>
    </row>
    <row r="26" spans="1:21" s="17" customFormat="1" ht="15" customHeight="1" x14ac:dyDescent="0.2">
      <c r="A26" s="13">
        <f t="shared" si="0"/>
        <v>19</v>
      </c>
      <c r="B26" s="51"/>
      <c r="C26" s="14"/>
      <c r="D26" s="14"/>
      <c r="E26" s="39" t="str">
        <f>IF('Individual Cost Statement'!$B$8:$B$8="Public body",IF(ISBLANK(Personnel_NON_EMPLOYEES!B26)," ","?"),"N/A")</f>
        <v>N/A</v>
      </c>
      <c r="F26" s="15"/>
      <c r="G26" s="15"/>
      <c r="H26" s="183"/>
      <c r="I26" s="33"/>
      <c r="J26" s="257"/>
      <c r="K26" s="36"/>
      <c r="L26" s="36"/>
      <c r="M26" s="104"/>
      <c r="N26" s="72">
        <f>IF(AND('Individual Cost Statement'!$D$25:$D$25="Not applicable (all costs in EURO)",K26&gt;0),1,IF(AND('Individual Cost Statement'!$D$25:$D$25="Date when costs incurred",K26&gt;0),0,'Individual Cost Statement'!$F$26))</f>
        <v>1</v>
      </c>
      <c r="O26" s="108" t="str">
        <f t="shared" si="1"/>
        <v xml:space="preserve"> </v>
      </c>
      <c r="P26" s="108" t="str">
        <f t="shared" si="2"/>
        <v xml:space="preserve"> </v>
      </c>
      <c r="Q26" s="105" t="str">
        <f t="shared" si="3"/>
        <v xml:space="preserve"> </v>
      </c>
      <c r="R26" s="105" t="str">
        <f t="shared" si="4"/>
        <v xml:space="preserve"> </v>
      </c>
      <c r="S26" s="74" t="str">
        <f>IF(N26&gt;0," ",IF(AND('Individual Cost Statement'!$D$25:$D$25="Date when costs incurred",(SUM(K26:M26)&gt;0)),"ENCODE Exchange rate !"," "))</f>
        <v xml:space="preserve"> </v>
      </c>
      <c r="U26" s="16" t="str">
        <f t="shared" si="5"/>
        <v xml:space="preserve"> </v>
      </c>
    </row>
    <row r="27" spans="1:21" s="17" customFormat="1" ht="15" customHeight="1" x14ac:dyDescent="0.2">
      <c r="A27" s="13">
        <f t="shared" si="0"/>
        <v>20</v>
      </c>
      <c r="B27" s="51"/>
      <c r="C27" s="14"/>
      <c r="D27" s="14"/>
      <c r="E27" s="39" t="str">
        <f>IF('Individual Cost Statement'!$B$8:$B$8="Public body",IF(ISBLANK(Personnel_NON_EMPLOYEES!B27)," ","?"),"N/A")</f>
        <v>N/A</v>
      </c>
      <c r="F27" s="15"/>
      <c r="G27" s="15"/>
      <c r="H27" s="183"/>
      <c r="I27" s="33"/>
      <c r="J27" s="257"/>
      <c r="K27" s="36"/>
      <c r="L27" s="36"/>
      <c r="M27" s="104"/>
      <c r="N27" s="72">
        <f>IF(AND('Individual Cost Statement'!$D$25:$D$25="Not applicable (all costs in EURO)",K27&gt;0),1,IF(AND('Individual Cost Statement'!$D$25:$D$25="Date when costs incurred",K27&gt;0),0,'Individual Cost Statement'!$F$26))</f>
        <v>1</v>
      </c>
      <c r="O27" s="108" t="str">
        <f t="shared" si="1"/>
        <v xml:space="preserve"> </v>
      </c>
      <c r="P27" s="108" t="str">
        <f t="shared" si="2"/>
        <v xml:space="preserve"> </v>
      </c>
      <c r="Q27" s="105" t="str">
        <f t="shared" si="3"/>
        <v xml:space="preserve"> </v>
      </c>
      <c r="R27" s="105" t="str">
        <f t="shared" si="4"/>
        <v xml:space="preserve"> </v>
      </c>
      <c r="S27" s="74" t="str">
        <f>IF(N27&gt;0," ",IF(AND('Individual Cost Statement'!$D$25:$D$25="Date when costs incurred",(SUM(K27:M27)&gt;0)),"ENCODE Exchange rate !"," "))</f>
        <v xml:space="preserve"> </v>
      </c>
      <c r="U27" s="16" t="str">
        <f t="shared" si="5"/>
        <v xml:space="preserve"> </v>
      </c>
    </row>
    <row r="28" spans="1:21" s="17" customFormat="1" ht="15" customHeight="1" x14ac:dyDescent="0.2">
      <c r="A28" s="13">
        <f t="shared" si="0"/>
        <v>21</v>
      </c>
      <c r="B28" s="51"/>
      <c r="C28" s="14"/>
      <c r="D28" s="14"/>
      <c r="E28" s="39" t="str">
        <f>IF('Individual Cost Statement'!$B$8:$B$8="Public body",IF(ISBLANK(Personnel_NON_EMPLOYEES!B28)," ","?"),"N/A")</f>
        <v>N/A</v>
      </c>
      <c r="F28" s="15"/>
      <c r="G28" s="15"/>
      <c r="H28" s="183"/>
      <c r="I28" s="33"/>
      <c r="J28" s="257"/>
      <c r="K28" s="36"/>
      <c r="L28" s="36"/>
      <c r="M28" s="104"/>
      <c r="N28" s="72">
        <f>IF(AND('Individual Cost Statement'!$D$25:$D$25="Not applicable (all costs in EURO)",K28&gt;0),1,IF(AND('Individual Cost Statement'!$D$25:$D$25="Date when costs incurred",K28&gt;0),0,'Individual Cost Statement'!$F$26))</f>
        <v>1</v>
      </c>
      <c r="O28" s="108" t="str">
        <f t="shared" si="1"/>
        <v xml:space="preserve"> </v>
      </c>
      <c r="P28" s="108" t="str">
        <f t="shared" si="2"/>
        <v xml:space="preserve"> </v>
      </c>
      <c r="Q28" s="105" t="str">
        <f t="shared" si="3"/>
        <v xml:space="preserve"> </v>
      </c>
      <c r="R28" s="105" t="str">
        <f t="shared" si="4"/>
        <v xml:space="preserve"> </v>
      </c>
      <c r="S28" s="74" t="str">
        <f>IF(N28&gt;0," ",IF(AND('Individual Cost Statement'!$D$25:$D$25="Date when costs incurred",(SUM(K28:M28)&gt;0)),"ENCODE Exchange rate !"," "))</f>
        <v xml:space="preserve"> </v>
      </c>
      <c r="U28" s="16" t="str">
        <f t="shared" si="5"/>
        <v xml:space="preserve"> </v>
      </c>
    </row>
    <row r="29" spans="1:21" s="17" customFormat="1" ht="15" customHeight="1" x14ac:dyDescent="0.2">
      <c r="A29" s="13">
        <f t="shared" si="0"/>
        <v>22</v>
      </c>
      <c r="B29" s="51"/>
      <c r="C29" s="14"/>
      <c r="D29" s="14"/>
      <c r="E29" s="39" t="str">
        <f>IF('Individual Cost Statement'!$B$8:$B$8="Public body",IF(ISBLANK(Personnel_NON_EMPLOYEES!B29)," ","?"),"N/A")</f>
        <v>N/A</v>
      </c>
      <c r="F29" s="15"/>
      <c r="G29" s="15"/>
      <c r="H29" s="183"/>
      <c r="I29" s="33"/>
      <c r="J29" s="257"/>
      <c r="K29" s="36"/>
      <c r="L29" s="36"/>
      <c r="M29" s="104"/>
      <c r="N29" s="72">
        <f>IF(AND('Individual Cost Statement'!$D$25:$D$25="Not applicable (all costs in EURO)",K29&gt;0),1,IF(AND('Individual Cost Statement'!$D$25:$D$25="Date when costs incurred",K29&gt;0),0,'Individual Cost Statement'!$F$26))</f>
        <v>1</v>
      </c>
      <c r="O29" s="108" t="str">
        <f t="shared" si="1"/>
        <v xml:space="preserve"> </v>
      </c>
      <c r="P29" s="108" t="str">
        <f t="shared" si="2"/>
        <v xml:space="preserve"> </v>
      </c>
      <c r="Q29" s="105" t="str">
        <f t="shared" si="3"/>
        <v xml:space="preserve"> </v>
      </c>
      <c r="R29" s="105" t="str">
        <f t="shared" si="4"/>
        <v xml:space="preserve"> </v>
      </c>
      <c r="S29" s="74" t="str">
        <f>IF(N29&gt;0," ",IF(AND('Individual Cost Statement'!$D$25:$D$25="Date when costs incurred",(SUM(K29:M29)&gt;0)),"ENCODE Exchange rate !"," "))</f>
        <v xml:space="preserve"> </v>
      </c>
      <c r="U29" s="16" t="str">
        <f t="shared" si="5"/>
        <v xml:space="preserve"> </v>
      </c>
    </row>
    <row r="30" spans="1:21" s="17" customFormat="1" ht="15" customHeight="1" x14ac:dyDescent="0.2">
      <c r="A30" s="13">
        <f t="shared" si="0"/>
        <v>23</v>
      </c>
      <c r="B30" s="51"/>
      <c r="C30" s="14"/>
      <c r="D30" s="14"/>
      <c r="E30" s="39" t="str">
        <f>IF('Individual Cost Statement'!$B$8:$B$8="Public body",IF(ISBLANK(Personnel_NON_EMPLOYEES!B30)," ","?"),"N/A")</f>
        <v>N/A</v>
      </c>
      <c r="F30" s="15"/>
      <c r="G30" s="15"/>
      <c r="H30" s="183"/>
      <c r="I30" s="33"/>
      <c r="J30" s="257"/>
      <c r="K30" s="36"/>
      <c r="L30" s="36"/>
      <c r="M30" s="104"/>
      <c r="N30" s="72">
        <f>IF(AND('Individual Cost Statement'!$D$25:$D$25="Not applicable (all costs in EURO)",K30&gt;0),1,IF(AND('Individual Cost Statement'!$D$25:$D$25="Date when costs incurred",K30&gt;0),0,'Individual Cost Statement'!$F$26))</f>
        <v>1</v>
      </c>
      <c r="O30" s="108" t="str">
        <f t="shared" si="1"/>
        <v xml:space="preserve"> </v>
      </c>
      <c r="P30" s="108" t="str">
        <f t="shared" si="2"/>
        <v xml:space="preserve"> </v>
      </c>
      <c r="Q30" s="105" t="str">
        <f t="shared" si="3"/>
        <v xml:space="preserve"> </v>
      </c>
      <c r="R30" s="105" t="str">
        <f t="shared" si="4"/>
        <v xml:space="preserve"> </v>
      </c>
      <c r="S30" s="74" t="str">
        <f>IF(N30&gt;0," ",IF(AND('Individual Cost Statement'!$D$25:$D$25="Date when costs incurred",(SUM(K30:M30)&gt;0)),"ENCODE Exchange rate !"," "))</f>
        <v xml:space="preserve"> </v>
      </c>
      <c r="U30" s="16" t="str">
        <f t="shared" si="5"/>
        <v xml:space="preserve"> </v>
      </c>
    </row>
    <row r="31" spans="1:21" s="17" customFormat="1" ht="15" customHeight="1" x14ac:dyDescent="0.2">
      <c r="A31" s="13">
        <f t="shared" si="0"/>
        <v>24</v>
      </c>
      <c r="B31" s="51"/>
      <c r="C31" s="14"/>
      <c r="D31" s="14"/>
      <c r="E31" s="39" t="str">
        <f>IF('Individual Cost Statement'!$B$8:$B$8="Public body",IF(ISBLANK(Personnel_NON_EMPLOYEES!B31)," ","?"),"N/A")</f>
        <v>N/A</v>
      </c>
      <c r="F31" s="15"/>
      <c r="G31" s="15"/>
      <c r="H31" s="183"/>
      <c r="I31" s="33"/>
      <c r="J31" s="257"/>
      <c r="K31" s="36"/>
      <c r="L31" s="36"/>
      <c r="M31" s="104"/>
      <c r="N31" s="72">
        <f>IF(AND('Individual Cost Statement'!$D$25:$D$25="Not applicable (all costs in EURO)",K31&gt;0),1,IF(AND('Individual Cost Statement'!$D$25:$D$25="Date when costs incurred",K31&gt;0),0,'Individual Cost Statement'!$F$26))</f>
        <v>1</v>
      </c>
      <c r="O31" s="108" t="str">
        <f t="shared" si="1"/>
        <v xml:space="preserve"> </v>
      </c>
      <c r="P31" s="108" t="str">
        <f t="shared" si="2"/>
        <v xml:space="preserve"> </v>
      </c>
      <c r="Q31" s="105" t="str">
        <f t="shared" si="3"/>
        <v xml:space="preserve"> </v>
      </c>
      <c r="R31" s="105" t="str">
        <f t="shared" si="4"/>
        <v xml:space="preserve"> </v>
      </c>
      <c r="S31" s="74" t="str">
        <f>IF(N31&gt;0," ",IF(AND('Individual Cost Statement'!$D$25:$D$25="Date when costs incurred",(SUM(K31:M31)&gt;0)),"ENCODE Exchange rate !"," "))</f>
        <v xml:space="preserve"> </v>
      </c>
      <c r="U31" s="16" t="str">
        <f t="shared" si="5"/>
        <v xml:space="preserve"> </v>
      </c>
    </row>
    <row r="32" spans="1:21" s="17" customFormat="1" ht="15" customHeight="1" x14ac:dyDescent="0.2">
      <c r="A32" s="13">
        <f t="shared" si="0"/>
        <v>25</v>
      </c>
      <c r="B32" s="51"/>
      <c r="C32" s="14"/>
      <c r="D32" s="14"/>
      <c r="E32" s="39" t="str">
        <f>IF('Individual Cost Statement'!$B$8:$B$8="Public body",IF(ISBLANK(Personnel_NON_EMPLOYEES!B32)," ","?"),"N/A")</f>
        <v>N/A</v>
      </c>
      <c r="F32" s="15"/>
      <c r="G32" s="15"/>
      <c r="H32" s="183"/>
      <c r="I32" s="33"/>
      <c r="J32" s="257"/>
      <c r="K32" s="36"/>
      <c r="L32" s="36"/>
      <c r="M32" s="104"/>
      <c r="N32" s="72">
        <f>IF(AND('Individual Cost Statement'!$D$25:$D$25="Not applicable (all costs in EURO)",K32&gt;0),1,IF(AND('Individual Cost Statement'!$D$25:$D$25="Date when costs incurred",K32&gt;0),0,'Individual Cost Statement'!$F$26))</f>
        <v>1</v>
      </c>
      <c r="O32" s="108" t="str">
        <f t="shared" si="1"/>
        <v xml:space="preserve"> </v>
      </c>
      <c r="P32" s="108" t="str">
        <f t="shared" si="2"/>
        <v xml:space="preserve"> </v>
      </c>
      <c r="Q32" s="105" t="str">
        <f t="shared" si="3"/>
        <v xml:space="preserve"> </v>
      </c>
      <c r="R32" s="105" t="str">
        <f t="shared" si="4"/>
        <v xml:space="preserve"> </v>
      </c>
      <c r="S32" s="74" t="str">
        <f>IF(N32&gt;0," ",IF(AND('Individual Cost Statement'!$D$25:$D$25="Date when costs incurred",(SUM(K32:M32)&gt;0)),"ENCODE Exchange rate !"," "))</f>
        <v xml:space="preserve"> </v>
      </c>
      <c r="U32" s="16" t="str">
        <f t="shared" si="5"/>
        <v xml:space="preserve"> </v>
      </c>
    </row>
    <row r="33" spans="1:21" s="17" customFormat="1" ht="15" customHeight="1" x14ac:dyDescent="0.2">
      <c r="A33" s="13">
        <f t="shared" si="0"/>
        <v>26</v>
      </c>
      <c r="B33" s="51"/>
      <c r="C33" s="14"/>
      <c r="D33" s="14"/>
      <c r="E33" s="39" t="str">
        <f>IF('Individual Cost Statement'!$B$8:$B$8="Public body",IF(ISBLANK(Personnel_NON_EMPLOYEES!B33)," ","?"),"N/A")</f>
        <v>N/A</v>
      </c>
      <c r="F33" s="15"/>
      <c r="G33" s="15"/>
      <c r="H33" s="183"/>
      <c r="I33" s="33"/>
      <c r="J33" s="257"/>
      <c r="K33" s="36"/>
      <c r="L33" s="36"/>
      <c r="M33" s="104"/>
      <c r="N33" s="72">
        <f>IF(AND('Individual Cost Statement'!$D$25:$D$25="Not applicable (all costs in EURO)",K33&gt;0),1,IF(AND('Individual Cost Statement'!$D$25:$D$25="Date when costs incurred",K33&gt;0),0,'Individual Cost Statement'!$F$26))</f>
        <v>1</v>
      </c>
      <c r="O33" s="108" t="str">
        <f t="shared" si="1"/>
        <v xml:space="preserve"> </v>
      </c>
      <c r="P33" s="108" t="str">
        <f t="shared" si="2"/>
        <v xml:space="preserve"> </v>
      </c>
      <c r="Q33" s="105" t="str">
        <f t="shared" si="3"/>
        <v xml:space="preserve"> </v>
      </c>
      <c r="R33" s="105" t="str">
        <f t="shared" si="4"/>
        <v xml:space="preserve"> </v>
      </c>
      <c r="S33" s="74" t="str">
        <f>IF(N33&gt;0," ",IF(AND('Individual Cost Statement'!$D$25:$D$25="Date when costs incurred",(SUM(K33:M33)&gt;0)),"ENCODE Exchange rate !"," "))</f>
        <v xml:space="preserve"> </v>
      </c>
      <c r="U33" s="16" t="str">
        <f t="shared" si="5"/>
        <v xml:space="preserve"> </v>
      </c>
    </row>
    <row r="34" spans="1:21" s="17" customFormat="1" ht="15" customHeight="1" x14ac:dyDescent="0.2">
      <c r="A34" s="13">
        <f t="shared" si="0"/>
        <v>27</v>
      </c>
      <c r="B34" s="51"/>
      <c r="C34" s="14"/>
      <c r="D34" s="14"/>
      <c r="E34" s="39" t="str">
        <f>IF('Individual Cost Statement'!$B$8:$B$8="Public body",IF(ISBLANK(Personnel_NON_EMPLOYEES!B34)," ","?"),"N/A")</f>
        <v>N/A</v>
      </c>
      <c r="F34" s="15"/>
      <c r="G34" s="15"/>
      <c r="H34" s="183"/>
      <c r="I34" s="33"/>
      <c r="J34" s="257"/>
      <c r="K34" s="36"/>
      <c r="L34" s="36"/>
      <c r="M34" s="104"/>
      <c r="N34" s="72">
        <f>IF(AND('Individual Cost Statement'!$D$25:$D$25="Not applicable (all costs in EURO)",K34&gt;0),1,IF(AND('Individual Cost Statement'!$D$25:$D$25="Date when costs incurred",K34&gt;0),0,'Individual Cost Statement'!$F$26))</f>
        <v>1</v>
      </c>
      <c r="O34" s="108" t="str">
        <f t="shared" si="1"/>
        <v xml:space="preserve"> </v>
      </c>
      <c r="P34" s="108" t="str">
        <f t="shared" si="2"/>
        <v xml:space="preserve"> </v>
      </c>
      <c r="Q34" s="105" t="str">
        <f t="shared" si="3"/>
        <v xml:space="preserve"> </v>
      </c>
      <c r="R34" s="105" t="str">
        <f t="shared" si="4"/>
        <v xml:space="preserve"> </v>
      </c>
      <c r="S34" s="74" t="str">
        <f>IF(N34&gt;0," ",IF(AND('Individual Cost Statement'!$D$25:$D$25="Date when costs incurred",(SUM(K34:M34)&gt;0)),"ENCODE Exchange rate !"," "))</f>
        <v xml:space="preserve"> </v>
      </c>
      <c r="U34" s="16" t="str">
        <f t="shared" si="5"/>
        <v xml:space="preserve"> </v>
      </c>
    </row>
    <row r="35" spans="1:21" s="17" customFormat="1" ht="15" customHeight="1" x14ac:dyDescent="0.2">
      <c r="A35" s="13">
        <f t="shared" si="0"/>
        <v>28</v>
      </c>
      <c r="B35" s="51"/>
      <c r="C35" s="14"/>
      <c r="D35" s="14"/>
      <c r="E35" s="39" t="str">
        <f>IF('Individual Cost Statement'!$B$8:$B$8="Public body",IF(ISBLANK(Personnel_NON_EMPLOYEES!B35)," ","?"),"N/A")</f>
        <v>N/A</v>
      </c>
      <c r="F35" s="15"/>
      <c r="G35" s="15"/>
      <c r="H35" s="183"/>
      <c r="I35" s="33"/>
      <c r="J35" s="257"/>
      <c r="K35" s="36"/>
      <c r="L35" s="36"/>
      <c r="M35" s="104"/>
      <c r="N35" s="72">
        <f>IF(AND('Individual Cost Statement'!$D$25:$D$25="Not applicable (all costs in EURO)",K35&gt;0),1,IF(AND('Individual Cost Statement'!$D$25:$D$25="Date when costs incurred",K35&gt;0),0,'Individual Cost Statement'!$F$26))</f>
        <v>1</v>
      </c>
      <c r="O35" s="108" t="str">
        <f t="shared" si="1"/>
        <v xml:space="preserve"> </v>
      </c>
      <c r="P35" s="108" t="str">
        <f t="shared" si="2"/>
        <v xml:space="preserve"> </v>
      </c>
      <c r="Q35" s="105" t="str">
        <f t="shared" si="3"/>
        <v xml:space="preserve"> </v>
      </c>
      <c r="R35" s="105" t="str">
        <f t="shared" si="4"/>
        <v xml:space="preserve"> </v>
      </c>
      <c r="S35" s="74" t="str">
        <f>IF(N35&gt;0," ",IF(AND('Individual Cost Statement'!$D$25:$D$25="Date when costs incurred",(SUM(K35:M35)&gt;0)),"ENCODE Exchange rate !"," "))</f>
        <v xml:space="preserve"> </v>
      </c>
      <c r="U35" s="16" t="str">
        <f t="shared" si="5"/>
        <v xml:space="preserve"> </v>
      </c>
    </row>
    <row r="36" spans="1:21" s="17" customFormat="1" ht="15" customHeight="1" x14ac:dyDescent="0.2">
      <c r="A36" s="13">
        <f t="shared" si="0"/>
        <v>29</v>
      </c>
      <c r="B36" s="51"/>
      <c r="C36" s="14"/>
      <c r="D36" s="14"/>
      <c r="E36" s="39" t="str">
        <f>IF('Individual Cost Statement'!$B$8:$B$8="Public body",IF(ISBLANK(Personnel_NON_EMPLOYEES!B36)," ","?"),"N/A")</f>
        <v>N/A</v>
      </c>
      <c r="F36" s="15"/>
      <c r="G36" s="15"/>
      <c r="H36" s="183"/>
      <c r="I36" s="33"/>
      <c r="J36" s="257"/>
      <c r="K36" s="36"/>
      <c r="L36" s="36"/>
      <c r="M36" s="104"/>
      <c r="N36" s="72">
        <f>IF(AND('Individual Cost Statement'!$D$25:$D$25="Not applicable (all costs in EURO)",K36&gt;0),1,IF(AND('Individual Cost Statement'!$D$25:$D$25="Date when costs incurred",K36&gt;0),0,'Individual Cost Statement'!$F$26))</f>
        <v>1</v>
      </c>
      <c r="O36" s="108" t="str">
        <f t="shared" si="1"/>
        <v xml:space="preserve"> </v>
      </c>
      <c r="P36" s="108" t="str">
        <f t="shared" si="2"/>
        <v xml:space="preserve"> </v>
      </c>
      <c r="Q36" s="105" t="str">
        <f t="shared" si="3"/>
        <v xml:space="preserve"> </v>
      </c>
      <c r="R36" s="105" t="str">
        <f t="shared" si="4"/>
        <v xml:space="preserve"> </v>
      </c>
      <c r="S36" s="74" t="str">
        <f>IF(N36&gt;0," ",IF(AND('Individual Cost Statement'!$D$25:$D$25="Date when costs incurred",(SUM(K36:M36)&gt;0)),"ENCODE Exchange rate !"," "))</f>
        <v xml:space="preserve"> </v>
      </c>
      <c r="U36" s="16" t="str">
        <f t="shared" si="5"/>
        <v xml:space="preserve"> </v>
      </c>
    </row>
    <row r="37" spans="1:21" s="17" customFormat="1" ht="15" customHeight="1" x14ac:dyDescent="0.2">
      <c r="A37" s="13">
        <f t="shared" si="0"/>
        <v>30</v>
      </c>
      <c r="B37" s="51"/>
      <c r="C37" s="14"/>
      <c r="D37" s="14"/>
      <c r="E37" s="39" t="str">
        <f>IF('Individual Cost Statement'!$B$8:$B$8="Public body",IF(ISBLANK(Personnel_NON_EMPLOYEES!B37)," ","?"),"N/A")</f>
        <v>N/A</v>
      </c>
      <c r="F37" s="15"/>
      <c r="G37" s="15"/>
      <c r="H37" s="183"/>
      <c r="I37" s="33"/>
      <c r="J37" s="257"/>
      <c r="K37" s="36"/>
      <c r="L37" s="36"/>
      <c r="M37" s="104"/>
      <c r="N37" s="72">
        <f>IF(AND('Individual Cost Statement'!$D$25:$D$25="Not applicable (all costs in EURO)",K37&gt;0),1,IF(AND('Individual Cost Statement'!$D$25:$D$25="Date when costs incurred",K37&gt;0),0,'Individual Cost Statement'!$F$26))</f>
        <v>1</v>
      </c>
      <c r="O37" s="108" t="str">
        <f t="shared" si="1"/>
        <v xml:space="preserve"> </v>
      </c>
      <c r="P37" s="108" t="str">
        <f t="shared" si="2"/>
        <v xml:space="preserve"> </v>
      </c>
      <c r="Q37" s="105" t="str">
        <f t="shared" si="3"/>
        <v xml:space="preserve"> </v>
      </c>
      <c r="R37" s="105" t="str">
        <f t="shared" si="4"/>
        <v xml:space="preserve"> </v>
      </c>
      <c r="S37" s="74" t="str">
        <f>IF(N37&gt;0," ",IF(AND('Individual Cost Statement'!$D$25:$D$25="Date when costs incurred",(SUM(K37:M37)&gt;0)),"ENCODE Exchange rate !"," "))</f>
        <v xml:space="preserve"> </v>
      </c>
      <c r="U37" s="16" t="str">
        <f t="shared" si="5"/>
        <v xml:space="preserve"> </v>
      </c>
    </row>
    <row r="38" spans="1:21" s="17" customFormat="1" ht="15" customHeight="1" x14ac:dyDescent="0.2">
      <c r="A38" s="13">
        <f t="shared" si="0"/>
        <v>31</v>
      </c>
      <c r="B38" s="51"/>
      <c r="C38" s="14"/>
      <c r="D38" s="14"/>
      <c r="E38" s="39" t="str">
        <f>IF('Individual Cost Statement'!$B$8:$B$8="Public body",IF(ISBLANK(Personnel_NON_EMPLOYEES!B38)," ","?"),"N/A")</f>
        <v>N/A</v>
      </c>
      <c r="F38" s="15"/>
      <c r="G38" s="15"/>
      <c r="H38" s="183"/>
      <c r="I38" s="33"/>
      <c r="J38" s="257"/>
      <c r="K38" s="36"/>
      <c r="L38" s="36"/>
      <c r="M38" s="104"/>
      <c r="N38" s="72">
        <f>IF(AND('Individual Cost Statement'!$D$25:$D$25="Not applicable (all costs in EURO)",K38&gt;0),1,IF(AND('Individual Cost Statement'!$D$25:$D$25="Date when costs incurred",K38&gt;0),0,'Individual Cost Statement'!$F$26))</f>
        <v>1</v>
      </c>
      <c r="O38" s="108" t="str">
        <f t="shared" si="1"/>
        <v xml:space="preserve"> </v>
      </c>
      <c r="P38" s="108" t="str">
        <f t="shared" si="2"/>
        <v xml:space="preserve"> </v>
      </c>
      <c r="Q38" s="105" t="str">
        <f t="shared" si="3"/>
        <v xml:space="preserve"> </v>
      </c>
      <c r="R38" s="105" t="str">
        <f t="shared" si="4"/>
        <v xml:space="preserve"> </v>
      </c>
      <c r="S38" s="74" t="str">
        <f>IF(N38&gt;0," ",IF(AND('Individual Cost Statement'!$D$25:$D$25="Date when costs incurred",(SUM(K38:M38)&gt;0)),"ENCODE Exchange rate !"," "))</f>
        <v xml:space="preserve"> </v>
      </c>
      <c r="U38" s="16" t="str">
        <f t="shared" si="5"/>
        <v xml:space="preserve"> </v>
      </c>
    </row>
    <row r="39" spans="1:21" s="17" customFormat="1" ht="15" customHeight="1" x14ac:dyDescent="0.2">
      <c r="A39" s="13">
        <f t="shared" si="0"/>
        <v>32</v>
      </c>
      <c r="B39" s="51"/>
      <c r="C39" s="14"/>
      <c r="D39" s="14"/>
      <c r="E39" s="39" t="str">
        <f>IF('Individual Cost Statement'!$B$8:$B$8="Public body",IF(ISBLANK(Personnel_NON_EMPLOYEES!B39)," ","?"),"N/A")</f>
        <v>N/A</v>
      </c>
      <c r="F39" s="15"/>
      <c r="G39" s="15"/>
      <c r="H39" s="183"/>
      <c r="I39" s="33"/>
      <c r="J39" s="257"/>
      <c r="K39" s="36"/>
      <c r="L39" s="36"/>
      <c r="M39" s="104"/>
      <c r="N39" s="72">
        <f>IF(AND('Individual Cost Statement'!$D$25:$D$25="Not applicable (all costs in EURO)",K39&gt;0),1,IF(AND('Individual Cost Statement'!$D$25:$D$25="Date when costs incurred",K39&gt;0),0,'Individual Cost Statement'!$F$26))</f>
        <v>1</v>
      </c>
      <c r="O39" s="108" t="str">
        <f t="shared" si="1"/>
        <v xml:space="preserve"> </v>
      </c>
      <c r="P39" s="108" t="str">
        <f t="shared" si="2"/>
        <v xml:space="preserve"> </v>
      </c>
      <c r="Q39" s="105" t="str">
        <f t="shared" si="3"/>
        <v xml:space="preserve"> </v>
      </c>
      <c r="R39" s="105" t="str">
        <f t="shared" si="4"/>
        <v xml:space="preserve"> </v>
      </c>
      <c r="S39" s="74" t="str">
        <f>IF(N39&gt;0," ",IF(AND('Individual Cost Statement'!$D$25:$D$25="Date when costs incurred",(SUM(K39:M39)&gt;0)),"ENCODE Exchange rate !"," "))</f>
        <v xml:space="preserve"> </v>
      </c>
      <c r="U39" s="16" t="str">
        <f t="shared" si="5"/>
        <v xml:space="preserve"> </v>
      </c>
    </row>
    <row r="40" spans="1:21" s="17" customFormat="1" ht="15" customHeight="1" x14ac:dyDescent="0.2">
      <c r="A40" s="13">
        <f t="shared" si="0"/>
        <v>33</v>
      </c>
      <c r="B40" s="51"/>
      <c r="C40" s="14"/>
      <c r="D40" s="14"/>
      <c r="E40" s="39" t="str">
        <f>IF('Individual Cost Statement'!$B$8:$B$8="Public body",IF(ISBLANK(Personnel_NON_EMPLOYEES!B40)," ","?"),"N/A")</f>
        <v>N/A</v>
      </c>
      <c r="F40" s="15"/>
      <c r="G40" s="15"/>
      <c r="H40" s="183"/>
      <c r="I40" s="33"/>
      <c r="J40" s="257"/>
      <c r="K40" s="36"/>
      <c r="L40" s="36"/>
      <c r="M40" s="104"/>
      <c r="N40" s="72">
        <f>IF(AND('Individual Cost Statement'!$D$25:$D$25="Not applicable (all costs in EURO)",K40&gt;0),1,IF(AND('Individual Cost Statement'!$D$25:$D$25="Date when costs incurred",K40&gt;0),0,'Individual Cost Statement'!$F$26))</f>
        <v>1</v>
      </c>
      <c r="O40" s="108" t="str">
        <f t="shared" si="1"/>
        <v xml:space="preserve"> </v>
      </c>
      <c r="P40" s="108" t="str">
        <f t="shared" si="2"/>
        <v xml:space="preserve"> </v>
      </c>
      <c r="Q40" s="105" t="str">
        <f t="shared" si="3"/>
        <v xml:space="preserve"> </v>
      </c>
      <c r="R40" s="105" t="str">
        <f t="shared" si="4"/>
        <v xml:space="preserve"> </v>
      </c>
      <c r="S40" s="74" t="str">
        <f>IF(N40&gt;0," ",IF(AND('Individual Cost Statement'!$D$25:$D$25="Date when costs incurred",(SUM(K40:M40)&gt;0)),"ENCODE Exchange rate !"," "))</f>
        <v xml:space="preserve"> </v>
      </c>
      <c r="U40" s="16" t="str">
        <f t="shared" si="5"/>
        <v xml:space="preserve"> </v>
      </c>
    </row>
    <row r="41" spans="1:21" s="17" customFormat="1" ht="15" customHeight="1" x14ac:dyDescent="0.2">
      <c r="A41" s="13">
        <f t="shared" si="0"/>
        <v>34</v>
      </c>
      <c r="B41" s="51"/>
      <c r="C41" s="14"/>
      <c r="D41" s="14"/>
      <c r="E41" s="39" t="str">
        <f>IF('Individual Cost Statement'!$B$8:$B$8="Public body",IF(ISBLANK(Personnel_NON_EMPLOYEES!B41)," ","?"),"N/A")</f>
        <v>N/A</v>
      </c>
      <c r="F41" s="15"/>
      <c r="G41" s="15"/>
      <c r="H41" s="183"/>
      <c r="I41" s="33"/>
      <c r="J41" s="257"/>
      <c r="K41" s="36"/>
      <c r="L41" s="36"/>
      <c r="M41" s="104"/>
      <c r="N41" s="72">
        <f>IF(AND('Individual Cost Statement'!$D$25:$D$25="Not applicable (all costs in EURO)",K41&gt;0),1,IF(AND('Individual Cost Statement'!$D$25:$D$25="Date when costs incurred",K41&gt;0),0,'Individual Cost Statement'!$F$26))</f>
        <v>1</v>
      </c>
      <c r="O41" s="108" t="str">
        <f t="shared" si="1"/>
        <v xml:space="preserve"> </v>
      </c>
      <c r="P41" s="108" t="str">
        <f t="shared" si="2"/>
        <v xml:space="preserve"> </v>
      </c>
      <c r="Q41" s="105" t="str">
        <f t="shared" si="3"/>
        <v xml:space="preserve"> </v>
      </c>
      <c r="R41" s="105" t="str">
        <f t="shared" si="4"/>
        <v xml:space="preserve"> </v>
      </c>
      <c r="S41" s="74" t="str">
        <f>IF(N41&gt;0," ",IF(AND('Individual Cost Statement'!$D$25:$D$25="Date when costs incurred",(SUM(K41:M41)&gt;0)),"ENCODE Exchange rate !"," "))</f>
        <v xml:space="preserve"> </v>
      </c>
      <c r="U41" s="16" t="str">
        <f t="shared" si="5"/>
        <v xml:space="preserve"> </v>
      </c>
    </row>
    <row r="42" spans="1:21" s="17" customFormat="1" ht="15" customHeight="1" x14ac:dyDescent="0.2">
      <c r="A42" s="13">
        <f t="shared" si="0"/>
        <v>35</v>
      </c>
      <c r="B42" s="51"/>
      <c r="C42" s="14"/>
      <c r="D42" s="14"/>
      <c r="E42" s="39" t="str">
        <f>IF('Individual Cost Statement'!$B$8:$B$8="Public body",IF(ISBLANK(Personnel_NON_EMPLOYEES!B42)," ","?"),"N/A")</f>
        <v>N/A</v>
      </c>
      <c r="F42" s="15"/>
      <c r="G42" s="15"/>
      <c r="H42" s="183"/>
      <c r="I42" s="33"/>
      <c r="J42" s="257"/>
      <c r="K42" s="36"/>
      <c r="L42" s="36"/>
      <c r="M42" s="104"/>
      <c r="N42" s="72">
        <f>IF(AND('Individual Cost Statement'!$D$25:$D$25="Not applicable (all costs in EURO)",K42&gt;0),1,IF(AND('Individual Cost Statement'!$D$25:$D$25="Date when costs incurred",K42&gt;0),0,'Individual Cost Statement'!$F$26))</f>
        <v>1</v>
      </c>
      <c r="O42" s="108" t="str">
        <f t="shared" si="1"/>
        <v xml:space="preserve"> </v>
      </c>
      <c r="P42" s="108" t="str">
        <f t="shared" si="2"/>
        <v xml:space="preserve"> </v>
      </c>
      <c r="Q42" s="105" t="str">
        <f t="shared" si="3"/>
        <v xml:space="preserve"> </v>
      </c>
      <c r="R42" s="105" t="str">
        <f t="shared" si="4"/>
        <v xml:space="preserve"> </v>
      </c>
      <c r="S42" s="74" t="str">
        <f>IF(N42&gt;0," ",IF(AND('Individual Cost Statement'!$D$25:$D$25="Date when costs incurred",(SUM(K42:M42)&gt;0)),"ENCODE Exchange rate !"," "))</f>
        <v xml:space="preserve"> </v>
      </c>
      <c r="U42" s="16" t="str">
        <f t="shared" si="5"/>
        <v xml:space="preserve"> </v>
      </c>
    </row>
    <row r="43" spans="1:21" s="17" customFormat="1" ht="15" customHeight="1" x14ac:dyDescent="0.2">
      <c r="A43" s="13">
        <f t="shared" si="0"/>
        <v>36</v>
      </c>
      <c r="B43" s="51"/>
      <c r="C43" s="14"/>
      <c r="D43" s="14"/>
      <c r="E43" s="39" t="str">
        <f>IF('Individual Cost Statement'!$B$8:$B$8="Public body",IF(ISBLANK(Personnel_NON_EMPLOYEES!B43)," ","?"),"N/A")</f>
        <v>N/A</v>
      </c>
      <c r="F43" s="15"/>
      <c r="G43" s="15"/>
      <c r="H43" s="183"/>
      <c r="I43" s="33"/>
      <c r="J43" s="257"/>
      <c r="K43" s="36"/>
      <c r="L43" s="36"/>
      <c r="M43" s="104"/>
      <c r="N43" s="72">
        <f>IF(AND('Individual Cost Statement'!$D$25:$D$25="Not applicable (all costs in EURO)",K43&gt;0),1,IF(AND('Individual Cost Statement'!$D$25:$D$25="Date when costs incurred",K43&gt;0),0,'Individual Cost Statement'!$F$26))</f>
        <v>1</v>
      </c>
      <c r="O43" s="108" t="str">
        <f t="shared" si="1"/>
        <v xml:space="preserve"> </v>
      </c>
      <c r="P43" s="108" t="str">
        <f t="shared" si="2"/>
        <v xml:space="preserve"> </v>
      </c>
      <c r="Q43" s="105" t="str">
        <f t="shared" si="3"/>
        <v xml:space="preserve"> </v>
      </c>
      <c r="R43" s="105" t="str">
        <f t="shared" si="4"/>
        <v xml:space="preserve"> </v>
      </c>
      <c r="S43" s="74" t="str">
        <f>IF(N43&gt;0," ",IF(AND('Individual Cost Statement'!$D$25:$D$25="Date when costs incurred",(SUM(K43:M43)&gt;0)),"ENCODE Exchange rate !"," "))</f>
        <v xml:space="preserve"> </v>
      </c>
      <c r="U43" s="16" t="str">
        <f t="shared" si="5"/>
        <v xml:space="preserve"> </v>
      </c>
    </row>
    <row r="44" spans="1:21" s="17" customFormat="1" ht="15" customHeight="1" x14ac:dyDescent="0.2">
      <c r="A44" s="13">
        <f t="shared" si="0"/>
        <v>37</v>
      </c>
      <c r="B44" s="51"/>
      <c r="C44" s="14"/>
      <c r="D44" s="14"/>
      <c r="E44" s="39" t="str">
        <f>IF('Individual Cost Statement'!$B$8:$B$8="Public body",IF(ISBLANK(Personnel_NON_EMPLOYEES!B44)," ","?"),"N/A")</f>
        <v>N/A</v>
      </c>
      <c r="F44" s="15"/>
      <c r="G44" s="15"/>
      <c r="H44" s="183"/>
      <c r="I44" s="33"/>
      <c r="J44" s="257"/>
      <c r="K44" s="36"/>
      <c r="L44" s="36"/>
      <c r="M44" s="104"/>
      <c r="N44" s="72">
        <f>IF(AND('Individual Cost Statement'!$D$25:$D$25="Not applicable (all costs in EURO)",K44&gt;0),1,IF(AND('Individual Cost Statement'!$D$25:$D$25="Date when costs incurred",K44&gt;0),0,'Individual Cost Statement'!$F$26))</f>
        <v>1</v>
      </c>
      <c r="O44" s="108" t="str">
        <f t="shared" si="1"/>
        <v xml:space="preserve"> </v>
      </c>
      <c r="P44" s="108" t="str">
        <f t="shared" si="2"/>
        <v xml:space="preserve"> </v>
      </c>
      <c r="Q44" s="105" t="str">
        <f t="shared" si="3"/>
        <v xml:space="preserve"> </v>
      </c>
      <c r="R44" s="105" t="str">
        <f t="shared" si="4"/>
        <v xml:space="preserve"> </v>
      </c>
      <c r="S44" s="74" t="str">
        <f>IF(N44&gt;0," ",IF(AND('Individual Cost Statement'!$D$25:$D$25="Date when costs incurred",(SUM(K44:M44)&gt;0)),"ENCODE Exchange rate !"," "))</f>
        <v xml:space="preserve"> </v>
      </c>
      <c r="U44" s="16" t="str">
        <f t="shared" si="5"/>
        <v xml:space="preserve"> </v>
      </c>
    </row>
    <row r="45" spans="1:21" s="17" customFormat="1" ht="15" customHeight="1" x14ac:dyDescent="0.2">
      <c r="A45" s="13">
        <f t="shared" si="0"/>
        <v>38</v>
      </c>
      <c r="B45" s="51"/>
      <c r="C45" s="14"/>
      <c r="D45" s="14"/>
      <c r="E45" s="39" t="str">
        <f>IF('Individual Cost Statement'!$B$8:$B$8="Public body",IF(ISBLANK(Personnel_NON_EMPLOYEES!B45)," ","?"),"N/A")</f>
        <v>N/A</v>
      </c>
      <c r="F45" s="15"/>
      <c r="G45" s="15"/>
      <c r="H45" s="183"/>
      <c r="I45" s="33"/>
      <c r="J45" s="257"/>
      <c r="K45" s="36"/>
      <c r="L45" s="36"/>
      <c r="M45" s="104"/>
      <c r="N45" s="72">
        <f>IF(AND('Individual Cost Statement'!$D$25:$D$25="Not applicable (all costs in EURO)",K45&gt;0),1,IF(AND('Individual Cost Statement'!$D$25:$D$25="Date when costs incurred",K45&gt;0),0,'Individual Cost Statement'!$F$26))</f>
        <v>1</v>
      </c>
      <c r="O45" s="108" t="str">
        <f t="shared" si="1"/>
        <v xml:space="preserve"> </v>
      </c>
      <c r="P45" s="108" t="str">
        <f t="shared" si="2"/>
        <v xml:space="preserve"> </v>
      </c>
      <c r="Q45" s="105" t="str">
        <f t="shared" si="3"/>
        <v xml:space="preserve"> </v>
      </c>
      <c r="R45" s="105" t="str">
        <f t="shared" si="4"/>
        <v xml:space="preserve"> </v>
      </c>
      <c r="S45" s="74" t="str">
        <f>IF(N45&gt;0," ",IF(AND('Individual Cost Statement'!$D$25:$D$25="Date when costs incurred",(SUM(K45:M45)&gt;0)),"ENCODE Exchange rate !"," "))</f>
        <v xml:space="preserve"> </v>
      </c>
      <c r="U45" s="16" t="str">
        <f t="shared" si="5"/>
        <v xml:space="preserve"> </v>
      </c>
    </row>
    <row r="46" spans="1:21" s="17" customFormat="1" ht="15" customHeight="1" x14ac:dyDescent="0.2">
      <c r="A46" s="13">
        <f t="shared" si="0"/>
        <v>39</v>
      </c>
      <c r="B46" s="51"/>
      <c r="C46" s="14"/>
      <c r="D46" s="14"/>
      <c r="E46" s="39" t="str">
        <f>IF('Individual Cost Statement'!$B$8:$B$8="Public body",IF(ISBLANK(Personnel_NON_EMPLOYEES!B46)," ","?"),"N/A")</f>
        <v>N/A</v>
      </c>
      <c r="F46" s="15"/>
      <c r="G46" s="15"/>
      <c r="H46" s="183"/>
      <c r="I46" s="33"/>
      <c r="J46" s="257"/>
      <c r="K46" s="36"/>
      <c r="L46" s="36"/>
      <c r="M46" s="104"/>
      <c r="N46" s="72">
        <f>IF(AND('Individual Cost Statement'!$D$25:$D$25="Not applicable (all costs in EURO)",K46&gt;0),1,IF(AND('Individual Cost Statement'!$D$25:$D$25="Date when costs incurred",K46&gt;0),0,'Individual Cost Statement'!$F$26))</f>
        <v>1</v>
      </c>
      <c r="O46" s="108" t="str">
        <f t="shared" si="1"/>
        <v xml:space="preserve"> </v>
      </c>
      <c r="P46" s="108" t="str">
        <f t="shared" si="2"/>
        <v xml:space="preserve"> </v>
      </c>
      <c r="Q46" s="105" t="str">
        <f t="shared" si="3"/>
        <v xml:space="preserve"> </v>
      </c>
      <c r="R46" s="105" t="str">
        <f t="shared" si="4"/>
        <v xml:space="preserve"> </v>
      </c>
      <c r="S46" s="74" t="str">
        <f>IF(N46&gt;0," ",IF(AND('Individual Cost Statement'!$D$25:$D$25="Date when costs incurred",(SUM(K46:M46)&gt;0)),"ENCODE Exchange rate !"," "))</f>
        <v xml:space="preserve"> </v>
      </c>
      <c r="U46" s="16" t="str">
        <f t="shared" si="5"/>
        <v xml:space="preserve"> </v>
      </c>
    </row>
    <row r="47" spans="1:21" s="17" customFormat="1" ht="15" customHeight="1" x14ac:dyDescent="0.2">
      <c r="A47" s="13">
        <f t="shared" si="0"/>
        <v>40</v>
      </c>
      <c r="B47" s="51"/>
      <c r="C47" s="14"/>
      <c r="D47" s="14"/>
      <c r="E47" s="39" t="str">
        <f>IF('Individual Cost Statement'!$B$8:$B$8="Public body",IF(ISBLANK(Personnel_NON_EMPLOYEES!B47)," ","?"),"N/A")</f>
        <v>N/A</v>
      </c>
      <c r="F47" s="15"/>
      <c r="G47" s="15"/>
      <c r="H47" s="183"/>
      <c r="I47" s="33"/>
      <c r="J47" s="257"/>
      <c r="K47" s="36"/>
      <c r="L47" s="36"/>
      <c r="M47" s="104"/>
      <c r="N47" s="72">
        <f>IF(AND('Individual Cost Statement'!$D$25:$D$25="Not applicable (all costs in EURO)",K47&gt;0),1,IF(AND('Individual Cost Statement'!$D$25:$D$25="Date when costs incurred",K47&gt;0),0,'Individual Cost Statement'!$F$26))</f>
        <v>1</v>
      </c>
      <c r="O47" s="108" t="str">
        <f t="shared" si="1"/>
        <v xml:space="preserve"> </v>
      </c>
      <c r="P47" s="108" t="str">
        <f t="shared" si="2"/>
        <v xml:space="preserve"> </v>
      </c>
      <c r="Q47" s="105" t="str">
        <f t="shared" si="3"/>
        <v xml:space="preserve"> </v>
      </c>
      <c r="R47" s="105" t="str">
        <f t="shared" si="4"/>
        <v xml:space="preserve"> </v>
      </c>
      <c r="S47" s="74" t="str">
        <f>IF(N47&gt;0," ",IF(AND('Individual Cost Statement'!$D$25:$D$25="Date when costs incurred",(SUM(K47:M47)&gt;0)),"ENCODE Exchange rate !"," "))</f>
        <v xml:space="preserve"> </v>
      </c>
      <c r="U47" s="16" t="str">
        <f t="shared" si="5"/>
        <v xml:space="preserve"> </v>
      </c>
    </row>
    <row r="48" spans="1:21" s="17" customFormat="1" ht="15" customHeight="1" x14ac:dyDescent="0.2">
      <c r="A48" s="13">
        <f t="shared" si="0"/>
        <v>41</v>
      </c>
      <c r="B48" s="51"/>
      <c r="C48" s="14"/>
      <c r="D48" s="14"/>
      <c r="E48" s="39" t="str">
        <f>IF('Individual Cost Statement'!$B$8:$B$8="Public body",IF(ISBLANK(Personnel_NON_EMPLOYEES!B48)," ","?"),"N/A")</f>
        <v>N/A</v>
      </c>
      <c r="F48" s="15"/>
      <c r="G48" s="15"/>
      <c r="H48" s="183"/>
      <c r="I48" s="33"/>
      <c r="J48" s="257"/>
      <c r="K48" s="36"/>
      <c r="L48" s="36"/>
      <c r="M48" s="104"/>
      <c r="N48" s="72">
        <f>IF(AND('Individual Cost Statement'!$D$25:$D$25="Not applicable (all costs in EURO)",K48&gt;0),1,IF(AND('Individual Cost Statement'!$D$25:$D$25="Date when costs incurred",K48&gt;0),0,'Individual Cost Statement'!$F$26))</f>
        <v>1</v>
      </c>
      <c r="O48" s="108" t="str">
        <f t="shared" si="1"/>
        <v xml:space="preserve"> </v>
      </c>
      <c r="P48" s="108" t="str">
        <f t="shared" si="2"/>
        <v xml:space="preserve"> </v>
      </c>
      <c r="Q48" s="105" t="str">
        <f t="shared" si="3"/>
        <v xml:space="preserve"> </v>
      </c>
      <c r="R48" s="105" t="str">
        <f t="shared" si="4"/>
        <v xml:space="preserve"> </v>
      </c>
      <c r="S48" s="74" t="str">
        <f>IF(N48&gt;0," ",IF(AND('Individual Cost Statement'!$D$25:$D$25="Date when costs incurred",(SUM(K48:M48)&gt;0)),"ENCODE Exchange rate !"," "))</f>
        <v xml:space="preserve"> </v>
      </c>
      <c r="U48" s="16" t="str">
        <f t="shared" si="5"/>
        <v xml:space="preserve"> </v>
      </c>
    </row>
    <row r="49" spans="1:21" s="17" customFormat="1" ht="15" customHeight="1" x14ac:dyDescent="0.2">
      <c r="A49" s="13">
        <f t="shared" si="0"/>
        <v>42</v>
      </c>
      <c r="B49" s="51"/>
      <c r="C49" s="14"/>
      <c r="D49" s="14"/>
      <c r="E49" s="39" t="str">
        <f>IF('Individual Cost Statement'!$B$8:$B$8="Public body",IF(ISBLANK(Personnel_NON_EMPLOYEES!B49)," ","?"),"N/A")</f>
        <v>N/A</v>
      </c>
      <c r="F49" s="15"/>
      <c r="G49" s="15"/>
      <c r="H49" s="183"/>
      <c r="I49" s="33"/>
      <c r="J49" s="257"/>
      <c r="K49" s="36"/>
      <c r="L49" s="36"/>
      <c r="M49" s="104"/>
      <c r="N49" s="72">
        <f>IF(AND('Individual Cost Statement'!$D$25:$D$25="Not applicable (all costs in EURO)",K49&gt;0),1,IF(AND('Individual Cost Statement'!$D$25:$D$25="Date when costs incurred",K49&gt;0),0,'Individual Cost Statement'!$F$26))</f>
        <v>1</v>
      </c>
      <c r="O49" s="108" t="str">
        <f t="shared" si="1"/>
        <v xml:space="preserve"> </v>
      </c>
      <c r="P49" s="108" t="str">
        <f t="shared" si="2"/>
        <v xml:space="preserve"> </v>
      </c>
      <c r="Q49" s="105" t="str">
        <f t="shared" si="3"/>
        <v xml:space="preserve"> </v>
      </c>
      <c r="R49" s="105" t="str">
        <f t="shared" si="4"/>
        <v xml:space="preserve"> </v>
      </c>
      <c r="S49" s="74" t="str">
        <f>IF(N49&gt;0," ",IF(AND('Individual Cost Statement'!$D$25:$D$25="Date when costs incurred",(SUM(K49:M49)&gt;0)),"ENCODE Exchange rate !"," "))</f>
        <v xml:space="preserve"> </v>
      </c>
      <c r="U49" s="16" t="str">
        <f t="shared" si="5"/>
        <v xml:space="preserve"> </v>
      </c>
    </row>
    <row r="50" spans="1:21" s="17" customFormat="1" ht="15" customHeight="1" x14ac:dyDescent="0.2">
      <c r="A50" s="13">
        <f t="shared" si="0"/>
        <v>43</v>
      </c>
      <c r="B50" s="51"/>
      <c r="C50" s="14"/>
      <c r="D50" s="14"/>
      <c r="E50" s="39" t="str">
        <f>IF('Individual Cost Statement'!$B$8:$B$8="Public body",IF(ISBLANK(Personnel_NON_EMPLOYEES!B50)," ","?"),"N/A")</f>
        <v>N/A</v>
      </c>
      <c r="F50" s="15"/>
      <c r="G50" s="15"/>
      <c r="H50" s="183"/>
      <c r="I50" s="33"/>
      <c r="J50" s="257"/>
      <c r="K50" s="36"/>
      <c r="L50" s="36"/>
      <c r="M50" s="104"/>
      <c r="N50" s="72">
        <f>IF(AND('Individual Cost Statement'!$D$25:$D$25="Not applicable (all costs in EURO)",K50&gt;0),1,IF(AND('Individual Cost Statement'!$D$25:$D$25="Date when costs incurred",K50&gt;0),0,'Individual Cost Statement'!$F$26))</f>
        <v>1</v>
      </c>
      <c r="O50" s="108" t="str">
        <f t="shared" si="1"/>
        <v xml:space="preserve"> </v>
      </c>
      <c r="P50" s="108" t="str">
        <f t="shared" si="2"/>
        <v xml:space="preserve"> </v>
      </c>
      <c r="Q50" s="105" t="str">
        <f t="shared" si="3"/>
        <v xml:space="preserve"> </v>
      </c>
      <c r="R50" s="105" t="str">
        <f t="shared" si="4"/>
        <v xml:space="preserve"> </v>
      </c>
      <c r="S50" s="74" t="str">
        <f>IF(N50&gt;0," ",IF(AND('Individual Cost Statement'!$D$25:$D$25="Date when costs incurred",(SUM(K50:M50)&gt;0)),"ENCODE Exchange rate !"," "))</f>
        <v xml:space="preserve"> </v>
      </c>
      <c r="U50" s="16" t="str">
        <f t="shared" si="5"/>
        <v xml:space="preserve"> </v>
      </c>
    </row>
    <row r="51" spans="1:21" s="17" customFormat="1" ht="15" customHeight="1" x14ac:dyDescent="0.2">
      <c r="A51" s="13">
        <f t="shared" si="0"/>
        <v>44</v>
      </c>
      <c r="B51" s="51"/>
      <c r="C51" s="14"/>
      <c r="D51" s="14"/>
      <c r="E51" s="39" t="str">
        <f>IF('Individual Cost Statement'!$B$8:$B$8="Public body",IF(ISBLANK(Personnel_NON_EMPLOYEES!B51)," ","?"),"N/A")</f>
        <v>N/A</v>
      </c>
      <c r="F51" s="15"/>
      <c r="G51" s="15"/>
      <c r="H51" s="183"/>
      <c r="I51" s="33"/>
      <c r="J51" s="257"/>
      <c r="K51" s="36"/>
      <c r="L51" s="36"/>
      <c r="M51" s="104"/>
      <c r="N51" s="72">
        <f>IF(AND('Individual Cost Statement'!$D$25:$D$25="Not applicable (all costs in EURO)",K51&gt;0),1,IF(AND('Individual Cost Statement'!$D$25:$D$25="Date when costs incurred",K51&gt;0),0,'Individual Cost Statement'!$F$26))</f>
        <v>1</v>
      </c>
      <c r="O51" s="108" t="str">
        <f t="shared" si="1"/>
        <v xml:space="preserve"> </v>
      </c>
      <c r="P51" s="108" t="str">
        <f t="shared" si="2"/>
        <v xml:space="preserve"> </v>
      </c>
      <c r="Q51" s="105" t="str">
        <f t="shared" si="3"/>
        <v xml:space="preserve"> </v>
      </c>
      <c r="R51" s="105" t="str">
        <f t="shared" si="4"/>
        <v xml:space="preserve"> </v>
      </c>
      <c r="S51" s="74" t="str">
        <f>IF(N51&gt;0," ",IF(AND('Individual Cost Statement'!$D$25:$D$25="Date when costs incurred",(SUM(K51:M51)&gt;0)),"ENCODE Exchange rate !"," "))</f>
        <v xml:space="preserve"> </v>
      </c>
      <c r="U51" s="16" t="str">
        <f t="shared" si="5"/>
        <v xml:space="preserve"> </v>
      </c>
    </row>
    <row r="52" spans="1:21" s="17" customFormat="1" ht="15" customHeight="1" x14ac:dyDescent="0.2">
      <c r="A52" s="13">
        <f t="shared" si="0"/>
        <v>45</v>
      </c>
      <c r="B52" s="51"/>
      <c r="C52" s="14"/>
      <c r="D52" s="14"/>
      <c r="E52" s="39" t="str">
        <f>IF('Individual Cost Statement'!$B$8:$B$8="Public body",IF(ISBLANK(Personnel_NON_EMPLOYEES!B52)," ","?"),"N/A")</f>
        <v>N/A</v>
      </c>
      <c r="F52" s="15"/>
      <c r="G52" s="15"/>
      <c r="H52" s="183"/>
      <c r="I52" s="33"/>
      <c r="J52" s="257"/>
      <c r="K52" s="36"/>
      <c r="L52" s="36"/>
      <c r="M52" s="104"/>
      <c r="N52" s="72">
        <f>IF(AND('Individual Cost Statement'!$D$25:$D$25="Not applicable (all costs in EURO)",K52&gt;0),1,IF(AND('Individual Cost Statement'!$D$25:$D$25="Date when costs incurred",K52&gt;0),0,'Individual Cost Statement'!$F$26))</f>
        <v>1</v>
      </c>
      <c r="O52" s="108" t="str">
        <f t="shared" si="1"/>
        <v xml:space="preserve"> </v>
      </c>
      <c r="P52" s="108" t="str">
        <f t="shared" si="2"/>
        <v xml:space="preserve"> </v>
      </c>
      <c r="Q52" s="105" t="str">
        <f t="shared" si="3"/>
        <v xml:space="preserve"> </v>
      </c>
      <c r="R52" s="105" t="str">
        <f t="shared" si="4"/>
        <v xml:space="preserve"> </v>
      </c>
      <c r="S52" s="74" t="str">
        <f>IF(N52&gt;0," ",IF(AND('Individual Cost Statement'!$D$25:$D$25="Date when costs incurred",(SUM(K52:M52)&gt;0)),"ENCODE Exchange rate !"," "))</f>
        <v xml:space="preserve"> </v>
      </c>
      <c r="U52" s="16" t="str">
        <f t="shared" si="5"/>
        <v xml:space="preserve"> </v>
      </c>
    </row>
    <row r="53" spans="1:21" s="17" customFormat="1" ht="15" customHeight="1" x14ac:dyDescent="0.2">
      <c r="A53" s="13">
        <f t="shared" si="0"/>
        <v>46</v>
      </c>
      <c r="B53" s="51"/>
      <c r="C53" s="14"/>
      <c r="D53" s="14"/>
      <c r="E53" s="39" t="str">
        <f>IF('Individual Cost Statement'!$B$8:$B$8="Public body",IF(ISBLANK(Personnel_NON_EMPLOYEES!B53)," ","?"),"N/A")</f>
        <v>N/A</v>
      </c>
      <c r="F53" s="15"/>
      <c r="G53" s="15"/>
      <c r="H53" s="183"/>
      <c r="I53" s="33"/>
      <c r="J53" s="257"/>
      <c r="K53" s="36"/>
      <c r="L53" s="36"/>
      <c r="M53" s="104"/>
      <c r="N53" s="72">
        <f>IF(AND('Individual Cost Statement'!$D$25:$D$25="Not applicable (all costs in EURO)",K53&gt;0),1,IF(AND('Individual Cost Statement'!$D$25:$D$25="Date when costs incurred",K53&gt;0),0,'Individual Cost Statement'!$F$26))</f>
        <v>1</v>
      </c>
      <c r="O53" s="108" t="str">
        <f t="shared" si="1"/>
        <v xml:space="preserve"> </v>
      </c>
      <c r="P53" s="108" t="str">
        <f t="shared" si="2"/>
        <v xml:space="preserve"> </v>
      </c>
      <c r="Q53" s="105" t="str">
        <f t="shared" si="3"/>
        <v xml:space="preserve"> </v>
      </c>
      <c r="R53" s="105" t="str">
        <f t="shared" si="4"/>
        <v xml:space="preserve"> </v>
      </c>
      <c r="S53" s="74" t="str">
        <f>IF(N53&gt;0," ",IF(AND('Individual Cost Statement'!$D$25:$D$25="Date when costs incurred",(SUM(K53:M53)&gt;0)),"ENCODE Exchange rate !"," "))</f>
        <v xml:space="preserve"> </v>
      </c>
      <c r="U53" s="16" t="str">
        <f t="shared" si="5"/>
        <v xml:space="preserve"> </v>
      </c>
    </row>
    <row r="54" spans="1:21" s="17" customFormat="1" ht="15" customHeight="1" x14ac:dyDescent="0.2">
      <c r="A54" s="13">
        <f t="shared" si="0"/>
        <v>47</v>
      </c>
      <c r="B54" s="51"/>
      <c r="C54" s="14"/>
      <c r="D54" s="14"/>
      <c r="E54" s="39" t="str">
        <f>IF('Individual Cost Statement'!$B$8:$B$8="Public body",IF(ISBLANK(Personnel_NON_EMPLOYEES!B54)," ","?"),"N/A")</f>
        <v>N/A</v>
      </c>
      <c r="F54" s="15"/>
      <c r="G54" s="15"/>
      <c r="H54" s="183"/>
      <c r="I54" s="33"/>
      <c r="J54" s="257"/>
      <c r="K54" s="36"/>
      <c r="L54" s="36"/>
      <c r="M54" s="104"/>
      <c r="N54" s="72">
        <f>IF(AND('Individual Cost Statement'!$D$25:$D$25="Not applicable (all costs in EURO)",K54&gt;0),1,IF(AND('Individual Cost Statement'!$D$25:$D$25="Date when costs incurred",K54&gt;0),0,'Individual Cost Statement'!$F$26))</f>
        <v>1</v>
      </c>
      <c r="O54" s="108" t="str">
        <f t="shared" si="1"/>
        <v xml:space="preserve"> </v>
      </c>
      <c r="P54" s="108" t="str">
        <f t="shared" si="2"/>
        <v xml:space="preserve"> </v>
      </c>
      <c r="Q54" s="105" t="str">
        <f t="shared" si="3"/>
        <v xml:space="preserve"> </v>
      </c>
      <c r="R54" s="105" t="str">
        <f t="shared" si="4"/>
        <v xml:space="preserve"> </v>
      </c>
      <c r="S54" s="74" t="str">
        <f>IF(N54&gt;0," ",IF(AND('Individual Cost Statement'!$D$25:$D$25="Date when costs incurred",(SUM(K54:M54)&gt;0)),"ENCODE Exchange rate !"," "))</f>
        <v xml:space="preserve"> </v>
      </c>
      <c r="U54" s="16" t="str">
        <f t="shared" si="5"/>
        <v xml:space="preserve"> </v>
      </c>
    </row>
    <row r="55" spans="1:21" s="17" customFormat="1" ht="15" customHeight="1" x14ac:dyDescent="0.2">
      <c r="A55" s="13">
        <f t="shared" si="0"/>
        <v>48</v>
      </c>
      <c r="B55" s="51"/>
      <c r="C55" s="14"/>
      <c r="D55" s="14"/>
      <c r="E55" s="39" t="str">
        <f>IF('Individual Cost Statement'!$B$8:$B$8="Public body",IF(ISBLANK(Personnel_NON_EMPLOYEES!B55)," ","?"),"N/A")</f>
        <v>N/A</v>
      </c>
      <c r="F55" s="15"/>
      <c r="G55" s="15"/>
      <c r="H55" s="183"/>
      <c r="I55" s="33"/>
      <c r="J55" s="257"/>
      <c r="K55" s="36"/>
      <c r="L55" s="36"/>
      <c r="M55" s="104"/>
      <c r="N55" s="72">
        <f>IF(AND('Individual Cost Statement'!$D$25:$D$25="Not applicable (all costs in EURO)",K55&gt;0),1,IF(AND('Individual Cost Statement'!$D$25:$D$25="Date when costs incurred",K55&gt;0),0,'Individual Cost Statement'!$F$26))</f>
        <v>1</v>
      </c>
      <c r="O55" s="108" t="str">
        <f t="shared" si="1"/>
        <v xml:space="preserve"> </v>
      </c>
      <c r="P55" s="108" t="str">
        <f t="shared" si="2"/>
        <v xml:space="preserve"> </v>
      </c>
      <c r="Q55" s="105" t="str">
        <f t="shared" si="3"/>
        <v xml:space="preserve"> </v>
      </c>
      <c r="R55" s="105" t="str">
        <f t="shared" si="4"/>
        <v xml:space="preserve"> </v>
      </c>
      <c r="S55" s="74" t="str">
        <f>IF(N55&gt;0," ",IF(AND('Individual Cost Statement'!$D$25:$D$25="Date when costs incurred",(SUM(K55:M55)&gt;0)),"ENCODE Exchange rate !"," "))</f>
        <v xml:space="preserve"> </v>
      </c>
      <c r="U55" s="16" t="str">
        <f t="shared" si="5"/>
        <v xml:space="preserve"> </v>
      </c>
    </row>
    <row r="56" spans="1:21" s="17" customFormat="1" ht="15" customHeight="1" x14ac:dyDescent="0.2">
      <c r="A56" s="13">
        <f t="shared" si="0"/>
        <v>49</v>
      </c>
      <c r="B56" s="51"/>
      <c r="C56" s="14"/>
      <c r="D56" s="14"/>
      <c r="E56" s="39" t="str">
        <f>IF('Individual Cost Statement'!$B$8:$B$8="Public body",IF(ISBLANK(Personnel_NON_EMPLOYEES!B56)," ","?"),"N/A")</f>
        <v>N/A</v>
      </c>
      <c r="F56" s="15"/>
      <c r="G56" s="15"/>
      <c r="H56" s="183"/>
      <c r="I56" s="33"/>
      <c r="J56" s="257"/>
      <c r="K56" s="36"/>
      <c r="L56" s="36"/>
      <c r="M56" s="104"/>
      <c r="N56" s="72">
        <f>IF(AND('Individual Cost Statement'!$D$25:$D$25="Not applicable (all costs in EURO)",K56&gt;0),1,IF(AND('Individual Cost Statement'!$D$25:$D$25="Date when costs incurred",K56&gt;0),0,'Individual Cost Statement'!$F$26))</f>
        <v>1</v>
      </c>
      <c r="O56" s="108" t="str">
        <f t="shared" si="1"/>
        <v xml:space="preserve"> </v>
      </c>
      <c r="P56" s="108" t="str">
        <f t="shared" si="2"/>
        <v xml:space="preserve"> </v>
      </c>
      <c r="Q56" s="105" t="str">
        <f t="shared" si="3"/>
        <v xml:space="preserve"> </v>
      </c>
      <c r="R56" s="105" t="str">
        <f t="shared" si="4"/>
        <v xml:space="preserve"> </v>
      </c>
      <c r="S56" s="74" t="str">
        <f>IF(N56&gt;0," ",IF(AND('Individual Cost Statement'!$D$25:$D$25="Date when costs incurred",(SUM(K56:M56)&gt;0)),"ENCODE Exchange rate !"," "))</f>
        <v xml:space="preserve"> </v>
      </c>
      <c r="U56" s="16" t="str">
        <f t="shared" si="5"/>
        <v xml:space="preserve"> </v>
      </c>
    </row>
    <row r="57" spans="1:21" s="17" customFormat="1" ht="15" customHeight="1" x14ac:dyDescent="0.2">
      <c r="A57" s="13">
        <f t="shared" si="0"/>
        <v>50</v>
      </c>
      <c r="B57" s="51"/>
      <c r="C57" s="14"/>
      <c r="D57" s="14"/>
      <c r="E57" s="39" t="str">
        <f>IF('Individual Cost Statement'!$B$8:$B$8="Public body",IF(ISBLANK(Personnel_NON_EMPLOYEES!B57)," ","?"),"N/A")</f>
        <v>N/A</v>
      </c>
      <c r="F57" s="15"/>
      <c r="G57" s="15"/>
      <c r="H57" s="183"/>
      <c r="I57" s="33"/>
      <c r="J57" s="257"/>
      <c r="K57" s="36"/>
      <c r="L57" s="36"/>
      <c r="M57" s="104"/>
      <c r="N57" s="72">
        <f>IF(AND('Individual Cost Statement'!$D$25:$D$25="Not applicable (all costs in EURO)",K57&gt;0),1,IF(AND('Individual Cost Statement'!$D$25:$D$25="Date when costs incurred",K57&gt;0),0,'Individual Cost Statement'!$F$26))</f>
        <v>1</v>
      </c>
      <c r="O57" s="108" t="str">
        <f t="shared" si="1"/>
        <v xml:space="preserve"> </v>
      </c>
      <c r="P57" s="108" t="str">
        <f t="shared" si="2"/>
        <v xml:space="preserve"> </v>
      </c>
      <c r="Q57" s="105" t="str">
        <f t="shared" si="3"/>
        <v xml:space="preserve"> </v>
      </c>
      <c r="R57" s="105" t="str">
        <f t="shared" si="4"/>
        <v xml:space="preserve"> </v>
      </c>
      <c r="S57" s="74" t="str">
        <f>IF(N57&gt;0," ",IF(AND('Individual Cost Statement'!$D$25:$D$25="Date when costs incurred",(SUM(K57:M57)&gt;0)),"ENCODE Exchange rate !"," "))</f>
        <v xml:space="preserve"> </v>
      </c>
      <c r="U57" s="16" t="str">
        <f t="shared" si="5"/>
        <v xml:space="preserve"> </v>
      </c>
    </row>
    <row r="58" spans="1:21" s="25" customFormat="1" ht="15" customHeight="1" x14ac:dyDescent="0.2">
      <c r="A58" s="865" t="s">
        <v>21</v>
      </c>
      <c r="B58" s="866"/>
      <c r="C58" s="866"/>
      <c r="D58" s="866"/>
      <c r="E58" s="866"/>
      <c r="F58" s="866"/>
      <c r="G58" s="866"/>
      <c r="H58" s="866"/>
      <c r="I58" s="866"/>
      <c r="J58" s="866"/>
      <c r="K58" s="866"/>
      <c r="L58" s="866"/>
      <c r="M58" s="866"/>
      <c r="N58" s="867"/>
      <c r="O58" s="109"/>
      <c r="P58" s="109"/>
      <c r="Q58" s="26">
        <f ca="1">SUM(Q8:INDIRECT("Q"&amp;ROW()-1))</f>
        <v>0</v>
      </c>
      <c r="R58" s="26">
        <f ca="1">SUM(R8:INDIRECT("R"&amp;ROW()-1))</f>
        <v>0</v>
      </c>
      <c r="U58" s="1"/>
    </row>
    <row r="59" spans="1:21" x14ac:dyDescent="0.2">
      <c r="A59" s="38"/>
      <c r="B59" s="38"/>
      <c r="C59" s="38"/>
      <c r="D59" s="38"/>
      <c r="E59" s="38"/>
      <c r="F59" s="38"/>
      <c r="G59" s="38"/>
      <c r="H59" s="187"/>
      <c r="I59" s="38"/>
      <c r="J59" s="38"/>
      <c r="K59" s="38"/>
      <c r="L59" s="38"/>
      <c r="M59" s="38"/>
      <c r="N59" s="38"/>
      <c r="O59" s="110"/>
      <c r="P59" s="110"/>
      <c r="Q59" s="110"/>
      <c r="R59" s="38"/>
    </row>
    <row r="60" spans="1:21" x14ac:dyDescent="0.2">
      <c r="A60" s="37"/>
      <c r="B60" s="37"/>
      <c r="C60" s="37"/>
      <c r="D60" s="37"/>
      <c r="E60" s="37"/>
      <c r="F60" s="37"/>
      <c r="G60" s="37"/>
      <c r="H60" s="188"/>
      <c r="I60" s="37"/>
      <c r="J60" s="37"/>
      <c r="K60" s="37"/>
      <c r="L60" s="37"/>
      <c r="M60" s="37"/>
      <c r="N60" s="37"/>
      <c r="O60" s="111"/>
      <c r="P60" s="111"/>
      <c r="Q60" s="111"/>
      <c r="R60" s="37"/>
    </row>
    <row r="61" spans="1:21" x14ac:dyDescent="0.2">
      <c r="A61" s="37"/>
      <c r="B61" s="37"/>
      <c r="C61" s="37"/>
      <c r="D61" s="37"/>
      <c r="E61" s="37"/>
      <c r="F61" s="37"/>
      <c r="G61" s="37"/>
      <c r="H61" s="188"/>
      <c r="I61" s="37"/>
      <c r="J61" s="37"/>
      <c r="K61" s="37"/>
      <c r="L61" s="37"/>
      <c r="M61" s="37"/>
      <c r="N61" s="37"/>
      <c r="O61" s="111"/>
      <c r="P61" s="111"/>
      <c r="Q61" s="111"/>
      <c r="R61" s="37"/>
    </row>
    <row r="62" spans="1:21" x14ac:dyDescent="0.2">
      <c r="A62" s="37"/>
      <c r="B62" s="37"/>
      <c r="C62" s="37"/>
      <c r="D62" s="37"/>
      <c r="E62" s="37"/>
      <c r="F62" s="37"/>
      <c r="G62" s="37"/>
      <c r="H62" s="188"/>
      <c r="I62" s="37"/>
      <c r="J62" s="37"/>
      <c r="K62" s="37"/>
      <c r="L62" s="37"/>
      <c r="M62" s="37"/>
      <c r="N62" s="37"/>
      <c r="O62" s="111"/>
      <c r="P62" s="111"/>
      <c r="Q62" s="111"/>
      <c r="R62" s="37"/>
    </row>
    <row r="63" spans="1:21" ht="13.5" thickBot="1" x14ac:dyDescent="0.25">
      <c r="A63" s="37"/>
      <c r="B63" s="37"/>
      <c r="C63" s="37"/>
      <c r="D63" s="37"/>
      <c r="E63" s="37"/>
      <c r="F63" s="37"/>
      <c r="G63" s="37"/>
      <c r="H63" s="189"/>
      <c r="I63" s="37"/>
      <c r="J63" s="37"/>
      <c r="K63" s="37"/>
      <c r="L63" s="37"/>
      <c r="M63" s="37"/>
      <c r="N63" s="37"/>
      <c r="O63" s="111"/>
      <c r="P63" s="111"/>
      <c r="Q63" s="111"/>
      <c r="R63" s="37"/>
    </row>
    <row r="64" spans="1:21" ht="16.5" customHeight="1" x14ac:dyDescent="0.2">
      <c r="A64" s="838" t="s">
        <v>10</v>
      </c>
      <c r="B64" s="839"/>
      <c r="C64" s="839"/>
      <c r="D64" s="839"/>
      <c r="E64" s="839"/>
      <c r="F64" s="839"/>
      <c r="G64" s="839"/>
      <c r="H64" s="839"/>
      <c r="I64" s="839"/>
      <c r="J64" s="839"/>
      <c r="K64" s="839"/>
      <c r="L64" s="839"/>
      <c r="M64" s="839"/>
      <c r="N64" s="839"/>
      <c r="O64" s="839"/>
      <c r="P64" s="839"/>
      <c r="Q64" s="839"/>
      <c r="R64" s="889"/>
      <c r="S64" s="11"/>
    </row>
    <row r="65" spans="1:19" ht="16.5" customHeight="1" x14ac:dyDescent="0.2">
      <c r="A65" s="841" t="s">
        <v>588</v>
      </c>
      <c r="B65" s="842"/>
      <c r="C65" s="842"/>
      <c r="D65" s="842"/>
      <c r="E65" s="842"/>
      <c r="F65" s="842"/>
      <c r="G65" s="842"/>
      <c r="H65" s="842"/>
      <c r="I65" s="842"/>
      <c r="J65" s="842"/>
      <c r="K65" s="842"/>
      <c r="L65" s="842"/>
      <c r="M65" s="842"/>
      <c r="N65" s="842"/>
      <c r="O65" s="842"/>
      <c r="P65" s="842"/>
      <c r="Q65" s="842"/>
      <c r="R65" s="843"/>
      <c r="S65" s="11"/>
    </row>
    <row r="66" spans="1:19" s="22" customFormat="1" ht="16.5" customHeight="1" x14ac:dyDescent="0.2">
      <c r="A66" s="12"/>
      <c r="B66" s="882" t="s">
        <v>701</v>
      </c>
      <c r="C66" s="883"/>
      <c r="D66" s="883"/>
      <c r="E66" s="883"/>
      <c r="F66" s="883"/>
      <c r="G66" s="883"/>
      <c r="H66" s="883"/>
      <c r="I66" s="883"/>
      <c r="J66" s="883"/>
      <c r="K66" s="883"/>
      <c r="L66" s="883"/>
      <c r="M66" s="883"/>
      <c r="N66" s="883"/>
      <c r="O66" s="883"/>
      <c r="P66" s="883"/>
      <c r="Q66" s="883"/>
      <c r="R66" s="884"/>
      <c r="S66" s="23"/>
    </row>
    <row r="67" spans="1:19" s="22" customFormat="1" ht="16.5" customHeight="1" x14ac:dyDescent="0.2">
      <c r="A67" s="12" t="s">
        <v>4</v>
      </c>
      <c r="B67" s="885" t="s">
        <v>615</v>
      </c>
      <c r="C67" s="886"/>
      <c r="D67" s="886"/>
      <c r="E67" s="886"/>
      <c r="F67" s="886"/>
      <c r="G67" s="886"/>
      <c r="H67" s="886"/>
      <c r="I67" s="886"/>
      <c r="J67" s="886"/>
      <c r="K67" s="886"/>
      <c r="L67" s="886"/>
      <c r="M67" s="886"/>
      <c r="N67" s="886"/>
      <c r="O67" s="886"/>
      <c r="P67" s="886"/>
      <c r="Q67" s="886"/>
      <c r="R67" s="887"/>
      <c r="S67" s="23"/>
    </row>
    <row r="68" spans="1:19" s="22" customFormat="1" ht="16.5" customHeight="1" x14ac:dyDescent="0.2">
      <c r="A68" s="28" t="s">
        <v>81</v>
      </c>
      <c r="B68" s="885" t="s">
        <v>731</v>
      </c>
      <c r="C68" s="886"/>
      <c r="D68" s="886"/>
      <c r="E68" s="886"/>
      <c r="F68" s="886"/>
      <c r="G68" s="886"/>
      <c r="H68" s="886"/>
      <c r="I68" s="886"/>
      <c r="J68" s="886"/>
      <c r="K68" s="886"/>
      <c r="L68" s="886"/>
      <c r="M68" s="886"/>
      <c r="N68" s="886"/>
      <c r="O68" s="886"/>
      <c r="P68" s="886"/>
      <c r="Q68" s="886"/>
      <c r="R68" s="887"/>
      <c r="S68" s="23"/>
    </row>
    <row r="69" spans="1:19" s="22" customFormat="1" ht="16.5" customHeight="1" x14ac:dyDescent="0.2">
      <c r="A69" s="28" t="s">
        <v>82</v>
      </c>
      <c r="B69" s="885" t="s">
        <v>593</v>
      </c>
      <c r="C69" s="886"/>
      <c r="D69" s="886"/>
      <c r="E69" s="886"/>
      <c r="F69" s="886"/>
      <c r="G69" s="886"/>
      <c r="H69" s="886"/>
      <c r="I69" s="886"/>
      <c r="J69" s="886"/>
      <c r="K69" s="886"/>
      <c r="L69" s="886"/>
      <c r="M69" s="886"/>
      <c r="N69" s="886"/>
      <c r="O69" s="886"/>
      <c r="P69" s="886"/>
      <c r="Q69" s="886"/>
      <c r="R69" s="887"/>
      <c r="S69" s="23"/>
    </row>
    <row r="70" spans="1:19" s="22" customFormat="1" ht="16.5" customHeight="1" x14ac:dyDescent="0.2">
      <c r="A70" s="28" t="s">
        <v>83</v>
      </c>
      <c r="B70" s="885" t="s">
        <v>594</v>
      </c>
      <c r="C70" s="886"/>
      <c r="D70" s="886"/>
      <c r="E70" s="886"/>
      <c r="F70" s="886"/>
      <c r="G70" s="886"/>
      <c r="H70" s="886"/>
      <c r="I70" s="886"/>
      <c r="J70" s="886"/>
      <c r="K70" s="886"/>
      <c r="L70" s="886"/>
      <c r="M70" s="886"/>
      <c r="N70" s="886"/>
      <c r="O70" s="886"/>
      <c r="P70" s="886"/>
      <c r="Q70" s="886"/>
      <c r="R70" s="887"/>
      <c r="S70" s="23"/>
    </row>
    <row r="71" spans="1:19" s="22" customFormat="1" ht="78" customHeight="1" x14ac:dyDescent="0.2">
      <c r="A71" s="28" t="s">
        <v>84</v>
      </c>
      <c r="B71" s="890" t="s">
        <v>751</v>
      </c>
      <c r="C71" s="891"/>
      <c r="D71" s="891"/>
      <c r="E71" s="891"/>
      <c r="F71" s="891"/>
      <c r="G71" s="891"/>
      <c r="H71" s="891"/>
      <c r="I71" s="891"/>
      <c r="J71" s="891"/>
      <c r="K71" s="891"/>
      <c r="L71" s="891"/>
      <c r="M71" s="891"/>
      <c r="N71" s="891"/>
      <c r="O71" s="891"/>
      <c r="P71" s="891"/>
      <c r="Q71" s="891"/>
      <c r="R71" s="892"/>
      <c r="S71" s="23"/>
    </row>
    <row r="72" spans="1:19" s="22" customFormat="1" ht="16.5" customHeight="1" x14ac:dyDescent="0.2">
      <c r="A72" s="31" t="s">
        <v>85</v>
      </c>
      <c r="B72" s="885" t="s">
        <v>644</v>
      </c>
      <c r="C72" s="886" t="s">
        <v>644</v>
      </c>
      <c r="D72" s="886" t="s">
        <v>644</v>
      </c>
      <c r="E72" s="886" t="s">
        <v>644</v>
      </c>
      <c r="F72" s="886" t="s">
        <v>644</v>
      </c>
      <c r="G72" s="886" t="s">
        <v>644</v>
      </c>
      <c r="H72" s="886" t="s">
        <v>644</v>
      </c>
      <c r="I72" s="886" t="s">
        <v>644</v>
      </c>
      <c r="J72" s="886" t="s">
        <v>644</v>
      </c>
      <c r="K72" s="886" t="s">
        <v>644</v>
      </c>
      <c r="L72" s="886" t="s">
        <v>644</v>
      </c>
      <c r="M72" s="886" t="s">
        <v>644</v>
      </c>
      <c r="N72" s="886" t="s">
        <v>644</v>
      </c>
      <c r="O72" s="886" t="s">
        <v>644</v>
      </c>
      <c r="P72" s="886" t="s">
        <v>644</v>
      </c>
      <c r="Q72" s="886"/>
      <c r="R72" s="887" t="s">
        <v>644</v>
      </c>
      <c r="S72" s="23"/>
    </row>
    <row r="73" spans="1:19" s="22" customFormat="1" ht="16.5" customHeight="1" x14ac:dyDescent="0.2">
      <c r="A73" s="31" t="s">
        <v>86</v>
      </c>
      <c r="B73" s="885" t="s">
        <v>752</v>
      </c>
      <c r="C73" s="886" t="s">
        <v>645</v>
      </c>
      <c r="D73" s="886" t="s">
        <v>645</v>
      </c>
      <c r="E73" s="886" t="s">
        <v>645</v>
      </c>
      <c r="F73" s="886" t="s">
        <v>645</v>
      </c>
      <c r="G73" s="886" t="s">
        <v>645</v>
      </c>
      <c r="H73" s="886" t="s">
        <v>645</v>
      </c>
      <c r="I73" s="886" t="s">
        <v>645</v>
      </c>
      <c r="J73" s="886" t="s">
        <v>645</v>
      </c>
      <c r="K73" s="886" t="s">
        <v>645</v>
      </c>
      <c r="L73" s="886" t="s">
        <v>645</v>
      </c>
      <c r="M73" s="886" t="s">
        <v>645</v>
      </c>
      <c r="N73" s="886" t="s">
        <v>645</v>
      </c>
      <c r="O73" s="886" t="s">
        <v>645</v>
      </c>
      <c r="P73" s="886" t="s">
        <v>645</v>
      </c>
      <c r="Q73" s="886"/>
      <c r="R73" s="887" t="s">
        <v>645</v>
      </c>
      <c r="S73" s="23"/>
    </row>
    <row r="74" spans="1:19" s="22" customFormat="1" ht="16.5" customHeight="1" x14ac:dyDescent="0.2">
      <c r="A74" s="30" t="s">
        <v>51</v>
      </c>
      <c r="B74" s="885" t="s">
        <v>643</v>
      </c>
      <c r="C74" s="886"/>
      <c r="D74" s="886"/>
      <c r="E74" s="886"/>
      <c r="F74" s="886"/>
      <c r="G74" s="886"/>
      <c r="H74" s="886"/>
      <c r="I74" s="886"/>
      <c r="J74" s="886"/>
      <c r="K74" s="886"/>
      <c r="L74" s="886"/>
      <c r="M74" s="886"/>
      <c r="N74" s="886"/>
      <c r="O74" s="886"/>
      <c r="P74" s="886"/>
      <c r="Q74" s="886"/>
      <c r="R74" s="887"/>
      <c r="S74" s="23"/>
    </row>
    <row r="75" spans="1:19" s="22" customFormat="1" ht="27.75" customHeight="1" x14ac:dyDescent="0.2">
      <c r="A75" s="30" t="s">
        <v>52</v>
      </c>
      <c r="B75" s="835" t="s">
        <v>730</v>
      </c>
      <c r="C75" s="836" t="s">
        <v>595</v>
      </c>
      <c r="D75" s="836" t="s">
        <v>595</v>
      </c>
      <c r="E75" s="836" t="s">
        <v>595</v>
      </c>
      <c r="F75" s="836" t="s">
        <v>595</v>
      </c>
      <c r="G75" s="836" t="s">
        <v>595</v>
      </c>
      <c r="H75" s="836"/>
      <c r="I75" s="836" t="s">
        <v>595</v>
      </c>
      <c r="J75" s="836" t="s">
        <v>595</v>
      </c>
      <c r="K75" s="836" t="s">
        <v>595</v>
      </c>
      <c r="L75" s="836" t="s">
        <v>595</v>
      </c>
      <c r="M75" s="836" t="s">
        <v>595</v>
      </c>
      <c r="N75" s="836" t="s">
        <v>595</v>
      </c>
      <c r="O75" s="836" t="s">
        <v>595</v>
      </c>
      <c r="P75" s="836" t="s">
        <v>595</v>
      </c>
      <c r="Q75" s="836"/>
      <c r="R75" s="837" t="s">
        <v>595</v>
      </c>
    </row>
    <row r="76" spans="1:19" s="22" customFormat="1" ht="16.5" customHeight="1" x14ac:dyDescent="0.2">
      <c r="A76" s="30" t="s">
        <v>53</v>
      </c>
      <c r="B76" s="885" t="s">
        <v>713</v>
      </c>
      <c r="C76" s="886" t="s">
        <v>587</v>
      </c>
      <c r="D76" s="886" t="s">
        <v>587</v>
      </c>
      <c r="E76" s="886" t="s">
        <v>587</v>
      </c>
      <c r="F76" s="886" t="s">
        <v>587</v>
      </c>
      <c r="G76" s="886" t="s">
        <v>587</v>
      </c>
      <c r="H76" s="886"/>
      <c r="I76" s="886" t="s">
        <v>587</v>
      </c>
      <c r="J76" s="886" t="s">
        <v>587</v>
      </c>
      <c r="K76" s="886" t="s">
        <v>587</v>
      </c>
      <c r="L76" s="886" t="s">
        <v>587</v>
      </c>
      <c r="M76" s="886" t="s">
        <v>587</v>
      </c>
      <c r="N76" s="886" t="s">
        <v>587</v>
      </c>
      <c r="O76" s="886" t="s">
        <v>587</v>
      </c>
      <c r="P76" s="886" t="s">
        <v>587</v>
      </c>
      <c r="Q76" s="886"/>
      <c r="R76" s="887" t="s">
        <v>587</v>
      </c>
    </row>
    <row r="77" spans="1:19" s="22" customFormat="1" ht="16.5" customHeight="1" x14ac:dyDescent="0.2">
      <c r="A77" s="32" t="s">
        <v>48</v>
      </c>
      <c r="B77" s="885" t="s">
        <v>704</v>
      </c>
      <c r="C77" s="886"/>
      <c r="D77" s="886"/>
      <c r="E77" s="886"/>
      <c r="F77" s="886"/>
      <c r="G77" s="886"/>
      <c r="H77" s="886"/>
      <c r="I77" s="886"/>
      <c r="J77" s="886"/>
      <c r="K77" s="886"/>
      <c r="L77" s="886"/>
      <c r="M77" s="886"/>
      <c r="N77" s="886"/>
      <c r="O77" s="886"/>
      <c r="P77" s="886"/>
      <c r="Q77" s="886"/>
      <c r="R77" s="887"/>
    </row>
    <row r="78" spans="1:19" s="22" customFormat="1" ht="16.5" customHeight="1" x14ac:dyDescent="0.2">
      <c r="A78" s="32" t="s">
        <v>49</v>
      </c>
      <c r="B78" s="885" t="s">
        <v>705</v>
      </c>
      <c r="C78" s="886"/>
      <c r="D78" s="886"/>
      <c r="E78" s="886"/>
      <c r="F78" s="886"/>
      <c r="G78" s="886"/>
      <c r="H78" s="886"/>
      <c r="I78" s="886"/>
      <c r="J78" s="886"/>
      <c r="K78" s="886"/>
      <c r="L78" s="886"/>
      <c r="M78" s="886"/>
      <c r="N78" s="886"/>
      <c r="O78" s="886"/>
      <c r="P78" s="886"/>
      <c r="Q78" s="886"/>
      <c r="R78" s="887"/>
    </row>
    <row r="79" spans="1:19" s="22" customFormat="1" ht="16.5" customHeight="1" x14ac:dyDescent="0.2">
      <c r="A79" s="32" t="s">
        <v>50</v>
      </c>
      <c r="B79" s="885" t="s">
        <v>706</v>
      </c>
      <c r="C79" s="886"/>
      <c r="D79" s="886"/>
      <c r="E79" s="886"/>
      <c r="F79" s="886"/>
      <c r="G79" s="886"/>
      <c r="H79" s="886"/>
      <c r="I79" s="886"/>
      <c r="J79" s="886"/>
      <c r="K79" s="886"/>
      <c r="L79" s="886"/>
      <c r="M79" s="886"/>
      <c r="N79" s="886"/>
      <c r="O79" s="886"/>
      <c r="P79" s="886"/>
      <c r="Q79" s="886"/>
      <c r="R79" s="887"/>
    </row>
    <row r="80" spans="1:19" s="22" customFormat="1" ht="16.5" customHeight="1" x14ac:dyDescent="0.2">
      <c r="A80" s="32" t="s">
        <v>87</v>
      </c>
      <c r="B80" s="885" t="s">
        <v>596</v>
      </c>
      <c r="C80" s="886"/>
      <c r="D80" s="886"/>
      <c r="E80" s="886"/>
      <c r="F80" s="886"/>
      <c r="G80" s="886"/>
      <c r="H80" s="886"/>
      <c r="I80" s="886"/>
      <c r="J80" s="886"/>
      <c r="K80" s="886"/>
      <c r="L80" s="886"/>
      <c r="M80" s="886"/>
      <c r="N80" s="886"/>
      <c r="O80" s="886"/>
      <c r="P80" s="886"/>
      <c r="Q80" s="886"/>
      <c r="R80" s="887"/>
    </row>
    <row r="81" spans="1:18" s="22" customFormat="1" ht="16.5" customHeight="1" x14ac:dyDescent="0.2">
      <c r="A81" s="32" t="s">
        <v>87</v>
      </c>
      <c r="B81" s="241" t="s">
        <v>646</v>
      </c>
      <c r="C81" s="242"/>
      <c r="D81" s="242"/>
      <c r="E81" s="242"/>
      <c r="F81" s="242"/>
      <c r="G81" s="242"/>
      <c r="H81" s="190"/>
      <c r="I81" s="242"/>
      <c r="J81" s="242"/>
      <c r="K81" s="242"/>
      <c r="L81" s="242"/>
      <c r="M81" s="242"/>
      <c r="N81" s="242"/>
      <c r="O81" s="242"/>
      <c r="P81" s="242"/>
      <c r="Q81" s="242"/>
      <c r="R81" s="243"/>
    </row>
    <row r="82" spans="1:18" s="22" customFormat="1" ht="24.75" customHeight="1" x14ac:dyDescent="0.2">
      <c r="A82" s="32" t="s">
        <v>87</v>
      </c>
      <c r="B82" s="890" t="s">
        <v>647</v>
      </c>
      <c r="C82" s="891"/>
      <c r="D82" s="891"/>
      <c r="E82" s="891"/>
      <c r="F82" s="891"/>
      <c r="G82" s="891"/>
      <c r="H82" s="891"/>
      <c r="I82" s="891"/>
      <c r="J82" s="891"/>
      <c r="K82" s="891"/>
      <c r="L82" s="891"/>
      <c r="M82" s="891"/>
      <c r="N82" s="891"/>
      <c r="O82" s="891"/>
      <c r="P82" s="891"/>
      <c r="Q82" s="891"/>
      <c r="R82" s="892"/>
    </row>
    <row r="83" spans="1:18" s="22" customFormat="1" ht="16.5" customHeight="1" x14ac:dyDescent="0.2">
      <c r="A83" s="32" t="s">
        <v>88</v>
      </c>
      <c r="B83" s="885" t="s">
        <v>707</v>
      </c>
      <c r="C83" s="886"/>
      <c r="D83" s="886"/>
      <c r="E83" s="886"/>
      <c r="F83" s="886"/>
      <c r="G83" s="886"/>
      <c r="H83" s="886"/>
      <c r="I83" s="886"/>
      <c r="J83" s="886"/>
      <c r="K83" s="886"/>
      <c r="L83" s="886"/>
      <c r="M83" s="886"/>
      <c r="N83" s="886"/>
      <c r="O83" s="886"/>
      <c r="P83" s="886"/>
      <c r="Q83" s="886"/>
      <c r="R83" s="887"/>
    </row>
    <row r="84" spans="1:18" s="22" customFormat="1" ht="16.5" customHeight="1" x14ac:dyDescent="0.2">
      <c r="A84" s="32" t="s">
        <v>556</v>
      </c>
      <c r="B84" s="885" t="s">
        <v>708</v>
      </c>
      <c r="C84" s="886"/>
      <c r="D84" s="886"/>
      <c r="E84" s="886"/>
      <c r="F84" s="886"/>
      <c r="G84" s="886"/>
      <c r="H84" s="886"/>
      <c r="I84" s="886"/>
      <c r="J84" s="886"/>
      <c r="K84" s="886"/>
      <c r="L84" s="886"/>
      <c r="M84" s="886"/>
      <c r="N84" s="886"/>
      <c r="O84" s="886"/>
      <c r="P84" s="886"/>
      <c r="Q84" s="886"/>
      <c r="R84" s="887"/>
    </row>
    <row r="85" spans="1:18" s="22" customFormat="1" ht="16.5" customHeight="1" x14ac:dyDescent="0.2">
      <c r="A85" s="32" t="s">
        <v>557</v>
      </c>
      <c r="B85" s="885" t="s">
        <v>709</v>
      </c>
      <c r="C85" s="886"/>
      <c r="D85" s="886"/>
      <c r="E85" s="886"/>
      <c r="F85" s="886"/>
      <c r="G85" s="886"/>
      <c r="H85" s="886"/>
      <c r="I85" s="886"/>
      <c r="J85" s="886"/>
      <c r="K85" s="886"/>
      <c r="L85" s="886"/>
      <c r="M85" s="886"/>
      <c r="N85" s="886"/>
      <c r="O85" s="886"/>
      <c r="P85" s="886"/>
      <c r="Q85" s="886"/>
      <c r="R85" s="887"/>
    </row>
    <row r="86" spans="1:18" s="22" customFormat="1" ht="16.5" customHeight="1" x14ac:dyDescent="0.2">
      <c r="A86" s="32" t="s">
        <v>559</v>
      </c>
      <c r="B86" s="893" t="s">
        <v>710</v>
      </c>
      <c r="C86" s="894"/>
      <c r="D86" s="894"/>
      <c r="E86" s="894"/>
      <c r="F86" s="894"/>
      <c r="G86" s="894"/>
      <c r="H86" s="894"/>
      <c r="I86" s="894"/>
      <c r="J86" s="894"/>
      <c r="K86" s="894"/>
      <c r="L86" s="894"/>
      <c r="M86" s="894"/>
      <c r="N86" s="894"/>
      <c r="O86" s="894"/>
      <c r="P86" s="894"/>
      <c r="Q86" s="894"/>
      <c r="R86" s="895"/>
    </row>
    <row r="87" spans="1:18" s="22" customFormat="1" ht="12" x14ac:dyDescent="0.2">
      <c r="A87" s="23"/>
    </row>
    <row r="88" spans="1:18" s="22" customFormat="1" x14ac:dyDescent="0.2">
      <c r="A88" s="11"/>
      <c r="B88" s="11"/>
      <c r="C88" s="11"/>
      <c r="D88" s="11"/>
      <c r="E88" s="11"/>
      <c r="F88" s="11"/>
      <c r="G88" s="11"/>
      <c r="H88" s="258"/>
      <c r="I88" s="11"/>
      <c r="J88" s="11"/>
      <c r="K88" s="11"/>
      <c r="L88" s="11"/>
      <c r="M88" s="11"/>
      <c r="N88" s="11"/>
      <c r="O88" s="112"/>
      <c r="P88" s="112"/>
      <c r="Q88" s="112"/>
      <c r="R88" s="11"/>
    </row>
    <row r="89" spans="1:18" s="22" customFormat="1" x14ac:dyDescent="0.2">
      <c r="A89" s="11"/>
      <c r="B89" s="11"/>
      <c r="C89" s="11"/>
      <c r="D89" s="11"/>
      <c r="E89" s="11"/>
      <c r="F89" s="11"/>
      <c r="G89" s="11"/>
      <c r="H89" s="11"/>
      <c r="I89" s="11"/>
      <c r="J89" s="11"/>
      <c r="K89" s="11"/>
      <c r="L89" s="11"/>
      <c r="M89" s="11"/>
      <c r="N89" s="11"/>
      <c r="O89" s="112"/>
      <c r="P89" s="112"/>
      <c r="Q89" s="112"/>
      <c r="R89" s="11"/>
    </row>
    <row r="90" spans="1:18" x14ac:dyDescent="0.2">
      <c r="H90" s="192"/>
    </row>
    <row r="91" spans="1:18" x14ac:dyDescent="0.2">
      <c r="H91" s="192"/>
    </row>
  </sheetData>
  <mergeCells count="37">
    <mergeCell ref="B86:R86"/>
    <mergeCell ref="B77:R77"/>
    <mergeCell ref="B78:R78"/>
    <mergeCell ref="B79:R79"/>
    <mergeCell ref="B80:R80"/>
    <mergeCell ref="B83:R83"/>
    <mergeCell ref="B84:R84"/>
    <mergeCell ref="B66:R66"/>
    <mergeCell ref="B76:R76"/>
    <mergeCell ref="A65:R65"/>
    <mergeCell ref="M3:O3"/>
    <mergeCell ref="B85:R85"/>
    <mergeCell ref="A64:R64"/>
    <mergeCell ref="B67:R67"/>
    <mergeCell ref="B68:R68"/>
    <mergeCell ref="B69:R69"/>
    <mergeCell ref="B71:R71"/>
    <mergeCell ref="B72:R72"/>
    <mergeCell ref="B73:R73"/>
    <mergeCell ref="B75:R75"/>
    <mergeCell ref="B70:R70"/>
    <mergeCell ref="B82:R82"/>
    <mergeCell ref="B74:R74"/>
    <mergeCell ref="A58:N58"/>
    <mergeCell ref="C1:E1"/>
    <mergeCell ref="H1:I1"/>
    <mergeCell ref="J1:K1"/>
    <mergeCell ref="C2:E2"/>
    <mergeCell ref="H2:I2"/>
    <mergeCell ref="J2:K2"/>
    <mergeCell ref="C3:E3"/>
    <mergeCell ref="B5:E5"/>
    <mergeCell ref="F5:G5"/>
    <mergeCell ref="K5:R5"/>
    <mergeCell ref="M1:O1"/>
    <mergeCell ref="M2:O2"/>
    <mergeCell ref="H5:J5"/>
  </mergeCells>
  <conditionalFormatting sqref="E4:E6 E8 E67:E73 E75:E76 E88:E1048576 E83:E86 E80:E81 E58:E64">
    <cfRule type="cellIs" dxfId="107" priority="110" operator="equal">
      <formula>"ADDITIONAL"</formula>
    </cfRule>
    <cfRule type="cellIs" dxfId="106" priority="111" operator="equal">
      <formula>"?"</formula>
    </cfRule>
  </conditionalFormatting>
  <conditionalFormatting sqref="E1:E3">
    <cfRule type="cellIs" dxfId="105" priority="103" operator="equal">
      <formula>"ADDITIONAL"</formula>
    </cfRule>
    <cfRule type="cellIs" dxfId="104" priority="104" operator="equal">
      <formula>"?"</formula>
    </cfRule>
  </conditionalFormatting>
  <conditionalFormatting sqref="N8">
    <cfRule type="cellIs" dxfId="103" priority="102" operator="equal">
      <formula>0</formula>
    </cfRule>
  </conditionalFormatting>
  <conditionalFormatting sqref="N8">
    <cfRule type="expression" dxfId="102" priority="101">
      <formula>$S8="ENCODE Exchange rate !"</formula>
    </cfRule>
  </conditionalFormatting>
  <conditionalFormatting sqref="E66">
    <cfRule type="cellIs" dxfId="101" priority="97" operator="equal">
      <formula>"ADDITIONAL"</formula>
    </cfRule>
    <cfRule type="cellIs" dxfId="100" priority="98" operator="equal">
      <formula>"?"</formula>
    </cfRule>
  </conditionalFormatting>
  <conditionalFormatting sqref="E79">
    <cfRule type="cellIs" dxfId="99" priority="85" operator="equal">
      <formula>"ADDITIONAL"</formula>
    </cfRule>
    <cfRule type="cellIs" dxfId="98" priority="86" operator="equal">
      <formula>"?"</formula>
    </cfRule>
  </conditionalFormatting>
  <conditionalFormatting sqref="E77">
    <cfRule type="cellIs" dxfId="97" priority="91" operator="equal">
      <formula>"ADDITIONAL"</formula>
    </cfRule>
    <cfRule type="cellIs" dxfId="96" priority="92" operator="equal">
      <formula>"?"</formula>
    </cfRule>
  </conditionalFormatting>
  <conditionalFormatting sqref="E78">
    <cfRule type="cellIs" dxfId="95" priority="87" operator="equal">
      <formula>"ADDITIONAL"</formula>
    </cfRule>
    <cfRule type="cellIs" dxfId="94" priority="88" operator="equal">
      <formula>"?"</formula>
    </cfRule>
  </conditionalFormatting>
  <conditionalFormatting sqref="E9:E57">
    <cfRule type="cellIs" dxfId="93" priority="3" operator="equal">
      <formula>"ADDITIONAL"</formula>
    </cfRule>
    <cfRule type="cellIs" dxfId="92" priority="4" operator="equal">
      <formula>"?"</formula>
    </cfRule>
  </conditionalFormatting>
  <conditionalFormatting sqref="N9:N57">
    <cfRule type="cellIs" dxfId="91" priority="2" operator="equal">
      <formula>0</formula>
    </cfRule>
  </conditionalFormatting>
  <conditionalFormatting sqref="N9:N57">
    <cfRule type="expression" dxfId="90" priority="1">
      <formula>$S9="ENCODE Exchange rate !"</formula>
    </cfRule>
  </conditionalFormatting>
  <dataValidations count="3">
    <dataValidation type="list" allowBlank="1" showInputMessage="1" showErrorMessage="1" sqref="E8:E57">
      <formula1>"ADDITIONAL,NON_additional"</formula1>
    </dataValidation>
    <dataValidation type="custom" allowBlank="1" showInputMessage="1" showErrorMessage="1" error="Hourly rate WITH non-recoverable VAT cannot be smaller than Hourly rate WITHOUT VAT" sqref="L8:L57">
      <formula1>(L8&gt;=K8)</formula1>
    </dataValidation>
    <dataValidation type="list" allowBlank="1" showInputMessage="1" showErrorMessage="1" sqref="M8:M57">
      <formula1>"HOURLY rate, DAILY rate"</formula1>
    </dataValidation>
  </dataValidations>
  <pageMargins left="0.31496062992125984" right="0.39370078740157483" top="0.86614173228346458" bottom="0.59055118110236227" header="0.39370078740157483" footer="0.39370078740157483"/>
  <pageSetup paperSize="9" scale="51"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17409" r:id="rId5" name="CommandButton">
          <controlPr defaultSize="0" print="0" autoLine="0" r:id="rId6">
            <anchor moveWithCells="1">
              <from>
                <xdr:col>18</xdr:col>
                <xdr:colOff>200025</xdr:colOff>
                <xdr:row>0</xdr:row>
                <xdr:rowOff>200025</xdr:rowOff>
              </from>
              <to>
                <xdr:col>21</xdr:col>
                <xdr:colOff>304800</xdr:colOff>
                <xdr:row>3</xdr:row>
                <xdr:rowOff>19050</xdr:rowOff>
              </to>
            </anchor>
          </controlPr>
        </control>
      </mc:Choice>
      <mc:Fallback>
        <control shapeId="17409" r:id="rId5" name="CommandButton"/>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4">
    <tabColor rgb="FF92D050"/>
    <pageSetUpPr fitToPage="1"/>
  </sheetPr>
  <dimension ref="A1:T69"/>
  <sheetViews>
    <sheetView zoomScale="90" zoomScaleNormal="90" workbookViewId="0">
      <selection activeCell="M8" sqref="M8"/>
    </sheetView>
  </sheetViews>
  <sheetFormatPr defaultRowHeight="12.75" x14ac:dyDescent="0.2"/>
  <cols>
    <col min="1" max="1" width="4.28515625" customWidth="1"/>
    <col min="2" max="2" width="22.85546875" customWidth="1"/>
    <col min="3" max="3" width="11.7109375" bestFit="1" customWidth="1"/>
    <col min="4" max="4" width="27.5703125" customWidth="1"/>
    <col min="5" max="6" width="14.28515625" customWidth="1"/>
    <col min="7" max="8" width="22.85546875" customWidth="1"/>
    <col min="9" max="9" width="14" customWidth="1"/>
    <col min="10" max="10" width="10.7109375" customWidth="1"/>
    <col min="11" max="11" width="12.7109375" customWidth="1"/>
    <col min="12" max="13" width="15" customWidth="1"/>
    <col min="14" max="14" width="10" customWidth="1"/>
    <col min="15" max="16" width="15" customWidth="1"/>
    <col min="17" max="17" width="15" style="50" customWidth="1"/>
    <col min="18" max="18" width="23.42578125" style="50" customWidth="1"/>
    <col min="19" max="19" width="20.7109375" customWidth="1"/>
    <col min="20" max="20" width="11.42578125" hidden="1" customWidth="1"/>
  </cols>
  <sheetData>
    <row r="1" spans="1:20" s="20" customFormat="1" ht="16.5" customHeight="1" x14ac:dyDescent="0.2">
      <c r="B1" s="73" t="s">
        <v>684</v>
      </c>
      <c r="C1" s="868" t="str">
        <f>'Individual Cost Statement'!B3:B3</f>
        <v>LIFE19 ENV/DK/000013 - ForFit</v>
      </c>
      <c r="D1" s="868"/>
      <c r="E1" s="868"/>
      <c r="F1" s="21"/>
      <c r="G1" s="21"/>
      <c r="H1" s="869" t="s">
        <v>73</v>
      </c>
      <c r="I1" s="869"/>
      <c r="J1" s="870" t="str">
        <f>'Individual Cost Statement'!E3:E3</f>
        <v>1. September 2020</v>
      </c>
      <c r="K1" s="870"/>
      <c r="N1" s="877" t="s">
        <v>164</v>
      </c>
      <c r="O1" s="877"/>
      <c r="P1" s="877"/>
      <c r="Q1" s="50"/>
      <c r="R1" s="50"/>
    </row>
    <row r="2" spans="1:20" s="20" customFormat="1" ht="16.5" customHeight="1" x14ac:dyDescent="0.2">
      <c r="B2" s="73" t="s">
        <v>178</v>
      </c>
      <c r="C2" s="868" t="str">
        <f>'Individual Cost Statement'!B4:B4</f>
        <v>Denmark</v>
      </c>
      <c r="D2" s="868"/>
      <c r="E2" s="868"/>
      <c r="F2" s="21"/>
      <c r="G2" s="21"/>
      <c r="H2" s="869" t="s">
        <v>74</v>
      </c>
      <c r="I2" s="869"/>
      <c r="J2" s="870" t="str">
        <f>'Individual Cost Statement'!E4:E4</f>
        <v>31. December 2020</v>
      </c>
      <c r="K2" s="870"/>
      <c r="N2" s="878" t="s">
        <v>563</v>
      </c>
      <c r="O2" s="878"/>
      <c r="P2" s="878"/>
      <c r="Q2" s="50"/>
      <c r="R2" s="50"/>
    </row>
    <row r="3" spans="1:20" s="20" customFormat="1" ht="16.5" customHeight="1" x14ac:dyDescent="0.2">
      <c r="B3" s="73" t="s">
        <v>524</v>
      </c>
      <c r="C3" s="868" t="str">
        <f>'Individual Cost Statement'!B6:B6</f>
        <v>Københavns Universitet</v>
      </c>
      <c r="D3" s="868"/>
      <c r="E3" s="868"/>
      <c r="F3" s="19"/>
      <c r="G3" s="19"/>
      <c r="H3" s="19"/>
      <c r="N3" s="888">
        <f>P41</f>
        <v>40854.230000000003</v>
      </c>
      <c r="O3" s="888"/>
      <c r="P3" s="888"/>
      <c r="Q3" s="50"/>
      <c r="R3" s="50"/>
    </row>
    <row r="4" spans="1:20" ht="16.5" customHeight="1" x14ac:dyDescent="0.25">
      <c r="C4" s="4"/>
      <c r="D4" s="4"/>
      <c r="E4" s="5"/>
      <c r="F4" s="18"/>
    </row>
    <row r="5" spans="1:20" ht="16.5" customHeight="1" x14ac:dyDescent="0.25">
      <c r="A5" s="50"/>
      <c r="B5" s="901" t="s">
        <v>173</v>
      </c>
      <c r="C5" s="901"/>
      <c r="D5" s="901"/>
      <c r="E5" s="901"/>
      <c r="F5" s="901"/>
      <c r="G5" s="902" t="s">
        <v>174</v>
      </c>
      <c r="H5" s="902"/>
      <c r="I5" s="896" t="s">
        <v>511</v>
      </c>
      <c r="J5" s="896"/>
      <c r="K5" s="896"/>
      <c r="L5" s="897" t="s">
        <v>611</v>
      </c>
      <c r="M5" s="897"/>
      <c r="N5" s="897"/>
      <c r="O5" s="897"/>
      <c r="P5" s="897"/>
      <c r="Q5" s="363" t="s">
        <v>834</v>
      </c>
      <c r="R5" s="363" t="s">
        <v>835</v>
      </c>
      <c r="S5" s="363" t="s">
        <v>850</v>
      </c>
    </row>
    <row r="6" spans="1:20" s="23" customFormat="1" ht="16.5" customHeight="1" x14ac:dyDescent="0.2">
      <c r="A6" s="27" t="s">
        <v>4</v>
      </c>
      <c r="B6" s="28" t="s">
        <v>81</v>
      </c>
      <c r="C6" s="28" t="s">
        <v>82</v>
      </c>
      <c r="D6" s="28" t="s">
        <v>83</v>
      </c>
      <c r="E6" s="28" t="s">
        <v>84</v>
      </c>
      <c r="F6" s="28" t="s">
        <v>545</v>
      </c>
      <c r="G6" s="29" t="s">
        <v>85</v>
      </c>
      <c r="H6" s="29" t="s">
        <v>86</v>
      </c>
      <c r="I6" s="30" t="s">
        <v>51</v>
      </c>
      <c r="J6" s="30" t="s">
        <v>52</v>
      </c>
      <c r="K6" s="30" t="s">
        <v>53</v>
      </c>
      <c r="L6" s="32" t="s">
        <v>48</v>
      </c>
      <c r="M6" s="32" t="s">
        <v>49</v>
      </c>
      <c r="N6" s="32" t="s">
        <v>50</v>
      </c>
      <c r="O6" s="32" t="s">
        <v>87</v>
      </c>
      <c r="P6" s="32" t="s">
        <v>88</v>
      </c>
      <c r="Q6" s="364" t="s">
        <v>836</v>
      </c>
      <c r="R6" s="364" t="s">
        <v>836</v>
      </c>
      <c r="S6" s="364" t="s">
        <v>836</v>
      </c>
    </row>
    <row r="7" spans="1:20" s="2" customFormat="1" ht="83.25" customHeight="1" x14ac:dyDescent="0.2">
      <c r="A7" s="44" t="s">
        <v>0</v>
      </c>
      <c r="B7" s="45" t="s">
        <v>508</v>
      </c>
      <c r="C7" s="45" t="s">
        <v>543</v>
      </c>
      <c r="D7" s="45" t="s">
        <v>544</v>
      </c>
      <c r="E7" s="45" t="s">
        <v>171</v>
      </c>
      <c r="F7" s="45" t="s">
        <v>172</v>
      </c>
      <c r="G7" s="46" t="s">
        <v>509</v>
      </c>
      <c r="H7" s="46" t="s">
        <v>510</v>
      </c>
      <c r="I7" s="47" t="s">
        <v>12</v>
      </c>
      <c r="J7" s="47" t="s">
        <v>56</v>
      </c>
      <c r="K7" s="47" t="s">
        <v>7</v>
      </c>
      <c r="L7" s="48" t="s">
        <v>512</v>
      </c>
      <c r="M7" s="48" t="s">
        <v>513</v>
      </c>
      <c r="N7" s="206" t="s">
        <v>3</v>
      </c>
      <c r="O7" s="208" t="s">
        <v>719</v>
      </c>
      <c r="P7" s="208" t="s">
        <v>716</v>
      </c>
      <c r="Q7" s="432" t="s">
        <v>847</v>
      </c>
      <c r="R7" s="432" t="s">
        <v>849</v>
      </c>
      <c r="S7" s="432" t="s">
        <v>851</v>
      </c>
      <c r="T7" s="102" t="s">
        <v>562</v>
      </c>
    </row>
    <row r="8" spans="1:20" s="50" customFormat="1" ht="50.45" customHeight="1" x14ac:dyDescent="0.2">
      <c r="A8" s="13">
        <f t="shared" ref="A8:A22" si="0">ROW()-7</f>
        <v>1</v>
      </c>
      <c r="B8" s="543" t="s">
        <v>976</v>
      </c>
      <c r="C8" s="544">
        <v>44096</v>
      </c>
      <c r="D8" s="465" t="s">
        <v>1007</v>
      </c>
      <c r="E8" s="545" t="s">
        <v>982</v>
      </c>
      <c r="F8" s="545" t="s">
        <v>983</v>
      </c>
      <c r="G8" s="465" t="s">
        <v>988</v>
      </c>
      <c r="H8" s="545">
        <v>7</v>
      </c>
      <c r="I8" s="544">
        <v>44114</v>
      </c>
      <c r="J8" s="546">
        <v>30682</v>
      </c>
      <c r="K8" s="547">
        <v>44168</v>
      </c>
      <c r="L8" s="548">
        <f>17833.15-267.2-549.9</f>
        <v>17016.05</v>
      </c>
      <c r="M8" s="548">
        <f>17833.15-267.2-549.9</f>
        <v>17016.05</v>
      </c>
      <c r="N8" s="72">
        <f>IF(AND('Individual Cost Statement'!$D$25:$D$25="Not applicable (all costs in EURO)",L8&gt;0),1,IF(AND('Individual Cost Statement'!$D$25:$D$25="Date when costs incurred",L8&gt;0),0,'Individual Cost Statement'!$F$26))</f>
        <v>1</v>
      </c>
      <c r="O8" s="35">
        <f t="shared" ref="O8:O22" si="1">IF(AND(L8&gt;0,N8&gt;0),L8/N8," ")</f>
        <v>17016.05</v>
      </c>
      <c r="P8" s="35">
        <f t="shared" ref="P8:P22" si="2">IF(AND(M8&gt;0,N8&gt;0),M8/N8," ")</f>
        <v>17016.05</v>
      </c>
      <c r="Q8" s="548" t="s">
        <v>868</v>
      </c>
      <c r="R8" s="557" t="s">
        <v>987</v>
      </c>
      <c r="S8" s="367">
        <f>IF(K8="",0,YEAR(K8))</f>
        <v>2020</v>
      </c>
      <c r="T8" s="16">
        <f t="shared" ref="T8:T22" si="3">IF(O8=" "," ",P8-O8)</f>
        <v>0</v>
      </c>
    </row>
    <row r="9" spans="1:20" s="50" customFormat="1" ht="32.25" customHeight="1" x14ac:dyDescent="0.2">
      <c r="A9" s="13">
        <f t="shared" si="0"/>
        <v>2</v>
      </c>
      <c r="B9" s="543" t="s">
        <v>990</v>
      </c>
      <c r="C9" s="544">
        <v>44096</v>
      </c>
      <c r="D9" s="465" t="s">
        <v>1007</v>
      </c>
      <c r="E9" s="545" t="s">
        <v>982</v>
      </c>
      <c r="F9" s="545" t="s">
        <v>983</v>
      </c>
      <c r="G9" s="465" t="s">
        <v>988</v>
      </c>
      <c r="H9" s="545">
        <v>8</v>
      </c>
      <c r="I9" s="544">
        <v>44114</v>
      </c>
      <c r="J9" s="549" t="s">
        <v>1001</v>
      </c>
      <c r="K9" s="544">
        <v>44168</v>
      </c>
      <c r="L9" s="548">
        <v>7214.04</v>
      </c>
      <c r="M9" s="548">
        <v>7214.04</v>
      </c>
      <c r="N9" s="72">
        <f>IF(AND('Individual Cost Statement'!$D$25:$D$25="Not applicable (all costs in EURO)",L9&gt;0),1,IF(AND('Individual Cost Statement'!$D$25:$D$25="Date when costs incurred",L9&gt;0),0,'Individual Cost Statement'!$F$26))</f>
        <v>1</v>
      </c>
      <c r="O9" s="35">
        <f t="shared" si="1"/>
        <v>7214.04</v>
      </c>
      <c r="P9" s="35">
        <f t="shared" si="2"/>
        <v>7214.04</v>
      </c>
      <c r="Q9" s="548" t="s">
        <v>868</v>
      </c>
      <c r="R9" s="557" t="s">
        <v>989</v>
      </c>
      <c r="S9" s="367">
        <f t="shared" ref="S9:S22" si="4">IF(K9="",0,YEAR(K9))</f>
        <v>2020</v>
      </c>
      <c r="T9" s="16">
        <f t="shared" si="3"/>
        <v>0</v>
      </c>
    </row>
    <row r="10" spans="1:20" s="50" customFormat="1" ht="15" customHeight="1" x14ac:dyDescent="0.2">
      <c r="A10" s="13">
        <f t="shared" si="0"/>
        <v>3</v>
      </c>
      <c r="B10" s="550" t="s">
        <v>991</v>
      </c>
      <c r="C10" s="544">
        <v>44443</v>
      </c>
      <c r="D10" s="465" t="s">
        <v>1007</v>
      </c>
      <c r="E10" s="545" t="s">
        <v>993</v>
      </c>
      <c r="F10" s="545" t="s">
        <v>994</v>
      </c>
      <c r="G10" s="465" t="s">
        <v>995</v>
      </c>
      <c r="H10" s="545">
        <v>1</v>
      </c>
      <c r="I10" s="544">
        <v>44175</v>
      </c>
      <c r="J10" s="549" t="s">
        <v>1002</v>
      </c>
      <c r="K10" s="544">
        <v>44189</v>
      </c>
      <c r="L10" s="548">
        <v>1717.74</v>
      </c>
      <c r="M10" s="548">
        <v>1717.74</v>
      </c>
      <c r="N10" s="72">
        <f>IF(AND('Individual Cost Statement'!$D$25:$D$25="Not applicable (all costs in EURO)",L10&gt;0),1,IF(AND('Individual Cost Statement'!$D$25:$D$25="Date when costs incurred",L10&gt;0),0,'Individual Cost Statement'!$F$26))</f>
        <v>1</v>
      </c>
      <c r="O10" s="35">
        <f t="shared" si="1"/>
        <v>1717.74</v>
      </c>
      <c r="P10" s="35">
        <f t="shared" si="2"/>
        <v>1717.74</v>
      </c>
      <c r="Q10" s="548" t="s">
        <v>868</v>
      </c>
      <c r="R10" s="557" t="s">
        <v>992</v>
      </c>
      <c r="S10" s="367">
        <f t="shared" si="4"/>
        <v>2020</v>
      </c>
      <c r="T10" s="16">
        <f t="shared" si="3"/>
        <v>0</v>
      </c>
    </row>
    <row r="11" spans="1:20" s="50" customFormat="1" ht="15" customHeight="1" x14ac:dyDescent="0.2">
      <c r="A11" s="13">
        <f t="shared" si="0"/>
        <v>4</v>
      </c>
      <c r="B11" s="550" t="s">
        <v>990</v>
      </c>
      <c r="C11" s="544">
        <v>44125</v>
      </c>
      <c r="D11" s="465" t="s">
        <v>1007</v>
      </c>
      <c r="E11" s="545" t="s">
        <v>982</v>
      </c>
      <c r="F11" s="545" t="s">
        <v>983</v>
      </c>
      <c r="G11" s="465" t="s">
        <v>996</v>
      </c>
      <c r="H11" s="545">
        <v>5</v>
      </c>
      <c r="I11" s="544">
        <v>44134</v>
      </c>
      <c r="J11" s="549" t="s">
        <v>1006</v>
      </c>
      <c r="K11" s="544">
        <v>44167</v>
      </c>
      <c r="L11" s="548">
        <v>2693</v>
      </c>
      <c r="M11" s="548">
        <v>2693</v>
      </c>
      <c r="N11" s="72">
        <f>IF(AND('Individual Cost Statement'!$D$25:$D$25="Not applicable (all costs in EURO)",L11&gt;0),1,IF(AND('Individual Cost Statement'!$D$25:$D$25="Date when costs incurred",L11&gt;0),0,'Individual Cost Statement'!$F$26))</f>
        <v>1</v>
      </c>
      <c r="O11" s="35">
        <f t="shared" si="1"/>
        <v>2693</v>
      </c>
      <c r="P11" s="35">
        <f t="shared" si="2"/>
        <v>2693</v>
      </c>
      <c r="Q11" s="548" t="s">
        <v>868</v>
      </c>
      <c r="R11" s="557" t="s">
        <v>1005</v>
      </c>
      <c r="S11" s="367">
        <f t="shared" si="4"/>
        <v>2020</v>
      </c>
      <c r="T11" s="16">
        <f t="shared" si="3"/>
        <v>0</v>
      </c>
    </row>
    <row r="12" spans="1:20" s="50" customFormat="1" ht="15" customHeight="1" x14ac:dyDescent="0.2">
      <c r="A12" s="13">
        <f t="shared" si="0"/>
        <v>5</v>
      </c>
      <c r="B12" s="550" t="s">
        <v>990</v>
      </c>
      <c r="C12" s="544">
        <v>44096</v>
      </c>
      <c r="D12" s="465" t="s">
        <v>1007</v>
      </c>
      <c r="E12" s="545" t="s">
        <v>982</v>
      </c>
      <c r="F12" s="545" t="s">
        <v>983</v>
      </c>
      <c r="G12" s="465" t="s">
        <v>996</v>
      </c>
      <c r="H12" s="545">
        <v>21</v>
      </c>
      <c r="I12" s="544">
        <v>44126</v>
      </c>
      <c r="J12" s="549" t="s">
        <v>1003</v>
      </c>
      <c r="K12" s="544">
        <v>44159</v>
      </c>
      <c r="L12" s="548">
        <v>8695</v>
      </c>
      <c r="M12" s="548">
        <v>8695</v>
      </c>
      <c r="N12" s="72">
        <f>IF(AND('Individual Cost Statement'!$D$25:$D$25="Not applicable (all costs in EURO)",L12&gt;0),1,IF(AND('Individual Cost Statement'!$D$25:$D$25="Date when costs incurred",L12&gt;0),0,'Individual Cost Statement'!$F$26))</f>
        <v>1</v>
      </c>
      <c r="O12" s="35">
        <f t="shared" si="1"/>
        <v>8695</v>
      </c>
      <c r="P12" s="35">
        <f t="shared" si="2"/>
        <v>8695</v>
      </c>
      <c r="Q12" s="548" t="s">
        <v>868</v>
      </c>
      <c r="R12" s="557" t="s">
        <v>997</v>
      </c>
      <c r="S12" s="367">
        <f t="shared" si="4"/>
        <v>2020</v>
      </c>
      <c r="T12" s="16">
        <f t="shared" si="3"/>
        <v>0</v>
      </c>
    </row>
    <row r="13" spans="1:20" s="50" customFormat="1" ht="15" customHeight="1" x14ac:dyDescent="0.2">
      <c r="A13" s="13">
        <f t="shared" si="0"/>
        <v>6</v>
      </c>
      <c r="B13" s="550" t="s">
        <v>998</v>
      </c>
      <c r="C13" s="544">
        <v>44096</v>
      </c>
      <c r="D13" s="465" t="s">
        <v>1007</v>
      </c>
      <c r="E13" s="545"/>
      <c r="F13" s="545"/>
      <c r="G13" s="465" t="s">
        <v>999</v>
      </c>
      <c r="H13" s="545">
        <v>4</v>
      </c>
      <c r="I13" s="544">
        <v>44119</v>
      </c>
      <c r="J13" s="549" t="s">
        <v>1004</v>
      </c>
      <c r="K13" s="544">
        <v>44152</v>
      </c>
      <c r="L13" s="548">
        <v>3518.4</v>
      </c>
      <c r="M13" s="548">
        <v>3518.4</v>
      </c>
      <c r="N13" s="72">
        <f>IF(AND('Individual Cost Statement'!$D$25:$D$25="Not applicable (all costs in EURO)",L13&gt;0),1,IF(AND('Individual Cost Statement'!$D$25:$D$25="Date when costs incurred",L13&gt;0),0,'Individual Cost Statement'!$F$26))</f>
        <v>1</v>
      </c>
      <c r="O13" s="35">
        <f t="shared" si="1"/>
        <v>3518.4</v>
      </c>
      <c r="P13" s="35">
        <f t="shared" si="2"/>
        <v>3518.4</v>
      </c>
      <c r="Q13" s="548" t="s">
        <v>868</v>
      </c>
      <c r="R13" s="557" t="s">
        <v>1000</v>
      </c>
      <c r="S13" s="367">
        <f t="shared" si="4"/>
        <v>2020</v>
      </c>
      <c r="T13" s="16">
        <f t="shared" si="3"/>
        <v>0</v>
      </c>
    </row>
    <row r="14" spans="1:20" s="50" customFormat="1" ht="15" customHeight="1" x14ac:dyDescent="0.2">
      <c r="A14" s="13">
        <f t="shared" si="0"/>
        <v>7</v>
      </c>
      <c r="B14" s="550"/>
      <c r="C14" s="544"/>
      <c r="D14" s="465"/>
      <c r="E14" s="545"/>
      <c r="F14" s="545"/>
      <c r="G14" s="465"/>
      <c r="H14" s="545"/>
      <c r="I14" s="544"/>
      <c r="J14" s="549"/>
      <c r="K14" s="544"/>
      <c r="L14" s="548"/>
      <c r="M14" s="548"/>
      <c r="N14" s="72">
        <f>IF(AND('Individual Cost Statement'!$D$25:$D$25="Not applicable (all costs in EURO)",L14&gt;0),1,IF(AND('Individual Cost Statement'!$D$25:$D$25="Date when costs incurred",L14&gt;0),0,'Individual Cost Statement'!$F$26))</f>
        <v>1</v>
      </c>
      <c r="O14" s="35" t="str">
        <f t="shared" si="1"/>
        <v xml:space="preserve"> </v>
      </c>
      <c r="P14" s="35" t="str">
        <f t="shared" si="2"/>
        <v xml:space="preserve"> </v>
      </c>
      <c r="Q14" s="548"/>
      <c r="R14" s="548"/>
      <c r="S14" s="367">
        <f t="shared" si="4"/>
        <v>0</v>
      </c>
      <c r="T14" s="16" t="str">
        <f t="shared" si="3"/>
        <v xml:space="preserve"> </v>
      </c>
    </row>
    <row r="15" spans="1:20" s="50" customFormat="1" ht="15" customHeight="1" x14ac:dyDescent="0.2">
      <c r="A15" s="13">
        <f t="shared" si="0"/>
        <v>8</v>
      </c>
      <c r="B15" s="550"/>
      <c r="C15" s="544"/>
      <c r="D15" s="465"/>
      <c r="E15" s="545"/>
      <c r="F15" s="545"/>
      <c r="G15" s="465"/>
      <c r="H15" s="545"/>
      <c r="I15" s="544"/>
      <c r="J15" s="549"/>
      <c r="K15" s="544"/>
      <c r="L15" s="548"/>
      <c r="M15" s="548"/>
      <c r="N15" s="72">
        <f>IF(AND('Individual Cost Statement'!$D$25:$D$25="Not applicable (all costs in EURO)",L15&gt;0),1,IF(AND('Individual Cost Statement'!$D$25:$D$25="Date when costs incurred",L15&gt;0),0,'Individual Cost Statement'!$F$26))</f>
        <v>1</v>
      </c>
      <c r="O15" s="35" t="str">
        <f t="shared" si="1"/>
        <v xml:space="preserve"> </v>
      </c>
      <c r="P15" s="35" t="str">
        <f t="shared" si="2"/>
        <v xml:space="preserve"> </v>
      </c>
      <c r="Q15" s="548"/>
      <c r="R15" s="548"/>
      <c r="S15" s="367">
        <f t="shared" si="4"/>
        <v>0</v>
      </c>
      <c r="T15" s="16" t="str">
        <f t="shared" si="3"/>
        <v xml:space="preserve"> </v>
      </c>
    </row>
    <row r="16" spans="1:20" s="50" customFormat="1" ht="15" customHeight="1" x14ac:dyDescent="0.2">
      <c r="A16" s="13">
        <f t="shared" si="0"/>
        <v>9</v>
      </c>
      <c r="B16" s="550"/>
      <c r="C16" s="544"/>
      <c r="D16" s="465"/>
      <c r="E16" s="545"/>
      <c r="F16" s="545"/>
      <c r="G16" s="465"/>
      <c r="H16" s="545"/>
      <c r="I16" s="544"/>
      <c r="J16" s="549"/>
      <c r="K16" s="544"/>
      <c r="L16" s="548"/>
      <c r="M16" s="548"/>
      <c r="N16" s="72">
        <f>IF(AND('Individual Cost Statement'!$D$25:$D$25="Not applicable (all costs in EURO)",L16&gt;0),1,IF(AND('Individual Cost Statement'!$D$25:$D$25="Date when costs incurred",L16&gt;0),0,'Individual Cost Statement'!$F$26))</f>
        <v>1</v>
      </c>
      <c r="O16" s="35" t="str">
        <f t="shared" ref="O16:O21" si="5">IF(AND(L16&gt;0,N16&gt;0),L16/N16," ")</f>
        <v xml:space="preserve"> </v>
      </c>
      <c r="P16" s="35" t="str">
        <f t="shared" ref="P16:P21" si="6">IF(AND(M16&gt;0,N16&gt;0),M16/N16," ")</f>
        <v xml:space="preserve"> </v>
      </c>
      <c r="Q16" s="548"/>
      <c r="R16" s="557" t="s">
        <v>1014</v>
      </c>
      <c r="S16" s="367">
        <f t="shared" si="4"/>
        <v>0</v>
      </c>
      <c r="T16" s="16" t="str">
        <f t="shared" ref="T16:T21" si="7">IF(O16=" "," ",P16-O16)</f>
        <v xml:space="preserve"> </v>
      </c>
    </row>
    <row r="17" spans="1:20" s="50" customFormat="1" ht="15" customHeight="1" x14ac:dyDescent="0.2">
      <c r="A17" s="13">
        <f t="shared" si="0"/>
        <v>10</v>
      </c>
      <c r="B17" s="550"/>
      <c r="C17" s="544"/>
      <c r="D17" s="465"/>
      <c r="E17" s="545"/>
      <c r="F17" s="545"/>
      <c r="G17" s="465"/>
      <c r="H17" s="545"/>
      <c r="I17" s="544"/>
      <c r="J17" s="549"/>
      <c r="K17" s="544"/>
      <c r="L17" s="548"/>
      <c r="M17" s="548"/>
      <c r="N17" s="72">
        <f>IF(AND('Individual Cost Statement'!$D$25:$D$25="Not applicable (all costs in EURO)",L17&gt;0),1,IF(AND('Individual Cost Statement'!$D$25:$D$25="Date when costs incurred",L17&gt;0),0,'Individual Cost Statement'!$F$26))</f>
        <v>1</v>
      </c>
      <c r="O17" s="35" t="str">
        <f t="shared" si="5"/>
        <v xml:space="preserve"> </v>
      </c>
      <c r="P17" s="35" t="str">
        <f t="shared" si="6"/>
        <v xml:space="preserve"> </v>
      </c>
      <c r="Q17" s="548"/>
      <c r="R17" s="548"/>
      <c r="S17" s="367">
        <f t="shared" si="4"/>
        <v>0</v>
      </c>
      <c r="T17" s="16" t="str">
        <f t="shared" si="7"/>
        <v xml:space="preserve"> </v>
      </c>
    </row>
    <row r="18" spans="1:20" s="50" customFormat="1" ht="15" customHeight="1" x14ac:dyDescent="0.2">
      <c r="A18" s="13">
        <f t="shared" si="0"/>
        <v>11</v>
      </c>
      <c r="B18" s="550"/>
      <c r="C18" s="544"/>
      <c r="D18" s="465"/>
      <c r="E18" s="545"/>
      <c r="F18" s="545"/>
      <c r="G18" s="465"/>
      <c r="H18" s="545"/>
      <c r="I18" s="544"/>
      <c r="J18" s="549"/>
      <c r="K18" s="544"/>
      <c r="L18" s="548"/>
      <c r="M18" s="548"/>
      <c r="N18" s="72">
        <f>IF(AND('Individual Cost Statement'!$D$25:$D$25="Not applicable (all costs in EURO)",L18&gt;0),1,IF(AND('Individual Cost Statement'!$D$25:$D$25="Date when costs incurred",L18&gt;0),0,'Individual Cost Statement'!$F$26))</f>
        <v>1</v>
      </c>
      <c r="O18" s="35" t="str">
        <f t="shared" si="5"/>
        <v xml:space="preserve"> </v>
      </c>
      <c r="P18" s="35" t="str">
        <f t="shared" si="6"/>
        <v xml:space="preserve"> </v>
      </c>
      <c r="Q18" s="548"/>
      <c r="R18" s="548"/>
      <c r="S18" s="367">
        <f t="shared" si="4"/>
        <v>0</v>
      </c>
      <c r="T18" s="16" t="str">
        <f t="shared" si="7"/>
        <v xml:space="preserve"> </v>
      </c>
    </row>
    <row r="19" spans="1:20" s="50" customFormat="1" ht="15" customHeight="1" x14ac:dyDescent="0.2">
      <c r="A19" s="13">
        <f t="shared" si="0"/>
        <v>12</v>
      </c>
      <c r="B19" s="550"/>
      <c r="C19" s="544"/>
      <c r="D19" s="465"/>
      <c r="E19" s="545"/>
      <c r="F19" s="545"/>
      <c r="G19" s="465"/>
      <c r="H19" s="545"/>
      <c r="I19" s="544"/>
      <c r="J19" s="549"/>
      <c r="K19" s="544"/>
      <c r="L19" s="548"/>
      <c r="M19" s="548"/>
      <c r="N19" s="72">
        <f>IF(AND('Individual Cost Statement'!$D$25:$D$25="Not applicable (all costs in EURO)",L19&gt;0),1,IF(AND('Individual Cost Statement'!$D$25:$D$25="Date when costs incurred",L19&gt;0),0,'Individual Cost Statement'!$F$26))</f>
        <v>1</v>
      </c>
      <c r="O19" s="35" t="str">
        <f t="shared" si="5"/>
        <v xml:space="preserve"> </v>
      </c>
      <c r="P19" s="35" t="str">
        <f t="shared" si="6"/>
        <v xml:space="preserve"> </v>
      </c>
      <c r="Q19" s="548"/>
      <c r="R19" s="548"/>
      <c r="S19" s="367">
        <f t="shared" si="4"/>
        <v>0</v>
      </c>
      <c r="T19" s="16" t="str">
        <f t="shared" si="7"/>
        <v xml:space="preserve"> </v>
      </c>
    </row>
    <row r="20" spans="1:20" s="50" customFormat="1" ht="15" customHeight="1" x14ac:dyDescent="0.2">
      <c r="A20" s="13">
        <f t="shared" si="0"/>
        <v>13</v>
      </c>
      <c r="B20" s="550"/>
      <c r="C20" s="544"/>
      <c r="D20" s="465"/>
      <c r="E20" s="545"/>
      <c r="F20" s="545"/>
      <c r="G20" s="465"/>
      <c r="H20" s="545"/>
      <c r="I20" s="544"/>
      <c r="J20" s="549"/>
      <c r="K20" s="544"/>
      <c r="L20" s="548"/>
      <c r="M20" s="548"/>
      <c r="N20" s="72">
        <f>IF(AND('Individual Cost Statement'!$D$25:$D$25="Not applicable (all costs in EURO)",L20&gt;0),1,IF(AND('Individual Cost Statement'!$D$25:$D$25="Date when costs incurred",L20&gt;0),0,'Individual Cost Statement'!$F$26))</f>
        <v>1</v>
      </c>
      <c r="O20" s="35" t="str">
        <f t="shared" si="5"/>
        <v xml:space="preserve"> </v>
      </c>
      <c r="P20" s="35" t="str">
        <f t="shared" si="6"/>
        <v xml:space="preserve"> </v>
      </c>
      <c r="Q20" s="548"/>
      <c r="R20" s="548"/>
      <c r="S20" s="367">
        <f t="shared" si="4"/>
        <v>0</v>
      </c>
      <c r="T20" s="16" t="str">
        <f t="shared" si="7"/>
        <v xml:space="preserve"> </v>
      </c>
    </row>
    <row r="21" spans="1:20" s="50" customFormat="1" ht="15" customHeight="1" x14ac:dyDescent="0.2">
      <c r="A21" s="13">
        <f t="shared" si="0"/>
        <v>14</v>
      </c>
      <c r="B21" s="550"/>
      <c r="C21" s="544"/>
      <c r="D21" s="465"/>
      <c r="E21" s="545"/>
      <c r="F21" s="545"/>
      <c r="G21" s="465"/>
      <c r="H21" s="545"/>
      <c r="I21" s="544"/>
      <c r="J21" s="549"/>
      <c r="K21" s="544"/>
      <c r="L21" s="548"/>
      <c r="M21" s="548"/>
      <c r="N21" s="72">
        <f>IF(AND('Individual Cost Statement'!$D$25:$D$25="Not applicable (all costs in EURO)",L21&gt;0),1,IF(AND('Individual Cost Statement'!$D$25:$D$25="Date when costs incurred",L21&gt;0),0,'Individual Cost Statement'!$F$26))</f>
        <v>1</v>
      </c>
      <c r="O21" s="35" t="str">
        <f t="shared" si="5"/>
        <v xml:space="preserve"> </v>
      </c>
      <c r="P21" s="35" t="str">
        <f t="shared" si="6"/>
        <v xml:space="preserve"> </v>
      </c>
      <c r="Q21" s="548"/>
      <c r="R21" s="548"/>
      <c r="S21" s="367">
        <f t="shared" si="4"/>
        <v>0</v>
      </c>
      <c r="T21" s="16" t="str">
        <f t="shared" si="7"/>
        <v xml:space="preserve"> </v>
      </c>
    </row>
    <row r="22" spans="1:20" s="50" customFormat="1" ht="15" customHeight="1" x14ac:dyDescent="0.2">
      <c r="A22" s="13">
        <f t="shared" si="0"/>
        <v>15</v>
      </c>
      <c r="B22" s="550"/>
      <c r="C22" s="544"/>
      <c r="D22" s="465"/>
      <c r="E22" s="545"/>
      <c r="F22" s="545"/>
      <c r="G22" s="465"/>
      <c r="H22" s="545"/>
      <c r="I22" s="544"/>
      <c r="J22" s="549"/>
      <c r="K22" s="544"/>
      <c r="L22" s="548"/>
      <c r="M22" s="548"/>
      <c r="N22" s="72">
        <f>IF(AND('Individual Cost Statement'!$D$25:$D$25="Not applicable (all costs in EURO)",L22&gt;0),1,IF(AND('Individual Cost Statement'!$D$25:$D$25="Date when costs incurred",L22&gt;0),0,'Individual Cost Statement'!$F$26))</f>
        <v>1</v>
      </c>
      <c r="O22" s="35" t="str">
        <f t="shared" si="1"/>
        <v xml:space="preserve"> </v>
      </c>
      <c r="P22" s="35" t="str">
        <f t="shared" si="2"/>
        <v xml:space="preserve"> </v>
      </c>
      <c r="Q22" s="548"/>
      <c r="R22" s="548"/>
      <c r="S22" s="367">
        <f t="shared" si="4"/>
        <v>0</v>
      </c>
      <c r="T22" s="16" t="str">
        <f t="shared" si="3"/>
        <v xml:space="preserve"> </v>
      </c>
    </row>
    <row r="23" spans="1:20" s="50" customFormat="1" ht="15" customHeight="1" x14ac:dyDescent="0.2">
      <c r="A23" s="286">
        <f t="shared" ref="A23:A40" si="8">ROW()-7</f>
        <v>16</v>
      </c>
      <c r="B23" s="551" t="s">
        <v>858</v>
      </c>
      <c r="C23" s="552"/>
      <c r="D23" s="553"/>
      <c r="E23" s="554"/>
      <c r="F23" s="554"/>
      <c r="G23" s="553"/>
      <c r="H23" s="554"/>
      <c r="I23" s="552"/>
      <c r="J23" s="555"/>
      <c r="K23" s="552"/>
      <c r="L23" s="556"/>
      <c r="M23" s="556"/>
      <c r="N23" s="289">
        <f>IF(AND('Individual Cost Statement'!$D$25:$D$25="Not applicable (all costs in EURO)",L23&gt;0),1,IF(AND('Individual Cost Statement'!$D$25:$D$25="Date when costs incurred",L23&gt;0),0,'Individual Cost Statement'!$F$26))</f>
        <v>1</v>
      </c>
      <c r="O23" s="288" t="str">
        <f t="shared" ref="O23:O40" si="9">IF(AND(L23&gt;0,N23&gt;0),L23/N23," ")</f>
        <v xml:space="preserve"> </v>
      </c>
      <c r="P23" s="288">
        <f>SUM(P8:P22)</f>
        <v>40854.230000000003</v>
      </c>
      <c r="Q23" s="558" t="str">
        <f>IF(M23&gt;0," ",IF(AND('Individual Cost Statement'!$D$25:$D$25="Date when costs incurred",K23&gt;0),"ENCODE Exchange rate !"," "))</f>
        <v xml:space="preserve"> </v>
      </c>
      <c r="R23" s="559"/>
      <c r="S23" s="383"/>
      <c r="T23" s="16" t="str">
        <f t="shared" ref="T23:T40" si="10">IF(O23=" "," ",P23-O23)</f>
        <v xml:space="preserve"> </v>
      </c>
    </row>
    <row r="24" spans="1:20" s="50" customFormat="1" ht="15" customHeight="1" x14ac:dyDescent="0.2">
      <c r="A24" s="13">
        <f t="shared" si="8"/>
        <v>17</v>
      </c>
      <c r="B24" s="550"/>
      <c r="C24" s="544"/>
      <c r="D24" s="465"/>
      <c r="E24" s="545"/>
      <c r="F24" s="545"/>
      <c r="G24" s="465"/>
      <c r="H24" s="545"/>
      <c r="I24" s="544"/>
      <c r="J24" s="549"/>
      <c r="K24" s="544"/>
      <c r="L24" s="548"/>
      <c r="M24" s="548"/>
      <c r="N24" s="72">
        <f>IF(AND('Individual Cost Statement'!$D$25:$D$25="Not applicable (all costs in EURO)",L24&gt;0),1,IF(AND('Individual Cost Statement'!$D$25:$D$25="Date when costs incurred",L24&gt;0),0,'Individual Cost Statement'!$F$26))</f>
        <v>1</v>
      </c>
      <c r="O24" s="35" t="str">
        <f t="shared" si="9"/>
        <v xml:space="preserve"> </v>
      </c>
      <c r="P24" s="35" t="str">
        <f t="shared" ref="P24:P40" si="11">IF(AND(M24&gt;0,N24&gt;0),M24/N24," ")</f>
        <v xml:space="preserve"> </v>
      </c>
      <c r="Q24" s="548"/>
      <c r="R24" s="548"/>
      <c r="S24" s="367">
        <f t="shared" ref="S24:S37" si="12">IF(K24="",0,YEAR(K24))</f>
        <v>0</v>
      </c>
      <c r="T24" s="16" t="str">
        <f t="shared" si="10"/>
        <v xml:space="preserve"> </v>
      </c>
    </row>
    <row r="25" spans="1:20" s="50" customFormat="1" ht="15" customHeight="1" x14ac:dyDescent="0.2">
      <c r="A25" s="13">
        <f t="shared" si="8"/>
        <v>18</v>
      </c>
      <c r="B25" s="550"/>
      <c r="C25" s="544"/>
      <c r="D25" s="465"/>
      <c r="E25" s="545"/>
      <c r="F25" s="545"/>
      <c r="G25" s="465"/>
      <c r="H25" s="545"/>
      <c r="I25" s="544"/>
      <c r="J25" s="549"/>
      <c r="K25" s="544"/>
      <c r="L25" s="548"/>
      <c r="M25" s="548"/>
      <c r="N25" s="72">
        <f>IF(AND('Individual Cost Statement'!$D$25:$D$25="Not applicable (all costs in EURO)",L25&gt;0),1,IF(AND('Individual Cost Statement'!$D$25:$D$25="Date when costs incurred",L25&gt;0),0,'Individual Cost Statement'!$F$26))</f>
        <v>1</v>
      </c>
      <c r="O25" s="35" t="str">
        <f t="shared" si="9"/>
        <v xml:space="preserve"> </v>
      </c>
      <c r="P25" s="35" t="str">
        <f t="shared" si="11"/>
        <v xml:space="preserve"> </v>
      </c>
      <c r="Q25" s="548"/>
      <c r="R25" s="548"/>
      <c r="S25" s="367">
        <f t="shared" si="12"/>
        <v>0</v>
      </c>
      <c r="T25" s="16" t="str">
        <f t="shared" si="10"/>
        <v xml:space="preserve"> </v>
      </c>
    </row>
    <row r="26" spans="1:20" s="50" customFormat="1" ht="15" customHeight="1" x14ac:dyDescent="0.2">
      <c r="A26" s="13">
        <f t="shared" si="8"/>
        <v>19</v>
      </c>
      <c r="B26" s="550"/>
      <c r="C26" s="544"/>
      <c r="D26" s="465"/>
      <c r="E26" s="545"/>
      <c r="F26" s="545"/>
      <c r="G26" s="465"/>
      <c r="H26" s="545"/>
      <c r="I26" s="544"/>
      <c r="J26" s="549"/>
      <c r="K26" s="544"/>
      <c r="L26" s="548"/>
      <c r="M26" s="548"/>
      <c r="N26" s="72">
        <f>IF(AND('Individual Cost Statement'!$D$25:$D$25="Not applicable (all costs in EURO)",L26&gt;0),1,IF(AND('Individual Cost Statement'!$D$25:$D$25="Date when costs incurred",L26&gt;0),0,'Individual Cost Statement'!$F$26))</f>
        <v>1</v>
      </c>
      <c r="O26" s="35" t="str">
        <f t="shared" si="9"/>
        <v xml:space="preserve"> </v>
      </c>
      <c r="P26" s="35" t="str">
        <f t="shared" si="11"/>
        <v xml:space="preserve"> </v>
      </c>
      <c r="Q26" s="548"/>
      <c r="R26" s="548"/>
      <c r="S26" s="367">
        <f t="shared" si="12"/>
        <v>0</v>
      </c>
      <c r="T26" s="16" t="str">
        <f t="shared" si="10"/>
        <v xml:space="preserve"> </v>
      </c>
    </row>
    <row r="27" spans="1:20" s="50" customFormat="1" ht="15" customHeight="1" x14ac:dyDescent="0.2">
      <c r="A27" s="13">
        <f t="shared" si="8"/>
        <v>20</v>
      </c>
      <c r="B27" s="550"/>
      <c r="C27" s="544"/>
      <c r="D27" s="465"/>
      <c r="E27" s="545"/>
      <c r="F27" s="545"/>
      <c r="G27" s="465"/>
      <c r="H27" s="545"/>
      <c r="I27" s="544"/>
      <c r="J27" s="549"/>
      <c r="K27" s="544"/>
      <c r="L27" s="548"/>
      <c r="M27" s="548"/>
      <c r="N27" s="72">
        <f>IF(AND('Individual Cost Statement'!$D$25:$D$25="Not applicable (all costs in EURO)",L27&gt;0),1,IF(AND('Individual Cost Statement'!$D$25:$D$25="Date when costs incurred",L27&gt;0),0,'Individual Cost Statement'!$F$26))</f>
        <v>1</v>
      </c>
      <c r="O27" s="35" t="str">
        <f t="shared" si="9"/>
        <v xml:space="preserve"> </v>
      </c>
      <c r="P27" s="35" t="str">
        <f t="shared" si="11"/>
        <v xml:space="preserve"> </v>
      </c>
      <c r="Q27" s="548"/>
      <c r="R27" s="548"/>
      <c r="S27" s="367">
        <f t="shared" si="12"/>
        <v>0</v>
      </c>
      <c r="T27" s="16" t="str">
        <f t="shared" si="10"/>
        <v xml:space="preserve"> </v>
      </c>
    </row>
    <row r="28" spans="1:20" s="50" customFormat="1" ht="15" customHeight="1" x14ac:dyDescent="0.2">
      <c r="A28" s="13">
        <f t="shared" si="8"/>
        <v>21</v>
      </c>
      <c r="B28" s="550"/>
      <c r="C28" s="544"/>
      <c r="D28" s="465"/>
      <c r="E28" s="545"/>
      <c r="F28" s="545"/>
      <c r="G28" s="465"/>
      <c r="H28" s="545"/>
      <c r="I28" s="544"/>
      <c r="J28" s="549"/>
      <c r="K28" s="544"/>
      <c r="L28" s="548"/>
      <c r="M28" s="548"/>
      <c r="N28" s="72">
        <f>IF(AND('Individual Cost Statement'!$D$25:$D$25="Not applicable (all costs in EURO)",L28&gt;0),1,IF(AND('Individual Cost Statement'!$D$25:$D$25="Date when costs incurred",L28&gt;0),0,'Individual Cost Statement'!$F$26))</f>
        <v>1</v>
      </c>
      <c r="O28" s="35" t="str">
        <f t="shared" si="9"/>
        <v xml:space="preserve"> </v>
      </c>
      <c r="P28" s="35" t="str">
        <f t="shared" si="11"/>
        <v xml:space="preserve"> </v>
      </c>
      <c r="Q28" s="548"/>
      <c r="R28" s="548"/>
      <c r="S28" s="367">
        <f t="shared" si="12"/>
        <v>0</v>
      </c>
      <c r="T28" s="16" t="str">
        <f t="shared" si="10"/>
        <v xml:space="preserve"> </v>
      </c>
    </row>
    <row r="29" spans="1:20" s="50" customFormat="1" ht="15" customHeight="1" x14ac:dyDescent="0.2">
      <c r="A29" s="13">
        <f t="shared" si="8"/>
        <v>22</v>
      </c>
      <c r="B29" s="550"/>
      <c r="C29" s="544"/>
      <c r="D29" s="465"/>
      <c r="E29" s="545"/>
      <c r="F29" s="545"/>
      <c r="G29" s="465"/>
      <c r="H29" s="545"/>
      <c r="I29" s="544"/>
      <c r="J29" s="549"/>
      <c r="K29" s="544"/>
      <c r="L29" s="548"/>
      <c r="M29" s="548"/>
      <c r="N29" s="72">
        <f>IF(AND('Individual Cost Statement'!$D$25:$D$25="Not applicable (all costs in EURO)",L29&gt;0),1,IF(AND('Individual Cost Statement'!$D$25:$D$25="Date when costs incurred",L29&gt;0),0,'Individual Cost Statement'!$F$26))</f>
        <v>1</v>
      </c>
      <c r="O29" s="35" t="str">
        <f t="shared" si="9"/>
        <v xml:space="preserve"> </v>
      </c>
      <c r="P29" s="35" t="str">
        <f t="shared" si="11"/>
        <v xml:space="preserve"> </v>
      </c>
      <c r="Q29" s="548"/>
      <c r="R29" s="548"/>
      <c r="S29" s="367">
        <f t="shared" si="12"/>
        <v>0</v>
      </c>
      <c r="T29" s="16" t="str">
        <f t="shared" si="10"/>
        <v xml:space="preserve"> </v>
      </c>
    </row>
    <row r="30" spans="1:20" s="50" customFormat="1" ht="15" customHeight="1" x14ac:dyDescent="0.2">
      <c r="A30" s="13">
        <f t="shared" si="8"/>
        <v>23</v>
      </c>
      <c r="B30" s="550"/>
      <c r="C30" s="544"/>
      <c r="D30" s="465"/>
      <c r="E30" s="545"/>
      <c r="F30" s="545"/>
      <c r="G30" s="465"/>
      <c r="H30" s="545"/>
      <c r="I30" s="544"/>
      <c r="J30" s="549"/>
      <c r="K30" s="544"/>
      <c r="L30" s="548"/>
      <c r="M30" s="548"/>
      <c r="N30" s="72">
        <f>IF(AND('Individual Cost Statement'!$D$25:$D$25="Not applicable (all costs in EURO)",L30&gt;0),1,IF(AND('Individual Cost Statement'!$D$25:$D$25="Date when costs incurred",L30&gt;0),0,'Individual Cost Statement'!$F$26))</f>
        <v>1</v>
      </c>
      <c r="O30" s="35" t="str">
        <f t="shared" si="9"/>
        <v xml:space="preserve"> </v>
      </c>
      <c r="P30" s="35" t="str">
        <f t="shared" si="11"/>
        <v xml:space="preserve"> </v>
      </c>
      <c r="Q30" s="548"/>
      <c r="R30" s="548"/>
      <c r="S30" s="367">
        <f t="shared" si="12"/>
        <v>0</v>
      </c>
      <c r="T30" s="16" t="str">
        <f t="shared" si="10"/>
        <v xml:space="preserve"> </v>
      </c>
    </row>
    <row r="31" spans="1:20" s="50" customFormat="1" ht="15" customHeight="1" x14ac:dyDescent="0.2">
      <c r="A31" s="13">
        <f t="shared" si="8"/>
        <v>24</v>
      </c>
      <c r="B31" s="550"/>
      <c r="C31" s="544"/>
      <c r="D31" s="465"/>
      <c r="E31" s="545"/>
      <c r="F31" s="545"/>
      <c r="G31" s="465"/>
      <c r="H31" s="545"/>
      <c r="I31" s="544"/>
      <c r="J31" s="549"/>
      <c r="K31" s="544"/>
      <c r="L31" s="548"/>
      <c r="M31" s="548"/>
      <c r="N31" s="72">
        <f>IF(AND('Individual Cost Statement'!$D$25:$D$25="Not applicable (all costs in EURO)",L31&gt;0),1,IF(AND('Individual Cost Statement'!$D$25:$D$25="Date when costs incurred",L31&gt;0),0,'Individual Cost Statement'!$F$26))</f>
        <v>1</v>
      </c>
      <c r="O31" s="35" t="str">
        <f t="shared" si="9"/>
        <v xml:space="preserve"> </v>
      </c>
      <c r="P31" s="35" t="str">
        <f t="shared" si="11"/>
        <v xml:space="preserve"> </v>
      </c>
      <c r="Q31" s="548"/>
      <c r="R31" s="548"/>
      <c r="S31" s="367">
        <f t="shared" si="12"/>
        <v>0</v>
      </c>
      <c r="T31" s="16" t="str">
        <f t="shared" si="10"/>
        <v xml:space="preserve"> </v>
      </c>
    </row>
    <row r="32" spans="1:20" s="50" customFormat="1" ht="15" customHeight="1" x14ac:dyDescent="0.2">
      <c r="A32" s="13">
        <f t="shared" si="8"/>
        <v>25</v>
      </c>
      <c r="B32" s="550"/>
      <c r="C32" s="544"/>
      <c r="D32" s="465"/>
      <c r="E32" s="545"/>
      <c r="F32" s="545"/>
      <c r="G32" s="465"/>
      <c r="H32" s="545"/>
      <c r="I32" s="544"/>
      <c r="J32" s="549"/>
      <c r="K32" s="544"/>
      <c r="L32" s="548"/>
      <c r="M32" s="548"/>
      <c r="N32" s="72">
        <f>IF(AND('Individual Cost Statement'!$D$25:$D$25="Not applicable (all costs in EURO)",L32&gt;0),1,IF(AND('Individual Cost Statement'!$D$25:$D$25="Date when costs incurred",L32&gt;0),0,'Individual Cost Statement'!$F$26))</f>
        <v>1</v>
      </c>
      <c r="O32" s="35" t="str">
        <f t="shared" si="9"/>
        <v xml:space="preserve"> </v>
      </c>
      <c r="P32" s="35" t="str">
        <f t="shared" si="11"/>
        <v xml:space="preserve"> </v>
      </c>
      <c r="Q32" s="548"/>
      <c r="R32" s="548"/>
      <c r="S32" s="367">
        <f t="shared" si="12"/>
        <v>0</v>
      </c>
      <c r="T32" s="16" t="str">
        <f t="shared" si="10"/>
        <v xml:space="preserve"> </v>
      </c>
    </row>
    <row r="33" spans="1:20" s="50" customFormat="1" ht="15" customHeight="1" x14ac:dyDescent="0.2">
      <c r="A33" s="13">
        <f t="shared" si="8"/>
        <v>26</v>
      </c>
      <c r="B33" s="550"/>
      <c r="C33" s="544"/>
      <c r="D33" s="465"/>
      <c r="E33" s="545"/>
      <c r="F33" s="545"/>
      <c r="G33" s="465"/>
      <c r="H33" s="545"/>
      <c r="I33" s="544"/>
      <c r="J33" s="549"/>
      <c r="K33" s="544"/>
      <c r="L33" s="548"/>
      <c r="M33" s="548"/>
      <c r="N33" s="72">
        <f>IF(AND('Individual Cost Statement'!$D$25:$D$25="Not applicable (all costs in EURO)",L33&gt;0),1,IF(AND('Individual Cost Statement'!$D$25:$D$25="Date when costs incurred",L33&gt;0),0,'Individual Cost Statement'!$F$26))</f>
        <v>1</v>
      </c>
      <c r="O33" s="35" t="str">
        <f t="shared" si="9"/>
        <v xml:space="preserve"> </v>
      </c>
      <c r="P33" s="35" t="str">
        <f t="shared" si="11"/>
        <v xml:space="preserve"> </v>
      </c>
      <c r="Q33" s="548"/>
      <c r="R33" s="548"/>
      <c r="S33" s="367">
        <f t="shared" si="12"/>
        <v>0</v>
      </c>
      <c r="T33" s="16" t="str">
        <f t="shared" si="10"/>
        <v xml:space="preserve"> </v>
      </c>
    </row>
    <row r="34" spans="1:20" s="50" customFormat="1" ht="15" customHeight="1" x14ac:dyDescent="0.2">
      <c r="A34" s="13">
        <f t="shared" si="8"/>
        <v>27</v>
      </c>
      <c r="B34" s="550"/>
      <c r="C34" s="544"/>
      <c r="D34" s="465"/>
      <c r="E34" s="545"/>
      <c r="F34" s="545"/>
      <c r="G34" s="465"/>
      <c r="H34" s="545"/>
      <c r="I34" s="544"/>
      <c r="J34" s="549"/>
      <c r="K34" s="544"/>
      <c r="L34" s="548"/>
      <c r="M34" s="548"/>
      <c r="N34" s="72">
        <f>IF(AND('Individual Cost Statement'!$D$25:$D$25="Not applicable (all costs in EURO)",L34&gt;0),1,IF(AND('Individual Cost Statement'!$D$25:$D$25="Date when costs incurred",L34&gt;0),0,'Individual Cost Statement'!$F$26))</f>
        <v>1</v>
      </c>
      <c r="O34" s="35" t="str">
        <f t="shared" si="9"/>
        <v xml:space="preserve"> </v>
      </c>
      <c r="P34" s="35" t="str">
        <f t="shared" si="11"/>
        <v xml:space="preserve"> </v>
      </c>
      <c r="Q34" s="548"/>
      <c r="R34" s="548"/>
      <c r="S34" s="367">
        <f t="shared" si="12"/>
        <v>0</v>
      </c>
      <c r="T34" s="16" t="str">
        <f t="shared" si="10"/>
        <v xml:space="preserve"> </v>
      </c>
    </row>
    <row r="35" spans="1:20" s="50" customFormat="1" ht="15" customHeight="1" x14ac:dyDescent="0.2">
      <c r="A35" s="13">
        <f t="shared" si="8"/>
        <v>28</v>
      </c>
      <c r="B35" s="550"/>
      <c r="C35" s="544"/>
      <c r="D35" s="465"/>
      <c r="E35" s="545"/>
      <c r="F35" s="545"/>
      <c r="G35" s="465"/>
      <c r="H35" s="545"/>
      <c r="I35" s="544"/>
      <c r="J35" s="549"/>
      <c r="K35" s="544"/>
      <c r="L35" s="548"/>
      <c r="M35" s="548"/>
      <c r="N35" s="72">
        <f>IF(AND('Individual Cost Statement'!$D$25:$D$25="Not applicable (all costs in EURO)",L35&gt;0),1,IF(AND('Individual Cost Statement'!$D$25:$D$25="Date when costs incurred",L35&gt;0),0,'Individual Cost Statement'!$F$26))</f>
        <v>1</v>
      </c>
      <c r="O35" s="35" t="str">
        <f t="shared" si="9"/>
        <v xml:space="preserve"> </v>
      </c>
      <c r="P35" s="35" t="str">
        <f t="shared" si="11"/>
        <v xml:space="preserve"> </v>
      </c>
      <c r="Q35" s="548"/>
      <c r="R35" s="548"/>
      <c r="S35" s="367">
        <f t="shared" si="12"/>
        <v>0</v>
      </c>
      <c r="T35" s="16" t="str">
        <f t="shared" si="10"/>
        <v xml:space="preserve"> </v>
      </c>
    </row>
    <row r="36" spans="1:20" s="50" customFormat="1" ht="15" customHeight="1" x14ac:dyDescent="0.2">
      <c r="A36" s="13">
        <f t="shared" si="8"/>
        <v>29</v>
      </c>
      <c r="B36" s="550"/>
      <c r="C36" s="544"/>
      <c r="D36" s="465"/>
      <c r="E36" s="545"/>
      <c r="F36" s="545"/>
      <c r="G36" s="465"/>
      <c r="H36" s="545"/>
      <c r="I36" s="544"/>
      <c r="J36" s="549"/>
      <c r="K36" s="544"/>
      <c r="L36" s="548"/>
      <c r="M36" s="548"/>
      <c r="N36" s="72">
        <f>IF(AND('Individual Cost Statement'!$D$25:$D$25="Not applicable (all costs in EURO)",L36&gt;0),1,IF(AND('Individual Cost Statement'!$D$25:$D$25="Date when costs incurred",L36&gt;0),0,'Individual Cost Statement'!$F$26))</f>
        <v>1</v>
      </c>
      <c r="O36" s="35" t="str">
        <f t="shared" si="9"/>
        <v xml:space="preserve"> </v>
      </c>
      <c r="P36" s="35" t="str">
        <f t="shared" si="11"/>
        <v xml:space="preserve"> </v>
      </c>
      <c r="Q36" s="548"/>
      <c r="R36" s="548"/>
      <c r="S36" s="367">
        <f t="shared" si="12"/>
        <v>0</v>
      </c>
      <c r="T36" s="16" t="str">
        <f t="shared" si="10"/>
        <v xml:space="preserve"> </v>
      </c>
    </row>
    <row r="37" spans="1:20" s="50" customFormat="1" ht="15" customHeight="1" x14ac:dyDescent="0.2">
      <c r="A37" s="13">
        <f t="shared" si="8"/>
        <v>30</v>
      </c>
      <c r="B37" s="550"/>
      <c r="C37" s="544"/>
      <c r="D37" s="465"/>
      <c r="E37" s="545"/>
      <c r="F37" s="545"/>
      <c r="G37" s="465"/>
      <c r="H37" s="545"/>
      <c r="I37" s="544"/>
      <c r="J37" s="549"/>
      <c r="K37" s="544"/>
      <c r="L37" s="548"/>
      <c r="M37" s="548"/>
      <c r="N37" s="72">
        <f>IF(AND('Individual Cost Statement'!$D$25:$D$25="Not applicable (all costs in EURO)",L37&gt;0),1,IF(AND('Individual Cost Statement'!$D$25:$D$25="Date when costs incurred",L37&gt;0),0,'Individual Cost Statement'!$F$26))</f>
        <v>1</v>
      </c>
      <c r="O37" s="35" t="str">
        <f t="shared" si="9"/>
        <v xml:space="preserve"> </v>
      </c>
      <c r="P37" s="35" t="str">
        <f t="shared" si="11"/>
        <v xml:space="preserve"> </v>
      </c>
      <c r="Q37" s="548"/>
      <c r="R37" s="548"/>
      <c r="S37" s="367">
        <f t="shared" si="12"/>
        <v>0</v>
      </c>
      <c r="T37" s="16" t="str">
        <f t="shared" si="10"/>
        <v xml:space="preserve"> </v>
      </c>
    </row>
    <row r="38" spans="1:20" s="50" customFormat="1" ht="15" customHeight="1" x14ac:dyDescent="0.2">
      <c r="A38" s="13">
        <f t="shared" si="8"/>
        <v>31</v>
      </c>
      <c r="B38" s="550"/>
      <c r="C38" s="544"/>
      <c r="D38" s="465"/>
      <c r="E38" s="545"/>
      <c r="F38" s="545"/>
      <c r="G38" s="465"/>
      <c r="H38" s="545"/>
      <c r="I38" s="544"/>
      <c r="J38" s="549"/>
      <c r="K38" s="544"/>
      <c r="L38" s="548"/>
      <c r="M38" s="548"/>
      <c r="N38" s="72">
        <f>IF(AND('Individual Cost Statement'!$D$25:$D$25="Not applicable (all costs in EURO)",L38&gt;0),1,IF(AND('Individual Cost Statement'!$D$25:$D$25="Date when costs incurred",L38&gt;0),0,'Individual Cost Statement'!$F$26))</f>
        <v>1</v>
      </c>
      <c r="O38" s="35" t="str">
        <f t="shared" si="9"/>
        <v xml:space="preserve"> </v>
      </c>
      <c r="P38" s="35" t="str">
        <f t="shared" si="11"/>
        <v xml:space="preserve"> </v>
      </c>
      <c r="Q38" s="548"/>
      <c r="R38" s="548"/>
      <c r="S38" s="367">
        <f>IF(K38="",0,YEAR(K38))</f>
        <v>0</v>
      </c>
      <c r="T38" s="16" t="str">
        <f t="shared" si="10"/>
        <v xml:space="preserve"> </v>
      </c>
    </row>
    <row r="39" spans="1:20" s="50" customFormat="1" ht="15" customHeight="1" x14ac:dyDescent="0.2">
      <c r="A39" s="286">
        <f t="shared" si="8"/>
        <v>32</v>
      </c>
      <c r="B39" s="551" t="s">
        <v>859</v>
      </c>
      <c r="C39" s="552"/>
      <c r="D39" s="553"/>
      <c r="E39" s="554"/>
      <c r="F39" s="554"/>
      <c r="G39" s="553"/>
      <c r="H39" s="554"/>
      <c r="I39" s="552"/>
      <c r="J39" s="555"/>
      <c r="K39" s="552"/>
      <c r="L39" s="556"/>
      <c r="M39" s="556"/>
      <c r="N39" s="289">
        <f>IF(AND('Individual Cost Statement'!$D$25:$D$25="Not applicable (all costs in EURO)",L39&gt;0),1,IF(AND('Individual Cost Statement'!$D$25:$D$25="Date when costs incurred",L39&gt;0),0,'Individual Cost Statement'!$F$26))</f>
        <v>1</v>
      </c>
      <c r="O39" s="288" t="str">
        <f t="shared" ref="O39" si="13">IF(AND(L39&gt;0,N39&gt;0),L39/N39," ")</f>
        <v xml:space="preserve"> </v>
      </c>
      <c r="P39" s="288">
        <f>SUM(P24:P38)</f>
        <v>0</v>
      </c>
      <c r="Q39" s="558" t="str">
        <f>IF(M35&gt;0," ",IF(AND('Individual Cost Statement'!$D$25:$D$25="Date when costs incurred",K35&gt;0),"ENCODE Exchange rate !"," "))</f>
        <v xml:space="preserve"> </v>
      </c>
      <c r="R39" s="559"/>
      <c r="S39" s="383"/>
      <c r="T39" s="16" t="str">
        <f t="shared" ref="T39" si="14">IF(O39=" "," ",P39-O39)</f>
        <v xml:space="preserve"> </v>
      </c>
    </row>
    <row r="40" spans="1:20" s="50" customFormat="1" ht="15" customHeight="1" x14ac:dyDescent="0.2">
      <c r="A40" s="13">
        <f t="shared" si="8"/>
        <v>33</v>
      </c>
      <c r="B40" s="550"/>
      <c r="C40" s="544"/>
      <c r="D40" s="465"/>
      <c r="E40" s="545"/>
      <c r="F40" s="545"/>
      <c r="G40" s="465"/>
      <c r="H40" s="545"/>
      <c r="I40" s="544"/>
      <c r="J40" s="549"/>
      <c r="K40" s="544"/>
      <c r="L40" s="548"/>
      <c r="M40" s="548"/>
      <c r="N40" s="72">
        <f>IF(AND('Individual Cost Statement'!$D$25:$D$25="Not applicable (all costs in EURO)",L40&gt;0),1,IF(AND('Individual Cost Statement'!$D$25:$D$25="Date when costs incurred",L40&gt;0),0,'Individual Cost Statement'!$F$26))</f>
        <v>1</v>
      </c>
      <c r="O40" s="35" t="str">
        <f t="shared" si="9"/>
        <v xml:space="preserve"> </v>
      </c>
      <c r="P40" s="35" t="str">
        <f t="shared" si="11"/>
        <v xml:space="preserve"> </v>
      </c>
      <c r="Q40" s="560"/>
      <c r="R40" s="560"/>
      <c r="T40" s="16" t="str">
        <f t="shared" si="10"/>
        <v xml:space="preserve"> </v>
      </c>
    </row>
    <row r="41" spans="1:20" s="54" customFormat="1" ht="15" customHeight="1" x14ac:dyDescent="0.2">
      <c r="A41" s="898" t="s">
        <v>21</v>
      </c>
      <c r="B41" s="898"/>
      <c r="C41" s="898"/>
      <c r="D41" s="898"/>
      <c r="E41" s="898"/>
      <c r="F41" s="898"/>
      <c r="G41" s="898"/>
      <c r="H41" s="898"/>
      <c r="I41" s="898"/>
      <c r="J41" s="898"/>
      <c r="K41" s="898"/>
      <c r="L41" s="898"/>
      <c r="M41" s="898"/>
      <c r="N41" s="55"/>
      <c r="O41" s="26">
        <f>SUM(O8:O40)</f>
        <v>40854.230000000003</v>
      </c>
      <c r="P41" s="26">
        <f>Travel2020+Travel2021</f>
        <v>40854.230000000003</v>
      </c>
      <c r="Q41" s="50"/>
      <c r="R41" s="50"/>
    </row>
    <row r="42" spans="1:20" ht="12.75" customHeight="1" x14ac:dyDescent="0.2"/>
    <row r="43" spans="1:20" ht="12.75" customHeight="1" x14ac:dyDescent="0.2"/>
    <row r="44" spans="1:20" ht="12.75" customHeight="1" x14ac:dyDescent="0.2"/>
    <row r="45" spans="1:20" ht="12.75" customHeight="1" x14ac:dyDescent="0.2"/>
    <row r="46" spans="1:20" ht="12.75" customHeight="1" x14ac:dyDescent="0.2"/>
    <row r="47" spans="1:20" s="20" customFormat="1" ht="16.5" customHeight="1" x14ac:dyDescent="0.2">
      <c r="A47" s="899" t="s">
        <v>10</v>
      </c>
      <c r="B47" s="900"/>
      <c r="C47" s="900"/>
      <c r="D47" s="900"/>
      <c r="E47" s="900"/>
      <c r="F47" s="900"/>
      <c r="G47" s="900"/>
      <c r="H47" s="900"/>
      <c r="I47" s="900"/>
      <c r="J47" s="900"/>
      <c r="K47" s="900"/>
      <c r="L47" s="900"/>
      <c r="M47" s="900"/>
      <c r="N47" s="900"/>
      <c r="O47" s="900"/>
      <c r="P47" s="900"/>
      <c r="Q47" s="50"/>
      <c r="R47" s="50"/>
    </row>
    <row r="48" spans="1:20" ht="16.5" customHeight="1" x14ac:dyDescent="0.2">
      <c r="A48" s="841" t="s">
        <v>588</v>
      </c>
      <c r="B48" s="842"/>
      <c r="C48" s="842"/>
      <c r="D48" s="842"/>
      <c r="E48" s="842"/>
      <c r="F48" s="842"/>
      <c r="G48" s="842"/>
      <c r="H48" s="842"/>
      <c r="I48" s="842"/>
      <c r="J48" s="842"/>
      <c r="K48" s="842"/>
      <c r="L48" s="842"/>
      <c r="M48" s="842"/>
      <c r="N48" s="842"/>
      <c r="O48" s="842"/>
      <c r="P48" s="842"/>
      <c r="R48" s="94"/>
    </row>
    <row r="49" spans="1:19" ht="16.5" customHeight="1" x14ac:dyDescent="0.2">
      <c r="A49" s="12" t="s">
        <v>4</v>
      </c>
      <c r="B49" s="885" t="s">
        <v>615</v>
      </c>
      <c r="C49" s="886"/>
      <c r="D49" s="886"/>
      <c r="E49" s="886"/>
      <c r="F49" s="886"/>
      <c r="G49" s="886"/>
      <c r="H49" s="886"/>
      <c r="I49" s="886"/>
      <c r="J49" s="886"/>
      <c r="K49" s="886"/>
      <c r="L49" s="886"/>
      <c r="M49" s="886"/>
      <c r="N49" s="886"/>
      <c r="O49" s="886"/>
      <c r="P49" s="887"/>
      <c r="R49" s="94"/>
    </row>
    <row r="50" spans="1:19" s="61" customFormat="1" ht="36" customHeight="1" x14ac:dyDescent="0.2">
      <c r="A50" s="28" t="s">
        <v>81</v>
      </c>
      <c r="B50" s="890" t="s">
        <v>758</v>
      </c>
      <c r="C50" s="891"/>
      <c r="D50" s="891"/>
      <c r="E50" s="891"/>
      <c r="F50" s="891"/>
      <c r="G50" s="891"/>
      <c r="H50" s="891"/>
      <c r="I50" s="891"/>
      <c r="J50" s="891"/>
      <c r="K50" s="891"/>
      <c r="L50" s="891"/>
      <c r="M50" s="891"/>
      <c r="N50" s="891"/>
      <c r="O50" s="891"/>
      <c r="P50" s="892"/>
      <c r="Q50" s="50"/>
      <c r="R50" s="94"/>
    </row>
    <row r="51" spans="1:19" ht="16.5" customHeight="1" x14ac:dyDescent="0.2">
      <c r="A51" s="28" t="s">
        <v>82</v>
      </c>
      <c r="B51" s="885" t="s">
        <v>543</v>
      </c>
      <c r="C51" s="886"/>
      <c r="D51" s="886"/>
      <c r="E51" s="886"/>
      <c r="F51" s="886"/>
      <c r="G51" s="886"/>
      <c r="H51" s="886"/>
      <c r="I51" s="886"/>
      <c r="J51" s="886"/>
      <c r="K51" s="886"/>
      <c r="L51" s="886"/>
      <c r="M51" s="886"/>
      <c r="N51" s="886"/>
      <c r="O51" s="886"/>
      <c r="P51" s="887"/>
      <c r="R51" s="94"/>
    </row>
    <row r="52" spans="1:19" ht="16.5" customHeight="1" x14ac:dyDescent="0.2">
      <c r="A52" s="28" t="s">
        <v>83</v>
      </c>
      <c r="B52" s="885" t="s">
        <v>598</v>
      </c>
      <c r="C52" s="886"/>
      <c r="D52" s="886"/>
      <c r="E52" s="886"/>
      <c r="F52" s="886"/>
      <c r="G52" s="886"/>
      <c r="H52" s="886"/>
      <c r="I52" s="886"/>
      <c r="J52" s="886"/>
      <c r="K52" s="886"/>
      <c r="L52" s="886"/>
      <c r="M52" s="886"/>
      <c r="N52" s="886"/>
      <c r="O52" s="886"/>
      <c r="P52" s="887"/>
      <c r="R52" s="269"/>
    </row>
    <row r="53" spans="1:19" ht="16.5" customHeight="1" x14ac:dyDescent="0.2">
      <c r="A53" s="28" t="s">
        <v>84</v>
      </c>
      <c r="B53" s="885" t="s">
        <v>600</v>
      </c>
      <c r="C53" s="886"/>
      <c r="D53" s="886"/>
      <c r="E53" s="886"/>
      <c r="F53" s="886"/>
      <c r="G53" s="886"/>
      <c r="H53" s="886"/>
      <c r="I53" s="886"/>
      <c r="J53" s="886"/>
      <c r="K53" s="886"/>
      <c r="L53" s="886"/>
      <c r="M53" s="886"/>
      <c r="N53" s="886"/>
      <c r="O53" s="886"/>
      <c r="P53" s="887"/>
      <c r="R53" s="94"/>
    </row>
    <row r="54" spans="1:19" ht="16.5" customHeight="1" x14ac:dyDescent="0.2">
      <c r="A54" s="28" t="s">
        <v>545</v>
      </c>
      <c r="B54" s="885" t="s">
        <v>601</v>
      </c>
      <c r="C54" s="886"/>
      <c r="D54" s="886"/>
      <c r="E54" s="886"/>
      <c r="F54" s="886"/>
      <c r="G54" s="886"/>
      <c r="H54" s="886"/>
      <c r="I54" s="886"/>
      <c r="J54" s="886"/>
      <c r="K54" s="886"/>
      <c r="L54" s="886"/>
      <c r="M54" s="886"/>
      <c r="N54" s="886"/>
      <c r="O54" s="886"/>
      <c r="P54" s="887"/>
      <c r="R54" s="94"/>
    </row>
    <row r="55" spans="1:19" ht="16.5" customHeight="1" x14ac:dyDescent="0.2">
      <c r="A55" s="29" t="s">
        <v>85</v>
      </c>
      <c r="B55" s="885" t="s">
        <v>652</v>
      </c>
      <c r="C55" s="886"/>
      <c r="D55" s="886"/>
      <c r="E55" s="886"/>
      <c r="F55" s="886"/>
      <c r="G55" s="886"/>
      <c r="H55" s="886"/>
      <c r="I55" s="886"/>
      <c r="J55" s="886"/>
      <c r="K55" s="886"/>
      <c r="L55" s="886"/>
      <c r="M55" s="886"/>
      <c r="N55" s="886"/>
      <c r="O55" s="886"/>
      <c r="P55" s="887"/>
      <c r="R55" s="94"/>
    </row>
    <row r="56" spans="1:19" ht="16.5" customHeight="1" x14ac:dyDescent="0.2">
      <c r="A56" s="29" t="s">
        <v>86</v>
      </c>
      <c r="B56" s="885" t="s">
        <v>602</v>
      </c>
      <c r="C56" s="886"/>
      <c r="D56" s="886"/>
      <c r="E56" s="886"/>
      <c r="F56" s="886"/>
      <c r="G56" s="886"/>
      <c r="H56" s="886"/>
      <c r="I56" s="886"/>
      <c r="J56" s="886"/>
      <c r="K56" s="886"/>
      <c r="L56" s="886"/>
      <c r="M56" s="886"/>
      <c r="N56" s="886"/>
      <c r="O56" s="886"/>
      <c r="P56" s="887"/>
      <c r="R56" s="94"/>
    </row>
    <row r="57" spans="1:19" ht="16.5" customHeight="1" x14ac:dyDescent="0.2">
      <c r="A57" s="30" t="s">
        <v>51</v>
      </c>
      <c r="B57" s="885" t="s">
        <v>57</v>
      </c>
      <c r="C57" s="886"/>
      <c r="D57" s="886"/>
      <c r="E57" s="886"/>
      <c r="F57" s="886"/>
      <c r="G57" s="886"/>
      <c r="H57" s="886"/>
      <c r="I57" s="886"/>
      <c r="J57" s="886"/>
      <c r="K57" s="886"/>
      <c r="L57" s="886"/>
      <c r="M57" s="886"/>
      <c r="N57" s="886"/>
      <c r="O57" s="886"/>
      <c r="P57" s="887"/>
      <c r="R57" s="94"/>
    </row>
    <row r="58" spans="1:19" ht="16.5" customHeight="1" x14ac:dyDescent="0.2">
      <c r="A58" s="30" t="s">
        <v>52</v>
      </c>
      <c r="B58" s="885" t="s">
        <v>58</v>
      </c>
      <c r="C58" s="886"/>
      <c r="D58" s="886"/>
      <c r="E58" s="886"/>
      <c r="F58" s="886"/>
      <c r="G58" s="886"/>
      <c r="H58" s="886"/>
      <c r="I58" s="886"/>
      <c r="J58" s="886"/>
      <c r="K58" s="886"/>
      <c r="L58" s="886"/>
      <c r="M58" s="886"/>
      <c r="N58" s="886"/>
      <c r="O58" s="886"/>
      <c r="P58" s="887"/>
      <c r="R58" s="94"/>
    </row>
    <row r="59" spans="1:19" ht="16.5" customHeight="1" x14ac:dyDescent="0.2">
      <c r="A59" s="30" t="s">
        <v>53</v>
      </c>
      <c r="B59" s="885" t="s">
        <v>59</v>
      </c>
      <c r="C59" s="886"/>
      <c r="D59" s="886"/>
      <c r="E59" s="886"/>
      <c r="F59" s="886"/>
      <c r="G59" s="886"/>
      <c r="H59" s="886"/>
      <c r="I59" s="886"/>
      <c r="J59" s="886"/>
      <c r="K59" s="886"/>
      <c r="L59" s="886"/>
      <c r="M59" s="886"/>
      <c r="N59" s="886"/>
      <c r="O59" s="886"/>
      <c r="P59" s="887"/>
      <c r="R59" s="94"/>
    </row>
    <row r="60" spans="1:19" ht="16.5" customHeight="1" x14ac:dyDescent="0.2">
      <c r="A60" s="32" t="s">
        <v>48</v>
      </c>
      <c r="B60" s="885" t="s">
        <v>603</v>
      </c>
      <c r="C60" s="886"/>
      <c r="D60" s="886"/>
      <c r="E60" s="886"/>
      <c r="F60" s="886"/>
      <c r="G60" s="886"/>
      <c r="H60" s="886"/>
      <c r="I60" s="886"/>
      <c r="J60" s="886"/>
      <c r="K60" s="886"/>
      <c r="L60" s="886"/>
      <c r="M60" s="886"/>
      <c r="N60" s="886"/>
      <c r="O60" s="886"/>
      <c r="P60" s="887"/>
      <c r="R60" s="94"/>
    </row>
    <row r="61" spans="1:19" ht="16.5" customHeight="1" x14ac:dyDescent="0.2">
      <c r="A61" s="32" t="s">
        <v>49</v>
      </c>
      <c r="B61" s="885" t="s">
        <v>604</v>
      </c>
      <c r="C61" s="886"/>
      <c r="D61" s="886"/>
      <c r="E61" s="886"/>
      <c r="F61" s="886"/>
      <c r="G61" s="886"/>
      <c r="H61" s="886"/>
      <c r="I61" s="886"/>
      <c r="J61" s="886"/>
      <c r="K61" s="886"/>
      <c r="L61" s="886"/>
      <c r="M61" s="886"/>
      <c r="N61" s="886"/>
      <c r="O61" s="886"/>
      <c r="P61" s="887"/>
      <c r="R61" s="94"/>
    </row>
    <row r="62" spans="1:19" ht="16.5" customHeight="1" x14ac:dyDescent="0.2">
      <c r="A62" s="32" t="s">
        <v>50</v>
      </c>
      <c r="B62" s="885" t="s">
        <v>605</v>
      </c>
      <c r="C62" s="886"/>
      <c r="D62" s="886"/>
      <c r="E62" s="886"/>
      <c r="F62" s="886"/>
      <c r="G62" s="886"/>
      <c r="H62" s="886"/>
      <c r="I62" s="886"/>
      <c r="J62" s="886"/>
      <c r="K62" s="886"/>
      <c r="L62" s="886"/>
      <c r="M62" s="886"/>
      <c r="N62" s="886"/>
      <c r="O62" s="886"/>
      <c r="P62" s="887"/>
      <c r="R62" s="90"/>
    </row>
    <row r="63" spans="1:19" ht="16.5" customHeight="1" x14ac:dyDescent="0.2">
      <c r="A63" s="32" t="s">
        <v>50</v>
      </c>
      <c r="B63" s="885" t="s">
        <v>646</v>
      </c>
      <c r="C63" s="886"/>
      <c r="D63" s="886"/>
      <c r="E63" s="886"/>
      <c r="F63" s="886"/>
      <c r="G63" s="886"/>
      <c r="H63" s="886"/>
      <c r="I63" s="886"/>
      <c r="J63" s="886"/>
      <c r="K63" s="886"/>
      <c r="L63" s="886"/>
      <c r="M63" s="886"/>
      <c r="N63" s="886"/>
      <c r="O63" s="886"/>
      <c r="P63" s="887"/>
      <c r="S63" s="140"/>
    </row>
    <row r="64" spans="1:19" ht="24.75" customHeight="1" x14ac:dyDescent="0.2">
      <c r="A64" s="32" t="s">
        <v>50</v>
      </c>
      <c r="B64" s="890" t="s">
        <v>647</v>
      </c>
      <c r="C64" s="891"/>
      <c r="D64" s="891"/>
      <c r="E64" s="891"/>
      <c r="F64" s="891"/>
      <c r="G64" s="891"/>
      <c r="H64" s="891"/>
      <c r="I64" s="891"/>
      <c r="J64" s="891"/>
      <c r="K64" s="891"/>
      <c r="L64" s="891"/>
      <c r="M64" s="891"/>
      <c r="N64" s="891"/>
      <c r="O64" s="891"/>
      <c r="P64" s="892"/>
      <c r="S64" s="202"/>
    </row>
    <row r="65" spans="1:16" ht="16.5" customHeight="1" x14ac:dyDescent="0.2">
      <c r="A65" s="32" t="s">
        <v>87</v>
      </c>
      <c r="B65" s="885" t="s">
        <v>667</v>
      </c>
      <c r="C65" s="886"/>
      <c r="D65" s="886"/>
      <c r="E65" s="886"/>
      <c r="F65" s="886"/>
      <c r="G65" s="886"/>
      <c r="H65" s="886"/>
      <c r="I65" s="886"/>
      <c r="J65" s="886"/>
      <c r="K65" s="886"/>
      <c r="L65" s="886"/>
      <c r="M65" s="886"/>
      <c r="N65" s="886"/>
      <c r="O65" s="886"/>
      <c r="P65" s="887"/>
    </row>
    <row r="66" spans="1:16" ht="16.5" customHeight="1" x14ac:dyDescent="0.2">
      <c r="A66" s="32" t="s">
        <v>88</v>
      </c>
      <c r="B66" s="885" t="s">
        <v>668</v>
      </c>
      <c r="C66" s="886"/>
      <c r="D66" s="886"/>
      <c r="E66" s="886"/>
      <c r="F66" s="886"/>
      <c r="G66" s="886"/>
      <c r="H66" s="886"/>
      <c r="I66" s="886"/>
      <c r="J66" s="886"/>
      <c r="K66" s="886"/>
      <c r="L66" s="886"/>
      <c r="M66" s="886"/>
      <c r="N66" s="886"/>
      <c r="O66" s="886"/>
      <c r="P66" s="887"/>
    </row>
    <row r="67" spans="1:16" x14ac:dyDescent="0.2">
      <c r="B67" s="3"/>
    </row>
    <row r="69" spans="1:16" x14ac:dyDescent="0.2">
      <c r="F69" s="201"/>
    </row>
  </sheetData>
  <sheetProtection algorithmName="SHA-512" hashValue="bWrOQz3ljX5Wq/ZJWgve1KTx+u5rBM+/ErM2Qnn8Rw9pQPu3lgGNtLfxB/etI7hQgARO3IPFRRwGMsy128myvA==" saltValue="9xl5RiPA19quwY5L/A86dg==" spinCount="100000" sheet="1" objects="1" scenarios="1"/>
  <customSheetViews>
    <customSheetView guid="{B30AE3CA-B263-4ED9-9BD8-49357E294511}" showPageBreaks="1" fitToPage="1" showRuler="0" topLeftCell="A25">
      <selection activeCell="A25" sqref="A1:IV65536"/>
      <pageMargins left="0.75" right="0.75" top="1" bottom="1" header="0.5" footer="0.5"/>
      <pageSetup paperSize="9" scale="53" orientation="landscape" r:id="rId1"/>
      <headerFooter alignWithMargins="0">
        <oddHeader>&amp;C&amp;A</oddHeader>
        <oddFooter>&amp;C&amp;F</oddFooter>
      </headerFooter>
    </customSheetView>
  </customSheetViews>
  <mergeCells count="35">
    <mergeCell ref="N1:P1"/>
    <mergeCell ref="N2:P2"/>
    <mergeCell ref="N3:P3"/>
    <mergeCell ref="C1:E1"/>
    <mergeCell ref="C2:E2"/>
    <mergeCell ref="C3:E3"/>
    <mergeCell ref="H1:I1"/>
    <mergeCell ref="J1:K1"/>
    <mergeCell ref="H2:I2"/>
    <mergeCell ref="J2:K2"/>
    <mergeCell ref="I5:K5"/>
    <mergeCell ref="L5:P5"/>
    <mergeCell ref="A41:M41"/>
    <mergeCell ref="B50:P50"/>
    <mergeCell ref="B51:P51"/>
    <mergeCell ref="A47:P47"/>
    <mergeCell ref="A48:P48"/>
    <mergeCell ref="B49:P49"/>
    <mergeCell ref="B5:F5"/>
    <mergeCell ref="G5:H5"/>
    <mergeCell ref="B65:P65"/>
    <mergeCell ref="B66:P66"/>
    <mergeCell ref="B60:P60"/>
    <mergeCell ref="B61:P61"/>
    <mergeCell ref="B62:P62"/>
    <mergeCell ref="B63:P63"/>
    <mergeCell ref="B64:P64"/>
    <mergeCell ref="B57:P57"/>
    <mergeCell ref="B58:P58"/>
    <mergeCell ref="B59:P59"/>
    <mergeCell ref="B52:P52"/>
    <mergeCell ref="B53:P53"/>
    <mergeCell ref="B54:P54"/>
    <mergeCell ref="B55:P55"/>
    <mergeCell ref="B56:P56"/>
  </mergeCells>
  <phoneticPr fontId="10" type="noConversion"/>
  <conditionalFormatting sqref="E1:E3">
    <cfRule type="cellIs" dxfId="89" priority="59" operator="equal">
      <formula>"ADDITIONAL"</formula>
    </cfRule>
    <cfRule type="cellIs" dxfId="88" priority="60" operator="equal">
      <formula>"?"</formula>
    </cfRule>
  </conditionalFormatting>
  <conditionalFormatting sqref="N40 N23:N38">
    <cfRule type="cellIs" dxfId="87" priority="10" operator="equal">
      <formula>0</formula>
    </cfRule>
  </conditionalFormatting>
  <conditionalFormatting sqref="N39">
    <cfRule type="cellIs" dxfId="86" priority="6" operator="equal">
      <formula>0</formula>
    </cfRule>
  </conditionalFormatting>
  <conditionalFormatting sqref="N8:N15 N22">
    <cfRule type="cellIs" dxfId="85" priority="4" operator="equal">
      <formula>0</formula>
    </cfRule>
  </conditionalFormatting>
  <conditionalFormatting sqref="N8:N15 N22:N40">
    <cfRule type="expression" dxfId="84" priority="294">
      <formula>#REF!="ENCODE Exchange rate !"</formula>
    </cfRule>
  </conditionalFormatting>
  <conditionalFormatting sqref="N16:N21">
    <cfRule type="cellIs" dxfId="83" priority="1" operator="equal">
      <formula>0</formula>
    </cfRule>
  </conditionalFormatting>
  <conditionalFormatting sqref="N16:N21">
    <cfRule type="expression" dxfId="82" priority="2">
      <formula>#REF!="ENCODE Exchange rate !"</formula>
    </cfRule>
  </conditionalFormatting>
  <dataValidations count="2">
    <dataValidation type="custom" allowBlank="1" showInputMessage="1" showErrorMessage="1" error="Amount WITH non-recoverable VAT cannot be smaller than Amount WITHOUT VAT" sqref="M8:M40">
      <formula1>(M8&gt;=L8)</formula1>
    </dataValidation>
    <dataValidation type="list" allowBlank="1" showInputMessage="1" showErrorMessage="1" sqref="Q8:Q39">
      <formula1>ActionNr</formula1>
    </dataValidation>
  </dataValidations>
  <pageMargins left="0.31496062992125984" right="0.39370078740157483" top="0.86614173228346458" bottom="0.59055118110236227" header="0.39370078740157483" footer="0.39370078740157483"/>
  <pageSetup paperSize="8" scale="75" fitToHeight="5" orientation="landscape" r:id="rId2"/>
  <headerFooter scaleWithDoc="0">
    <oddHeader>&amp;C&amp;"Arial,Gras"&amp;12Individual Financial Statement - Details on &amp;A&amp;R&amp;G</oddHeader>
    <oddFooter>&amp;C&amp;8Page &amp;P of &amp;N</oddFooter>
  </headerFooter>
  <drawing r:id="rId3"/>
  <legacyDrawing r:id="rId4"/>
  <legacyDrawingHF r:id="rId5"/>
  <controls>
    <mc:AlternateContent xmlns:mc="http://schemas.openxmlformats.org/markup-compatibility/2006">
      <mc:Choice Requires="x14">
        <control shapeId="4097" r:id="rId6" name="CommandButton">
          <controlPr defaultSize="0" print="0" autoFill="0" autoLine="0" r:id="rId7">
            <anchor moveWithCells="1">
              <from>
                <xdr:col>18</xdr:col>
                <xdr:colOff>0</xdr:colOff>
                <xdr:row>0</xdr:row>
                <xdr:rowOff>142875</xdr:rowOff>
              </from>
              <to>
                <xdr:col>21</xdr:col>
                <xdr:colOff>247650</xdr:colOff>
                <xdr:row>2</xdr:row>
                <xdr:rowOff>161925</xdr:rowOff>
              </to>
            </anchor>
          </controlPr>
        </control>
      </mc:Choice>
      <mc:Fallback>
        <control shapeId="4097" r:id="rId6" name="CommandButton"/>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5">
    <tabColor rgb="FF92D050"/>
    <pageSetUpPr fitToPage="1"/>
  </sheetPr>
  <dimension ref="A1:U69"/>
  <sheetViews>
    <sheetView zoomScaleNormal="100" workbookViewId="0">
      <selection activeCell="N8" sqref="N8"/>
    </sheetView>
  </sheetViews>
  <sheetFormatPr defaultRowHeight="12.75" x14ac:dyDescent="0.2"/>
  <cols>
    <col min="1" max="1" width="4.28515625" style="3" customWidth="1"/>
    <col min="2" max="2" width="20" customWidth="1"/>
    <col min="3" max="4" width="12.85546875" customWidth="1"/>
    <col min="5" max="5" width="28.5703125" style="3" customWidth="1"/>
    <col min="6" max="6" width="35.7109375" style="3" customWidth="1"/>
    <col min="7" max="8" width="11.7109375" customWidth="1"/>
    <col min="9" max="10" width="15" customWidth="1"/>
    <col min="11" max="11" width="10" style="3" customWidth="1"/>
    <col min="12" max="13" width="15" customWidth="1"/>
    <col min="14" max="14" width="21.42578125" style="118" customWidth="1"/>
    <col min="15" max="15" width="15" style="50" customWidth="1"/>
    <col min="16" max="16" width="22" style="50" customWidth="1"/>
    <col min="17" max="17" width="16.5703125" customWidth="1"/>
  </cols>
  <sheetData>
    <row r="1" spans="1:17" s="20" customFormat="1" ht="16.5" customHeight="1" x14ac:dyDescent="0.2">
      <c r="A1" s="59"/>
      <c r="B1" s="73" t="s">
        <v>684</v>
      </c>
      <c r="C1" s="868" t="str">
        <f>'Individual Cost Statement'!B3:B3</f>
        <v>LIFE19 ENV/DK/000013 - ForFit</v>
      </c>
      <c r="D1" s="868"/>
      <c r="E1" s="868"/>
      <c r="F1" s="59"/>
      <c r="G1" s="913" t="s">
        <v>73</v>
      </c>
      <c r="H1" s="913"/>
      <c r="I1" s="479" t="str">
        <f>'Individual Cost Statement'!E3:E3</f>
        <v>1. September 2020</v>
      </c>
      <c r="K1" s="877" t="s">
        <v>165</v>
      </c>
      <c r="L1" s="877"/>
      <c r="M1" s="877"/>
      <c r="N1" s="117"/>
      <c r="O1" s="50"/>
      <c r="P1" s="50"/>
    </row>
    <row r="2" spans="1:17" s="20" customFormat="1" ht="16.5" customHeight="1" x14ac:dyDescent="0.2">
      <c r="A2" s="59"/>
      <c r="B2" s="73" t="s">
        <v>178</v>
      </c>
      <c r="C2" s="868" t="str">
        <f>'Individual Cost Statement'!B4:B4</f>
        <v>Denmark</v>
      </c>
      <c r="D2" s="868"/>
      <c r="E2" s="868"/>
      <c r="F2" s="59"/>
      <c r="G2" s="913" t="s">
        <v>74</v>
      </c>
      <c r="H2" s="913"/>
      <c r="I2" s="479" t="str">
        <f>'Individual Cost Statement'!E4:E4</f>
        <v>31. December 2020</v>
      </c>
      <c r="K2" s="878" t="s">
        <v>563</v>
      </c>
      <c r="L2" s="878"/>
      <c r="M2" s="878"/>
      <c r="N2" s="117"/>
      <c r="O2" s="50"/>
      <c r="P2" s="50"/>
    </row>
    <row r="3" spans="1:17" s="20" customFormat="1" ht="16.5" customHeight="1" x14ac:dyDescent="0.2">
      <c r="A3" s="59"/>
      <c r="B3" s="73" t="s">
        <v>524</v>
      </c>
      <c r="C3" s="868" t="str">
        <f>'Individual Cost Statement'!B6:B6</f>
        <v>Københavns Universitet</v>
      </c>
      <c r="D3" s="868"/>
      <c r="E3" s="868"/>
      <c r="F3" s="84"/>
      <c r="G3" s="19"/>
      <c r="K3" s="888">
        <f>M40</f>
        <v>0</v>
      </c>
      <c r="L3" s="888"/>
      <c r="M3" s="888"/>
      <c r="N3" s="117"/>
      <c r="O3" s="50"/>
      <c r="P3" s="50"/>
    </row>
    <row r="4" spans="1:17" s="20" customFormat="1" ht="16.5" customHeight="1" x14ac:dyDescent="0.2">
      <c r="A4" s="59"/>
      <c r="B4" s="21"/>
      <c r="C4" s="18"/>
      <c r="D4" s="18"/>
      <c r="E4" s="114"/>
      <c r="F4" s="114"/>
      <c r="G4" s="18"/>
      <c r="K4" s="59"/>
      <c r="N4" s="118"/>
      <c r="O4" s="50"/>
      <c r="P4" s="50"/>
    </row>
    <row r="5" spans="1:17" ht="16.5" customHeight="1" x14ac:dyDescent="0.25">
      <c r="B5" s="909" t="s">
        <v>511</v>
      </c>
      <c r="C5" s="910"/>
      <c r="D5" s="911"/>
      <c r="E5" s="912" t="s">
        <v>174</v>
      </c>
      <c r="F5" s="912"/>
      <c r="G5" s="912"/>
      <c r="H5" s="912"/>
      <c r="I5" s="897" t="s">
        <v>515</v>
      </c>
      <c r="J5" s="897"/>
      <c r="K5" s="897"/>
      <c r="L5" s="897"/>
      <c r="M5" s="897"/>
      <c r="N5" s="204" t="s">
        <v>612</v>
      </c>
      <c r="O5" s="363" t="s">
        <v>834</v>
      </c>
      <c r="P5" s="363" t="s">
        <v>835</v>
      </c>
      <c r="Q5" s="363" t="s">
        <v>850</v>
      </c>
    </row>
    <row r="6" spans="1:17" s="1" customFormat="1" ht="16.5" customHeight="1" x14ac:dyDescent="0.2">
      <c r="A6" s="57" t="s">
        <v>4</v>
      </c>
      <c r="B6" s="67" t="s">
        <v>81</v>
      </c>
      <c r="C6" s="67" t="s">
        <v>82</v>
      </c>
      <c r="D6" s="67" t="s">
        <v>83</v>
      </c>
      <c r="E6" s="68" t="s">
        <v>85</v>
      </c>
      <c r="F6" s="68" t="s">
        <v>86</v>
      </c>
      <c r="G6" s="68" t="s">
        <v>175</v>
      </c>
      <c r="H6" s="68" t="s">
        <v>549</v>
      </c>
      <c r="I6" s="32" t="s">
        <v>51</v>
      </c>
      <c r="J6" s="32" t="s">
        <v>52</v>
      </c>
      <c r="K6" s="32" t="s">
        <v>53</v>
      </c>
      <c r="L6" s="32" t="s">
        <v>54</v>
      </c>
      <c r="M6" s="32" t="s">
        <v>514</v>
      </c>
      <c r="N6" s="119" t="s">
        <v>6</v>
      </c>
      <c r="O6" s="364" t="s">
        <v>836</v>
      </c>
      <c r="P6" s="364" t="s">
        <v>836</v>
      </c>
      <c r="Q6" s="364" t="s">
        <v>836</v>
      </c>
    </row>
    <row r="7" spans="1:17" s="2" customFormat="1" ht="83.25" customHeight="1" x14ac:dyDescent="0.2">
      <c r="A7" s="44" t="s">
        <v>0</v>
      </c>
      <c r="B7" s="47" t="s">
        <v>12</v>
      </c>
      <c r="C7" s="47" t="s">
        <v>56</v>
      </c>
      <c r="D7" s="47" t="s">
        <v>7</v>
      </c>
      <c r="E7" s="69" t="s">
        <v>24</v>
      </c>
      <c r="F7" s="100" t="s">
        <v>546</v>
      </c>
      <c r="G7" s="100" t="s">
        <v>547</v>
      </c>
      <c r="H7" s="100" t="s">
        <v>548</v>
      </c>
      <c r="I7" s="48" t="s">
        <v>512</v>
      </c>
      <c r="J7" s="48" t="s">
        <v>513</v>
      </c>
      <c r="K7" s="206" t="s">
        <v>3</v>
      </c>
      <c r="L7" s="208" t="s">
        <v>719</v>
      </c>
      <c r="M7" s="208" t="s">
        <v>716</v>
      </c>
      <c r="N7" s="205" t="s">
        <v>613</v>
      </c>
      <c r="O7" s="432" t="s">
        <v>847</v>
      </c>
      <c r="P7" s="432" t="s">
        <v>849</v>
      </c>
      <c r="Q7" s="432" t="s">
        <v>851</v>
      </c>
    </row>
    <row r="8" spans="1:17" s="60" customFormat="1" ht="34.5" customHeight="1" x14ac:dyDescent="0.2">
      <c r="A8" s="76">
        <f t="shared" ref="A8:A22" si="0">ROW()-7</f>
        <v>1</v>
      </c>
      <c r="B8" s="544"/>
      <c r="C8" s="549"/>
      <c r="D8" s="544"/>
      <c r="E8" s="545"/>
      <c r="F8" s="545"/>
      <c r="G8" s="544"/>
      <c r="H8" s="544"/>
      <c r="I8" s="548"/>
      <c r="J8" s="548"/>
      <c r="K8" s="72">
        <f>IF(AND('Individual Cost Statement'!$D$25:$D$25="Not applicable (all costs in EURO)",I8&gt;0),1,IF(AND('Individual Cost Statement'!$D$25:$D$25="Date when costs incurred",I8&gt;0),0,'Individual Cost Statement'!$F$26))</f>
        <v>1</v>
      </c>
      <c r="L8" s="35" t="str">
        <f t="shared" ref="L8:L22" si="1">IF(AND(I8&gt;0,K8&gt;0),I8/K8," ")</f>
        <v xml:space="preserve"> </v>
      </c>
      <c r="M8" s="35" t="str">
        <f t="shared" ref="M8:M22" si="2">IF(AND(J8&gt;0,K8&gt;0),J8/K8," ")</f>
        <v xml:space="preserve"> </v>
      </c>
      <c r="N8" s="561"/>
      <c r="O8" s="562"/>
      <c r="P8" s="563"/>
      <c r="Q8" s="367">
        <f>IF(D8="",0,YEAR(D8))</f>
        <v>0</v>
      </c>
    </row>
    <row r="9" spans="1:17" s="60" customFormat="1" ht="15" customHeight="1" x14ac:dyDescent="0.2">
      <c r="A9" s="76">
        <f t="shared" si="0"/>
        <v>2</v>
      </c>
      <c r="B9" s="544"/>
      <c r="C9" s="549"/>
      <c r="D9" s="544"/>
      <c r="E9" s="545"/>
      <c r="F9" s="545"/>
      <c r="G9" s="544"/>
      <c r="H9" s="544"/>
      <c r="I9" s="548"/>
      <c r="J9" s="548"/>
      <c r="K9" s="72">
        <f>IF(AND('Individual Cost Statement'!$D$25:$D$25="Not applicable (all costs in EURO)",I9&gt;0),1,IF(AND('Individual Cost Statement'!$D$25:$D$25="Date when costs incurred",I9&gt;0),0,'Individual Cost Statement'!$F$26))</f>
        <v>1</v>
      </c>
      <c r="L9" s="35" t="str">
        <f t="shared" si="1"/>
        <v xml:space="preserve"> </v>
      </c>
      <c r="M9" s="35" t="str">
        <f t="shared" si="2"/>
        <v xml:space="preserve"> </v>
      </c>
      <c r="N9" s="561"/>
      <c r="O9" s="562"/>
      <c r="P9" s="563"/>
      <c r="Q9" s="367">
        <f t="shared" ref="Q9:Q22" si="3">IF(D9="",0,YEAR(D9))</f>
        <v>0</v>
      </c>
    </row>
    <row r="10" spans="1:17" s="60" customFormat="1" ht="15" customHeight="1" x14ac:dyDescent="0.2">
      <c r="A10" s="76">
        <f t="shared" si="0"/>
        <v>3</v>
      </c>
      <c r="B10" s="544"/>
      <c r="C10" s="549"/>
      <c r="D10" s="544"/>
      <c r="E10" s="545"/>
      <c r="F10" s="545"/>
      <c r="G10" s="544"/>
      <c r="H10" s="544"/>
      <c r="I10" s="548"/>
      <c r="J10" s="548"/>
      <c r="K10" s="72">
        <f>IF(AND('Individual Cost Statement'!$D$25:$D$25="Not applicable (all costs in EURO)",I10&gt;0),1,IF(AND('Individual Cost Statement'!$D$25:$D$25="Date when costs incurred",I10&gt;0),0,'Individual Cost Statement'!$F$26))</f>
        <v>1</v>
      </c>
      <c r="L10" s="35" t="str">
        <f t="shared" si="1"/>
        <v xml:space="preserve"> </v>
      </c>
      <c r="M10" s="35" t="str">
        <f t="shared" si="2"/>
        <v xml:space="preserve"> </v>
      </c>
      <c r="N10" s="561"/>
      <c r="O10" s="562"/>
      <c r="P10" s="563"/>
      <c r="Q10" s="367">
        <f t="shared" si="3"/>
        <v>0</v>
      </c>
    </row>
    <row r="11" spans="1:17" s="60" customFormat="1" ht="15" customHeight="1" x14ac:dyDescent="0.2">
      <c r="A11" s="76">
        <f t="shared" si="0"/>
        <v>4</v>
      </c>
      <c r="B11" s="544"/>
      <c r="C11" s="549"/>
      <c r="D11" s="544"/>
      <c r="E11" s="545"/>
      <c r="F11" s="545"/>
      <c r="G11" s="544"/>
      <c r="H11" s="544"/>
      <c r="I11" s="548"/>
      <c r="J11" s="548"/>
      <c r="K11" s="72">
        <f>IF(AND('Individual Cost Statement'!$D$25:$D$25="Not applicable (all costs in EURO)",I11&gt;0),1,IF(AND('Individual Cost Statement'!$D$25:$D$25="Date when costs incurred",I11&gt;0),0,'Individual Cost Statement'!$F$26))</f>
        <v>1</v>
      </c>
      <c r="L11" s="35" t="str">
        <f t="shared" si="1"/>
        <v xml:space="preserve"> </v>
      </c>
      <c r="M11" s="35" t="str">
        <f t="shared" si="2"/>
        <v xml:space="preserve"> </v>
      </c>
      <c r="N11" s="561"/>
      <c r="O11" s="562"/>
      <c r="P11" s="563"/>
      <c r="Q11" s="367">
        <f t="shared" si="3"/>
        <v>0</v>
      </c>
    </row>
    <row r="12" spans="1:17" s="60" customFormat="1" ht="15" customHeight="1" x14ac:dyDescent="0.2">
      <c r="A12" s="76">
        <f t="shared" si="0"/>
        <v>5</v>
      </c>
      <c r="B12" s="544"/>
      <c r="C12" s="549"/>
      <c r="D12" s="544"/>
      <c r="E12" s="545"/>
      <c r="F12" s="545"/>
      <c r="G12" s="544"/>
      <c r="H12" s="544"/>
      <c r="I12" s="548"/>
      <c r="J12" s="548"/>
      <c r="K12" s="72">
        <f>IF(AND('Individual Cost Statement'!$D$25:$D$25="Not applicable (all costs in EURO)",I12&gt;0),1,IF(AND('Individual Cost Statement'!$D$25:$D$25="Date when costs incurred",I12&gt;0),0,'Individual Cost Statement'!$F$26))</f>
        <v>1</v>
      </c>
      <c r="L12" s="35" t="str">
        <f t="shared" si="1"/>
        <v xml:space="preserve"> </v>
      </c>
      <c r="M12" s="35" t="str">
        <f t="shared" si="2"/>
        <v xml:space="preserve"> </v>
      </c>
      <c r="N12" s="561"/>
      <c r="O12" s="562"/>
      <c r="P12" s="563"/>
      <c r="Q12" s="367">
        <f t="shared" si="3"/>
        <v>0</v>
      </c>
    </row>
    <row r="13" spans="1:17" s="60" customFormat="1" ht="15" customHeight="1" x14ac:dyDescent="0.2">
      <c r="A13" s="76">
        <f t="shared" si="0"/>
        <v>6</v>
      </c>
      <c r="B13" s="544"/>
      <c r="C13" s="549"/>
      <c r="D13" s="544"/>
      <c r="E13" s="545"/>
      <c r="F13" s="545"/>
      <c r="G13" s="544"/>
      <c r="H13" s="544"/>
      <c r="I13" s="548"/>
      <c r="J13" s="548"/>
      <c r="K13" s="72">
        <f>IF(AND('Individual Cost Statement'!$D$25:$D$25="Not applicable (all costs in EURO)",I13&gt;0),1,IF(AND('Individual Cost Statement'!$D$25:$D$25="Date when costs incurred",I13&gt;0),0,'Individual Cost Statement'!$F$26))</f>
        <v>1</v>
      </c>
      <c r="L13" s="35" t="str">
        <f t="shared" si="1"/>
        <v xml:space="preserve"> </v>
      </c>
      <c r="M13" s="35" t="str">
        <f t="shared" si="2"/>
        <v xml:space="preserve"> </v>
      </c>
      <c r="N13" s="561"/>
      <c r="O13" s="562"/>
      <c r="P13" s="563"/>
      <c r="Q13" s="367">
        <f t="shared" si="3"/>
        <v>0</v>
      </c>
    </row>
    <row r="14" spans="1:17" s="60" customFormat="1" ht="15" customHeight="1" x14ac:dyDescent="0.2">
      <c r="A14" s="76">
        <f t="shared" si="0"/>
        <v>7</v>
      </c>
      <c r="B14" s="544"/>
      <c r="C14" s="549"/>
      <c r="D14" s="544"/>
      <c r="E14" s="545"/>
      <c r="F14" s="545"/>
      <c r="G14" s="544"/>
      <c r="H14" s="544"/>
      <c r="I14" s="548"/>
      <c r="J14" s="548"/>
      <c r="K14" s="72">
        <f>IF(AND('Individual Cost Statement'!$D$25:$D$25="Not applicable (all costs in EURO)",I14&gt;0),1,IF(AND('Individual Cost Statement'!$D$25:$D$25="Date when costs incurred",I14&gt;0),0,'Individual Cost Statement'!$F$26))</f>
        <v>1</v>
      </c>
      <c r="L14" s="35" t="str">
        <f t="shared" si="1"/>
        <v xml:space="preserve"> </v>
      </c>
      <c r="M14" s="35" t="str">
        <f t="shared" si="2"/>
        <v xml:space="preserve"> </v>
      </c>
      <c r="N14" s="561"/>
      <c r="O14" s="562"/>
      <c r="P14" s="563"/>
      <c r="Q14" s="367">
        <f t="shared" si="3"/>
        <v>0</v>
      </c>
    </row>
    <row r="15" spans="1:17" s="60" customFormat="1" ht="15" customHeight="1" x14ac:dyDescent="0.2">
      <c r="A15" s="76">
        <f t="shared" si="0"/>
        <v>8</v>
      </c>
      <c r="B15" s="544"/>
      <c r="C15" s="549"/>
      <c r="D15" s="544"/>
      <c r="E15" s="545"/>
      <c r="F15" s="545"/>
      <c r="G15" s="544"/>
      <c r="H15" s="544"/>
      <c r="I15" s="548"/>
      <c r="J15" s="548"/>
      <c r="K15" s="72">
        <f>IF(AND('Individual Cost Statement'!$D$25:$D$25="Not applicable (all costs in EURO)",I15&gt;0),1,IF(AND('Individual Cost Statement'!$D$25:$D$25="Date when costs incurred",I15&gt;0),0,'Individual Cost Statement'!$F$26))</f>
        <v>1</v>
      </c>
      <c r="L15" s="35" t="str">
        <f t="shared" si="1"/>
        <v xml:space="preserve"> </v>
      </c>
      <c r="M15" s="35" t="str">
        <f t="shared" si="2"/>
        <v xml:space="preserve"> </v>
      </c>
      <c r="N15" s="561"/>
      <c r="O15" s="562"/>
      <c r="P15" s="563"/>
      <c r="Q15" s="367">
        <f t="shared" si="3"/>
        <v>0</v>
      </c>
    </row>
    <row r="16" spans="1:17" s="60" customFormat="1" ht="15" customHeight="1" x14ac:dyDescent="0.2">
      <c r="A16" s="76">
        <f t="shared" si="0"/>
        <v>9</v>
      </c>
      <c r="B16" s="544"/>
      <c r="C16" s="549"/>
      <c r="D16" s="544"/>
      <c r="E16" s="545"/>
      <c r="F16" s="545"/>
      <c r="G16" s="544"/>
      <c r="H16" s="544"/>
      <c r="I16" s="548"/>
      <c r="J16" s="548"/>
      <c r="K16" s="72">
        <f>IF(AND('Individual Cost Statement'!$D$25:$D$25="Not applicable (all costs in EURO)",I16&gt;0),1,IF(AND('Individual Cost Statement'!$D$25:$D$25="Date when costs incurred",I16&gt;0),0,'Individual Cost Statement'!$F$26))</f>
        <v>1</v>
      </c>
      <c r="L16" s="35" t="str">
        <f t="shared" si="1"/>
        <v xml:space="preserve"> </v>
      </c>
      <c r="M16" s="35" t="str">
        <f t="shared" si="2"/>
        <v xml:space="preserve"> </v>
      </c>
      <c r="N16" s="561"/>
      <c r="O16" s="562"/>
      <c r="P16" s="563"/>
      <c r="Q16" s="367">
        <f t="shared" si="3"/>
        <v>0</v>
      </c>
    </row>
    <row r="17" spans="1:17" s="60" customFormat="1" ht="15" customHeight="1" x14ac:dyDescent="0.2">
      <c r="A17" s="76">
        <f t="shared" si="0"/>
        <v>10</v>
      </c>
      <c r="B17" s="544"/>
      <c r="C17" s="549"/>
      <c r="D17" s="544"/>
      <c r="E17" s="545"/>
      <c r="F17" s="545"/>
      <c r="G17" s="544"/>
      <c r="H17" s="544"/>
      <c r="I17" s="548"/>
      <c r="J17" s="548"/>
      <c r="K17" s="72">
        <f>IF(AND('Individual Cost Statement'!$D$25:$D$25="Not applicable (all costs in EURO)",I17&gt;0),1,IF(AND('Individual Cost Statement'!$D$25:$D$25="Date when costs incurred",I17&gt;0),0,'Individual Cost Statement'!$F$26))</f>
        <v>1</v>
      </c>
      <c r="L17" s="35" t="str">
        <f t="shared" si="1"/>
        <v xml:space="preserve"> </v>
      </c>
      <c r="M17" s="35" t="str">
        <f t="shared" si="2"/>
        <v xml:space="preserve"> </v>
      </c>
      <c r="N17" s="561"/>
      <c r="O17" s="562"/>
      <c r="P17" s="563"/>
      <c r="Q17" s="367">
        <f t="shared" si="3"/>
        <v>0</v>
      </c>
    </row>
    <row r="18" spans="1:17" s="60" customFormat="1" ht="15" customHeight="1" x14ac:dyDescent="0.2">
      <c r="A18" s="76">
        <f t="shared" si="0"/>
        <v>11</v>
      </c>
      <c r="B18" s="544"/>
      <c r="C18" s="549"/>
      <c r="D18" s="544"/>
      <c r="E18" s="545"/>
      <c r="F18" s="545"/>
      <c r="G18" s="544"/>
      <c r="H18" s="544"/>
      <c r="I18" s="548"/>
      <c r="J18" s="548"/>
      <c r="K18" s="72">
        <f>IF(AND('Individual Cost Statement'!$D$25:$D$25="Not applicable (all costs in EURO)",I18&gt;0),1,IF(AND('Individual Cost Statement'!$D$25:$D$25="Date when costs incurred",I18&gt;0),0,'Individual Cost Statement'!$F$26))</f>
        <v>1</v>
      </c>
      <c r="L18" s="35" t="str">
        <f t="shared" ref="L18:L21" si="4">IF(AND(I18&gt;0,K18&gt;0),I18/K18," ")</f>
        <v xml:space="preserve"> </v>
      </c>
      <c r="M18" s="35" t="str">
        <f t="shared" ref="M18:M21" si="5">IF(AND(J18&gt;0,K18&gt;0),J18/K18," ")</f>
        <v xml:space="preserve"> </v>
      </c>
      <c r="N18" s="561"/>
      <c r="O18" s="562"/>
      <c r="P18" s="563"/>
      <c r="Q18" s="367">
        <f t="shared" si="3"/>
        <v>0</v>
      </c>
    </row>
    <row r="19" spans="1:17" s="60" customFormat="1" ht="15" customHeight="1" x14ac:dyDescent="0.2">
      <c r="A19" s="76">
        <f t="shared" si="0"/>
        <v>12</v>
      </c>
      <c r="B19" s="544"/>
      <c r="C19" s="549"/>
      <c r="D19" s="544"/>
      <c r="E19" s="545"/>
      <c r="F19" s="545"/>
      <c r="G19" s="544"/>
      <c r="H19" s="544"/>
      <c r="I19" s="548"/>
      <c r="J19" s="548"/>
      <c r="K19" s="72">
        <f>IF(AND('Individual Cost Statement'!$D$25:$D$25="Not applicable (all costs in EURO)",I19&gt;0),1,IF(AND('Individual Cost Statement'!$D$25:$D$25="Date when costs incurred",I19&gt;0),0,'Individual Cost Statement'!$F$26))</f>
        <v>1</v>
      </c>
      <c r="L19" s="35" t="str">
        <f t="shared" si="4"/>
        <v xml:space="preserve"> </v>
      </c>
      <c r="M19" s="35" t="str">
        <f t="shared" si="5"/>
        <v xml:space="preserve"> </v>
      </c>
      <c r="N19" s="561"/>
      <c r="O19" s="562"/>
      <c r="P19" s="563"/>
      <c r="Q19" s="367">
        <f t="shared" si="3"/>
        <v>0</v>
      </c>
    </row>
    <row r="20" spans="1:17" s="60" customFormat="1" ht="15" customHeight="1" x14ac:dyDescent="0.2">
      <c r="A20" s="76">
        <f t="shared" si="0"/>
        <v>13</v>
      </c>
      <c r="B20" s="544"/>
      <c r="C20" s="549"/>
      <c r="D20" s="544"/>
      <c r="E20" s="545"/>
      <c r="F20" s="545"/>
      <c r="G20" s="544"/>
      <c r="H20" s="544"/>
      <c r="I20" s="548"/>
      <c r="J20" s="548"/>
      <c r="K20" s="72">
        <f>IF(AND('Individual Cost Statement'!$D$25:$D$25="Not applicable (all costs in EURO)",I20&gt;0),1,IF(AND('Individual Cost Statement'!$D$25:$D$25="Date when costs incurred",I20&gt;0),0,'Individual Cost Statement'!$F$26))</f>
        <v>1</v>
      </c>
      <c r="L20" s="35" t="str">
        <f t="shared" si="4"/>
        <v xml:space="preserve"> </v>
      </c>
      <c r="M20" s="35" t="str">
        <f t="shared" si="5"/>
        <v xml:space="preserve"> </v>
      </c>
      <c r="N20" s="561"/>
      <c r="O20" s="562"/>
      <c r="P20" s="563"/>
      <c r="Q20" s="367">
        <f t="shared" si="3"/>
        <v>0</v>
      </c>
    </row>
    <row r="21" spans="1:17" s="60" customFormat="1" ht="15" customHeight="1" x14ac:dyDescent="0.2">
      <c r="A21" s="76">
        <f t="shared" si="0"/>
        <v>14</v>
      </c>
      <c r="B21" s="544"/>
      <c r="C21" s="549"/>
      <c r="D21" s="544"/>
      <c r="E21" s="545"/>
      <c r="F21" s="545"/>
      <c r="G21" s="544"/>
      <c r="H21" s="544"/>
      <c r="I21" s="548"/>
      <c r="J21" s="548"/>
      <c r="K21" s="72">
        <f>IF(AND('Individual Cost Statement'!$D$25:$D$25="Not applicable (all costs in EURO)",I21&gt;0),1,IF(AND('Individual Cost Statement'!$D$25:$D$25="Date when costs incurred",I21&gt;0),0,'Individual Cost Statement'!$F$26))</f>
        <v>1</v>
      </c>
      <c r="L21" s="35" t="str">
        <f t="shared" si="4"/>
        <v xml:space="preserve"> </v>
      </c>
      <c r="M21" s="35" t="str">
        <f t="shared" si="5"/>
        <v xml:space="preserve"> </v>
      </c>
      <c r="N21" s="561"/>
      <c r="O21" s="562"/>
      <c r="P21" s="563"/>
      <c r="Q21" s="367">
        <f t="shared" si="3"/>
        <v>0</v>
      </c>
    </row>
    <row r="22" spans="1:17" s="60" customFormat="1" ht="15" customHeight="1" x14ac:dyDescent="0.2">
      <c r="A22" s="76">
        <f t="shared" si="0"/>
        <v>15</v>
      </c>
      <c r="B22" s="544"/>
      <c r="C22" s="549"/>
      <c r="D22" s="544"/>
      <c r="E22" s="545"/>
      <c r="F22" s="545"/>
      <c r="G22" s="544"/>
      <c r="H22" s="544"/>
      <c r="I22" s="548"/>
      <c r="J22" s="548"/>
      <c r="K22" s="72">
        <f>IF(AND('Individual Cost Statement'!$D$25:$D$25="Not applicable (all costs in EURO)",I22&gt;0),1,IF(AND('Individual Cost Statement'!$D$25:$D$25="Date when costs incurred",I22&gt;0),0,'Individual Cost Statement'!$F$26))</f>
        <v>1</v>
      </c>
      <c r="L22" s="35" t="str">
        <f t="shared" si="1"/>
        <v xml:space="preserve"> </v>
      </c>
      <c r="M22" s="35" t="str">
        <f t="shared" si="2"/>
        <v xml:space="preserve"> </v>
      </c>
      <c r="N22" s="561"/>
      <c r="O22" s="562"/>
      <c r="P22" s="563"/>
      <c r="Q22" s="367">
        <f t="shared" si="3"/>
        <v>0</v>
      </c>
    </row>
    <row r="23" spans="1:17" s="60" customFormat="1" ht="15" customHeight="1" x14ac:dyDescent="0.2">
      <c r="A23" s="381">
        <f t="shared" ref="A23:A39" si="6">ROW()-7</f>
        <v>16</v>
      </c>
      <c r="B23" s="552" t="s">
        <v>858</v>
      </c>
      <c r="C23" s="555"/>
      <c r="D23" s="552"/>
      <c r="E23" s="554"/>
      <c r="F23" s="554"/>
      <c r="G23" s="552"/>
      <c r="H23" s="552"/>
      <c r="I23" s="556"/>
      <c r="J23" s="556"/>
      <c r="K23" s="289">
        <f>IF(AND('Individual Cost Statement'!$D$25:$D$25="Not applicable (all costs in EURO)",I23&gt;0),1,IF(AND('Individual Cost Statement'!$D$25:$D$25="Date when costs incurred",I23&gt;0),0,'Individual Cost Statement'!$F$26))</f>
        <v>1</v>
      </c>
      <c r="L23" s="288" t="str">
        <f t="shared" ref="L23:L38" si="7">IF(AND(I23&gt;0,K23&gt;0),I23/K23," ")</f>
        <v xml:space="preserve"> </v>
      </c>
      <c r="M23" s="288">
        <f>SUM(M8:M22)</f>
        <v>0</v>
      </c>
      <c r="N23" s="564"/>
      <c r="O23" s="558" t="str">
        <f>IF(K22&gt;0," ",IF(AND('Individual Cost Statement'!$D$25:$D$25="Date when costs incurred",I22&gt;0),"ENCODE Exchange rate !"," "))</f>
        <v xml:space="preserve"> </v>
      </c>
      <c r="P23" s="559"/>
      <c r="Q23" s="383"/>
    </row>
    <row r="24" spans="1:17" s="60" customFormat="1" ht="15" customHeight="1" x14ac:dyDescent="0.2">
      <c r="A24" s="76">
        <f t="shared" si="6"/>
        <v>17</v>
      </c>
      <c r="B24" s="544"/>
      <c r="C24" s="549"/>
      <c r="D24" s="544"/>
      <c r="E24" s="545"/>
      <c r="F24" s="545"/>
      <c r="G24" s="544"/>
      <c r="H24" s="544"/>
      <c r="I24" s="548"/>
      <c r="J24" s="548"/>
      <c r="K24" s="72">
        <f>IF(AND('Individual Cost Statement'!$D$25:$D$25="Not applicable (all costs in EURO)",I24&gt;0),1,IF(AND('Individual Cost Statement'!$D$25:$D$25="Date when costs incurred",I24&gt;0),0,'Individual Cost Statement'!$F$26))</f>
        <v>1</v>
      </c>
      <c r="L24" s="35" t="str">
        <f t="shared" si="7"/>
        <v xml:space="preserve"> </v>
      </c>
      <c r="M24" s="35" t="str">
        <f t="shared" ref="M24:M38" si="8">IF(AND(J24&gt;0,K24&gt;0),J24/K24," ")</f>
        <v xml:space="preserve"> </v>
      </c>
      <c r="N24" s="561"/>
      <c r="O24" s="562"/>
      <c r="P24" s="563"/>
      <c r="Q24" s="367">
        <f t="shared" ref="Q24:Q38" si="9">IF(D24="",0,YEAR(D24))</f>
        <v>0</v>
      </c>
    </row>
    <row r="25" spans="1:17" s="60" customFormat="1" ht="15" customHeight="1" x14ac:dyDescent="0.2">
      <c r="A25" s="76">
        <f t="shared" si="6"/>
        <v>18</v>
      </c>
      <c r="B25" s="544"/>
      <c r="C25" s="549"/>
      <c r="D25" s="544"/>
      <c r="E25" s="545"/>
      <c r="F25" s="545"/>
      <c r="G25" s="544"/>
      <c r="H25" s="544"/>
      <c r="I25" s="548"/>
      <c r="J25" s="548"/>
      <c r="K25" s="72">
        <f>IF(AND('Individual Cost Statement'!$D$25:$D$25="Not applicable (all costs in EURO)",I25&gt;0),1,IF(AND('Individual Cost Statement'!$D$25:$D$25="Date when costs incurred",I25&gt;0),0,'Individual Cost Statement'!$F$26))</f>
        <v>1</v>
      </c>
      <c r="L25" s="35" t="str">
        <f t="shared" si="7"/>
        <v xml:space="preserve"> </v>
      </c>
      <c r="M25" s="35" t="str">
        <f t="shared" si="8"/>
        <v xml:space="preserve"> </v>
      </c>
      <c r="N25" s="561"/>
      <c r="O25" s="562"/>
      <c r="P25" s="563"/>
      <c r="Q25" s="367">
        <f t="shared" si="9"/>
        <v>0</v>
      </c>
    </row>
    <row r="26" spans="1:17" s="60" customFormat="1" ht="15" customHeight="1" x14ac:dyDescent="0.2">
      <c r="A26" s="76">
        <f t="shared" si="6"/>
        <v>19</v>
      </c>
      <c r="B26" s="544"/>
      <c r="C26" s="549"/>
      <c r="D26" s="544"/>
      <c r="E26" s="545"/>
      <c r="F26" s="545"/>
      <c r="G26" s="544"/>
      <c r="H26" s="544"/>
      <c r="I26" s="548"/>
      <c r="J26" s="548"/>
      <c r="K26" s="72">
        <f>IF(AND('Individual Cost Statement'!$D$25:$D$25="Not applicable (all costs in EURO)",I26&gt;0),1,IF(AND('Individual Cost Statement'!$D$25:$D$25="Date when costs incurred",I26&gt;0),0,'Individual Cost Statement'!$F$26))</f>
        <v>1</v>
      </c>
      <c r="L26" s="35" t="str">
        <f t="shared" si="7"/>
        <v xml:space="preserve"> </v>
      </c>
      <c r="M26" s="35" t="str">
        <f t="shared" si="8"/>
        <v xml:space="preserve"> </v>
      </c>
      <c r="N26" s="561"/>
      <c r="O26" s="562"/>
      <c r="P26" s="563"/>
      <c r="Q26" s="367">
        <f t="shared" si="9"/>
        <v>0</v>
      </c>
    </row>
    <row r="27" spans="1:17" s="60" customFormat="1" ht="15" customHeight="1" x14ac:dyDescent="0.2">
      <c r="A27" s="76">
        <f t="shared" si="6"/>
        <v>20</v>
      </c>
      <c r="B27" s="544"/>
      <c r="C27" s="549"/>
      <c r="D27" s="544"/>
      <c r="E27" s="545"/>
      <c r="F27" s="545"/>
      <c r="G27" s="544"/>
      <c r="H27" s="544"/>
      <c r="I27" s="548"/>
      <c r="J27" s="548"/>
      <c r="K27" s="72">
        <f>IF(AND('Individual Cost Statement'!$D$25:$D$25="Not applicable (all costs in EURO)",I27&gt;0),1,IF(AND('Individual Cost Statement'!$D$25:$D$25="Date when costs incurred",I27&gt;0),0,'Individual Cost Statement'!$F$26))</f>
        <v>1</v>
      </c>
      <c r="L27" s="35" t="str">
        <f t="shared" si="7"/>
        <v xml:space="preserve"> </v>
      </c>
      <c r="M27" s="35" t="str">
        <f t="shared" si="8"/>
        <v xml:space="preserve"> </v>
      </c>
      <c r="N27" s="561"/>
      <c r="O27" s="562"/>
      <c r="P27" s="563"/>
      <c r="Q27" s="367">
        <f t="shared" si="9"/>
        <v>0</v>
      </c>
    </row>
    <row r="28" spans="1:17" s="60" customFormat="1" ht="15" customHeight="1" x14ac:dyDescent="0.2">
      <c r="A28" s="76">
        <f t="shared" si="6"/>
        <v>21</v>
      </c>
      <c r="B28" s="544"/>
      <c r="C28" s="549"/>
      <c r="D28" s="544"/>
      <c r="E28" s="545"/>
      <c r="F28" s="545"/>
      <c r="G28" s="544"/>
      <c r="H28" s="544"/>
      <c r="I28" s="548"/>
      <c r="J28" s="548"/>
      <c r="K28" s="72">
        <f>IF(AND('Individual Cost Statement'!$D$25:$D$25="Not applicable (all costs in EURO)",I28&gt;0),1,IF(AND('Individual Cost Statement'!$D$25:$D$25="Date when costs incurred",I28&gt;0),0,'Individual Cost Statement'!$F$26))</f>
        <v>1</v>
      </c>
      <c r="L28" s="35" t="str">
        <f t="shared" si="7"/>
        <v xml:space="preserve"> </v>
      </c>
      <c r="M28" s="35" t="str">
        <f t="shared" si="8"/>
        <v xml:space="preserve"> </v>
      </c>
      <c r="N28" s="561"/>
      <c r="O28" s="562"/>
      <c r="P28" s="563"/>
      <c r="Q28" s="367">
        <f t="shared" si="9"/>
        <v>0</v>
      </c>
    </row>
    <row r="29" spans="1:17" s="60" customFormat="1" ht="15" customHeight="1" x14ac:dyDescent="0.2">
      <c r="A29" s="76">
        <f t="shared" si="6"/>
        <v>22</v>
      </c>
      <c r="B29" s="544"/>
      <c r="C29" s="549"/>
      <c r="D29" s="544"/>
      <c r="E29" s="545"/>
      <c r="F29" s="545"/>
      <c r="G29" s="544"/>
      <c r="H29" s="544"/>
      <c r="I29" s="548"/>
      <c r="J29" s="548"/>
      <c r="K29" s="72">
        <f>IF(AND('Individual Cost Statement'!$D$25:$D$25="Not applicable (all costs in EURO)",I29&gt;0),1,IF(AND('Individual Cost Statement'!$D$25:$D$25="Date when costs incurred",I29&gt;0),0,'Individual Cost Statement'!$F$26))</f>
        <v>1</v>
      </c>
      <c r="L29" s="35" t="str">
        <f t="shared" si="7"/>
        <v xml:space="preserve"> </v>
      </c>
      <c r="M29" s="35" t="str">
        <f t="shared" si="8"/>
        <v xml:space="preserve"> </v>
      </c>
      <c r="N29" s="561"/>
      <c r="O29" s="562"/>
      <c r="P29" s="563"/>
      <c r="Q29" s="367">
        <f t="shared" si="9"/>
        <v>0</v>
      </c>
    </row>
    <row r="30" spans="1:17" s="60" customFormat="1" ht="15" customHeight="1" x14ac:dyDescent="0.2">
      <c r="A30" s="76">
        <f t="shared" si="6"/>
        <v>23</v>
      </c>
      <c r="B30" s="544"/>
      <c r="C30" s="549"/>
      <c r="D30" s="544"/>
      <c r="E30" s="545"/>
      <c r="F30" s="545"/>
      <c r="G30" s="544"/>
      <c r="H30" s="544"/>
      <c r="I30" s="548"/>
      <c r="J30" s="548"/>
      <c r="K30" s="72">
        <f>IF(AND('Individual Cost Statement'!$D$25:$D$25="Not applicable (all costs in EURO)",I30&gt;0),1,IF(AND('Individual Cost Statement'!$D$25:$D$25="Date when costs incurred",I30&gt;0),0,'Individual Cost Statement'!$F$26))</f>
        <v>1</v>
      </c>
      <c r="L30" s="35" t="str">
        <f t="shared" si="7"/>
        <v xml:space="preserve"> </v>
      </c>
      <c r="M30" s="35" t="str">
        <f t="shared" si="8"/>
        <v xml:space="preserve"> </v>
      </c>
      <c r="N30" s="561"/>
      <c r="O30" s="562"/>
      <c r="P30" s="563"/>
      <c r="Q30" s="367">
        <f t="shared" si="9"/>
        <v>0</v>
      </c>
    </row>
    <row r="31" spans="1:17" s="60" customFormat="1" ht="15" customHeight="1" x14ac:dyDescent="0.2">
      <c r="A31" s="76">
        <f t="shared" si="6"/>
        <v>24</v>
      </c>
      <c r="B31" s="544"/>
      <c r="C31" s="549"/>
      <c r="D31" s="544"/>
      <c r="E31" s="545"/>
      <c r="F31" s="545"/>
      <c r="G31" s="544"/>
      <c r="H31" s="544"/>
      <c r="I31" s="548"/>
      <c r="J31" s="548"/>
      <c r="K31" s="72">
        <f>IF(AND('Individual Cost Statement'!$D$25:$D$25="Not applicable (all costs in EURO)",I31&gt;0),1,IF(AND('Individual Cost Statement'!$D$25:$D$25="Date when costs incurred",I31&gt;0),0,'Individual Cost Statement'!$F$26))</f>
        <v>1</v>
      </c>
      <c r="L31" s="35" t="str">
        <f t="shared" si="7"/>
        <v xml:space="preserve"> </v>
      </c>
      <c r="M31" s="35" t="str">
        <f t="shared" si="8"/>
        <v xml:space="preserve"> </v>
      </c>
      <c r="N31" s="561"/>
      <c r="O31" s="562"/>
      <c r="P31" s="563"/>
      <c r="Q31" s="367">
        <f t="shared" si="9"/>
        <v>0</v>
      </c>
    </row>
    <row r="32" spans="1:17" s="60" customFormat="1" ht="15" customHeight="1" x14ac:dyDescent="0.2">
      <c r="A32" s="76">
        <f t="shared" si="6"/>
        <v>25</v>
      </c>
      <c r="B32" s="544"/>
      <c r="C32" s="549"/>
      <c r="D32" s="544"/>
      <c r="E32" s="545"/>
      <c r="F32" s="545"/>
      <c r="G32" s="544"/>
      <c r="H32" s="544"/>
      <c r="I32" s="548"/>
      <c r="J32" s="548"/>
      <c r="K32" s="72">
        <f>IF(AND('Individual Cost Statement'!$D$25:$D$25="Not applicable (all costs in EURO)",I32&gt;0),1,IF(AND('Individual Cost Statement'!$D$25:$D$25="Date when costs incurred",I32&gt;0),0,'Individual Cost Statement'!$F$26))</f>
        <v>1</v>
      </c>
      <c r="L32" s="35" t="str">
        <f t="shared" si="7"/>
        <v xml:space="preserve"> </v>
      </c>
      <c r="M32" s="35" t="str">
        <f t="shared" si="8"/>
        <v xml:space="preserve"> </v>
      </c>
      <c r="N32" s="561"/>
      <c r="O32" s="562"/>
      <c r="P32" s="563"/>
      <c r="Q32" s="367">
        <f t="shared" si="9"/>
        <v>0</v>
      </c>
    </row>
    <row r="33" spans="1:21" s="60" customFormat="1" ht="15" customHeight="1" x14ac:dyDescent="0.2">
      <c r="A33" s="76">
        <f t="shared" si="6"/>
        <v>26</v>
      </c>
      <c r="B33" s="544"/>
      <c r="C33" s="549"/>
      <c r="D33" s="544"/>
      <c r="E33" s="545"/>
      <c r="F33" s="545"/>
      <c r="G33" s="544"/>
      <c r="H33" s="544"/>
      <c r="I33" s="548"/>
      <c r="J33" s="548"/>
      <c r="K33" s="72">
        <f>IF(AND('Individual Cost Statement'!$D$25:$D$25="Not applicable (all costs in EURO)",I33&gt;0),1,IF(AND('Individual Cost Statement'!$D$25:$D$25="Date when costs incurred",I33&gt;0),0,'Individual Cost Statement'!$F$26))</f>
        <v>1</v>
      </c>
      <c r="L33" s="35" t="str">
        <f t="shared" si="7"/>
        <v xml:space="preserve"> </v>
      </c>
      <c r="M33" s="35" t="str">
        <f t="shared" si="8"/>
        <v xml:space="preserve"> </v>
      </c>
      <c r="N33" s="561"/>
      <c r="O33" s="562"/>
      <c r="P33" s="563"/>
      <c r="Q33" s="367">
        <f t="shared" si="9"/>
        <v>0</v>
      </c>
    </row>
    <row r="34" spans="1:21" s="60" customFormat="1" ht="15" customHeight="1" x14ac:dyDescent="0.2">
      <c r="A34" s="76">
        <f t="shared" si="6"/>
        <v>27</v>
      </c>
      <c r="B34" s="544"/>
      <c r="C34" s="549"/>
      <c r="D34" s="544"/>
      <c r="E34" s="545"/>
      <c r="F34" s="545"/>
      <c r="G34" s="544"/>
      <c r="H34" s="544"/>
      <c r="I34" s="548"/>
      <c r="J34" s="548"/>
      <c r="K34" s="72">
        <f>IF(AND('Individual Cost Statement'!$D$25:$D$25="Not applicable (all costs in EURO)",I34&gt;0),1,IF(AND('Individual Cost Statement'!$D$25:$D$25="Date when costs incurred",I34&gt;0),0,'Individual Cost Statement'!$F$26))</f>
        <v>1</v>
      </c>
      <c r="L34" s="35" t="str">
        <f t="shared" ref="L34:L36" si="10">IF(AND(I34&gt;0,K34&gt;0),I34/K34," ")</f>
        <v xml:space="preserve"> </v>
      </c>
      <c r="M34" s="35" t="str">
        <f t="shared" ref="M34:M36" si="11">IF(AND(J34&gt;0,K34&gt;0),J34/K34," ")</f>
        <v xml:space="preserve"> </v>
      </c>
      <c r="N34" s="561"/>
      <c r="O34" s="562"/>
      <c r="P34" s="563"/>
      <c r="Q34" s="367">
        <f t="shared" si="9"/>
        <v>0</v>
      </c>
    </row>
    <row r="35" spans="1:21" s="60" customFormat="1" ht="15" customHeight="1" x14ac:dyDescent="0.2">
      <c r="A35" s="76">
        <f t="shared" si="6"/>
        <v>28</v>
      </c>
      <c r="B35" s="544"/>
      <c r="C35" s="549"/>
      <c r="D35" s="544"/>
      <c r="E35" s="545"/>
      <c r="F35" s="545"/>
      <c r="G35" s="544"/>
      <c r="H35" s="544"/>
      <c r="I35" s="548"/>
      <c r="J35" s="548"/>
      <c r="K35" s="72">
        <f>IF(AND('Individual Cost Statement'!$D$25:$D$25="Not applicable (all costs in EURO)",I35&gt;0),1,IF(AND('Individual Cost Statement'!$D$25:$D$25="Date when costs incurred",I35&gt;0),0,'Individual Cost Statement'!$F$26))</f>
        <v>1</v>
      </c>
      <c r="L35" s="35" t="str">
        <f t="shared" si="10"/>
        <v xml:space="preserve"> </v>
      </c>
      <c r="M35" s="35" t="str">
        <f t="shared" si="11"/>
        <v xml:space="preserve"> </v>
      </c>
      <c r="N35" s="561"/>
      <c r="O35" s="562"/>
      <c r="P35" s="563"/>
      <c r="Q35" s="367">
        <f t="shared" si="9"/>
        <v>0</v>
      </c>
    </row>
    <row r="36" spans="1:21" s="60" customFormat="1" ht="15" customHeight="1" x14ac:dyDescent="0.2">
      <c r="A36" s="76">
        <f t="shared" si="6"/>
        <v>29</v>
      </c>
      <c r="B36" s="544"/>
      <c r="C36" s="549"/>
      <c r="D36" s="544"/>
      <c r="E36" s="545"/>
      <c r="F36" s="545"/>
      <c r="G36" s="544"/>
      <c r="H36" s="544"/>
      <c r="I36" s="548"/>
      <c r="J36" s="548"/>
      <c r="K36" s="72">
        <f>IF(AND('Individual Cost Statement'!$D$25:$D$25="Not applicable (all costs in EURO)",I36&gt;0),1,IF(AND('Individual Cost Statement'!$D$25:$D$25="Date when costs incurred",I36&gt;0),0,'Individual Cost Statement'!$F$26))</f>
        <v>1</v>
      </c>
      <c r="L36" s="35" t="str">
        <f t="shared" si="10"/>
        <v xml:space="preserve"> </v>
      </c>
      <c r="M36" s="35" t="str">
        <f t="shared" si="11"/>
        <v xml:space="preserve"> </v>
      </c>
      <c r="N36" s="561"/>
      <c r="O36" s="562"/>
      <c r="P36" s="563"/>
      <c r="Q36" s="367">
        <f t="shared" si="9"/>
        <v>0</v>
      </c>
    </row>
    <row r="37" spans="1:21" s="60" customFormat="1" ht="15" customHeight="1" x14ac:dyDescent="0.2">
      <c r="A37" s="76">
        <f t="shared" si="6"/>
        <v>30</v>
      </c>
      <c r="B37" s="544"/>
      <c r="C37" s="549"/>
      <c r="D37" s="544"/>
      <c r="E37" s="545"/>
      <c r="F37" s="545"/>
      <c r="G37" s="544"/>
      <c r="H37" s="544"/>
      <c r="I37" s="548"/>
      <c r="J37" s="548"/>
      <c r="K37" s="72">
        <f>IF(AND('Individual Cost Statement'!$D$25:$D$25="Not applicable (all costs in EURO)",I37&gt;0),1,IF(AND('Individual Cost Statement'!$D$25:$D$25="Date when costs incurred",I37&gt;0),0,'Individual Cost Statement'!$F$26))</f>
        <v>1</v>
      </c>
      <c r="L37" s="35" t="str">
        <f t="shared" si="7"/>
        <v xml:space="preserve"> </v>
      </c>
      <c r="M37" s="35" t="str">
        <f t="shared" si="8"/>
        <v xml:space="preserve"> </v>
      </c>
      <c r="N37" s="561"/>
      <c r="O37" s="562"/>
      <c r="P37" s="563"/>
      <c r="Q37" s="367">
        <f t="shared" si="9"/>
        <v>0</v>
      </c>
    </row>
    <row r="38" spans="1:21" s="60" customFormat="1" ht="15" customHeight="1" x14ac:dyDescent="0.2">
      <c r="A38" s="76">
        <f t="shared" si="6"/>
        <v>31</v>
      </c>
      <c r="B38" s="544"/>
      <c r="C38" s="549"/>
      <c r="D38" s="544"/>
      <c r="E38" s="545"/>
      <c r="F38" s="545"/>
      <c r="G38" s="544"/>
      <c r="H38" s="544"/>
      <c r="I38" s="548"/>
      <c r="J38" s="548"/>
      <c r="K38" s="72">
        <f>IF(AND('Individual Cost Statement'!$D$25:$D$25="Not applicable (all costs in EURO)",I38&gt;0),1,IF(AND('Individual Cost Statement'!$D$25:$D$25="Date when costs incurred",I38&gt;0),0,'Individual Cost Statement'!$F$26))</f>
        <v>1</v>
      </c>
      <c r="L38" s="35" t="str">
        <f t="shared" si="7"/>
        <v xml:space="preserve"> </v>
      </c>
      <c r="M38" s="35" t="str">
        <f t="shared" si="8"/>
        <v xml:space="preserve"> </v>
      </c>
      <c r="N38" s="561"/>
      <c r="O38" s="562"/>
      <c r="P38" s="563"/>
      <c r="Q38" s="367">
        <f t="shared" si="9"/>
        <v>0</v>
      </c>
    </row>
    <row r="39" spans="1:21" s="60" customFormat="1" ht="15" customHeight="1" x14ac:dyDescent="0.2">
      <c r="A39" s="381">
        <f t="shared" si="6"/>
        <v>32</v>
      </c>
      <c r="B39" s="552" t="s">
        <v>859</v>
      </c>
      <c r="C39" s="555"/>
      <c r="D39" s="552"/>
      <c r="E39" s="554"/>
      <c r="F39" s="554"/>
      <c r="G39" s="552"/>
      <c r="H39" s="552"/>
      <c r="I39" s="556"/>
      <c r="J39" s="556"/>
      <c r="K39" s="289">
        <f>IF(AND('Individual Cost Statement'!$D$25:$D$25="Not applicable (all costs in EURO)",I39&gt;0),1,IF(AND('Individual Cost Statement'!$D$25:$D$25="Date when costs incurred",I39&gt;0),0,'Individual Cost Statement'!$F$26))</f>
        <v>1</v>
      </c>
      <c r="L39" s="288" t="str">
        <f t="shared" ref="L39" si="12">IF(AND(I39&gt;0,K39&gt;0),I39/K39," ")</f>
        <v xml:space="preserve"> </v>
      </c>
      <c r="M39" s="288">
        <f>SUM(M24:M38)</f>
        <v>0</v>
      </c>
      <c r="N39" s="564"/>
      <c r="O39" s="558"/>
      <c r="P39" s="559"/>
      <c r="Q39" s="383"/>
    </row>
    <row r="40" spans="1:21" s="54" customFormat="1" ht="15" customHeight="1" x14ac:dyDescent="0.2">
      <c r="A40" s="907" t="s">
        <v>21</v>
      </c>
      <c r="B40" s="908"/>
      <c r="C40" s="908"/>
      <c r="D40" s="908"/>
      <c r="E40" s="908"/>
      <c r="F40" s="908"/>
      <c r="G40" s="908"/>
      <c r="H40" s="908"/>
      <c r="I40" s="908"/>
      <c r="J40" s="908"/>
      <c r="K40" s="908"/>
      <c r="L40" s="26">
        <f>SUM(L8:L39)</f>
        <v>0</v>
      </c>
      <c r="M40" s="26">
        <f>ExAss2020+ExAss2021</f>
        <v>0</v>
      </c>
      <c r="N40" s="118"/>
      <c r="O40" s="50"/>
      <c r="P40" s="50"/>
      <c r="Q40" s="1"/>
      <c r="R40" s="1"/>
    </row>
    <row r="41" spans="1:21" ht="12.75" customHeight="1" x14ac:dyDescent="0.2">
      <c r="A41"/>
    </row>
    <row r="42" spans="1:21" ht="12.75" customHeight="1" x14ac:dyDescent="0.2">
      <c r="A42"/>
    </row>
    <row r="43" spans="1:21" ht="12.75" customHeight="1" x14ac:dyDescent="0.2">
      <c r="A43"/>
    </row>
    <row r="44" spans="1:21" ht="12.75" customHeight="1" x14ac:dyDescent="0.2">
      <c r="A44"/>
    </row>
    <row r="45" spans="1:21" ht="12.75" customHeight="1" x14ac:dyDescent="0.2">
      <c r="A45"/>
    </row>
    <row r="46" spans="1:21" s="20" customFormat="1" ht="16.5" customHeight="1" x14ac:dyDescent="0.2">
      <c r="A46" s="899" t="s">
        <v>10</v>
      </c>
      <c r="B46" s="900"/>
      <c r="C46" s="900"/>
      <c r="D46" s="900"/>
      <c r="E46" s="900"/>
      <c r="F46" s="900"/>
      <c r="G46" s="900"/>
      <c r="H46" s="900"/>
      <c r="I46" s="900"/>
      <c r="J46" s="900"/>
      <c r="K46" s="900"/>
      <c r="L46" s="900"/>
      <c r="M46" s="900"/>
      <c r="N46" s="906"/>
      <c r="O46" s="50"/>
      <c r="P46" s="50"/>
      <c r="Q46" s="141"/>
      <c r="R46" s="141"/>
      <c r="S46" s="141"/>
      <c r="T46" s="11"/>
      <c r="U46" s="11"/>
    </row>
    <row r="47" spans="1:21" s="60" customFormat="1" ht="16.5" customHeight="1" x14ac:dyDescent="0.2">
      <c r="A47" s="841" t="s">
        <v>588</v>
      </c>
      <c r="B47" s="842"/>
      <c r="C47" s="842"/>
      <c r="D47" s="842"/>
      <c r="E47" s="842"/>
      <c r="F47" s="842"/>
      <c r="G47" s="842"/>
      <c r="H47" s="842"/>
      <c r="I47" s="842"/>
      <c r="J47" s="842"/>
      <c r="K47" s="842"/>
      <c r="L47" s="842"/>
      <c r="M47" s="842"/>
      <c r="N47" s="843"/>
      <c r="O47" s="50"/>
      <c r="P47" s="50"/>
    </row>
    <row r="48" spans="1:21" s="60" customFormat="1" ht="16.5" customHeight="1" x14ac:dyDescent="0.2">
      <c r="A48" s="142" t="s">
        <v>4</v>
      </c>
      <c r="B48" s="893" t="s">
        <v>616</v>
      </c>
      <c r="C48" s="894"/>
      <c r="D48" s="894"/>
      <c r="E48" s="894"/>
      <c r="F48" s="894"/>
      <c r="G48" s="894"/>
      <c r="H48" s="894"/>
      <c r="I48" s="894"/>
      <c r="J48" s="894"/>
      <c r="K48" s="894"/>
      <c r="L48" s="894"/>
      <c r="M48" s="894"/>
      <c r="N48" s="895"/>
      <c r="O48" s="50"/>
      <c r="P48" s="94"/>
    </row>
    <row r="49" spans="1:16" s="60" customFormat="1" ht="16.5" customHeight="1" x14ac:dyDescent="0.2">
      <c r="A49" s="143" t="s">
        <v>81</v>
      </c>
      <c r="B49" s="893" t="s">
        <v>57</v>
      </c>
      <c r="C49" s="894"/>
      <c r="D49" s="894"/>
      <c r="E49" s="894"/>
      <c r="F49" s="894"/>
      <c r="G49" s="894"/>
      <c r="H49" s="894"/>
      <c r="I49" s="894"/>
      <c r="J49" s="894"/>
      <c r="K49" s="894"/>
      <c r="L49" s="894"/>
      <c r="M49" s="894"/>
      <c r="N49" s="895"/>
      <c r="O49" s="50"/>
      <c r="P49" s="94"/>
    </row>
    <row r="50" spans="1:16" s="60" customFormat="1" ht="16.5" customHeight="1" x14ac:dyDescent="0.2">
      <c r="A50" s="143" t="s">
        <v>82</v>
      </c>
      <c r="B50" s="893" t="s">
        <v>653</v>
      </c>
      <c r="C50" s="894"/>
      <c r="D50" s="894"/>
      <c r="E50" s="894"/>
      <c r="F50" s="894"/>
      <c r="G50" s="894"/>
      <c r="H50" s="894"/>
      <c r="I50" s="894"/>
      <c r="J50" s="894"/>
      <c r="K50" s="894"/>
      <c r="L50" s="894"/>
      <c r="M50" s="894"/>
      <c r="N50" s="895"/>
      <c r="O50" s="50"/>
      <c r="P50" s="94"/>
    </row>
    <row r="51" spans="1:16" s="60" customFormat="1" ht="16.5" customHeight="1" x14ac:dyDescent="0.2">
      <c r="A51" s="143" t="s">
        <v>83</v>
      </c>
      <c r="B51" s="893" t="s">
        <v>59</v>
      </c>
      <c r="C51" s="894"/>
      <c r="D51" s="894"/>
      <c r="E51" s="894"/>
      <c r="F51" s="894"/>
      <c r="G51" s="894"/>
      <c r="H51" s="894"/>
      <c r="I51" s="894"/>
      <c r="J51" s="894"/>
      <c r="K51" s="894"/>
      <c r="L51" s="894"/>
      <c r="M51" s="894"/>
      <c r="N51" s="895"/>
      <c r="O51" s="50"/>
      <c r="P51" s="94"/>
    </row>
    <row r="52" spans="1:16" s="50" customFormat="1" ht="34.5" customHeight="1" x14ac:dyDescent="0.2">
      <c r="A52" s="144" t="s">
        <v>85</v>
      </c>
      <c r="B52" s="835" t="s">
        <v>759</v>
      </c>
      <c r="C52" s="836"/>
      <c r="D52" s="836"/>
      <c r="E52" s="836"/>
      <c r="F52" s="836"/>
      <c r="G52" s="836"/>
      <c r="H52" s="836"/>
      <c r="I52" s="836"/>
      <c r="J52" s="836"/>
      <c r="K52" s="836"/>
      <c r="L52" s="836"/>
      <c r="M52" s="836"/>
      <c r="N52" s="837"/>
      <c r="P52" s="269"/>
    </row>
    <row r="53" spans="1:16" s="60" customFormat="1" ht="16.5" customHeight="1" x14ac:dyDescent="0.2">
      <c r="A53" s="144" t="s">
        <v>86</v>
      </c>
      <c r="B53" s="893" t="s">
        <v>60</v>
      </c>
      <c r="C53" s="894"/>
      <c r="D53" s="894"/>
      <c r="E53" s="894"/>
      <c r="F53" s="894"/>
      <c r="G53" s="894"/>
      <c r="H53" s="894"/>
      <c r="I53" s="894"/>
      <c r="J53" s="894"/>
      <c r="K53" s="894"/>
      <c r="L53" s="894"/>
      <c r="M53" s="894"/>
      <c r="N53" s="895"/>
      <c r="O53" s="50"/>
      <c r="P53" s="94"/>
    </row>
    <row r="54" spans="1:16" s="60" customFormat="1" ht="16.5" customHeight="1" x14ac:dyDescent="0.2">
      <c r="A54" s="144" t="s">
        <v>175</v>
      </c>
      <c r="B54" s="903" t="s">
        <v>654</v>
      </c>
      <c r="C54" s="903"/>
      <c r="D54" s="903"/>
      <c r="E54" s="903"/>
      <c r="F54" s="903"/>
      <c r="G54" s="903"/>
      <c r="H54" s="903"/>
      <c r="I54" s="903"/>
      <c r="J54" s="903"/>
      <c r="K54" s="903"/>
      <c r="L54" s="903"/>
      <c r="M54" s="903"/>
      <c r="N54" s="903"/>
      <c r="O54" s="50"/>
      <c r="P54" s="94"/>
    </row>
    <row r="55" spans="1:16" s="60" customFormat="1" ht="16.5" customHeight="1" x14ac:dyDescent="0.2">
      <c r="A55" s="144" t="s">
        <v>549</v>
      </c>
      <c r="B55" s="903" t="s">
        <v>655</v>
      </c>
      <c r="C55" s="903"/>
      <c r="D55" s="903"/>
      <c r="E55" s="903"/>
      <c r="F55" s="903"/>
      <c r="G55" s="903"/>
      <c r="H55" s="903"/>
      <c r="I55" s="903"/>
      <c r="J55" s="903"/>
      <c r="K55" s="903"/>
      <c r="L55" s="903"/>
      <c r="M55" s="903"/>
      <c r="N55" s="903"/>
      <c r="O55" s="50"/>
      <c r="P55" s="94"/>
    </row>
    <row r="56" spans="1:16" s="60" customFormat="1" ht="16.5" customHeight="1" x14ac:dyDescent="0.2">
      <c r="A56" s="145" t="s">
        <v>51</v>
      </c>
      <c r="B56" s="903" t="s">
        <v>606</v>
      </c>
      <c r="C56" s="903"/>
      <c r="D56" s="903"/>
      <c r="E56" s="903"/>
      <c r="F56" s="903"/>
      <c r="G56" s="903"/>
      <c r="H56" s="903"/>
      <c r="I56" s="903"/>
      <c r="J56" s="903"/>
      <c r="K56" s="903"/>
      <c r="L56" s="903"/>
      <c r="M56" s="903"/>
      <c r="N56" s="903"/>
      <c r="O56" s="50"/>
      <c r="P56" s="94"/>
    </row>
    <row r="57" spans="1:16" s="60" customFormat="1" ht="16.5" customHeight="1" x14ac:dyDescent="0.2">
      <c r="A57" s="145" t="s">
        <v>52</v>
      </c>
      <c r="B57" s="903" t="s">
        <v>607</v>
      </c>
      <c r="C57" s="903"/>
      <c r="D57" s="903"/>
      <c r="E57" s="903"/>
      <c r="F57" s="903"/>
      <c r="G57" s="903"/>
      <c r="H57" s="903"/>
      <c r="I57" s="903"/>
      <c r="J57" s="903"/>
      <c r="K57" s="903"/>
      <c r="L57" s="903"/>
      <c r="M57" s="903"/>
      <c r="N57" s="903"/>
      <c r="O57" s="50"/>
      <c r="P57" s="94"/>
    </row>
    <row r="58" spans="1:16" s="60" customFormat="1" ht="16.5" customHeight="1" x14ac:dyDescent="0.2">
      <c r="A58" s="145" t="s">
        <v>53</v>
      </c>
      <c r="B58" s="905" t="s">
        <v>605</v>
      </c>
      <c r="C58" s="905"/>
      <c r="D58" s="905"/>
      <c r="E58" s="905"/>
      <c r="F58" s="905"/>
      <c r="G58" s="905"/>
      <c r="H58" s="905"/>
      <c r="I58" s="905"/>
      <c r="J58" s="905"/>
      <c r="K58" s="905"/>
      <c r="L58" s="905"/>
      <c r="M58" s="905"/>
      <c r="N58" s="905"/>
      <c r="O58" s="50"/>
      <c r="P58" s="94"/>
    </row>
    <row r="59" spans="1:16" s="60" customFormat="1" ht="24.95" customHeight="1" x14ac:dyDescent="0.2">
      <c r="A59" s="145" t="s">
        <v>53</v>
      </c>
      <c r="B59" s="904" t="s">
        <v>648</v>
      </c>
      <c r="C59" s="904"/>
      <c r="D59" s="904"/>
      <c r="E59" s="904"/>
      <c r="F59" s="904"/>
      <c r="G59" s="904"/>
      <c r="H59" s="904"/>
      <c r="I59" s="904"/>
      <c r="J59" s="904"/>
      <c r="K59" s="904"/>
      <c r="L59" s="904"/>
      <c r="M59" s="904"/>
      <c r="N59" s="904"/>
      <c r="O59" s="50"/>
      <c r="P59" s="94"/>
    </row>
    <row r="60" spans="1:16" s="60" customFormat="1" ht="24.95" customHeight="1" x14ac:dyDescent="0.2">
      <c r="A60" s="145" t="s">
        <v>53</v>
      </c>
      <c r="B60" s="904" t="s">
        <v>649</v>
      </c>
      <c r="C60" s="904"/>
      <c r="D60" s="904"/>
      <c r="E60" s="904"/>
      <c r="F60" s="904"/>
      <c r="G60" s="904"/>
      <c r="H60" s="904"/>
      <c r="I60" s="904"/>
      <c r="J60" s="904"/>
      <c r="K60" s="904"/>
      <c r="L60" s="904"/>
      <c r="M60" s="904"/>
      <c r="N60" s="904"/>
      <c r="O60" s="50"/>
      <c r="P60" s="94"/>
    </row>
    <row r="61" spans="1:16" s="60" customFormat="1" ht="16.5" customHeight="1" x14ac:dyDescent="0.2">
      <c r="A61" s="145" t="s">
        <v>54</v>
      </c>
      <c r="B61" s="903" t="s">
        <v>662</v>
      </c>
      <c r="C61" s="903"/>
      <c r="D61" s="903"/>
      <c r="E61" s="903"/>
      <c r="F61" s="903"/>
      <c r="G61" s="903"/>
      <c r="H61" s="903"/>
      <c r="I61" s="903"/>
      <c r="J61" s="903"/>
      <c r="K61" s="903"/>
      <c r="L61" s="903"/>
      <c r="M61" s="903"/>
      <c r="N61" s="903"/>
      <c r="O61" s="50"/>
      <c r="P61" s="94"/>
    </row>
    <row r="62" spans="1:16" x14ac:dyDescent="0.2">
      <c r="A62" s="145" t="s">
        <v>514</v>
      </c>
      <c r="B62" s="903" t="s">
        <v>610</v>
      </c>
      <c r="C62" s="903"/>
      <c r="D62" s="903"/>
      <c r="E62" s="903"/>
      <c r="F62" s="903"/>
      <c r="G62" s="903"/>
      <c r="H62" s="903"/>
      <c r="I62" s="903"/>
      <c r="J62" s="903"/>
      <c r="K62" s="903"/>
      <c r="L62" s="903"/>
      <c r="M62" s="903"/>
      <c r="N62" s="903"/>
      <c r="P62" s="90"/>
    </row>
    <row r="63" spans="1:16" ht="36" customHeight="1" x14ac:dyDescent="0.2">
      <c r="A63" s="147" t="s">
        <v>6</v>
      </c>
      <c r="B63" s="904" t="s">
        <v>656</v>
      </c>
      <c r="C63" s="903"/>
      <c r="D63" s="903"/>
      <c r="E63" s="903"/>
      <c r="F63" s="903"/>
      <c r="G63" s="903"/>
      <c r="H63" s="903"/>
      <c r="I63" s="903"/>
      <c r="J63" s="903"/>
      <c r="K63" s="903"/>
      <c r="L63" s="903"/>
      <c r="M63" s="903"/>
      <c r="N63" s="903"/>
    </row>
    <row r="64" spans="1:16" x14ac:dyDescent="0.2">
      <c r="A64" s="146"/>
      <c r="N64" s="3"/>
    </row>
    <row r="69" spans="9:9" x14ac:dyDescent="0.2">
      <c r="I69" s="151"/>
    </row>
  </sheetData>
  <sheetProtection algorithmName="SHA-512" hashValue="GG2sIeuSixRNfH2i0PqMz9Os6/cJeALVYBwokFAddvR/cLJa0WtVMD9rSr8Fe10lAul8P7gtDsSqopEDS6LcfQ==" saltValue="3ueCDRAIHDjeEUi8ssmesw==" spinCount="100000" sheet="1" objects="1" scenarios="1"/>
  <customSheetViews>
    <customSheetView guid="{B30AE3CA-B263-4ED9-9BD8-49357E294511}" showPageBreaks="1" fitToPage="1" showRuler="0" topLeftCell="A19">
      <selection activeCell="A19" sqref="A1:IV65536"/>
      <pageMargins left="0.75" right="0.75" top="1" bottom="1" header="0.5" footer="0.5"/>
      <pageSetup paperSize="9" scale="57" orientation="landscape" r:id="rId1"/>
      <headerFooter alignWithMargins="0">
        <oddHeader>&amp;C&amp;A</oddHeader>
        <oddFooter>&amp;C&amp;F</oddFooter>
      </headerFooter>
    </customSheetView>
  </customSheetViews>
  <mergeCells count="30">
    <mergeCell ref="C3:E3"/>
    <mergeCell ref="C1:E1"/>
    <mergeCell ref="C2:E2"/>
    <mergeCell ref="A40:K40"/>
    <mergeCell ref="B5:D5"/>
    <mergeCell ref="E5:H5"/>
    <mergeCell ref="I5:M5"/>
    <mergeCell ref="G2:H2"/>
    <mergeCell ref="G1:H1"/>
    <mergeCell ref="K1:M1"/>
    <mergeCell ref="K2:M2"/>
    <mergeCell ref="K3:M3"/>
    <mergeCell ref="B51:N51"/>
    <mergeCell ref="B52:N52"/>
    <mergeCell ref="B53:N53"/>
    <mergeCell ref="B54:N54"/>
    <mergeCell ref="B55:N55"/>
    <mergeCell ref="A46:N46"/>
    <mergeCell ref="A47:N47"/>
    <mergeCell ref="B48:N48"/>
    <mergeCell ref="B49:N49"/>
    <mergeCell ref="B50:N50"/>
    <mergeCell ref="B61:N61"/>
    <mergeCell ref="B62:N62"/>
    <mergeCell ref="B63:N63"/>
    <mergeCell ref="B56:N56"/>
    <mergeCell ref="B57:N57"/>
    <mergeCell ref="B58:N58"/>
    <mergeCell ref="B59:N59"/>
    <mergeCell ref="B60:N60"/>
  </mergeCells>
  <phoneticPr fontId="10" type="noConversion"/>
  <conditionalFormatting sqref="D4 E1:E3">
    <cfRule type="cellIs" dxfId="81" priority="57" operator="equal">
      <formula>"ADDITIONAL"</formula>
    </cfRule>
    <cfRule type="cellIs" dxfId="80" priority="58" operator="equal">
      <formula>"?"</formula>
    </cfRule>
  </conditionalFormatting>
  <conditionalFormatting sqref="K23:K33 K37:K38">
    <cfRule type="cellIs" dxfId="79" priority="56" operator="equal">
      <formula>0</formula>
    </cfRule>
  </conditionalFormatting>
  <conditionalFormatting sqref="K39">
    <cfRule type="cellIs" dxfId="78" priority="8" operator="equal">
      <formula>0</formula>
    </cfRule>
  </conditionalFormatting>
  <conditionalFormatting sqref="K8:K17 K22">
    <cfRule type="cellIs" dxfId="77" priority="6" operator="equal">
      <formula>0</formula>
    </cfRule>
  </conditionalFormatting>
  <conditionalFormatting sqref="K8:K17 K22:K33 K37:K39">
    <cfRule type="expression" dxfId="76" priority="293">
      <formula>#REF!="ENCODE Exchange rate !"</formula>
    </cfRule>
  </conditionalFormatting>
  <conditionalFormatting sqref="K18:K21">
    <cfRule type="cellIs" dxfId="75" priority="3" operator="equal">
      <formula>0</formula>
    </cfRule>
  </conditionalFormatting>
  <conditionalFormatting sqref="K18:K21">
    <cfRule type="expression" dxfId="74" priority="4">
      <formula>#REF!="ENCODE Exchange rate !"</formula>
    </cfRule>
  </conditionalFormatting>
  <conditionalFormatting sqref="K34:K36">
    <cfRule type="cellIs" dxfId="73" priority="1" operator="equal">
      <formula>0</formula>
    </cfRule>
  </conditionalFormatting>
  <conditionalFormatting sqref="K34:K36">
    <cfRule type="expression" dxfId="72" priority="2">
      <formula>#REF!="ENCODE Exchange rate !"</formula>
    </cfRule>
  </conditionalFormatting>
  <dataValidations count="2">
    <dataValidation type="custom" allowBlank="1" showInputMessage="1" showErrorMessage="1" error="Amount WITH non-recoverable VAT cannot be smaller than Amount WITHOUT VAT" sqref="J8:J39">
      <formula1>(J8&gt;=I8)</formula1>
    </dataValidation>
    <dataValidation type="list" allowBlank="1" showInputMessage="1" showErrorMessage="1" sqref="O8:O39">
      <formula1>ActionNr</formula1>
    </dataValidation>
  </dataValidations>
  <hyperlinks>
    <hyperlink ref="B42" location="_ftnref1" display="_ftnref1"/>
  </hyperlinks>
  <pageMargins left="0.31496062992125984" right="0.39370078740157483" top="0.86614173228346458" bottom="0.59055118110236227" header="0.39370078740157483" footer="0.39370078740157483"/>
  <pageSetup paperSize="9" scale="62" fitToHeight="5" orientation="landscape" r:id="rId2"/>
  <headerFooter scaleWithDoc="0">
    <oddHeader>&amp;C&amp;"Arial,Gras"&amp;12Individual Financial Statement - Details on &amp;A&amp;R&amp;G</oddHeader>
    <oddFooter>&amp;C&amp;8Page &amp;P of &amp;N</oddFooter>
  </headerFooter>
  <drawing r:id="rId3"/>
  <legacyDrawing r:id="rId4"/>
  <legacyDrawingHF r:id="rId5"/>
  <controls>
    <mc:AlternateContent xmlns:mc="http://schemas.openxmlformats.org/markup-compatibility/2006">
      <mc:Choice Requires="x14">
        <control shapeId="6145" r:id="rId6" name="CommandButton">
          <controlPr defaultSize="0" print="0" autoLine="0" r:id="rId7">
            <anchor moveWithCells="1">
              <from>
                <xdr:col>16</xdr:col>
                <xdr:colOff>0</xdr:colOff>
                <xdr:row>0</xdr:row>
                <xdr:rowOff>200025</xdr:rowOff>
              </from>
              <to>
                <xdr:col>18</xdr:col>
                <xdr:colOff>523875</xdr:colOff>
                <xdr:row>3</xdr:row>
                <xdr:rowOff>19050</xdr:rowOff>
              </to>
            </anchor>
          </controlPr>
        </control>
      </mc:Choice>
      <mc:Fallback>
        <control shapeId="6145" r:id="rId6"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N8:N39</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6">
    <pageSetUpPr fitToPage="1"/>
  </sheetPr>
  <dimension ref="A1:S89"/>
  <sheetViews>
    <sheetView workbookViewId="0"/>
  </sheetViews>
  <sheetFormatPr defaultColWidth="9.140625" defaultRowHeight="12.75" x14ac:dyDescent="0.2"/>
  <cols>
    <col min="1" max="1" width="4.28515625" style="60" customWidth="1"/>
    <col min="2" max="2" width="20" style="60" customWidth="1"/>
    <col min="3" max="4" width="12.85546875" style="60" customWidth="1"/>
    <col min="5" max="5" width="28.5703125" style="90" customWidth="1"/>
    <col min="6" max="6" width="35.7109375" style="90" customWidth="1"/>
    <col min="7" max="8" width="15" style="60" customWidth="1"/>
    <col min="9" max="10" width="15" style="90" customWidth="1"/>
    <col min="11" max="11" width="10" style="90" customWidth="1"/>
    <col min="12" max="13" width="17.140625" style="90" customWidth="1"/>
    <col min="14" max="14" width="17.140625" style="60" customWidth="1"/>
    <col min="15" max="15" width="18.28515625" style="60" customWidth="1"/>
    <col min="16" max="16" width="21.42578125" style="118" customWidth="1"/>
    <col min="17" max="17" width="22.85546875" style="60" customWidth="1"/>
    <col min="18" max="18" width="9.140625" style="60"/>
    <col min="19" max="19" width="11.42578125" style="60" hidden="1" customWidth="1"/>
    <col min="20" max="16384" width="9.140625" style="60"/>
  </cols>
  <sheetData>
    <row r="1" spans="1:19" s="20" customFormat="1" ht="16.5" customHeight="1" x14ac:dyDescent="0.2">
      <c r="A1" s="59"/>
      <c r="B1" s="73" t="s">
        <v>684</v>
      </c>
      <c r="C1" s="868" t="str">
        <f>'Individual Cost Statement'!B3:B3</f>
        <v>LIFE19 ENV/DK/000013 - ForFit</v>
      </c>
      <c r="D1" s="868"/>
      <c r="E1" s="868"/>
      <c r="F1" s="59"/>
      <c r="G1" s="913" t="s">
        <v>73</v>
      </c>
      <c r="H1" s="913"/>
      <c r="I1" s="103" t="str">
        <f>'Individual Cost Statement'!E3:E3</f>
        <v>1. September 2020</v>
      </c>
      <c r="L1" s="877" t="s">
        <v>538</v>
      </c>
      <c r="M1" s="877"/>
      <c r="N1" s="877"/>
      <c r="O1" s="877"/>
      <c r="P1" s="117"/>
    </row>
    <row r="2" spans="1:19" s="20" customFormat="1" ht="16.5" customHeight="1" x14ac:dyDescent="0.2">
      <c r="A2" s="59"/>
      <c r="B2" s="73" t="s">
        <v>178</v>
      </c>
      <c r="C2" s="868" t="str">
        <f>'Individual Cost Statement'!B4:B4</f>
        <v>Denmark</v>
      </c>
      <c r="D2" s="868"/>
      <c r="E2" s="868"/>
      <c r="F2" s="59"/>
      <c r="G2" s="913" t="s">
        <v>74</v>
      </c>
      <c r="H2" s="913"/>
      <c r="I2" s="103" t="str">
        <f>'Individual Cost Statement'!E4:E4</f>
        <v>31. December 2020</v>
      </c>
      <c r="L2" s="917" t="s">
        <v>566</v>
      </c>
      <c r="M2" s="918"/>
      <c r="N2" s="917" t="s">
        <v>565</v>
      </c>
      <c r="O2" s="918"/>
      <c r="P2" s="117"/>
    </row>
    <row r="3" spans="1:19" s="20" customFormat="1" ht="16.5" customHeight="1" x14ac:dyDescent="0.2">
      <c r="A3" s="59"/>
      <c r="B3" s="73" t="s">
        <v>524</v>
      </c>
      <c r="C3" s="868" t="str">
        <f>'Individual Cost Statement'!B6:B6</f>
        <v>Københavns Universitet</v>
      </c>
      <c r="D3" s="868"/>
      <c r="E3" s="868"/>
      <c r="F3" s="84"/>
      <c r="L3" s="915">
        <f ca="1">M58</f>
        <v>0</v>
      </c>
      <c r="M3" s="916"/>
      <c r="N3" s="915">
        <f ca="1">O58</f>
        <v>0</v>
      </c>
      <c r="O3" s="916"/>
      <c r="P3" s="117"/>
    </row>
    <row r="4" spans="1:19" s="20" customFormat="1" ht="16.5" customHeight="1" x14ac:dyDescent="0.2">
      <c r="A4" s="59"/>
      <c r="B4" s="21"/>
      <c r="C4" s="18"/>
      <c r="D4" s="18"/>
      <c r="E4" s="114"/>
      <c r="F4" s="114"/>
      <c r="I4" s="59"/>
      <c r="J4" s="59"/>
      <c r="K4" s="59"/>
      <c r="L4" s="59"/>
      <c r="M4" s="59"/>
      <c r="N4" s="22"/>
      <c r="O4" s="22"/>
      <c r="P4" s="118"/>
    </row>
    <row r="5" spans="1:19" ht="16.5" customHeight="1" x14ac:dyDescent="0.25">
      <c r="A5" s="90"/>
      <c r="B5" s="909" t="s">
        <v>511</v>
      </c>
      <c r="C5" s="910"/>
      <c r="D5" s="911"/>
      <c r="E5" s="912" t="s">
        <v>174</v>
      </c>
      <c r="F5" s="912"/>
      <c r="G5" s="897" t="s">
        <v>533</v>
      </c>
      <c r="H5" s="897"/>
      <c r="I5" s="897"/>
      <c r="J5" s="897"/>
      <c r="K5" s="897"/>
      <c r="L5" s="897"/>
      <c r="M5" s="897"/>
      <c r="N5" s="897"/>
      <c r="O5" s="897"/>
      <c r="P5" s="204" t="s">
        <v>612</v>
      </c>
      <c r="Q5" s="363" t="s">
        <v>834</v>
      </c>
      <c r="R5" s="363" t="s">
        <v>835</v>
      </c>
    </row>
    <row r="6" spans="1:19" ht="16.5" customHeight="1" x14ac:dyDescent="0.2">
      <c r="A6" s="57" t="s">
        <v>4</v>
      </c>
      <c r="B6" s="67" t="s">
        <v>81</v>
      </c>
      <c r="C6" s="67" t="s">
        <v>82</v>
      </c>
      <c r="D6" s="67" t="s">
        <v>83</v>
      </c>
      <c r="E6" s="68" t="s">
        <v>85</v>
      </c>
      <c r="F6" s="68" t="s">
        <v>86</v>
      </c>
      <c r="G6" s="209" t="s">
        <v>51</v>
      </c>
      <c r="H6" s="209" t="s">
        <v>52</v>
      </c>
      <c r="I6" s="209" t="s">
        <v>53</v>
      </c>
      <c r="J6" s="209" t="s">
        <v>54</v>
      </c>
      <c r="K6" s="209" t="s">
        <v>514</v>
      </c>
      <c r="L6" s="209" t="s">
        <v>517</v>
      </c>
      <c r="M6" s="209" t="s">
        <v>518</v>
      </c>
      <c r="N6" s="209" t="s">
        <v>520</v>
      </c>
      <c r="O6" s="209" t="s">
        <v>521</v>
      </c>
      <c r="P6" s="119" t="s">
        <v>6</v>
      </c>
      <c r="Q6" s="364" t="s">
        <v>836</v>
      </c>
      <c r="R6" s="364" t="s">
        <v>836</v>
      </c>
    </row>
    <row r="7" spans="1:19" s="66" customFormat="1" ht="104.25" customHeight="1" x14ac:dyDescent="0.2">
      <c r="A7" s="44" t="s">
        <v>0</v>
      </c>
      <c r="B7" s="47" t="s">
        <v>12</v>
      </c>
      <c r="C7" s="47" t="s">
        <v>56</v>
      </c>
      <c r="D7" s="47" t="s">
        <v>7</v>
      </c>
      <c r="E7" s="100" t="s">
        <v>13</v>
      </c>
      <c r="F7" s="100" t="s">
        <v>718</v>
      </c>
      <c r="G7" s="48" t="s">
        <v>732</v>
      </c>
      <c r="H7" s="48" t="s">
        <v>733</v>
      </c>
      <c r="I7" s="113" t="s">
        <v>516</v>
      </c>
      <c r="J7" s="113" t="s">
        <v>661</v>
      </c>
      <c r="K7" s="113" t="s">
        <v>3</v>
      </c>
      <c r="L7" s="208" t="s">
        <v>719</v>
      </c>
      <c r="M7" s="208" t="s">
        <v>716</v>
      </c>
      <c r="N7" s="208" t="s">
        <v>522</v>
      </c>
      <c r="O7" s="208" t="s">
        <v>523</v>
      </c>
      <c r="P7" s="205" t="s">
        <v>613</v>
      </c>
      <c r="Q7" s="365"/>
      <c r="R7" s="365"/>
      <c r="S7" s="102" t="s">
        <v>562</v>
      </c>
    </row>
    <row r="8" spans="1:19" ht="15" customHeight="1" x14ac:dyDescent="0.2">
      <c r="A8" s="13">
        <f t="shared" ref="A8:A57" si="0">ROW()-7</f>
        <v>1</v>
      </c>
      <c r="B8" s="52"/>
      <c r="C8" s="53"/>
      <c r="D8" s="52"/>
      <c r="E8" s="40"/>
      <c r="F8" s="40"/>
      <c r="G8" s="34"/>
      <c r="H8" s="34"/>
      <c r="I8" s="78"/>
      <c r="J8" s="78"/>
      <c r="K8" s="72">
        <f>IF(AND('Individual Cost Statement'!$D$25:$D$25="Not applicable (all costs in EURO)",G8&gt;0),1,IF(AND('Individual Cost Statement'!$D$25:$D$25="Date when costs incurred",G8&gt;0),0,'Individual Cost Statement'!$F$26))</f>
        <v>1</v>
      </c>
      <c r="L8" s="35" t="str">
        <f>IF(AND(G8&gt;0,K8&gt;0),G8/K8," ")</f>
        <v xml:space="preserve"> </v>
      </c>
      <c r="M8" s="35" t="str">
        <f>IF(AND(H8&gt;0,K8&gt;0),H8/K8," ")</f>
        <v xml:space="preserve"> </v>
      </c>
      <c r="N8" s="35" t="str">
        <f>IF(L8=" "," ",IF(AND(I8&gt;0,J8&gt;0),L8/I8*J8," "))</f>
        <v xml:space="preserve"> </v>
      </c>
      <c r="O8" s="35" t="str">
        <f>IF(M8=" "," ",IF(AND(I8&gt;0,J8&gt;0),M8/I8*J8," "))</f>
        <v xml:space="preserve"> </v>
      </c>
      <c r="P8" s="261"/>
      <c r="Q8" s="366" t="str">
        <f>IF(K8&gt;0," ",IF(AND('Individual Cost Statement'!$D$25:$D$25="Date when costs incurred",G8&gt;0),"ENCODE Exchange rate !"," "))</f>
        <v xml:space="preserve"> </v>
      </c>
      <c r="R8" s="371" t="str">
        <f>IF(O8="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TA"),IF((O8/M8)&gt;0.25,"Please adjust manually the depreciation amounts in cells D8 and D9 in line with the applicable maximum authorised (25% for infrastructure)"," "),IF(OR('Individual Cost Statement'!$E$8:$E$8="ENVIRONMENT - NAT",'Individual Cost Statement'!$E$8:$E$8="INTEGRATED PROJECT - IP"),IF((O8/M8)&gt;0.25,"Unless the appropriate certificate has been signed, please adjust manually the depreciation amounts in cells D8 and D9 in line with the applicable maximum authorised (25% for infrastructure)"," "))))</f>
        <v xml:space="preserve"> </v>
      </c>
      <c r="S8" s="16" t="str">
        <f>IF(N8=" "," ",O8-N8)</f>
        <v xml:space="preserve"> </v>
      </c>
    </row>
    <row r="9" spans="1:19" ht="15" customHeight="1" x14ac:dyDescent="0.2">
      <c r="A9" s="13">
        <f t="shared" si="0"/>
        <v>2</v>
      </c>
      <c r="B9" s="52"/>
      <c r="C9" s="53"/>
      <c r="D9" s="52"/>
      <c r="E9" s="40"/>
      <c r="F9" s="40"/>
      <c r="G9" s="34"/>
      <c r="H9" s="34"/>
      <c r="I9" s="78"/>
      <c r="J9" s="78"/>
      <c r="K9" s="72">
        <f>IF(AND('Individual Cost Statement'!$D$25:$D$25="Not applicable (all costs in EURO)",G9&gt;0),1,IF(AND('Individual Cost Statement'!$D$25:$D$25="Date when costs incurred",G9&gt;0),0,'Individual Cost Statement'!$F$26))</f>
        <v>1</v>
      </c>
      <c r="L9" s="35" t="str">
        <f t="shared" ref="L9:L57" si="1">IF(AND(G9&gt;0,K9&gt;0),G9/K9," ")</f>
        <v xml:space="preserve"> </v>
      </c>
      <c r="M9" s="35" t="str">
        <f t="shared" ref="M9:M57" si="2">IF(AND(H9&gt;0,K9&gt;0),H9/K9," ")</f>
        <v xml:space="preserve"> </v>
      </c>
      <c r="N9" s="35" t="str">
        <f t="shared" ref="N9:N57" si="3">IF(L9=" "," ",IF(AND(I9&gt;0,J9&gt;0),L9/I9*J9," "))</f>
        <v xml:space="preserve"> </v>
      </c>
      <c r="O9" s="35" t="str">
        <f t="shared" ref="O9:O57" si="4">IF(M9=" "," ",IF(AND(I9&gt;0,J9&gt;0),M9/I9*J9," "))</f>
        <v xml:space="preserve"> </v>
      </c>
      <c r="P9" s="261"/>
      <c r="Q9" s="366" t="str">
        <f>IF(K9&gt;0," ",IF(AND('Individual Cost Statement'!$D$25:$D$25="Date when costs incurred",G9&gt;0),"ENCODE Exchange rate !"," "))</f>
        <v xml:space="preserve"> </v>
      </c>
      <c r="R9" s="371" t="str">
        <f>IF(O9="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TA"),IF((O9/M9)&gt;0.25,"Please adjust manually the depreciation amounts in cells D8 and D9 in line with the applicable maximum authorised (25% for infrastructure)"," "),IF(OR('Individual Cost Statement'!$E$8:$E$8="ENVIRONMENT - NAT",'Individual Cost Statement'!$E$8:$E$8="INTEGRATED PROJECT - IP"),IF((O9/M9)&gt;0.25,"Unless the appropriate certificate has been signed, please adjust manually the depreciation amounts in cells D8 and D9 in line with the applicable maximum authorised (25% for infrastructure)"," "))))</f>
        <v xml:space="preserve"> </v>
      </c>
      <c r="S9" s="16" t="str">
        <f t="shared" ref="S9:S57" si="5">IF(N9=" "," ",O9-N9)</f>
        <v xml:space="preserve"> </v>
      </c>
    </row>
    <row r="10" spans="1:19" ht="15" customHeight="1" x14ac:dyDescent="0.2">
      <c r="A10" s="13">
        <f t="shared" si="0"/>
        <v>3</v>
      </c>
      <c r="B10" s="52"/>
      <c r="C10" s="53"/>
      <c r="D10" s="52"/>
      <c r="E10" s="40"/>
      <c r="F10" s="40"/>
      <c r="G10" s="34"/>
      <c r="H10" s="34"/>
      <c r="I10" s="78"/>
      <c r="J10" s="78"/>
      <c r="K10" s="72">
        <f>IF(AND('Individual Cost Statement'!$D$25:$D$25="Not applicable (all costs in EURO)",G10&gt;0),1,IF(AND('Individual Cost Statement'!$D$25:$D$25="Date when costs incurred",G10&gt;0),0,'Individual Cost Statement'!$F$26))</f>
        <v>1</v>
      </c>
      <c r="L10" s="35" t="str">
        <f t="shared" si="1"/>
        <v xml:space="preserve"> </v>
      </c>
      <c r="M10" s="35" t="str">
        <f t="shared" si="2"/>
        <v xml:space="preserve"> </v>
      </c>
      <c r="N10" s="35" t="str">
        <f t="shared" si="3"/>
        <v xml:space="preserve"> </v>
      </c>
      <c r="O10" s="35" t="str">
        <f t="shared" si="4"/>
        <v xml:space="preserve"> </v>
      </c>
      <c r="P10" s="261"/>
      <c r="Q10" s="366" t="str">
        <f>IF(K10&gt;0," ",IF(AND('Individual Cost Statement'!$D$25:$D$25="Date when costs incurred",G10&gt;0),"ENCODE Exchange rate !"," "))</f>
        <v xml:space="preserve"> </v>
      </c>
      <c r="R10" s="371" t="str">
        <f>IF(O10="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TA"),IF((O10/M10)&gt;0.25,"Please adjust manually the depreciation amounts in cells D8 and D9 in line with the applicable maximum authorised (25% for infrastructure)"," "),IF(OR('Individual Cost Statement'!$E$8:$E$8="ENVIRONMENT - NAT",'Individual Cost Statement'!$E$8:$E$8="INTEGRATED PROJECT - IP"),IF((O10/M10)&gt;0.25,"Unless the appropriate certificate has been signed, please adjust manually the depreciation amounts in cells D8 and D9 in line with the applicable maximum authorised (25% for infrastructure)"," "))))</f>
        <v xml:space="preserve"> </v>
      </c>
      <c r="S10" s="16" t="str">
        <f t="shared" si="5"/>
        <v xml:space="preserve"> </v>
      </c>
    </row>
    <row r="11" spans="1:19" ht="15" customHeight="1" x14ac:dyDescent="0.2">
      <c r="A11" s="13">
        <f t="shared" si="0"/>
        <v>4</v>
      </c>
      <c r="B11" s="52"/>
      <c r="C11" s="53"/>
      <c r="D11" s="52"/>
      <c r="E11" s="40"/>
      <c r="F11" s="40"/>
      <c r="G11" s="34"/>
      <c r="H11" s="34"/>
      <c r="I11" s="78"/>
      <c r="J11" s="78"/>
      <c r="K11" s="72">
        <f>IF(AND('Individual Cost Statement'!$D$25:$D$25="Not applicable (all costs in EURO)",G11&gt;0),1,IF(AND('Individual Cost Statement'!$D$25:$D$25="Date when costs incurred",G11&gt;0),0,'Individual Cost Statement'!$F$26))</f>
        <v>1</v>
      </c>
      <c r="L11" s="35" t="str">
        <f t="shared" si="1"/>
        <v xml:space="preserve"> </v>
      </c>
      <c r="M11" s="35" t="str">
        <f t="shared" si="2"/>
        <v xml:space="preserve"> </v>
      </c>
      <c r="N11" s="35" t="str">
        <f t="shared" si="3"/>
        <v xml:space="preserve"> </v>
      </c>
      <c r="O11" s="35" t="str">
        <f t="shared" si="4"/>
        <v xml:space="preserve"> </v>
      </c>
      <c r="P11" s="261"/>
      <c r="Q11" s="366" t="str">
        <f>IF(K11&gt;0," ",IF(AND('Individual Cost Statement'!$D$25:$D$25="Date when costs incurred",G11&gt;0),"ENCODE Exchange rate !"," "))</f>
        <v xml:space="preserve"> </v>
      </c>
      <c r="R11" s="371" t="str">
        <f>IF(O11="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TA"),IF((O11/M11)&gt;0.25,"Please adjust manually the depreciation amounts in cells D8 and D9 in line with the applicable maximum authorised (25% for infrastructure)"," "),IF(OR('Individual Cost Statement'!$E$8:$E$8="ENVIRONMENT - NAT",'Individual Cost Statement'!$E$8:$E$8="INTEGRATED PROJECT - IP"),IF((O11/M11)&gt;0.25,"Unless the appropriate certificate has been signed, please adjust manually the depreciation amounts in cells D8 and D9 in line with the applicable maximum authorised (25% for infrastructure)"," "))))</f>
        <v xml:space="preserve"> </v>
      </c>
      <c r="S11" s="16" t="str">
        <f t="shared" si="5"/>
        <v xml:space="preserve"> </v>
      </c>
    </row>
    <row r="12" spans="1:19" ht="15" customHeight="1" x14ac:dyDescent="0.2">
      <c r="A12" s="13">
        <f t="shared" si="0"/>
        <v>5</v>
      </c>
      <c r="B12" s="52"/>
      <c r="C12" s="53"/>
      <c r="D12" s="52"/>
      <c r="E12" s="40"/>
      <c r="F12" s="40"/>
      <c r="G12" s="34"/>
      <c r="H12" s="34"/>
      <c r="I12" s="78"/>
      <c r="J12" s="78"/>
      <c r="K12" s="72">
        <f>IF(AND('Individual Cost Statement'!$D$25:$D$25="Not applicable (all costs in EURO)",G12&gt;0),1,IF(AND('Individual Cost Statement'!$D$25:$D$25="Date when costs incurred",G12&gt;0),0,'Individual Cost Statement'!$F$26))</f>
        <v>1</v>
      </c>
      <c r="L12" s="35" t="str">
        <f t="shared" si="1"/>
        <v xml:space="preserve"> </v>
      </c>
      <c r="M12" s="35" t="str">
        <f t="shared" si="2"/>
        <v xml:space="preserve"> </v>
      </c>
      <c r="N12" s="35" t="str">
        <f t="shared" si="3"/>
        <v xml:space="preserve"> </v>
      </c>
      <c r="O12" s="35" t="str">
        <f t="shared" si="4"/>
        <v xml:space="preserve"> </v>
      </c>
      <c r="P12" s="261"/>
      <c r="Q12" s="366" t="str">
        <f>IF(K12&gt;0," ",IF(AND('Individual Cost Statement'!$D$25:$D$25="Date when costs incurred",G12&gt;0),"ENCODE Exchange rate !"," "))</f>
        <v xml:space="preserve"> </v>
      </c>
      <c r="R12" s="371" t="str">
        <f>IF(O12="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TA"),IF((O12/M12)&gt;0.25,"Please adjust manually the depreciation amounts in cells D8 and D9 in line with the applicable maximum authorised (25% for infrastructure)"," "),IF(OR('Individual Cost Statement'!$E$8:$E$8="ENVIRONMENT - NAT",'Individual Cost Statement'!$E$8:$E$8="INTEGRATED PROJECT - IP"),IF((O12/M12)&gt;0.25,"Unless the appropriate certificate has been signed, please adjust manually the depreciation amounts in cells D8 and D9 in line with the applicable maximum authorised (25% for infrastructure)"," "))))</f>
        <v xml:space="preserve"> </v>
      </c>
      <c r="S12" s="16" t="str">
        <f t="shared" si="5"/>
        <v xml:space="preserve"> </v>
      </c>
    </row>
    <row r="13" spans="1:19" ht="15" customHeight="1" x14ac:dyDescent="0.2">
      <c r="A13" s="13">
        <f t="shared" si="0"/>
        <v>6</v>
      </c>
      <c r="B13" s="52"/>
      <c r="C13" s="53"/>
      <c r="D13" s="52"/>
      <c r="E13" s="40"/>
      <c r="F13" s="40"/>
      <c r="G13" s="34"/>
      <c r="H13" s="34"/>
      <c r="I13" s="78"/>
      <c r="J13" s="78"/>
      <c r="K13" s="72">
        <f>IF(AND('Individual Cost Statement'!$D$25:$D$25="Not applicable (all costs in EURO)",G13&gt;0),1,IF(AND('Individual Cost Statement'!$D$25:$D$25="Date when costs incurred",G13&gt;0),0,'Individual Cost Statement'!$F$26))</f>
        <v>1</v>
      </c>
      <c r="L13" s="35" t="str">
        <f t="shared" si="1"/>
        <v xml:space="preserve"> </v>
      </c>
      <c r="M13" s="35" t="str">
        <f t="shared" si="2"/>
        <v xml:space="preserve"> </v>
      </c>
      <c r="N13" s="35" t="str">
        <f t="shared" si="3"/>
        <v xml:space="preserve"> </v>
      </c>
      <c r="O13" s="35" t="str">
        <f t="shared" si="4"/>
        <v xml:space="preserve"> </v>
      </c>
      <c r="P13" s="261"/>
      <c r="Q13" s="366" t="str">
        <f>IF(K13&gt;0," ",IF(AND('Individual Cost Statement'!$D$25:$D$25="Date when costs incurred",G13&gt;0),"ENCODE Exchange rate !"," "))</f>
        <v xml:space="preserve"> </v>
      </c>
      <c r="R13" s="371" t="str">
        <f>IF(O13="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TA"),IF((O13/M13)&gt;0.25,"Please adjust manually the depreciation amounts in cells D8 and D9 in line with the applicable maximum authorised (25% for infrastructure)"," "),IF(OR('Individual Cost Statement'!$E$8:$E$8="ENVIRONMENT - NAT",'Individual Cost Statement'!$E$8:$E$8="INTEGRATED PROJECT - IP"),IF((O13/M13)&gt;0.25,"Unless the appropriate certificate has been signed, please adjust manually the depreciation amounts in cells D8 and D9 in line with the applicable maximum authorised (25% for infrastructure)"," "))))</f>
        <v xml:space="preserve"> </v>
      </c>
      <c r="S13" s="16" t="str">
        <f t="shared" si="5"/>
        <v xml:space="preserve"> </v>
      </c>
    </row>
    <row r="14" spans="1:19" ht="15" customHeight="1" x14ac:dyDescent="0.2">
      <c r="A14" s="13">
        <f t="shared" si="0"/>
        <v>7</v>
      </c>
      <c r="B14" s="52"/>
      <c r="C14" s="53"/>
      <c r="D14" s="52"/>
      <c r="E14" s="40"/>
      <c r="F14" s="40"/>
      <c r="G14" s="34"/>
      <c r="H14" s="34"/>
      <c r="I14" s="78"/>
      <c r="J14" s="78"/>
      <c r="K14" s="72">
        <f>IF(AND('Individual Cost Statement'!$D$25:$D$25="Not applicable (all costs in EURO)",G14&gt;0),1,IF(AND('Individual Cost Statement'!$D$25:$D$25="Date when costs incurred",G14&gt;0),0,'Individual Cost Statement'!$F$26))</f>
        <v>1</v>
      </c>
      <c r="L14" s="35" t="str">
        <f t="shared" si="1"/>
        <v xml:space="preserve"> </v>
      </c>
      <c r="M14" s="35" t="str">
        <f t="shared" si="2"/>
        <v xml:space="preserve"> </v>
      </c>
      <c r="N14" s="35" t="str">
        <f t="shared" si="3"/>
        <v xml:space="preserve"> </v>
      </c>
      <c r="O14" s="35" t="str">
        <f t="shared" si="4"/>
        <v xml:space="preserve"> </v>
      </c>
      <c r="P14" s="261"/>
      <c r="Q14" s="366" t="str">
        <f>IF(K14&gt;0," ",IF(AND('Individual Cost Statement'!$D$25:$D$25="Date when costs incurred",G14&gt;0),"ENCODE Exchange rate !"," "))</f>
        <v xml:space="preserve"> </v>
      </c>
      <c r="R14" s="371" t="str">
        <f>IF(O14="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TA"),IF((O14/M14)&gt;0.25,"Please adjust manually the depreciation amounts in cells D8 and D9 in line with the applicable maximum authorised (25% for infrastructure)"," "),IF(OR('Individual Cost Statement'!$E$8:$E$8="ENVIRONMENT - NAT",'Individual Cost Statement'!$E$8:$E$8="INTEGRATED PROJECT - IP"),IF((O14/M14)&gt;0.25,"Unless the appropriate certificate has been signed, please adjust manually the depreciation amounts in cells D8 and D9 in line with the applicable maximum authorised (25% for infrastructure)"," "))))</f>
        <v xml:space="preserve"> </v>
      </c>
      <c r="S14" s="16" t="str">
        <f t="shared" si="5"/>
        <v xml:space="preserve"> </v>
      </c>
    </row>
    <row r="15" spans="1:19" ht="15" customHeight="1" x14ac:dyDescent="0.2">
      <c r="A15" s="13">
        <f t="shared" si="0"/>
        <v>8</v>
      </c>
      <c r="B15" s="52"/>
      <c r="C15" s="53"/>
      <c r="D15" s="52"/>
      <c r="E15" s="40"/>
      <c r="F15" s="40"/>
      <c r="G15" s="34"/>
      <c r="H15" s="34"/>
      <c r="I15" s="78"/>
      <c r="J15" s="78"/>
      <c r="K15" s="72">
        <f>IF(AND('Individual Cost Statement'!$D$25:$D$25="Not applicable (all costs in EURO)",G15&gt;0),1,IF(AND('Individual Cost Statement'!$D$25:$D$25="Date when costs incurred",G15&gt;0),0,'Individual Cost Statement'!$F$26))</f>
        <v>1</v>
      </c>
      <c r="L15" s="35" t="str">
        <f t="shared" si="1"/>
        <v xml:space="preserve"> </v>
      </c>
      <c r="M15" s="35" t="str">
        <f t="shared" si="2"/>
        <v xml:space="preserve"> </v>
      </c>
      <c r="N15" s="35" t="str">
        <f t="shared" si="3"/>
        <v xml:space="preserve"> </v>
      </c>
      <c r="O15" s="35" t="str">
        <f t="shared" si="4"/>
        <v xml:space="preserve"> </v>
      </c>
      <c r="P15" s="261"/>
      <c r="Q15" s="366" t="str">
        <f>IF(K15&gt;0," ",IF(AND('Individual Cost Statement'!$D$25:$D$25="Date when costs incurred",G15&gt;0),"ENCODE Exchange rate !"," "))</f>
        <v xml:space="preserve"> </v>
      </c>
      <c r="R15" s="371" t="str">
        <f>IF(O15="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TA"),IF((O15/M15)&gt;0.25,"Please adjust manually the depreciation amounts in cells D8 and D9 in line with the applicable maximum authorised (25% for infrastructure)"," "),IF(OR('Individual Cost Statement'!$E$8:$E$8="ENVIRONMENT - NAT",'Individual Cost Statement'!$E$8:$E$8="INTEGRATED PROJECT - IP"),IF((O15/M15)&gt;0.25,"Unless the appropriate certificate has been signed, please adjust manually the depreciation amounts in cells D8 and D9 in line with the applicable maximum authorised (25% for infrastructure)"," "))))</f>
        <v xml:space="preserve"> </v>
      </c>
      <c r="S15" s="16" t="str">
        <f t="shared" si="5"/>
        <v xml:space="preserve"> </v>
      </c>
    </row>
    <row r="16" spans="1:19" ht="15" customHeight="1" x14ac:dyDescent="0.2">
      <c r="A16" s="13">
        <f t="shared" si="0"/>
        <v>9</v>
      </c>
      <c r="B16" s="52"/>
      <c r="C16" s="53"/>
      <c r="D16" s="52"/>
      <c r="E16" s="40"/>
      <c r="F16" s="40"/>
      <c r="G16" s="34"/>
      <c r="H16" s="34"/>
      <c r="I16" s="78"/>
      <c r="J16" s="78"/>
      <c r="K16" s="72">
        <f>IF(AND('Individual Cost Statement'!$D$25:$D$25="Not applicable (all costs in EURO)",G16&gt;0),1,IF(AND('Individual Cost Statement'!$D$25:$D$25="Date when costs incurred",G16&gt;0),0,'Individual Cost Statement'!$F$26))</f>
        <v>1</v>
      </c>
      <c r="L16" s="35" t="str">
        <f t="shared" si="1"/>
        <v xml:space="preserve"> </v>
      </c>
      <c r="M16" s="35" t="str">
        <f t="shared" si="2"/>
        <v xml:space="preserve"> </v>
      </c>
      <c r="N16" s="35" t="str">
        <f t="shared" si="3"/>
        <v xml:space="preserve"> </v>
      </c>
      <c r="O16" s="35" t="str">
        <f t="shared" si="4"/>
        <v xml:space="preserve"> </v>
      </c>
      <c r="P16" s="261"/>
      <c r="Q16" s="366" t="str">
        <f>IF(K16&gt;0," ",IF(AND('Individual Cost Statement'!$D$25:$D$25="Date when costs incurred",G16&gt;0),"ENCODE Exchange rate !"," "))</f>
        <v xml:space="preserve"> </v>
      </c>
      <c r="R16" s="371" t="str">
        <f>IF(O16="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TA"),IF((O16/M16)&gt;0.25,"Please adjust manually the depreciation amounts in cells D8 and D9 in line with the applicable maximum authorised (25% for infrastructure)"," "),IF(OR('Individual Cost Statement'!$E$8:$E$8="ENVIRONMENT - NAT",'Individual Cost Statement'!$E$8:$E$8="INTEGRATED PROJECT - IP"),IF((O16/M16)&gt;0.25,"Unless the appropriate certificate has been signed, please adjust manually the depreciation amounts in cells D8 and D9 in line with the applicable maximum authorised (25% for infrastructure)"," "))))</f>
        <v xml:space="preserve"> </v>
      </c>
      <c r="S16" s="16" t="str">
        <f t="shared" si="5"/>
        <v xml:space="preserve"> </v>
      </c>
    </row>
    <row r="17" spans="1:19" ht="15" customHeight="1" x14ac:dyDescent="0.2">
      <c r="A17" s="13">
        <f t="shared" si="0"/>
        <v>10</v>
      </c>
      <c r="B17" s="52"/>
      <c r="C17" s="53"/>
      <c r="D17" s="52"/>
      <c r="E17" s="40"/>
      <c r="F17" s="40"/>
      <c r="G17" s="34"/>
      <c r="H17" s="34"/>
      <c r="I17" s="78"/>
      <c r="J17" s="78"/>
      <c r="K17" s="72">
        <f>IF(AND('Individual Cost Statement'!$D$25:$D$25="Not applicable (all costs in EURO)",G17&gt;0),1,IF(AND('Individual Cost Statement'!$D$25:$D$25="Date when costs incurred",G17&gt;0),0,'Individual Cost Statement'!$F$26))</f>
        <v>1</v>
      </c>
      <c r="L17" s="35" t="str">
        <f t="shared" si="1"/>
        <v xml:space="preserve"> </v>
      </c>
      <c r="M17" s="35" t="str">
        <f t="shared" si="2"/>
        <v xml:space="preserve"> </v>
      </c>
      <c r="N17" s="35" t="str">
        <f t="shared" si="3"/>
        <v xml:space="preserve"> </v>
      </c>
      <c r="O17" s="35" t="str">
        <f t="shared" si="4"/>
        <v xml:space="preserve"> </v>
      </c>
      <c r="P17" s="261"/>
      <c r="Q17" s="366" t="str">
        <f>IF(K17&gt;0," ",IF(AND('Individual Cost Statement'!$D$25:$D$25="Date when costs incurred",G17&gt;0),"ENCODE Exchange rate !"," "))</f>
        <v xml:space="preserve"> </v>
      </c>
      <c r="R17" s="371" t="str">
        <f>IF(O17="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TA"),IF((O17/M17)&gt;0.25,"Please adjust manually the depreciation amounts in cells D8 and D9 in line with the applicable maximum authorised (25% for infrastructure)"," "),IF(OR('Individual Cost Statement'!$E$8:$E$8="ENVIRONMENT - NAT",'Individual Cost Statement'!$E$8:$E$8="INTEGRATED PROJECT - IP"),IF((O17/M17)&gt;0.25,"Unless the appropriate certificate has been signed, please adjust manually the depreciation amounts in cells D8 and D9 in line with the applicable maximum authorised (25% for infrastructure)"," "))))</f>
        <v xml:space="preserve"> </v>
      </c>
      <c r="S17" s="16" t="str">
        <f t="shared" si="5"/>
        <v xml:space="preserve"> </v>
      </c>
    </row>
    <row r="18" spans="1:19" ht="15" customHeight="1" x14ac:dyDescent="0.2">
      <c r="A18" s="13">
        <f t="shared" si="0"/>
        <v>11</v>
      </c>
      <c r="B18" s="52"/>
      <c r="C18" s="53"/>
      <c r="D18" s="52"/>
      <c r="E18" s="40"/>
      <c r="F18" s="40"/>
      <c r="G18" s="34"/>
      <c r="H18" s="34"/>
      <c r="I18" s="78"/>
      <c r="J18" s="78"/>
      <c r="K18" s="72">
        <f>IF(AND('Individual Cost Statement'!$D$25:$D$25="Not applicable (all costs in EURO)",G18&gt;0),1,IF(AND('Individual Cost Statement'!$D$25:$D$25="Date when costs incurred",G18&gt;0),0,'Individual Cost Statement'!$F$26))</f>
        <v>1</v>
      </c>
      <c r="L18" s="35" t="str">
        <f t="shared" si="1"/>
        <v xml:space="preserve"> </v>
      </c>
      <c r="M18" s="35" t="str">
        <f t="shared" si="2"/>
        <v xml:space="preserve"> </v>
      </c>
      <c r="N18" s="35" t="str">
        <f t="shared" si="3"/>
        <v xml:space="preserve"> </v>
      </c>
      <c r="O18" s="35" t="str">
        <f t="shared" si="4"/>
        <v xml:space="preserve"> </v>
      </c>
      <c r="P18" s="261"/>
      <c r="Q18" s="366" t="str">
        <f>IF(K18&gt;0," ",IF(AND('Individual Cost Statement'!$D$25:$D$25="Date when costs incurred",G18&gt;0),"ENCODE Exchange rate !"," "))</f>
        <v xml:space="preserve"> </v>
      </c>
      <c r="R18" s="371" t="str">
        <f>IF(O18="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TA"),IF((O18/M18)&gt;0.25,"Please adjust manually the depreciation amounts in cells D8 and D9 in line with the applicable maximum authorised (25% for infrastructure)"," "),IF(OR('Individual Cost Statement'!$E$8:$E$8="ENVIRONMENT - NAT",'Individual Cost Statement'!$E$8:$E$8="INTEGRATED PROJECT - IP"),IF((O18/M18)&gt;0.25,"Unless the appropriate certificate has been signed, please adjust manually the depreciation amounts in cells D8 and D9 in line with the applicable maximum authorised (25% for infrastructure)"," "))))</f>
        <v xml:space="preserve"> </v>
      </c>
      <c r="S18" s="16" t="str">
        <f t="shared" si="5"/>
        <v xml:space="preserve"> </v>
      </c>
    </row>
    <row r="19" spans="1:19" ht="15" customHeight="1" x14ac:dyDescent="0.2">
      <c r="A19" s="13">
        <f t="shared" si="0"/>
        <v>12</v>
      </c>
      <c r="B19" s="52"/>
      <c r="C19" s="53"/>
      <c r="D19" s="52"/>
      <c r="E19" s="40"/>
      <c r="F19" s="40"/>
      <c r="G19" s="34"/>
      <c r="H19" s="34"/>
      <c r="I19" s="78"/>
      <c r="J19" s="78"/>
      <c r="K19" s="72">
        <f>IF(AND('Individual Cost Statement'!$D$25:$D$25="Not applicable (all costs in EURO)",G19&gt;0),1,IF(AND('Individual Cost Statement'!$D$25:$D$25="Date when costs incurred",G19&gt;0),0,'Individual Cost Statement'!$F$26))</f>
        <v>1</v>
      </c>
      <c r="L19" s="35" t="str">
        <f t="shared" si="1"/>
        <v xml:space="preserve"> </v>
      </c>
      <c r="M19" s="35" t="str">
        <f t="shared" si="2"/>
        <v xml:space="preserve"> </v>
      </c>
      <c r="N19" s="35" t="str">
        <f t="shared" si="3"/>
        <v xml:space="preserve"> </v>
      </c>
      <c r="O19" s="35" t="str">
        <f t="shared" si="4"/>
        <v xml:space="preserve"> </v>
      </c>
      <c r="P19" s="261"/>
      <c r="Q19" s="366" t="str">
        <f>IF(K19&gt;0," ",IF(AND('Individual Cost Statement'!$D$25:$D$25="Date when costs incurred",G19&gt;0),"ENCODE Exchange rate !"," "))</f>
        <v xml:space="preserve"> </v>
      </c>
      <c r="R19" s="371" t="str">
        <f>IF(O19="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TA"),IF((O19/M19)&gt;0.25,"Please adjust manually the depreciation amounts in cells D8 and D9 in line with the applicable maximum authorised (25% for infrastructure)"," "),IF(OR('Individual Cost Statement'!$E$8:$E$8="ENVIRONMENT - NAT",'Individual Cost Statement'!$E$8:$E$8="INTEGRATED PROJECT - IP"),IF((O19/M19)&gt;0.25,"Unless the appropriate certificate has been signed, please adjust manually the depreciation amounts in cells D8 and D9 in line with the applicable maximum authorised (25% for infrastructure)"," "))))</f>
        <v xml:space="preserve"> </v>
      </c>
      <c r="S19" s="16" t="str">
        <f t="shared" si="5"/>
        <v xml:space="preserve"> </v>
      </c>
    </row>
    <row r="20" spans="1:19" ht="15" customHeight="1" x14ac:dyDescent="0.2">
      <c r="A20" s="13">
        <f t="shared" si="0"/>
        <v>13</v>
      </c>
      <c r="B20" s="52"/>
      <c r="C20" s="53"/>
      <c r="D20" s="52"/>
      <c r="E20" s="40"/>
      <c r="F20" s="40"/>
      <c r="G20" s="34"/>
      <c r="H20" s="34"/>
      <c r="I20" s="78"/>
      <c r="J20" s="78"/>
      <c r="K20" s="72">
        <f>IF(AND('Individual Cost Statement'!$D$25:$D$25="Not applicable (all costs in EURO)",G20&gt;0),1,IF(AND('Individual Cost Statement'!$D$25:$D$25="Date when costs incurred",G20&gt;0),0,'Individual Cost Statement'!$F$26))</f>
        <v>1</v>
      </c>
      <c r="L20" s="35" t="str">
        <f t="shared" si="1"/>
        <v xml:space="preserve"> </v>
      </c>
      <c r="M20" s="35" t="str">
        <f t="shared" si="2"/>
        <v xml:space="preserve"> </v>
      </c>
      <c r="N20" s="35" t="str">
        <f t="shared" si="3"/>
        <v xml:space="preserve"> </v>
      </c>
      <c r="O20" s="35" t="str">
        <f t="shared" si="4"/>
        <v xml:space="preserve"> </v>
      </c>
      <c r="P20" s="261"/>
      <c r="Q20" s="366" t="str">
        <f>IF(K20&gt;0," ",IF(AND('Individual Cost Statement'!$D$25:$D$25="Date when costs incurred",G20&gt;0),"ENCODE Exchange rate !"," "))</f>
        <v xml:space="preserve"> </v>
      </c>
      <c r="R20" s="371" t="str">
        <f>IF(O20="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TA"),IF((O20/M20)&gt;0.25,"Please adjust manually the depreciation amounts in cells D8 and D9 in line with the applicable maximum authorised (25% for infrastructure)"," "),IF(OR('Individual Cost Statement'!$E$8:$E$8="ENVIRONMENT - NAT",'Individual Cost Statement'!$E$8:$E$8="INTEGRATED PROJECT - IP"),IF((O20/M20)&gt;0.25,"Unless the appropriate certificate has been signed, please adjust manually the depreciation amounts in cells D8 and D9 in line with the applicable maximum authorised (25% for infrastructure)"," "))))</f>
        <v xml:space="preserve"> </v>
      </c>
      <c r="S20" s="16" t="str">
        <f t="shared" si="5"/>
        <v xml:space="preserve"> </v>
      </c>
    </row>
    <row r="21" spans="1:19" ht="15" customHeight="1" x14ac:dyDescent="0.2">
      <c r="A21" s="13">
        <f t="shared" si="0"/>
        <v>14</v>
      </c>
      <c r="B21" s="52"/>
      <c r="C21" s="53"/>
      <c r="D21" s="52"/>
      <c r="E21" s="40"/>
      <c r="F21" s="40"/>
      <c r="G21" s="34"/>
      <c r="H21" s="34"/>
      <c r="I21" s="78"/>
      <c r="J21" s="78"/>
      <c r="K21" s="72">
        <f>IF(AND('Individual Cost Statement'!$D$25:$D$25="Not applicable (all costs in EURO)",G21&gt;0),1,IF(AND('Individual Cost Statement'!$D$25:$D$25="Date when costs incurred",G21&gt;0),0,'Individual Cost Statement'!$F$26))</f>
        <v>1</v>
      </c>
      <c r="L21" s="35" t="str">
        <f t="shared" si="1"/>
        <v xml:space="preserve"> </v>
      </c>
      <c r="M21" s="35" t="str">
        <f t="shared" si="2"/>
        <v xml:space="preserve"> </v>
      </c>
      <c r="N21" s="35" t="str">
        <f t="shared" si="3"/>
        <v xml:space="preserve"> </v>
      </c>
      <c r="O21" s="35" t="str">
        <f t="shared" si="4"/>
        <v xml:space="preserve"> </v>
      </c>
      <c r="P21" s="261"/>
      <c r="Q21" s="366" t="str">
        <f>IF(K21&gt;0," ",IF(AND('Individual Cost Statement'!$D$25:$D$25="Date when costs incurred",G21&gt;0),"ENCODE Exchange rate !"," "))</f>
        <v xml:space="preserve"> </v>
      </c>
      <c r="R21" s="371" t="str">
        <f>IF(O21="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TA"),IF((O21/M21)&gt;0.25,"Please adjust manually the depreciation amounts in cells D8 and D9 in line with the applicable maximum authorised (25% for infrastructure)"," "),IF(OR('Individual Cost Statement'!$E$8:$E$8="ENVIRONMENT - NAT",'Individual Cost Statement'!$E$8:$E$8="INTEGRATED PROJECT - IP"),IF((O21/M21)&gt;0.25,"Unless the appropriate certificate has been signed, please adjust manually the depreciation amounts in cells D8 and D9 in line with the applicable maximum authorised (25% for infrastructure)"," "))))</f>
        <v xml:space="preserve"> </v>
      </c>
      <c r="S21" s="16" t="str">
        <f t="shared" si="5"/>
        <v xml:space="preserve"> </v>
      </c>
    </row>
    <row r="22" spans="1:19" ht="15" customHeight="1" x14ac:dyDescent="0.2">
      <c r="A22" s="13">
        <f t="shared" si="0"/>
        <v>15</v>
      </c>
      <c r="B22" s="52"/>
      <c r="C22" s="53"/>
      <c r="D22" s="52"/>
      <c r="E22" s="40"/>
      <c r="F22" s="40"/>
      <c r="G22" s="34"/>
      <c r="H22" s="34"/>
      <c r="I22" s="78"/>
      <c r="J22" s="78"/>
      <c r="K22" s="72">
        <f>IF(AND('Individual Cost Statement'!$D$25:$D$25="Not applicable (all costs in EURO)",G22&gt;0),1,IF(AND('Individual Cost Statement'!$D$25:$D$25="Date when costs incurred",G22&gt;0),0,'Individual Cost Statement'!$F$26))</f>
        <v>1</v>
      </c>
      <c r="L22" s="35" t="str">
        <f t="shared" si="1"/>
        <v xml:space="preserve"> </v>
      </c>
      <c r="M22" s="35" t="str">
        <f t="shared" si="2"/>
        <v xml:space="preserve"> </v>
      </c>
      <c r="N22" s="35" t="str">
        <f t="shared" si="3"/>
        <v xml:space="preserve"> </v>
      </c>
      <c r="O22" s="35" t="str">
        <f t="shared" si="4"/>
        <v xml:space="preserve"> </v>
      </c>
      <c r="P22" s="261"/>
      <c r="Q22" s="366" t="str">
        <f>IF(K22&gt;0," ",IF(AND('Individual Cost Statement'!$D$25:$D$25="Date when costs incurred",G22&gt;0),"ENCODE Exchange rate !"," "))</f>
        <v xml:space="preserve"> </v>
      </c>
      <c r="R22" s="371" t="str">
        <f>IF(O22="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TA"),IF((O22/M22)&gt;0.25,"Please adjust manually the depreciation amounts in cells D8 and D9 in line with the applicable maximum authorised (25% for infrastructure)"," "),IF(OR('Individual Cost Statement'!$E$8:$E$8="ENVIRONMENT - NAT",'Individual Cost Statement'!$E$8:$E$8="INTEGRATED PROJECT - IP"),IF((O22/M22)&gt;0.25,"Unless the appropriate certificate has been signed, please adjust manually the depreciation amounts in cells D8 and D9 in line with the applicable maximum authorised (25% for infrastructure)"," "))))</f>
        <v xml:space="preserve"> </v>
      </c>
      <c r="S22" s="16" t="str">
        <f t="shared" si="5"/>
        <v xml:space="preserve"> </v>
      </c>
    </row>
    <row r="23" spans="1:19" ht="15" customHeight="1" x14ac:dyDescent="0.2">
      <c r="A23" s="13">
        <f t="shared" si="0"/>
        <v>16</v>
      </c>
      <c r="B23" s="52"/>
      <c r="C23" s="53"/>
      <c r="D23" s="52"/>
      <c r="E23" s="40"/>
      <c r="F23" s="40"/>
      <c r="G23" s="34"/>
      <c r="H23" s="34"/>
      <c r="I23" s="78"/>
      <c r="J23" s="78"/>
      <c r="K23" s="72">
        <f>IF(AND('Individual Cost Statement'!$D$25:$D$25="Not applicable (all costs in EURO)",G23&gt;0),1,IF(AND('Individual Cost Statement'!$D$25:$D$25="Date when costs incurred",G23&gt;0),0,'Individual Cost Statement'!$F$26))</f>
        <v>1</v>
      </c>
      <c r="L23" s="35" t="str">
        <f t="shared" si="1"/>
        <v xml:space="preserve"> </v>
      </c>
      <c r="M23" s="35" t="str">
        <f t="shared" si="2"/>
        <v xml:space="preserve"> </v>
      </c>
      <c r="N23" s="35" t="str">
        <f t="shared" si="3"/>
        <v xml:space="preserve"> </v>
      </c>
      <c r="O23" s="35" t="str">
        <f t="shared" si="4"/>
        <v xml:space="preserve"> </v>
      </c>
      <c r="P23" s="261"/>
      <c r="Q23" s="366" t="str">
        <f>IF(K23&gt;0," ",IF(AND('Individual Cost Statement'!$D$25:$D$25="Date when costs incurred",G23&gt;0),"ENCODE Exchange rate !"," "))</f>
        <v xml:space="preserve"> </v>
      </c>
      <c r="R23" s="371" t="str">
        <f>IF(O23="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TA"),IF((O23/M23)&gt;0.25,"Please adjust manually the depreciation amounts in cells D8 and D9 in line with the applicable maximum authorised (25% for infrastructure)"," "),IF(OR('Individual Cost Statement'!$E$8:$E$8="ENVIRONMENT - NAT",'Individual Cost Statement'!$E$8:$E$8="INTEGRATED PROJECT - IP"),IF((O23/M23)&gt;0.25,"Unless the appropriate certificate has been signed, please adjust manually the depreciation amounts in cells D8 and D9 in line with the applicable maximum authorised (25% for infrastructure)"," "))))</f>
        <v xml:space="preserve"> </v>
      </c>
      <c r="S23" s="16" t="str">
        <f t="shared" si="5"/>
        <v xml:space="preserve"> </v>
      </c>
    </row>
    <row r="24" spans="1:19" ht="15" customHeight="1" x14ac:dyDescent="0.2">
      <c r="A24" s="13">
        <f t="shared" si="0"/>
        <v>17</v>
      </c>
      <c r="B24" s="52"/>
      <c r="C24" s="53"/>
      <c r="D24" s="52"/>
      <c r="E24" s="40"/>
      <c r="F24" s="40"/>
      <c r="G24" s="34"/>
      <c r="H24" s="34"/>
      <c r="I24" s="78"/>
      <c r="J24" s="78"/>
      <c r="K24" s="72">
        <f>IF(AND('Individual Cost Statement'!$D$25:$D$25="Not applicable (all costs in EURO)",G24&gt;0),1,IF(AND('Individual Cost Statement'!$D$25:$D$25="Date when costs incurred",G24&gt;0),0,'Individual Cost Statement'!$F$26))</f>
        <v>1</v>
      </c>
      <c r="L24" s="35" t="str">
        <f t="shared" si="1"/>
        <v xml:space="preserve"> </v>
      </c>
      <c r="M24" s="35" t="str">
        <f t="shared" si="2"/>
        <v xml:space="preserve"> </v>
      </c>
      <c r="N24" s="35" t="str">
        <f t="shared" si="3"/>
        <v xml:space="preserve"> </v>
      </c>
      <c r="O24" s="35" t="str">
        <f t="shared" si="4"/>
        <v xml:space="preserve"> </v>
      </c>
      <c r="P24" s="261"/>
      <c r="Q24" s="366" t="str">
        <f>IF(K24&gt;0," ",IF(AND('Individual Cost Statement'!$D$25:$D$25="Date when costs incurred",G24&gt;0),"ENCODE Exchange rate !"," "))</f>
        <v xml:space="preserve"> </v>
      </c>
      <c r="R24" s="371" t="str">
        <f>IF(O24="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TA"),IF((O24/M24)&gt;0.25,"Please adjust manually the depreciation amounts in cells D8 and D9 in line with the applicable maximum authorised (25% for infrastructure)"," "),IF(OR('Individual Cost Statement'!$E$8:$E$8="ENVIRONMENT - NAT",'Individual Cost Statement'!$E$8:$E$8="INTEGRATED PROJECT - IP"),IF((O24/M24)&gt;0.25,"Unless the appropriate certificate has been signed, please adjust manually the depreciation amounts in cells D8 and D9 in line with the applicable maximum authorised (25% for infrastructure)"," "))))</f>
        <v xml:space="preserve"> </v>
      </c>
      <c r="S24" s="16" t="str">
        <f t="shared" si="5"/>
        <v xml:space="preserve"> </v>
      </c>
    </row>
    <row r="25" spans="1:19" ht="15" customHeight="1" x14ac:dyDescent="0.2">
      <c r="A25" s="13">
        <f t="shared" si="0"/>
        <v>18</v>
      </c>
      <c r="B25" s="52"/>
      <c r="C25" s="53"/>
      <c r="D25" s="52"/>
      <c r="E25" s="40"/>
      <c r="F25" s="40"/>
      <c r="G25" s="34"/>
      <c r="H25" s="34"/>
      <c r="I25" s="78"/>
      <c r="J25" s="78"/>
      <c r="K25" s="72">
        <f>IF(AND('Individual Cost Statement'!$D$25:$D$25="Not applicable (all costs in EURO)",G25&gt;0),1,IF(AND('Individual Cost Statement'!$D$25:$D$25="Date when costs incurred",G25&gt;0),0,'Individual Cost Statement'!$F$26))</f>
        <v>1</v>
      </c>
      <c r="L25" s="35" t="str">
        <f t="shared" si="1"/>
        <v xml:space="preserve"> </v>
      </c>
      <c r="M25" s="35" t="str">
        <f t="shared" si="2"/>
        <v xml:space="preserve"> </v>
      </c>
      <c r="N25" s="35" t="str">
        <f t="shared" si="3"/>
        <v xml:space="preserve"> </v>
      </c>
      <c r="O25" s="35" t="str">
        <f t="shared" si="4"/>
        <v xml:space="preserve"> </v>
      </c>
      <c r="P25" s="261"/>
      <c r="Q25" s="366" t="str">
        <f>IF(K25&gt;0," ",IF(AND('Individual Cost Statement'!$D$25:$D$25="Date when costs incurred",G25&gt;0),"ENCODE Exchange rate !"," "))</f>
        <v xml:space="preserve"> </v>
      </c>
      <c r="R25" s="371" t="str">
        <f>IF(O25="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TA"),IF((O25/M25)&gt;0.25,"Please adjust manually the depreciation amounts in cells D8 and D9 in line with the applicable maximum authorised (25% for infrastructure)"," "),IF(OR('Individual Cost Statement'!$E$8:$E$8="ENVIRONMENT - NAT",'Individual Cost Statement'!$E$8:$E$8="INTEGRATED PROJECT - IP"),IF((O25/M25)&gt;0.25,"Unless the appropriate certificate has been signed, please adjust manually the depreciation amounts in cells D8 and D9 in line with the applicable maximum authorised (25% for infrastructure)"," "))))</f>
        <v xml:space="preserve"> </v>
      </c>
      <c r="S25" s="16" t="str">
        <f t="shared" si="5"/>
        <v xml:space="preserve"> </v>
      </c>
    </row>
    <row r="26" spans="1:19" ht="15" customHeight="1" x14ac:dyDescent="0.2">
      <c r="A26" s="13">
        <f t="shared" si="0"/>
        <v>19</v>
      </c>
      <c r="B26" s="52"/>
      <c r="C26" s="53"/>
      <c r="D26" s="52"/>
      <c r="E26" s="40"/>
      <c r="F26" s="40"/>
      <c r="G26" s="34"/>
      <c r="H26" s="34"/>
      <c r="I26" s="78"/>
      <c r="J26" s="78"/>
      <c r="K26" s="72">
        <f>IF(AND('Individual Cost Statement'!$D$25:$D$25="Not applicable (all costs in EURO)",G26&gt;0),1,IF(AND('Individual Cost Statement'!$D$25:$D$25="Date when costs incurred",G26&gt;0),0,'Individual Cost Statement'!$F$26))</f>
        <v>1</v>
      </c>
      <c r="L26" s="35" t="str">
        <f t="shared" si="1"/>
        <v xml:space="preserve"> </v>
      </c>
      <c r="M26" s="35" t="str">
        <f t="shared" si="2"/>
        <v xml:space="preserve"> </v>
      </c>
      <c r="N26" s="35" t="str">
        <f t="shared" si="3"/>
        <v xml:space="preserve"> </v>
      </c>
      <c r="O26" s="35" t="str">
        <f t="shared" si="4"/>
        <v xml:space="preserve"> </v>
      </c>
      <c r="P26" s="261"/>
      <c r="Q26" s="366" t="str">
        <f>IF(K26&gt;0," ",IF(AND('Individual Cost Statement'!$D$25:$D$25="Date when costs incurred",G26&gt;0),"ENCODE Exchange rate !"," "))</f>
        <v xml:space="preserve"> </v>
      </c>
      <c r="R26" s="371" t="str">
        <f>IF(O26="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TA"),IF((O26/M26)&gt;0.25,"Please adjust manually the depreciation amounts in cells D8 and D9 in line with the applicable maximum authorised (25% for infrastructure)"," "),IF(OR('Individual Cost Statement'!$E$8:$E$8="ENVIRONMENT - NAT",'Individual Cost Statement'!$E$8:$E$8="INTEGRATED PROJECT - IP"),IF((O26/M26)&gt;0.25,"Unless the appropriate certificate has been signed, please adjust manually the depreciation amounts in cells D8 and D9 in line with the applicable maximum authorised (25% for infrastructure)"," "))))</f>
        <v xml:space="preserve"> </v>
      </c>
      <c r="S26" s="16" t="str">
        <f t="shared" si="5"/>
        <v xml:space="preserve"> </v>
      </c>
    </row>
    <row r="27" spans="1:19" ht="15" customHeight="1" x14ac:dyDescent="0.2">
      <c r="A27" s="13">
        <f t="shared" si="0"/>
        <v>20</v>
      </c>
      <c r="B27" s="52"/>
      <c r="C27" s="53"/>
      <c r="D27" s="52"/>
      <c r="E27" s="40"/>
      <c r="F27" s="40"/>
      <c r="G27" s="34"/>
      <c r="H27" s="34"/>
      <c r="I27" s="78"/>
      <c r="J27" s="78"/>
      <c r="K27" s="72">
        <f>IF(AND('Individual Cost Statement'!$D$25:$D$25="Not applicable (all costs in EURO)",G27&gt;0),1,IF(AND('Individual Cost Statement'!$D$25:$D$25="Date when costs incurred",G27&gt;0),0,'Individual Cost Statement'!$F$26))</f>
        <v>1</v>
      </c>
      <c r="L27" s="35" t="str">
        <f t="shared" si="1"/>
        <v xml:space="preserve"> </v>
      </c>
      <c r="M27" s="35" t="str">
        <f t="shared" si="2"/>
        <v xml:space="preserve"> </v>
      </c>
      <c r="N27" s="35" t="str">
        <f t="shared" si="3"/>
        <v xml:space="preserve"> </v>
      </c>
      <c r="O27" s="35" t="str">
        <f t="shared" si="4"/>
        <v xml:space="preserve"> </v>
      </c>
      <c r="P27" s="261"/>
      <c r="Q27" s="366" t="str">
        <f>IF(K27&gt;0," ",IF(AND('Individual Cost Statement'!$D$25:$D$25="Date when costs incurred",G27&gt;0),"ENCODE Exchange rate !"," "))</f>
        <v xml:space="preserve"> </v>
      </c>
      <c r="R27" s="371" t="str">
        <f>IF(O27="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TA"),IF((O27/M27)&gt;0.25,"Please adjust manually the depreciation amounts in cells D8 and D9 in line with the applicable maximum authorised (25% for infrastructure)"," "),IF(OR('Individual Cost Statement'!$E$8:$E$8="ENVIRONMENT - NAT",'Individual Cost Statement'!$E$8:$E$8="INTEGRATED PROJECT - IP"),IF((O27/M27)&gt;0.25,"Unless the appropriate certificate has been signed, please adjust manually the depreciation amounts in cells D8 and D9 in line with the applicable maximum authorised (25% for infrastructure)"," "))))</f>
        <v xml:space="preserve"> </v>
      </c>
      <c r="S27" s="16" t="str">
        <f t="shared" si="5"/>
        <v xml:space="preserve"> </v>
      </c>
    </row>
    <row r="28" spans="1:19" ht="15" customHeight="1" x14ac:dyDescent="0.2">
      <c r="A28" s="13">
        <f t="shared" si="0"/>
        <v>21</v>
      </c>
      <c r="B28" s="52"/>
      <c r="C28" s="53"/>
      <c r="D28" s="52"/>
      <c r="E28" s="40"/>
      <c r="F28" s="40"/>
      <c r="G28" s="34"/>
      <c r="H28" s="34"/>
      <c r="I28" s="78"/>
      <c r="J28" s="78"/>
      <c r="K28" s="72">
        <f>IF(AND('Individual Cost Statement'!$D$25:$D$25="Not applicable (all costs in EURO)",G28&gt;0),1,IF(AND('Individual Cost Statement'!$D$25:$D$25="Date when costs incurred",G28&gt;0),0,'Individual Cost Statement'!$F$26))</f>
        <v>1</v>
      </c>
      <c r="L28" s="35" t="str">
        <f t="shared" si="1"/>
        <v xml:space="preserve"> </v>
      </c>
      <c r="M28" s="35" t="str">
        <f t="shared" si="2"/>
        <v xml:space="preserve"> </v>
      </c>
      <c r="N28" s="35" t="str">
        <f t="shared" si="3"/>
        <v xml:space="preserve"> </v>
      </c>
      <c r="O28" s="35" t="str">
        <f t="shared" si="4"/>
        <v xml:space="preserve"> </v>
      </c>
      <c r="P28" s="261"/>
      <c r="Q28" s="366" t="str">
        <f>IF(K28&gt;0," ",IF(AND('Individual Cost Statement'!$D$25:$D$25="Date when costs incurred",G28&gt;0),"ENCODE Exchange rate !"," "))</f>
        <v xml:space="preserve"> </v>
      </c>
      <c r="R28" s="371" t="str">
        <f>IF(O28="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TA"),IF((O28/M28)&gt;0.25,"Please adjust manually the depreciation amounts in cells D8 and D9 in line with the applicable maximum authorised (25% for infrastructure)"," "),IF(OR('Individual Cost Statement'!$E$8:$E$8="ENVIRONMENT - NAT",'Individual Cost Statement'!$E$8:$E$8="INTEGRATED PROJECT - IP"),IF((O28/M28)&gt;0.25,"Unless the appropriate certificate has been signed, please adjust manually the depreciation amounts in cells D8 and D9 in line with the applicable maximum authorised (25% for infrastructure)"," "))))</f>
        <v xml:space="preserve"> </v>
      </c>
      <c r="S28" s="16" t="str">
        <f t="shared" si="5"/>
        <v xml:space="preserve"> </v>
      </c>
    </row>
    <row r="29" spans="1:19" ht="15" customHeight="1" x14ac:dyDescent="0.2">
      <c r="A29" s="13">
        <f t="shared" si="0"/>
        <v>22</v>
      </c>
      <c r="B29" s="52"/>
      <c r="C29" s="53"/>
      <c r="D29" s="52"/>
      <c r="E29" s="40"/>
      <c r="F29" s="40"/>
      <c r="G29" s="34"/>
      <c r="H29" s="34"/>
      <c r="I29" s="78"/>
      <c r="J29" s="78"/>
      <c r="K29" s="72">
        <f>IF(AND('Individual Cost Statement'!$D$25:$D$25="Not applicable (all costs in EURO)",G29&gt;0),1,IF(AND('Individual Cost Statement'!$D$25:$D$25="Date when costs incurred",G29&gt;0),0,'Individual Cost Statement'!$F$26))</f>
        <v>1</v>
      </c>
      <c r="L29" s="35" t="str">
        <f t="shared" si="1"/>
        <v xml:space="preserve"> </v>
      </c>
      <c r="M29" s="35" t="str">
        <f t="shared" si="2"/>
        <v xml:space="preserve"> </v>
      </c>
      <c r="N29" s="35" t="str">
        <f t="shared" si="3"/>
        <v xml:space="preserve"> </v>
      </c>
      <c r="O29" s="35" t="str">
        <f t="shared" si="4"/>
        <v xml:space="preserve"> </v>
      </c>
      <c r="P29" s="261"/>
      <c r="Q29" s="366" t="str">
        <f>IF(K29&gt;0," ",IF(AND('Individual Cost Statement'!$D$25:$D$25="Date when costs incurred",G29&gt;0),"ENCODE Exchange rate !"," "))</f>
        <v xml:space="preserve"> </v>
      </c>
      <c r="R29" s="371" t="str">
        <f>IF(O29="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TA"),IF((O29/M29)&gt;0.25,"Please adjust manually the depreciation amounts in cells D8 and D9 in line with the applicable maximum authorised (25% for infrastructure)"," "),IF(OR('Individual Cost Statement'!$E$8:$E$8="ENVIRONMENT - NAT",'Individual Cost Statement'!$E$8:$E$8="INTEGRATED PROJECT - IP"),IF((O29/M29)&gt;0.25,"Unless the appropriate certificate has been signed, please adjust manually the depreciation amounts in cells D8 and D9 in line with the applicable maximum authorised (25% for infrastructure)"," "))))</f>
        <v xml:space="preserve"> </v>
      </c>
      <c r="S29" s="16" t="str">
        <f t="shared" si="5"/>
        <v xml:space="preserve"> </v>
      </c>
    </row>
    <row r="30" spans="1:19" ht="15" customHeight="1" x14ac:dyDescent="0.2">
      <c r="A30" s="13">
        <f t="shared" si="0"/>
        <v>23</v>
      </c>
      <c r="B30" s="52"/>
      <c r="C30" s="53"/>
      <c r="D30" s="52"/>
      <c r="E30" s="40"/>
      <c r="F30" s="40"/>
      <c r="G30" s="34"/>
      <c r="H30" s="34"/>
      <c r="I30" s="78"/>
      <c r="J30" s="78"/>
      <c r="K30" s="72">
        <f>IF(AND('Individual Cost Statement'!$D$25:$D$25="Not applicable (all costs in EURO)",G30&gt;0),1,IF(AND('Individual Cost Statement'!$D$25:$D$25="Date when costs incurred",G30&gt;0),0,'Individual Cost Statement'!$F$26))</f>
        <v>1</v>
      </c>
      <c r="L30" s="35" t="str">
        <f t="shared" si="1"/>
        <v xml:space="preserve"> </v>
      </c>
      <c r="M30" s="35" t="str">
        <f t="shared" si="2"/>
        <v xml:space="preserve"> </v>
      </c>
      <c r="N30" s="35" t="str">
        <f t="shared" si="3"/>
        <v xml:space="preserve"> </v>
      </c>
      <c r="O30" s="35" t="str">
        <f t="shared" si="4"/>
        <v xml:space="preserve"> </v>
      </c>
      <c r="P30" s="261"/>
      <c r="Q30" s="366" t="str">
        <f>IF(K30&gt;0," ",IF(AND('Individual Cost Statement'!$D$25:$D$25="Date when costs incurred",G30&gt;0),"ENCODE Exchange rate !"," "))</f>
        <v xml:space="preserve"> </v>
      </c>
      <c r="R30" s="371" t="str">
        <f>IF(O30="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TA"),IF((O30/M30)&gt;0.25,"Please adjust manually the depreciation amounts in cells D8 and D9 in line with the applicable maximum authorised (25% for infrastructure)"," "),IF(OR('Individual Cost Statement'!$E$8:$E$8="ENVIRONMENT - NAT",'Individual Cost Statement'!$E$8:$E$8="INTEGRATED PROJECT - IP"),IF((O30/M30)&gt;0.25,"Unless the appropriate certificate has been signed, please adjust manually the depreciation amounts in cells D8 and D9 in line with the applicable maximum authorised (25% for infrastructure)"," "))))</f>
        <v xml:space="preserve"> </v>
      </c>
      <c r="S30" s="16" t="str">
        <f t="shared" si="5"/>
        <v xml:space="preserve"> </v>
      </c>
    </row>
    <row r="31" spans="1:19" ht="15" customHeight="1" x14ac:dyDescent="0.2">
      <c r="A31" s="13">
        <f t="shared" si="0"/>
        <v>24</v>
      </c>
      <c r="B31" s="52"/>
      <c r="C31" s="53"/>
      <c r="D31" s="52"/>
      <c r="E31" s="40"/>
      <c r="F31" s="40"/>
      <c r="G31" s="34"/>
      <c r="H31" s="34"/>
      <c r="I31" s="78"/>
      <c r="J31" s="78"/>
      <c r="K31" s="72">
        <f>IF(AND('Individual Cost Statement'!$D$25:$D$25="Not applicable (all costs in EURO)",G31&gt;0),1,IF(AND('Individual Cost Statement'!$D$25:$D$25="Date when costs incurred",G31&gt;0),0,'Individual Cost Statement'!$F$26))</f>
        <v>1</v>
      </c>
      <c r="L31" s="35" t="str">
        <f t="shared" si="1"/>
        <v xml:space="preserve"> </v>
      </c>
      <c r="M31" s="35" t="str">
        <f t="shared" si="2"/>
        <v xml:space="preserve"> </v>
      </c>
      <c r="N31" s="35" t="str">
        <f t="shared" si="3"/>
        <v xml:space="preserve"> </v>
      </c>
      <c r="O31" s="35" t="str">
        <f t="shared" si="4"/>
        <v xml:space="preserve"> </v>
      </c>
      <c r="P31" s="261"/>
      <c r="Q31" s="366" t="str">
        <f>IF(K31&gt;0," ",IF(AND('Individual Cost Statement'!$D$25:$D$25="Date when costs incurred",G31&gt;0),"ENCODE Exchange rate !"," "))</f>
        <v xml:space="preserve"> </v>
      </c>
      <c r="R31" s="371" t="str">
        <f>IF(O31="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TA"),IF((O31/M31)&gt;0.25,"Please adjust manually the depreciation amounts in cells D8 and D9 in line with the applicable maximum authorised (25% for infrastructure)"," "),IF(OR('Individual Cost Statement'!$E$8:$E$8="ENVIRONMENT - NAT",'Individual Cost Statement'!$E$8:$E$8="INTEGRATED PROJECT - IP"),IF((O31/M31)&gt;0.25,"Unless the appropriate certificate has been signed, please adjust manually the depreciation amounts in cells D8 and D9 in line with the applicable maximum authorised (25% for infrastructure)"," "))))</f>
        <v xml:space="preserve"> </v>
      </c>
      <c r="S31" s="16" t="str">
        <f t="shared" si="5"/>
        <v xml:space="preserve"> </v>
      </c>
    </row>
    <row r="32" spans="1:19" ht="15" customHeight="1" x14ac:dyDescent="0.2">
      <c r="A32" s="13">
        <f t="shared" si="0"/>
        <v>25</v>
      </c>
      <c r="B32" s="52"/>
      <c r="C32" s="53"/>
      <c r="D32" s="52"/>
      <c r="E32" s="40"/>
      <c r="F32" s="40"/>
      <c r="G32" s="34"/>
      <c r="H32" s="34"/>
      <c r="I32" s="78"/>
      <c r="J32" s="78"/>
      <c r="K32" s="72">
        <f>IF(AND('Individual Cost Statement'!$D$25:$D$25="Not applicable (all costs in EURO)",G32&gt;0),1,IF(AND('Individual Cost Statement'!$D$25:$D$25="Date when costs incurred",G32&gt;0),0,'Individual Cost Statement'!$F$26))</f>
        <v>1</v>
      </c>
      <c r="L32" s="35" t="str">
        <f t="shared" si="1"/>
        <v xml:space="preserve"> </v>
      </c>
      <c r="M32" s="35" t="str">
        <f t="shared" si="2"/>
        <v xml:space="preserve"> </v>
      </c>
      <c r="N32" s="35" t="str">
        <f t="shared" si="3"/>
        <v xml:space="preserve"> </v>
      </c>
      <c r="O32" s="35" t="str">
        <f t="shared" si="4"/>
        <v xml:space="preserve"> </v>
      </c>
      <c r="P32" s="261"/>
      <c r="Q32" s="366" t="str">
        <f>IF(K32&gt;0," ",IF(AND('Individual Cost Statement'!$D$25:$D$25="Date when costs incurred",G32&gt;0),"ENCODE Exchange rate !"," "))</f>
        <v xml:space="preserve"> </v>
      </c>
      <c r="R32" s="371" t="str">
        <f>IF(O32="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TA"),IF((O32/M32)&gt;0.25,"Please adjust manually the depreciation amounts in cells D8 and D9 in line with the applicable maximum authorised (25% for infrastructure)"," "),IF(OR('Individual Cost Statement'!$E$8:$E$8="ENVIRONMENT - NAT",'Individual Cost Statement'!$E$8:$E$8="INTEGRATED PROJECT - IP"),IF((O32/M32)&gt;0.25,"Unless the appropriate certificate has been signed, please adjust manually the depreciation amounts in cells D8 and D9 in line with the applicable maximum authorised (25% for infrastructure)"," "))))</f>
        <v xml:space="preserve"> </v>
      </c>
      <c r="S32" s="16" t="str">
        <f t="shared" si="5"/>
        <v xml:space="preserve"> </v>
      </c>
    </row>
    <row r="33" spans="1:19" ht="15" customHeight="1" x14ac:dyDescent="0.2">
      <c r="A33" s="13">
        <f t="shared" si="0"/>
        <v>26</v>
      </c>
      <c r="B33" s="52"/>
      <c r="C33" s="53"/>
      <c r="D33" s="52"/>
      <c r="E33" s="40"/>
      <c r="F33" s="40"/>
      <c r="G33" s="34"/>
      <c r="H33" s="34"/>
      <c r="I33" s="78"/>
      <c r="J33" s="78"/>
      <c r="K33" s="72">
        <f>IF(AND('Individual Cost Statement'!$D$25:$D$25="Not applicable (all costs in EURO)",G33&gt;0),1,IF(AND('Individual Cost Statement'!$D$25:$D$25="Date when costs incurred",G33&gt;0),0,'Individual Cost Statement'!$F$26))</f>
        <v>1</v>
      </c>
      <c r="L33" s="35" t="str">
        <f t="shared" si="1"/>
        <v xml:space="preserve"> </v>
      </c>
      <c r="M33" s="35" t="str">
        <f t="shared" si="2"/>
        <v xml:space="preserve"> </v>
      </c>
      <c r="N33" s="35" t="str">
        <f t="shared" si="3"/>
        <v xml:space="preserve"> </v>
      </c>
      <c r="O33" s="35" t="str">
        <f t="shared" si="4"/>
        <v xml:space="preserve"> </v>
      </c>
      <c r="P33" s="261"/>
      <c r="Q33" s="366" t="str">
        <f>IF(K33&gt;0," ",IF(AND('Individual Cost Statement'!$D$25:$D$25="Date when costs incurred",G33&gt;0),"ENCODE Exchange rate !"," "))</f>
        <v xml:space="preserve"> </v>
      </c>
      <c r="R33" s="371" t="str">
        <f>IF(O33="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TA"),IF((O33/M33)&gt;0.25,"Please adjust manually the depreciation amounts in cells D8 and D9 in line with the applicable maximum authorised (25% for infrastructure)"," "),IF(OR('Individual Cost Statement'!$E$8:$E$8="ENVIRONMENT - NAT",'Individual Cost Statement'!$E$8:$E$8="INTEGRATED PROJECT - IP"),IF((O33/M33)&gt;0.25,"Unless the appropriate certificate has been signed, please adjust manually the depreciation amounts in cells D8 and D9 in line with the applicable maximum authorised (25% for infrastructure)"," "))))</f>
        <v xml:space="preserve"> </v>
      </c>
      <c r="S33" s="16" t="str">
        <f t="shared" si="5"/>
        <v xml:space="preserve"> </v>
      </c>
    </row>
    <row r="34" spans="1:19" ht="15" customHeight="1" x14ac:dyDescent="0.2">
      <c r="A34" s="13">
        <f t="shared" si="0"/>
        <v>27</v>
      </c>
      <c r="B34" s="52"/>
      <c r="C34" s="53"/>
      <c r="D34" s="52"/>
      <c r="E34" s="40"/>
      <c r="F34" s="40"/>
      <c r="G34" s="34"/>
      <c r="H34" s="34"/>
      <c r="I34" s="78"/>
      <c r="J34" s="78"/>
      <c r="K34" s="72">
        <f>IF(AND('Individual Cost Statement'!$D$25:$D$25="Not applicable (all costs in EURO)",G34&gt;0),1,IF(AND('Individual Cost Statement'!$D$25:$D$25="Date when costs incurred",G34&gt;0),0,'Individual Cost Statement'!$F$26))</f>
        <v>1</v>
      </c>
      <c r="L34" s="35" t="str">
        <f t="shared" si="1"/>
        <v xml:space="preserve"> </v>
      </c>
      <c r="M34" s="35" t="str">
        <f t="shared" si="2"/>
        <v xml:space="preserve"> </v>
      </c>
      <c r="N34" s="35" t="str">
        <f t="shared" si="3"/>
        <v xml:space="preserve"> </v>
      </c>
      <c r="O34" s="35" t="str">
        <f t="shared" si="4"/>
        <v xml:space="preserve"> </v>
      </c>
      <c r="P34" s="261"/>
      <c r="Q34" s="366" t="str">
        <f>IF(K34&gt;0," ",IF(AND('Individual Cost Statement'!$D$25:$D$25="Date when costs incurred",G34&gt;0),"ENCODE Exchange rate !"," "))</f>
        <v xml:space="preserve"> </v>
      </c>
      <c r="R34" s="371" t="str">
        <f>IF(O34="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TA"),IF((O34/M34)&gt;0.25,"Please adjust manually the depreciation amounts in cells D8 and D9 in line with the applicable maximum authorised (25% for infrastructure)"," "),IF(OR('Individual Cost Statement'!$E$8:$E$8="ENVIRONMENT - NAT",'Individual Cost Statement'!$E$8:$E$8="INTEGRATED PROJECT - IP"),IF((O34/M34)&gt;0.25,"Unless the appropriate certificate has been signed, please adjust manually the depreciation amounts in cells D8 and D9 in line with the applicable maximum authorised (25% for infrastructure)"," "))))</f>
        <v xml:space="preserve"> </v>
      </c>
      <c r="S34" s="16" t="str">
        <f t="shared" si="5"/>
        <v xml:space="preserve"> </v>
      </c>
    </row>
    <row r="35" spans="1:19" ht="15" customHeight="1" x14ac:dyDescent="0.2">
      <c r="A35" s="13">
        <f t="shared" si="0"/>
        <v>28</v>
      </c>
      <c r="B35" s="52"/>
      <c r="C35" s="53"/>
      <c r="D35" s="52"/>
      <c r="E35" s="40"/>
      <c r="F35" s="40"/>
      <c r="G35" s="34"/>
      <c r="H35" s="34"/>
      <c r="I35" s="78"/>
      <c r="J35" s="78"/>
      <c r="K35" s="72">
        <f>IF(AND('Individual Cost Statement'!$D$25:$D$25="Not applicable (all costs in EURO)",G35&gt;0),1,IF(AND('Individual Cost Statement'!$D$25:$D$25="Date when costs incurred",G35&gt;0),0,'Individual Cost Statement'!$F$26))</f>
        <v>1</v>
      </c>
      <c r="L35" s="35" t="str">
        <f t="shared" si="1"/>
        <v xml:space="preserve"> </v>
      </c>
      <c r="M35" s="35" t="str">
        <f t="shared" si="2"/>
        <v xml:space="preserve"> </v>
      </c>
      <c r="N35" s="35" t="str">
        <f t="shared" si="3"/>
        <v xml:space="preserve"> </v>
      </c>
      <c r="O35" s="35" t="str">
        <f t="shared" si="4"/>
        <v xml:space="preserve"> </v>
      </c>
      <c r="P35" s="261"/>
      <c r="Q35" s="366" t="str">
        <f>IF(K35&gt;0," ",IF(AND('Individual Cost Statement'!$D$25:$D$25="Date when costs incurred",G35&gt;0),"ENCODE Exchange rate !"," "))</f>
        <v xml:space="preserve"> </v>
      </c>
      <c r="R35" s="371" t="str">
        <f>IF(O35="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TA"),IF((O35/M35)&gt;0.25,"Please adjust manually the depreciation amounts in cells D8 and D9 in line with the applicable maximum authorised (25% for infrastructure)"," "),IF(OR('Individual Cost Statement'!$E$8:$E$8="ENVIRONMENT - NAT",'Individual Cost Statement'!$E$8:$E$8="INTEGRATED PROJECT - IP"),IF((O35/M35)&gt;0.25,"Unless the appropriate certificate has been signed, please adjust manually the depreciation amounts in cells D8 and D9 in line with the applicable maximum authorised (25% for infrastructure)"," "))))</f>
        <v xml:space="preserve"> </v>
      </c>
      <c r="S35" s="16" t="str">
        <f t="shared" si="5"/>
        <v xml:space="preserve"> </v>
      </c>
    </row>
    <row r="36" spans="1:19" ht="15" customHeight="1" x14ac:dyDescent="0.2">
      <c r="A36" s="13">
        <f t="shared" si="0"/>
        <v>29</v>
      </c>
      <c r="B36" s="52"/>
      <c r="C36" s="53"/>
      <c r="D36" s="52"/>
      <c r="E36" s="40"/>
      <c r="F36" s="40"/>
      <c r="G36" s="34"/>
      <c r="H36" s="34"/>
      <c r="I36" s="78"/>
      <c r="J36" s="78"/>
      <c r="K36" s="72">
        <f>IF(AND('Individual Cost Statement'!$D$25:$D$25="Not applicable (all costs in EURO)",G36&gt;0),1,IF(AND('Individual Cost Statement'!$D$25:$D$25="Date when costs incurred",G36&gt;0),0,'Individual Cost Statement'!$F$26))</f>
        <v>1</v>
      </c>
      <c r="L36" s="35" t="str">
        <f t="shared" si="1"/>
        <v xml:space="preserve"> </v>
      </c>
      <c r="M36" s="35" t="str">
        <f t="shared" si="2"/>
        <v xml:space="preserve"> </v>
      </c>
      <c r="N36" s="35" t="str">
        <f t="shared" si="3"/>
        <v xml:space="preserve"> </v>
      </c>
      <c r="O36" s="35" t="str">
        <f t="shared" si="4"/>
        <v xml:space="preserve"> </v>
      </c>
      <c r="P36" s="261"/>
      <c r="Q36" s="366" t="str">
        <f>IF(K36&gt;0," ",IF(AND('Individual Cost Statement'!$D$25:$D$25="Date when costs incurred",G36&gt;0),"ENCODE Exchange rate !"," "))</f>
        <v xml:space="preserve"> </v>
      </c>
      <c r="R36" s="371" t="str">
        <f>IF(O36="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TA"),IF((O36/M36)&gt;0.25,"Please adjust manually the depreciation amounts in cells D8 and D9 in line with the applicable maximum authorised (25% for infrastructure)"," "),IF(OR('Individual Cost Statement'!$E$8:$E$8="ENVIRONMENT - NAT",'Individual Cost Statement'!$E$8:$E$8="INTEGRATED PROJECT - IP"),IF((O36/M36)&gt;0.25,"Unless the appropriate certificate has been signed, please adjust manually the depreciation amounts in cells D8 and D9 in line with the applicable maximum authorised (25% for infrastructure)"," "))))</f>
        <v xml:space="preserve"> </v>
      </c>
      <c r="S36" s="16" t="str">
        <f t="shared" si="5"/>
        <v xml:space="preserve"> </v>
      </c>
    </row>
    <row r="37" spans="1:19" ht="15" customHeight="1" x14ac:dyDescent="0.2">
      <c r="A37" s="13">
        <f t="shared" si="0"/>
        <v>30</v>
      </c>
      <c r="B37" s="52"/>
      <c r="C37" s="53"/>
      <c r="D37" s="52"/>
      <c r="E37" s="40"/>
      <c r="F37" s="40"/>
      <c r="G37" s="34"/>
      <c r="H37" s="34"/>
      <c r="I37" s="78"/>
      <c r="J37" s="78"/>
      <c r="K37" s="72">
        <f>IF(AND('Individual Cost Statement'!$D$25:$D$25="Not applicable (all costs in EURO)",G37&gt;0),1,IF(AND('Individual Cost Statement'!$D$25:$D$25="Date when costs incurred",G37&gt;0),0,'Individual Cost Statement'!$F$26))</f>
        <v>1</v>
      </c>
      <c r="L37" s="35" t="str">
        <f t="shared" si="1"/>
        <v xml:space="preserve"> </v>
      </c>
      <c r="M37" s="35" t="str">
        <f t="shared" si="2"/>
        <v xml:space="preserve"> </v>
      </c>
      <c r="N37" s="35" t="str">
        <f t="shared" si="3"/>
        <v xml:space="preserve"> </v>
      </c>
      <c r="O37" s="35" t="str">
        <f t="shared" si="4"/>
        <v xml:space="preserve"> </v>
      </c>
      <c r="P37" s="261"/>
      <c r="Q37" s="366" t="str">
        <f>IF(K37&gt;0," ",IF(AND('Individual Cost Statement'!$D$25:$D$25="Date when costs incurred",G37&gt;0),"ENCODE Exchange rate !"," "))</f>
        <v xml:space="preserve"> </v>
      </c>
      <c r="R37" s="371" t="str">
        <f>IF(O37="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TA"),IF((O37/M37)&gt;0.25,"Please adjust manually the depreciation amounts in cells D8 and D9 in line with the applicable maximum authorised (25% for infrastructure)"," "),IF(OR('Individual Cost Statement'!$E$8:$E$8="ENVIRONMENT - NAT",'Individual Cost Statement'!$E$8:$E$8="INTEGRATED PROJECT - IP"),IF((O37/M37)&gt;0.25,"Unless the appropriate certificate has been signed, please adjust manually the depreciation amounts in cells D8 and D9 in line with the applicable maximum authorised (25% for infrastructure)"," "))))</f>
        <v xml:space="preserve"> </v>
      </c>
      <c r="S37" s="16" t="str">
        <f t="shared" si="5"/>
        <v xml:space="preserve"> </v>
      </c>
    </row>
    <row r="38" spans="1:19" ht="15" customHeight="1" x14ac:dyDescent="0.2">
      <c r="A38" s="13">
        <f t="shared" si="0"/>
        <v>31</v>
      </c>
      <c r="B38" s="52"/>
      <c r="C38" s="53"/>
      <c r="D38" s="52"/>
      <c r="E38" s="40"/>
      <c r="F38" s="40"/>
      <c r="G38" s="34"/>
      <c r="H38" s="34"/>
      <c r="I38" s="78"/>
      <c r="J38" s="78"/>
      <c r="K38" s="72">
        <f>IF(AND('Individual Cost Statement'!$D$25:$D$25="Not applicable (all costs in EURO)",G38&gt;0),1,IF(AND('Individual Cost Statement'!$D$25:$D$25="Date when costs incurred",G38&gt;0),0,'Individual Cost Statement'!$F$26))</f>
        <v>1</v>
      </c>
      <c r="L38" s="35" t="str">
        <f t="shared" si="1"/>
        <v xml:space="preserve"> </v>
      </c>
      <c r="M38" s="35" t="str">
        <f t="shared" si="2"/>
        <v xml:space="preserve"> </v>
      </c>
      <c r="N38" s="35" t="str">
        <f t="shared" si="3"/>
        <v xml:space="preserve"> </v>
      </c>
      <c r="O38" s="35" t="str">
        <f t="shared" si="4"/>
        <v xml:space="preserve"> </v>
      </c>
      <c r="P38" s="261"/>
      <c r="Q38" s="366" t="str">
        <f>IF(K38&gt;0," ",IF(AND('Individual Cost Statement'!$D$25:$D$25="Date when costs incurred",G38&gt;0),"ENCODE Exchange rate !"," "))</f>
        <v xml:space="preserve"> </v>
      </c>
      <c r="R38" s="371" t="str">
        <f>IF(O38="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TA"),IF((O38/M38)&gt;0.25,"Please adjust manually the depreciation amounts in cells D8 and D9 in line with the applicable maximum authorised (25% for infrastructure)"," "),IF(OR('Individual Cost Statement'!$E$8:$E$8="ENVIRONMENT - NAT",'Individual Cost Statement'!$E$8:$E$8="INTEGRATED PROJECT - IP"),IF((O38/M38)&gt;0.25,"Unless the appropriate certificate has been signed, please adjust manually the depreciation amounts in cells D8 and D9 in line with the applicable maximum authorised (25% for infrastructure)"," "))))</f>
        <v xml:space="preserve"> </v>
      </c>
      <c r="S38" s="16" t="str">
        <f t="shared" si="5"/>
        <v xml:space="preserve"> </v>
      </c>
    </row>
    <row r="39" spans="1:19" ht="15" customHeight="1" x14ac:dyDescent="0.2">
      <c r="A39" s="13">
        <f t="shared" si="0"/>
        <v>32</v>
      </c>
      <c r="B39" s="52"/>
      <c r="C39" s="53"/>
      <c r="D39" s="52"/>
      <c r="E39" s="40"/>
      <c r="F39" s="40"/>
      <c r="G39" s="34"/>
      <c r="H39" s="34"/>
      <c r="I39" s="78"/>
      <c r="J39" s="78"/>
      <c r="K39" s="72">
        <f>IF(AND('Individual Cost Statement'!$D$25:$D$25="Not applicable (all costs in EURO)",G39&gt;0),1,IF(AND('Individual Cost Statement'!$D$25:$D$25="Date when costs incurred",G39&gt;0),0,'Individual Cost Statement'!$F$26))</f>
        <v>1</v>
      </c>
      <c r="L39" s="35" t="str">
        <f t="shared" si="1"/>
        <v xml:space="preserve"> </v>
      </c>
      <c r="M39" s="35" t="str">
        <f t="shared" si="2"/>
        <v xml:space="preserve"> </v>
      </c>
      <c r="N39" s="35" t="str">
        <f t="shared" si="3"/>
        <v xml:space="preserve"> </v>
      </c>
      <c r="O39" s="35" t="str">
        <f t="shared" si="4"/>
        <v xml:space="preserve"> </v>
      </c>
      <c r="P39" s="261"/>
      <c r="Q39" s="366" t="str">
        <f>IF(K39&gt;0," ",IF(AND('Individual Cost Statement'!$D$25:$D$25="Date when costs incurred",G39&gt;0),"ENCODE Exchange rate !"," "))</f>
        <v xml:space="preserve"> </v>
      </c>
      <c r="R39" s="371" t="str">
        <f>IF(O39="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TA"),IF((O39/M39)&gt;0.25,"Please adjust manually the depreciation amounts in cells D8 and D9 in line with the applicable maximum authorised (25% for infrastructure)"," "),IF(OR('Individual Cost Statement'!$E$8:$E$8="ENVIRONMENT - NAT",'Individual Cost Statement'!$E$8:$E$8="INTEGRATED PROJECT - IP"),IF((O39/M39)&gt;0.25,"Unless the appropriate certificate has been signed, please adjust manually the depreciation amounts in cells D8 and D9 in line with the applicable maximum authorised (25% for infrastructure)"," "))))</f>
        <v xml:space="preserve"> </v>
      </c>
      <c r="S39" s="16" t="str">
        <f t="shared" si="5"/>
        <v xml:space="preserve"> </v>
      </c>
    </row>
    <row r="40" spans="1:19" ht="15" customHeight="1" x14ac:dyDescent="0.2">
      <c r="A40" s="13">
        <f t="shared" si="0"/>
        <v>33</v>
      </c>
      <c r="B40" s="52"/>
      <c r="C40" s="53"/>
      <c r="D40" s="52"/>
      <c r="E40" s="40"/>
      <c r="F40" s="40"/>
      <c r="G40" s="34"/>
      <c r="H40" s="34"/>
      <c r="I40" s="78"/>
      <c r="J40" s="78"/>
      <c r="K40" s="72">
        <f>IF(AND('Individual Cost Statement'!$D$25:$D$25="Not applicable (all costs in EURO)",G40&gt;0),1,IF(AND('Individual Cost Statement'!$D$25:$D$25="Date when costs incurred",G40&gt;0),0,'Individual Cost Statement'!$F$26))</f>
        <v>1</v>
      </c>
      <c r="L40" s="35" t="str">
        <f t="shared" si="1"/>
        <v xml:space="preserve"> </v>
      </c>
      <c r="M40" s="35" t="str">
        <f t="shared" si="2"/>
        <v xml:space="preserve"> </v>
      </c>
      <c r="N40" s="35" t="str">
        <f t="shared" si="3"/>
        <v xml:space="preserve"> </v>
      </c>
      <c r="O40" s="35" t="str">
        <f t="shared" si="4"/>
        <v xml:space="preserve"> </v>
      </c>
      <c r="P40" s="261"/>
      <c r="Q40" s="366" t="str">
        <f>IF(K40&gt;0," ",IF(AND('Individual Cost Statement'!$D$25:$D$25="Date when costs incurred",G40&gt;0),"ENCODE Exchange rate !"," "))</f>
        <v xml:space="preserve"> </v>
      </c>
      <c r="R40" s="371" t="str">
        <f>IF(O40="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TA"),IF((O40/M40)&gt;0.25,"Please adjust manually the depreciation amounts in cells D8 and D9 in line with the applicable maximum authorised (25% for infrastructure)"," "),IF(OR('Individual Cost Statement'!$E$8:$E$8="ENVIRONMENT - NAT",'Individual Cost Statement'!$E$8:$E$8="INTEGRATED PROJECT - IP"),IF((O40/M40)&gt;0.25,"Unless the appropriate certificate has been signed, please adjust manually the depreciation amounts in cells D8 and D9 in line with the applicable maximum authorised (25% for infrastructure)"," "))))</f>
        <v xml:space="preserve"> </v>
      </c>
      <c r="S40" s="16" t="str">
        <f t="shared" si="5"/>
        <v xml:space="preserve"> </v>
      </c>
    </row>
    <row r="41" spans="1:19" ht="15" customHeight="1" x14ac:dyDescent="0.2">
      <c r="A41" s="13">
        <f t="shared" si="0"/>
        <v>34</v>
      </c>
      <c r="B41" s="52"/>
      <c r="C41" s="53"/>
      <c r="D41" s="52"/>
      <c r="E41" s="40"/>
      <c r="F41" s="40"/>
      <c r="G41" s="34"/>
      <c r="H41" s="34"/>
      <c r="I41" s="78"/>
      <c r="J41" s="78"/>
      <c r="K41" s="72">
        <f>IF(AND('Individual Cost Statement'!$D$25:$D$25="Not applicable (all costs in EURO)",G41&gt;0),1,IF(AND('Individual Cost Statement'!$D$25:$D$25="Date when costs incurred",G41&gt;0),0,'Individual Cost Statement'!$F$26))</f>
        <v>1</v>
      </c>
      <c r="L41" s="35" t="str">
        <f t="shared" si="1"/>
        <v xml:space="preserve"> </v>
      </c>
      <c r="M41" s="35" t="str">
        <f t="shared" si="2"/>
        <v xml:space="preserve"> </v>
      </c>
      <c r="N41" s="35" t="str">
        <f t="shared" si="3"/>
        <v xml:space="preserve"> </v>
      </c>
      <c r="O41" s="35" t="str">
        <f t="shared" si="4"/>
        <v xml:space="preserve"> </v>
      </c>
      <c r="P41" s="261"/>
      <c r="Q41" s="366" t="str">
        <f>IF(K41&gt;0," ",IF(AND('Individual Cost Statement'!$D$25:$D$25="Date when costs incurred",G41&gt;0),"ENCODE Exchange rate !"," "))</f>
        <v xml:space="preserve"> </v>
      </c>
      <c r="R41" s="371" t="str">
        <f>IF(O41="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TA"),IF((O41/M41)&gt;0.25,"Please adjust manually the depreciation amounts in cells D8 and D9 in line with the applicable maximum authorised (25% for infrastructure)"," "),IF(OR('Individual Cost Statement'!$E$8:$E$8="ENVIRONMENT - NAT",'Individual Cost Statement'!$E$8:$E$8="INTEGRATED PROJECT - IP"),IF((O41/M41)&gt;0.25,"Unless the appropriate certificate has been signed, please adjust manually the depreciation amounts in cells D8 and D9 in line with the applicable maximum authorised (25% for infrastructure)"," "))))</f>
        <v xml:space="preserve"> </v>
      </c>
      <c r="S41" s="16" t="str">
        <f t="shared" si="5"/>
        <v xml:space="preserve"> </v>
      </c>
    </row>
    <row r="42" spans="1:19" ht="15" customHeight="1" x14ac:dyDescent="0.2">
      <c r="A42" s="13">
        <f t="shared" si="0"/>
        <v>35</v>
      </c>
      <c r="B42" s="52"/>
      <c r="C42" s="53"/>
      <c r="D42" s="52"/>
      <c r="E42" s="40"/>
      <c r="F42" s="40"/>
      <c r="G42" s="34"/>
      <c r="H42" s="34"/>
      <c r="I42" s="78"/>
      <c r="J42" s="78"/>
      <c r="K42" s="72">
        <f>IF(AND('Individual Cost Statement'!$D$25:$D$25="Not applicable (all costs in EURO)",G42&gt;0),1,IF(AND('Individual Cost Statement'!$D$25:$D$25="Date when costs incurred",G42&gt;0),0,'Individual Cost Statement'!$F$26))</f>
        <v>1</v>
      </c>
      <c r="L42" s="35" t="str">
        <f t="shared" si="1"/>
        <v xml:space="preserve"> </v>
      </c>
      <c r="M42" s="35" t="str">
        <f t="shared" si="2"/>
        <v xml:space="preserve"> </v>
      </c>
      <c r="N42" s="35" t="str">
        <f t="shared" si="3"/>
        <v xml:space="preserve"> </v>
      </c>
      <c r="O42" s="35" t="str">
        <f t="shared" si="4"/>
        <v xml:space="preserve"> </v>
      </c>
      <c r="P42" s="261"/>
      <c r="Q42" s="366" t="str">
        <f>IF(K42&gt;0," ",IF(AND('Individual Cost Statement'!$D$25:$D$25="Date when costs incurred",G42&gt;0),"ENCODE Exchange rate !"," "))</f>
        <v xml:space="preserve"> </v>
      </c>
      <c r="R42" s="371" t="str">
        <f>IF(O42="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TA"),IF((O42/M42)&gt;0.25,"Please adjust manually the depreciation amounts in cells D8 and D9 in line with the applicable maximum authorised (25% for infrastructure)"," "),IF(OR('Individual Cost Statement'!$E$8:$E$8="ENVIRONMENT - NAT",'Individual Cost Statement'!$E$8:$E$8="INTEGRATED PROJECT - IP"),IF((O42/M42)&gt;0.25,"Unless the appropriate certificate has been signed, please adjust manually the depreciation amounts in cells D8 and D9 in line with the applicable maximum authorised (25% for infrastructure)"," "))))</f>
        <v xml:space="preserve"> </v>
      </c>
      <c r="S42" s="16" t="str">
        <f t="shared" si="5"/>
        <v xml:space="preserve"> </v>
      </c>
    </row>
    <row r="43" spans="1:19" ht="15" customHeight="1" x14ac:dyDescent="0.2">
      <c r="A43" s="13">
        <f t="shared" si="0"/>
        <v>36</v>
      </c>
      <c r="B43" s="52"/>
      <c r="C43" s="53"/>
      <c r="D43" s="52"/>
      <c r="E43" s="40"/>
      <c r="F43" s="40"/>
      <c r="G43" s="34"/>
      <c r="H43" s="34"/>
      <c r="I43" s="78"/>
      <c r="J43" s="78"/>
      <c r="K43" s="72">
        <f>IF(AND('Individual Cost Statement'!$D$25:$D$25="Not applicable (all costs in EURO)",G43&gt;0),1,IF(AND('Individual Cost Statement'!$D$25:$D$25="Date when costs incurred",G43&gt;0),0,'Individual Cost Statement'!$F$26))</f>
        <v>1</v>
      </c>
      <c r="L43" s="35" t="str">
        <f t="shared" si="1"/>
        <v xml:space="preserve"> </v>
      </c>
      <c r="M43" s="35" t="str">
        <f t="shared" si="2"/>
        <v xml:space="preserve"> </v>
      </c>
      <c r="N43" s="35" t="str">
        <f t="shared" si="3"/>
        <v xml:space="preserve"> </v>
      </c>
      <c r="O43" s="35" t="str">
        <f t="shared" si="4"/>
        <v xml:space="preserve"> </v>
      </c>
      <c r="P43" s="261"/>
      <c r="Q43" s="366" t="str">
        <f>IF(K43&gt;0," ",IF(AND('Individual Cost Statement'!$D$25:$D$25="Date when costs incurred",G43&gt;0),"ENCODE Exchange rate !"," "))</f>
        <v xml:space="preserve"> </v>
      </c>
      <c r="R43" s="371" t="str">
        <f>IF(O43="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TA"),IF((O43/M43)&gt;0.25,"Please adjust manually the depreciation amounts in cells D8 and D9 in line with the applicable maximum authorised (25% for infrastructure)"," "),IF(OR('Individual Cost Statement'!$E$8:$E$8="ENVIRONMENT - NAT",'Individual Cost Statement'!$E$8:$E$8="INTEGRATED PROJECT - IP"),IF((O43/M43)&gt;0.25,"Unless the appropriate certificate has been signed, please adjust manually the depreciation amounts in cells D8 and D9 in line with the applicable maximum authorised (25% for infrastructure)"," "))))</f>
        <v xml:space="preserve"> </v>
      </c>
      <c r="S43" s="16" t="str">
        <f t="shared" si="5"/>
        <v xml:space="preserve"> </v>
      </c>
    </row>
    <row r="44" spans="1:19" ht="15" customHeight="1" x14ac:dyDescent="0.2">
      <c r="A44" s="13">
        <f t="shared" si="0"/>
        <v>37</v>
      </c>
      <c r="B44" s="52"/>
      <c r="C44" s="53"/>
      <c r="D44" s="52"/>
      <c r="E44" s="40"/>
      <c r="F44" s="40"/>
      <c r="G44" s="34"/>
      <c r="H44" s="34"/>
      <c r="I44" s="78"/>
      <c r="J44" s="78"/>
      <c r="K44" s="72">
        <f>IF(AND('Individual Cost Statement'!$D$25:$D$25="Not applicable (all costs in EURO)",G44&gt;0),1,IF(AND('Individual Cost Statement'!$D$25:$D$25="Date when costs incurred",G44&gt;0),0,'Individual Cost Statement'!$F$26))</f>
        <v>1</v>
      </c>
      <c r="L44" s="35" t="str">
        <f t="shared" si="1"/>
        <v xml:space="preserve"> </v>
      </c>
      <c r="M44" s="35" t="str">
        <f t="shared" si="2"/>
        <v xml:space="preserve"> </v>
      </c>
      <c r="N44" s="35" t="str">
        <f t="shared" si="3"/>
        <v xml:space="preserve"> </v>
      </c>
      <c r="O44" s="35" t="str">
        <f t="shared" si="4"/>
        <v xml:space="preserve"> </v>
      </c>
      <c r="P44" s="261"/>
      <c r="Q44" s="366" t="str">
        <f>IF(K44&gt;0," ",IF(AND('Individual Cost Statement'!$D$25:$D$25="Date when costs incurred",G44&gt;0),"ENCODE Exchange rate !"," "))</f>
        <v xml:space="preserve"> </v>
      </c>
      <c r="R44" s="371" t="str">
        <f>IF(O44="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TA"),IF((O44/M44)&gt;0.25,"Please adjust manually the depreciation amounts in cells D8 and D9 in line with the applicable maximum authorised (25% for infrastructure)"," "),IF(OR('Individual Cost Statement'!$E$8:$E$8="ENVIRONMENT - NAT",'Individual Cost Statement'!$E$8:$E$8="INTEGRATED PROJECT - IP"),IF((O44/M44)&gt;0.25,"Unless the appropriate certificate has been signed, please adjust manually the depreciation amounts in cells D8 and D9 in line with the applicable maximum authorised (25% for infrastructure)"," "))))</f>
        <v xml:space="preserve"> </v>
      </c>
      <c r="S44" s="16" t="str">
        <f t="shared" si="5"/>
        <v xml:space="preserve"> </v>
      </c>
    </row>
    <row r="45" spans="1:19" ht="15" customHeight="1" x14ac:dyDescent="0.2">
      <c r="A45" s="13">
        <f t="shared" si="0"/>
        <v>38</v>
      </c>
      <c r="B45" s="52"/>
      <c r="C45" s="53"/>
      <c r="D45" s="52"/>
      <c r="E45" s="40"/>
      <c r="F45" s="40"/>
      <c r="G45" s="34"/>
      <c r="H45" s="34"/>
      <c r="I45" s="78"/>
      <c r="J45" s="78"/>
      <c r="K45" s="72">
        <f>IF(AND('Individual Cost Statement'!$D$25:$D$25="Not applicable (all costs in EURO)",G45&gt;0),1,IF(AND('Individual Cost Statement'!$D$25:$D$25="Date when costs incurred",G45&gt;0),0,'Individual Cost Statement'!$F$26))</f>
        <v>1</v>
      </c>
      <c r="L45" s="35" t="str">
        <f t="shared" si="1"/>
        <v xml:space="preserve"> </v>
      </c>
      <c r="M45" s="35" t="str">
        <f t="shared" si="2"/>
        <v xml:space="preserve"> </v>
      </c>
      <c r="N45" s="35" t="str">
        <f t="shared" si="3"/>
        <v xml:space="preserve"> </v>
      </c>
      <c r="O45" s="35" t="str">
        <f t="shared" si="4"/>
        <v xml:space="preserve"> </v>
      </c>
      <c r="P45" s="261"/>
      <c r="Q45" s="366" t="str">
        <f>IF(K45&gt;0," ",IF(AND('Individual Cost Statement'!$D$25:$D$25="Date when costs incurred",G45&gt;0),"ENCODE Exchange rate !"," "))</f>
        <v xml:space="preserve"> </v>
      </c>
      <c r="R45" s="371" t="str">
        <f>IF(O45="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TA"),IF((O45/M45)&gt;0.25,"Please adjust manually the depreciation amounts in cells D8 and D9 in line with the applicable maximum authorised (25% for infrastructure)"," "),IF(OR('Individual Cost Statement'!$E$8:$E$8="ENVIRONMENT - NAT",'Individual Cost Statement'!$E$8:$E$8="INTEGRATED PROJECT - IP"),IF((O45/M45)&gt;0.25,"Unless the appropriate certificate has been signed, please adjust manually the depreciation amounts in cells D8 and D9 in line with the applicable maximum authorised (25% for infrastructure)"," "))))</f>
        <v xml:space="preserve"> </v>
      </c>
      <c r="S45" s="16" t="str">
        <f t="shared" si="5"/>
        <v xml:space="preserve"> </v>
      </c>
    </row>
    <row r="46" spans="1:19" ht="15" customHeight="1" x14ac:dyDescent="0.2">
      <c r="A46" s="13">
        <f t="shared" si="0"/>
        <v>39</v>
      </c>
      <c r="B46" s="52"/>
      <c r="C46" s="53"/>
      <c r="D46" s="52"/>
      <c r="E46" s="40"/>
      <c r="F46" s="40"/>
      <c r="G46" s="34"/>
      <c r="H46" s="34"/>
      <c r="I46" s="78"/>
      <c r="J46" s="78"/>
      <c r="K46" s="72">
        <f>IF(AND('Individual Cost Statement'!$D$25:$D$25="Not applicable (all costs in EURO)",G46&gt;0),1,IF(AND('Individual Cost Statement'!$D$25:$D$25="Date when costs incurred",G46&gt;0),0,'Individual Cost Statement'!$F$26))</f>
        <v>1</v>
      </c>
      <c r="L46" s="35" t="str">
        <f t="shared" si="1"/>
        <v xml:space="preserve"> </v>
      </c>
      <c r="M46" s="35" t="str">
        <f t="shared" si="2"/>
        <v xml:space="preserve"> </v>
      </c>
      <c r="N46" s="35" t="str">
        <f t="shared" si="3"/>
        <v xml:space="preserve"> </v>
      </c>
      <c r="O46" s="35" t="str">
        <f t="shared" si="4"/>
        <v xml:space="preserve"> </v>
      </c>
      <c r="P46" s="261"/>
      <c r="Q46" s="366" t="str">
        <f>IF(K46&gt;0," ",IF(AND('Individual Cost Statement'!$D$25:$D$25="Date when costs incurred",G46&gt;0),"ENCODE Exchange rate !"," "))</f>
        <v xml:space="preserve"> </v>
      </c>
      <c r="R46" s="371" t="str">
        <f>IF(O46="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TA"),IF((O46/M46)&gt;0.25,"Please adjust manually the depreciation amounts in cells D8 and D9 in line with the applicable maximum authorised (25% for infrastructure)"," "),IF(OR('Individual Cost Statement'!$E$8:$E$8="ENVIRONMENT - NAT",'Individual Cost Statement'!$E$8:$E$8="INTEGRATED PROJECT - IP"),IF((O46/M46)&gt;0.25,"Unless the appropriate certificate has been signed, please adjust manually the depreciation amounts in cells D8 and D9 in line with the applicable maximum authorised (25% for infrastructure)"," "))))</f>
        <v xml:space="preserve"> </v>
      </c>
      <c r="S46" s="16" t="str">
        <f t="shared" si="5"/>
        <v xml:space="preserve"> </v>
      </c>
    </row>
    <row r="47" spans="1:19" ht="15" customHeight="1" x14ac:dyDescent="0.2">
      <c r="A47" s="13">
        <f t="shared" si="0"/>
        <v>40</v>
      </c>
      <c r="B47" s="52"/>
      <c r="C47" s="53"/>
      <c r="D47" s="52"/>
      <c r="E47" s="40"/>
      <c r="F47" s="40"/>
      <c r="G47" s="34"/>
      <c r="H47" s="34"/>
      <c r="I47" s="78"/>
      <c r="J47" s="78"/>
      <c r="K47" s="72">
        <f>IF(AND('Individual Cost Statement'!$D$25:$D$25="Not applicable (all costs in EURO)",G47&gt;0),1,IF(AND('Individual Cost Statement'!$D$25:$D$25="Date when costs incurred",G47&gt;0),0,'Individual Cost Statement'!$F$26))</f>
        <v>1</v>
      </c>
      <c r="L47" s="35" t="str">
        <f t="shared" si="1"/>
        <v xml:space="preserve"> </v>
      </c>
      <c r="M47" s="35" t="str">
        <f t="shared" si="2"/>
        <v xml:space="preserve"> </v>
      </c>
      <c r="N47" s="35" t="str">
        <f t="shared" si="3"/>
        <v xml:space="preserve"> </v>
      </c>
      <c r="O47" s="35" t="str">
        <f t="shared" si="4"/>
        <v xml:space="preserve"> </v>
      </c>
      <c r="P47" s="261"/>
      <c r="Q47" s="366" t="str">
        <f>IF(K47&gt;0," ",IF(AND('Individual Cost Statement'!$D$25:$D$25="Date when costs incurred",G47&gt;0),"ENCODE Exchange rate !"," "))</f>
        <v xml:space="preserve"> </v>
      </c>
      <c r="R47" s="371" t="str">
        <f>IF(O47="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TA"),IF((O47/M47)&gt;0.25,"Please adjust manually the depreciation amounts in cells D8 and D9 in line with the applicable maximum authorised (25% for infrastructure)"," "),IF(OR('Individual Cost Statement'!$E$8:$E$8="ENVIRONMENT - NAT",'Individual Cost Statement'!$E$8:$E$8="INTEGRATED PROJECT - IP"),IF((O47/M47)&gt;0.25,"Unless the appropriate certificate has been signed, please adjust manually the depreciation amounts in cells D8 and D9 in line with the applicable maximum authorised (25% for infrastructure)"," "))))</f>
        <v xml:space="preserve"> </v>
      </c>
      <c r="S47" s="16" t="str">
        <f t="shared" si="5"/>
        <v xml:space="preserve"> </v>
      </c>
    </row>
    <row r="48" spans="1:19" ht="15" customHeight="1" x14ac:dyDescent="0.2">
      <c r="A48" s="13">
        <f t="shared" si="0"/>
        <v>41</v>
      </c>
      <c r="B48" s="52"/>
      <c r="C48" s="53"/>
      <c r="D48" s="52"/>
      <c r="E48" s="40"/>
      <c r="F48" s="40"/>
      <c r="G48" s="34"/>
      <c r="H48" s="34"/>
      <c r="I48" s="78"/>
      <c r="J48" s="78"/>
      <c r="K48" s="72">
        <f>IF(AND('Individual Cost Statement'!$D$25:$D$25="Not applicable (all costs in EURO)",G48&gt;0),1,IF(AND('Individual Cost Statement'!$D$25:$D$25="Date when costs incurred",G48&gt;0),0,'Individual Cost Statement'!$F$26))</f>
        <v>1</v>
      </c>
      <c r="L48" s="35" t="str">
        <f t="shared" si="1"/>
        <v xml:space="preserve"> </v>
      </c>
      <c r="M48" s="35" t="str">
        <f t="shared" si="2"/>
        <v xml:space="preserve"> </v>
      </c>
      <c r="N48" s="35" t="str">
        <f t="shared" si="3"/>
        <v xml:space="preserve"> </v>
      </c>
      <c r="O48" s="35" t="str">
        <f t="shared" si="4"/>
        <v xml:space="preserve"> </v>
      </c>
      <c r="P48" s="261"/>
      <c r="Q48" s="366" t="str">
        <f>IF(K48&gt;0," ",IF(AND('Individual Cost Statement'!$D$25:$D$25="Date when costs incurred",G48&gt;0),"ENCODE Exchange rate !"," "))</f>
        <v xml:space="preserve"> </v>
      </c>
      <c r="R48" s="371" t="str">
        <f>IF(O48="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TA"),IF((O48/M48)&gt;0.25,"Please adjust manually the depreciation amounts in cells D8 and D9 in line with the applicable maximum authorised (25% for infrastructure)"," "),IF(OR('Individual Cost Statement'!$E$8:$E$8="ENVIRONMENT - NAT",'Individual Cost Statement'!$E$8:$E$8="INTEGRATED PROJECT - IP"),IF((O48/M48)&gt;0.25,"Unless the appropriate certificate has been signed, please adjust manually the depreciation amounts in cells D8 and D9 in line with the applicable maximum authorised (25% for infrastructure)"," "))))</f>
        <v xml:space="preserve"> </v>
      </c>
      <c r="S48" s="16" t="str">
        <f t="shared" si="5"/>
        <v xml:space="preserve"> </v>
      </c>
    </row>
    <row r="49" spans="1:19" ht="15" customHeight="1" x14ac:dyDescent="0.2">
      <c r="A49" s="13">
        <f t="shared" si="0"/>
        <v>42</v>
      </c>
      <c r="B49" s="52"/>
      <c r="C49" s="53"/>
      <c r="D49" s="52"/>
      <c r="E49" s="40"/>
      <c r="F49" s="40"/>
      <c r="G49" s="34"/>
      <c r="H49" s="34"/>
      <c r="I49" s="78"/>
      <c r="J49" s="78"/>
      <c r="K49" s="72">
        <f>IF(AND('Individual Cost Statement'!$D$25:$D$25="Not applicable (all costs in EURO)",G49&gt;0),1,IF(AND('Individual Cost Statement'!$D$25:$D$25="Date when costs incurred",G49&gt;0),0,'Individual Cost Statement'!$F$26))</f>
        <v>1</v>
      </c>
      <c r="L49" s="35" t="str">
        <f t="shared" si="1"/>
        <v xml:space="preserve"> </v>
      </c>
      <c r="M49" s="35" t="str">
        <f t="shared" si="2"/>
        <v xml:space="preserve"> </v>
      </c>
      <c r="N49" s="35" t="str">
        <f t="shared" si="3"/>
        <v xml:space="preserve"> </v>
      </c>
      <c r="O49" s="35" t="str">
        <f t="shared" si="4"/>
        <v xml:space="preserve"> </v>
      </c>
      <c r="P49" s="261"/>
      <c r="Q49" s="366" t="str">
        <f>IF(K49&gt;0," ",IF(AND('Individual Cost Statement'!$D$25:$D$25="Date when costs incurred",G49&gt;0),"ENCODE Exchange rate !"," "))</f>
        <v xml:space="preserve"> </v>
      </c>
      <c r="R49" s="371" t="str">
        <f>IF(O49="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TA"),IF((O49/M49)&gt;0.25,"Please adjust manually the depreciation amounts in cells D8 and D9 in line with the applicable maximum authorised (25% for infrastructure)"," "),IF(OR('Individual Cost Statement'!$E$8:$E$8="ENVIRONMENT - NAT",'Individual Cost Statement'!$E$8:$E$8="INTEGRATED PROJECT - IP"),IF((O49/M49)&gt;0.25,"Unless the appropriate certificate has been signed, please adjust manually the depreciation amounts in cells D8 and D9 in line with the applicable maximum authorised (25% for infrastructure)"," "))))</f>
        <v xml:space="preserve"> </v>
      </c>
      <c r="S49" s="16" t="str">
        <f t="shared" si="5"/>
        <v xml:space="preserve"> </v>
      </c>
    </row>
    <row r="50" spans="1:19" ht="15" customHeight="1" x14ac:dyDescent="0.2">
      <c r="A50" s="13">
        <f t="shared" si="0"/>
        <v>43</v>
      </c>
      <c r="B50" s="52"/>
      <c r="C50" s="53"/>
      <c r="D50" s="52"/>
      <c r="E50" s="40"/>
      <c r="F50" s="40"/>
      <c r="G50" s="34"/>
      <c r="H50" s="34"/>
      <c r="I50" s="78"/>
      <c r="J50" s="78"/>
      <c r="K50" s="72">
        <f>IF(AND('Individual Cost Statement'!$D$25:$D$25="Not applicable (all costs in EURO)",G50&gt;0),1,IF(AND('Individual Cost Statement'!$D$25:$D$25="Date when costs incurred",G50&gt;0),0,'Individual Cost Statement'!$F$26))</f>
        <v>1</v>
      </c>
      <c r="L50" s="35" t="str">
        <f t="shared" si="1"/>
        <v xml:space="preserve"> </v>
      </c>
      <c r="M50" s="35" t="str">
        <f t="shared" si="2"/>
        <v xml:space="preserve"> </v>
      </c>
      <c r="N50" s="35" t="str">
        <f t="shared" si="3"/>
        <v xml:space="preserve"> </v>
      </c>
      <c r="O50" s="35" t="str">
        <f t="shared" si="4"/>
        <v xml:space="preserve"> </v>
      </c>
      <c r="P50" s="261"/>
      <c r="Q50" s="366" t="str">
        <f>IF(K50&gt;0," ",IF(AND('Individual Cost Statement'!$D$25:$D$25="Date when costs incurred",G50&gt;0),"ENCODE Exchange rate !"," "))</f>
        <v xml:space="preserve"> </v>
      </c>
      <c r="R50" s="371" t="str">
        <f>IF(O50="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TA"),IF((O50/M50)&gt;0.25,"Please adjust manually the depreciation amounts in cells D8 and D9 in line with the applicable maximum authorised (25% for infrastructure)"," "),IF(OR('Individual Cost Statement'!$E$8:$E$8="ENVIRONMENT - NAT",'Individual Cost Statement'!$E$8:$E$8="INTEGRATED PROJECT - IP"),IF((O50/M50)&gt;0.25,"Unless the appropriate certificate has been signed, please adjust manually the depreciation amounts in cells D8 and D9 in line with the applicable maximum authorised (25% for infrastructure)"," "))))</f>
        <v xml:space="preserve"> </v>
      </c>
      <c r="S50" s="16" t="str">
        <f t="shared" si="5"/>
        <v xml:space="preserve"> </v>
      </c>
    </row>
    <row r="51" spans="1:19" ht="15" customHeight="1" x14ac:dyDescent="0.2">
      <c r="A51" s="13">
        <f t="shared" si="0"/>
        <v>44</v>
      </c>
      <c r="B51" s="52"/>
      <c r="C51" s="53"/>
      <c r="D51" s="52"/>
      <c r="E51" s="40"/>
      <c r="F51" s="40"/>
      <c r="G51" s="34"/>
      <c r="H51" s="34"/>
      <c r="I51" s="78"/>
      <c r="J51" s="78"/>
      <c r="K51" s="72">
        <f>IF(AND('Individual Cost Statement'!$D$25:$D$25="Not applicable (all costs in EURO)",G51&gt;0),1,IF(AND('Individual Cost Statement'!$D$25:$D$25="Date when costs incurred",G51&gt;0),0,'Individual Cost Statement'!$F$26))</f>
        <v>1</v>
      </c>
      <c r="L51" s="35" t="str">
        <f t="shared" si="1"/>
        <v xml:space="preserve"> </v>
      </c>
      <c r="M51" s="35" t="str">
        <f t="shared" si="2"/>
        <v xml:space="preserve"> </v>
      </c>
      <c r="N51" s="35" t="str">
        <f t="shared" si="3"/>
        <v xml:space="preserve"> </v>
      </c>
      <c r="O51" s="35" t="str">
        <f t="shared" si="4"/>
        <v xml:space="preserve"> </v>
      </c>
      <c r="P51" s="261"/>
      <c r="Q51" s="366" t="str">
        <f>IF(K51&gt;0," ",IF(AND('Individual Cost Statement'!$D$25:$D$25="Date when costs incurred",G51&gt;0),"ENCODE Exchange rate !"," "))</f>
        <v xml:space="preserve"> </v>
      </c>
      <c r="R51" s="371" t="str">
        <f>IF(O51="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TA"),IF((O51/M51)&gt;0.25,"Please adjust manually the depreciation amounts in cells D8 and D9 in line with the applicable maximum authorised (25% for infrastructure)"," "),IF(OR('Individual Cost Statement'!$E$8:$E$8="ENVIRONMENT - NAT",'Individual Cost Statement'!$E$8:$E$8="INTEGRATED PROJECT - IP"),IF((O51/M51)&gt;0.25,"Unless the appropriate certificate has been signed, please adjust manually the depreciation amounts in cells D8 and D9 in line with the applicable maximum authorised (25% for infrastructure)"," "))))</f>
        <v xml:space="preserve"> </v>
      </c>
      <c r="S51" s="16" t="str">
        <f t="shared" si="5"/>
        <v xml:space="preserve"> </v>
      </c>
    </row>
    <row r="52" spans="1:19" ht="15" customHeight="1" x14ac:dyDescent="0.2">
      <c r="A52" s="13">
        <f t="shared" si="0"/>
        <v>45</v>
      </c>
      <c r="B52" s="52"/>
      <c r="C52" s="53"/>
      <c r="D52" s="52"/>
      <c r="E52" s="40"/>
      <c r="F52" s="40"/>
      <c r="G52" s="34"/>
      <c r="H52" s="34"/>
      <c r="I52" s="78"/>
      <c r="J52" s="78"/>
      <c r="K52" s="72">
        <f>IF(AND('Individual Cost Statement'!$D$25:$D$25="Not applicable (all costs in EURO)",G52&gt;0),1,IF(AND('Individual Cost Statement'!$D$25:$D$25="Date when costs incurred",G52&gt;0),0,'Individual Cost Statement'!$F$26))</f>
        <v>1</v>
      </c>
      <c r="L52" s="35" t="str">
        <f t="shared" si="1"/>
        <v xml:space="preserve"> </v>
      </c>
      <c r="M52" s="35" t="str">
        <f t="shared" si="2"/>
        <v xml:space="preserve"> </v>
      </c>
      <c r="N52" s="35" t="str">
        <f t="shared" si="3"/>
        <v xml:space="preserve"> </v>
      </c>
      <c r="O52" s="35" t="str">
        <f t="shared" si="4"/>
        <v xml:space="preserve"> </v>
      </c>
      <c r="P52" s="261"/>
      <c r="Q52" s="366" t="str">
        <f>IF(K52&gt;0," ",IF(AND('Individual Cost Statement'!$D$25:$D$25="Date when costs incurred",G52&gt;0),"ENCODE Exchange rate !"," "))</f>
        <v xml:space="preserve"> </v>
      </c>
      <c r="R52" s="371" t="str">
        <f>IF(O52="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TA"),IF((O52/M52)&gt;0.25,"Please adjust manually the depreciation amounts in cells D8 and D9 in line with the applicable maximum authorised (25% for infrastructure)"," "),IF(OR('Individual Cost Statement'!$E$8:$E$8="ENVIRONMENT - NAT",'Individual Cost Statement'!$E$8:$E$8="INTEGRATED PROJECT - IP"),IF((O52/M52)&gt;0.25,"Unless the appropriate certificate has been signed, please adjust manually the depreciation amounts in cells D8 and D9 in line with the applicable maximum authorised (25% for infrastructure)"," "))))</f>
        <v xml:space="preserve"> </v>
      </c>
      <c r="S52" s="16" t="str">
        <f t="shared" si="5"/>
        <v xml:space="preserve"> </v>
      </c>
    </row>
    <row r="53" spans="1:19" ht="15" customHeight="1" x14ac:dyDescent="0.2">
      <c r="A53" s="13">
        <f t="shared" si="0"/>
        <v>46</v>
      </c>
      <c r="B53" s="52"/>
      <c r="C53" s="53"/>
      <c r="D53" s="52"/>
      <c r="E53" s="40"/>
      <c r="F53" s="40"/>
      <c r="G53" s="34"/>
      <c r="H53" s="34"/>
      <c r="I53" s="78"/>
      <c r="J53" s="78"/>
      <c r="K53" s="72">
        <f>IF(AND('Individual Cost Statement'!$D$25:$D$25="Not applicable (all costs in EURO)",G53&gt;0),1,IF(AND('Individual Cost Statement'!$D$25:$D$25="Date when costs incurred",G53&gt;0),0,'Individual Cost Statement'!$F$26))</f>
        <v>1</v>
      </c>
      <c r="L53" s="35" t="str">
        <f t="shared" si="1"/>
        <v xml:space="preserve"> </v>
      </c>
      <c r="M53" s="35" t="str">
        <f t="shared" si="2"/>
        <v xml:space="preserve"> </v>
      </c>
      <c r="N53" s="35" t="str">
        <f t="shared" si="3"/>
        <v xml:space="preserve"> </v>
      </c>
      <c r="O53" s="35" t="str">
        <f t="shared" si="4"/>
        <v xml:space="preserve"> </v>
      </c>
      <c r="P53" s="261"/>
      <c r="Q53" s="366" t="str">
        <f>IF(K53&gt;0," ",IF(AND('Individual Cost Statement'!$D$25:$D$25="Date when costs incurred",G53&gt;0),"ENCODE Exchange rate !"," "))</f>
        <v xml:space="preserve"> </v>
      </c>
      <c r="R53" s="371" t="str">
        <f>IF(O53="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TA"),IF((O53/M53)&gt;0.25,"Please adjust manually the depreciation amounts in cells D8 and D9 in line with the applicable maximum authorised (25% for infrastructure)"," "),IF(OR('Individual Cost Statement'!$E$8:$E$8="ENVIRONMENT - NAT",'Individual Cost Statement'!$E$8:$E$8="INTEGRATED PROJECT - IP"),IF((O53/M53)&gt;0.25,"Unless the appropriate certificate has been signed, please adjust manually the depreciation amounts in cells D8 and D9 in line with the applicable maximum authorised (25% for infrastructure)"," "))))</f>
        <v xml:space="preserve"> </v>
      </c>
      <c r="S53" s="16" t="str">
        <f t="shared" si="5"/>
        <v xml:space="preserve"> </v>
      </c>
    </row>
    <row r="54" spans="1:19" ht="15" customHeight="1" x14ac:dyDescent="0.2">
      <c r="A54" s="13">
        <f t="shared" si="0"/>
        <v>47</v>
      </c>
      <c r="B54" s="52"/>
      <c r="C54" s="53"/>
      <c r="D54" s="52"/>
      <c r="E54" s="40"/>
      <c r="F54" s="40"/>
      <c r="G54" s="34"/>
      <c r="H54" s="34"/>
      <c r="I54" s="78"/>
      <c r="J54" s="78"/>
      <c r="K54" s="72">
        <f>IF(AND('Individual Cost Statement'!$D$25:$D$25="Not applicable (all costs in EURO)",G54&gt;0),1,IF(AND('Individual Cost Statement'!$D$25:$D$25="Date when costs incurred",G54&gt;0),0,'Individual Cost Statement'!$F$26))</f>
        <v>1</v>
      </c>
      <c r="L54" s="35" t="str">
        <f t="shared" si="1"/>
        <v xml:space="preserve"> </v>
      </c>
      <c r="M54" s="35" t="str">
        <f t="shared" si="2"/>
        <v xml:space="preserve"> </v>
      </c>
      <c r="N54" s="35" t="str">
        <f t="shared" si="3"/>
        <v xml:space="preserve"> </v>
      </c>
      <c r="O54" s="35" t="str">
        <f t="shared" si="4"/>
        <v xml:space="preserve"> </v>
      </c>
      <c r="P54" s="261"/>
      <c r="Q54" s="366" t="str">
        <f>IF(K54&gt;0," ",IF(AND('Individual Cost Statement'!$D$25:$D$25="Date when costs incurred",G54&gt;0),"ENCODE Exchange rate !"," "))</f>
        <v xml:space="preserve"> </v>
      </c>
      <c r="R54" s="371" t="str">
        <f>IF(O54="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TA"),IF((O54/M54)&gt;0.25,"Please adjust manually the depreciation amounts in cells D8 and D9 in line with the applicable maximum authorised (25% for infrastructure)"," "),IF(OR('Individual Cost Statement'!$E$8:$E$8="ENVIRONMENT - NAT",'Individual Cost Statement'!$E$8:$E$8="INTEGRATED PROJECT - IP"),IF((O54/M54)&gt;0.25,"Unless the appropriate certificate has been signed, please adjust manually the depreciation amounts in cells D8 and D9 in line with the applicable maximum authorised (25% for infrastructure)"," "))))</f>
        <v xml:space="preserve"> </v>
      </c>
      <c r="S54" s="16" t="str">
        <f t="shared" si="5"/>
        <v xml:space="preserve"> </v>
      </c>
    </row>
    <row r="55" spans="1:19" ht="15" customHeight="1" x14ac:dyDescent="0.2">
      <c r="A55" s="13">
        <f t="shared" si="0"/>
        <v>48</v>
      </c>
      <c r="B55" s="52"/>
      <c r="C55" s="53"/>
      <c r="D55" s="52"/>
      <c r="E55" s="40"/>
      <c r="F55" s="40"/>
      <c r="G55" s="34"/>
      <c r="H55" s="34"/>
      <c r="I55" s="78"/>
      <c r="J55" s="78"/>
      <c r="K55" s="72">
        <f>IF(AND('Individual Cost Statement'!$D$25:$D$25="Not applicable (all costs in EURO)",G55&gt;0),1,IF(AND('Individual Cost Statement'!$D$25:$D$25="Date when costs incurred",G55&gt;0),0,'Individual Cost Statement'!$F$26))</f>
        <v>1</v>
      </c>
      <c r="L55" s="35" t="str">
        <f t="shared" si="1"/>
        <v xml:space="preserve"> </v>
      </c>
      <c r="M55" s="35" t="str">
        <f t="shared" si="2"/>
        <v xml:space="preserve"> </v>
      </c>
      <c r="N55" s="35" t="str">
        <f t="shared" si="3"/>
        <v xml:space="preserve"> </v>
      </c>
      <c r="O55" s="35" t="str">
        <f t="shared" si="4"/>
        <v xml:space="preserve"> </v>
      </c>
      <c r="P55" s="261"/>
      <c r="Q55" s="366" t="str">
        <f>IF(K55&gt;0," ",IF(AND('Individual Cost Statement'!$D$25:$D$25="Date when costs incurred",G55&gt;0),"ENCODE Exchange rate !"," "))</f>
        <v xml:space="preserve"> </v>
      </c>
      <c r="R55" s="371" t="str">
        <f>IF(O55="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TA"),IF((O55/M55)&gt;0.25,"Please adjust manually the depreciation amounts in cells D8 and D9 in line with the applicable maximum authorised (25% for infrastructure)"," "),IF(OR('Individual Cost Statement'!$E$8:$E$8="ENVIRONMENT - NAT",'Individual Cost Statement'!$E$8:$E$8="INTEGRATED PROJECT - IP"),IF((O55/M55)&gt;0.25,"Unless the appropriate certificate has been signed, please adjust manually the depreciation amounts in cells D8 and D9 in line with the applicable maximum authorised (25% for infrastructure)"," "))))</f>
        <v xml:space="preserve"> </v>
      </c>
      <c r="S55" s="16" t="str">
        <f t="shared" si="5"/>
        <v xml:space="preserve"> </v>
      </c>
    </row>
    <row r="56" spans="1:19" ht="15" customHeight="1" x14ac:dyDescent="0.2">
      <c r="A56" s="13">
        <f t="shared" si="0"/>
        <v>49</v>
      </c>
      <c r="B56" s="52"/>
      <c r="C56" s="53"/>
      <c r="D56" s="52"/>
      <c r="E56" s="40"/>
      <c r="F56" s="40"/>
      <c r="G56" s="34"/>
      <c r="H56" s="34"/>
      <c r="I56" s="78"/>
      <c r="J56" s="78"/>
      <c r="K56" s="72">
        <f>IF(AND('Individual Cost Statement'!$D$25:$D$25="Not applicable (all costs in EURO)",G56&gt;0),1,IF(AND('Individual Cost Statement'!$D$25:$D$25="Date when costs incurred",G56&gt;0),0,'Individual Cost Statement'!$F$26))</f>
        <v>1</v>
      </c>
      <c r="L56" s="35" t="str">
        <f t="shared" si="1"/>
        <v xml:space="preserve"> </v>
      </c>
      <c r="M56" s="35" t="str">
        <f t="shared" si="2"/>
        <v xml:space="preserve"> </v>
      </c>
      <c r="N56" s="35" t="str">
        <f t="shared" si="3"/>
        <v xml:space="preserve"> </v>
      </c>
      <c r="O56" s="35" t="str">
        <f t="shared" si="4"/>
        <v xml:space="preserve"> </v>
      </c>
      <c r="P56" s="261"/>
      <c r="Q56" s="366" t="str">
        <f>IF(K56&gt;0," ",IF(AND('Individual Cost Statement'!$D$25:$D$25="Date when costs incurred",G56&gt;0),"ENCODE Exchange rate !"," "))</f>
        <v xml:space="preserve"> </v>
      </c>
      <c r="R56" s="371" t="str">
        <f>IF(O56="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TA"),IF((O56/M56)&gt;0.25,"Please adjust manually the depreciation amounts in cells D8 and D9 in line with the applicable maximum authorised (25% for infrastructure)"," "),IF(OR('Individual Cost Statement'!$E$8:$E$8="ENVIRONMENT - NAT",'Individual Cost Statement'!$E$8:$E$8="INTEGRATED PROJECT - IP"),IF((O56/M56)&gt;0.25,"Unless the appropriate certificate has been signed, please adjust manually the depreciation amounts in cells D8 and D9 in line with the applicable maximum authorised (25% for infrastructure)"," "))))</f>
        <v xml:space="preserve"> </v>
      </c>
      <c r="S56" s="16" t="str">
        <f t="shared" si="5"/>
        <v xml:space="preserve"> </v>
      </c>
    </row>
    <row r="57" spans="1:19" ht="15" customHeight="1" x14ac:dyDescent="0.2">
      <c r="A57" s="13">
        <f t="shared" si="0"/>
        <v>50</v>
      </c>
      <c r="B57" s="52"/>
      <c r="C57" s="53"/>
      <c r="D57" s="52"/>
      <c r="E57" s="40"/>
      <c r="F57" s="40"/>
      <c r="G57" s="34"/>
      <c r="H57" s="34"/>
      <c r="I57" s="78"/>
      <c r="J57" s="78"/>
      <c r="K57" s="72">
        <f>IF(AND('Individual Cost Statement'!$D$25:$D$25="Not applicable (all costs in EURO)",G57&gt;0),1,IF(AND('Individual Cost Statement'!$D$25:$D$25="Date when costs incurred",G57&gt;0),0,'Individual Cost Statement'!$F$26))</f>
        <v>1</v>
      </c>
      <c r="L57" s="35" t="str">
        <f t="shared" si="1"/>
        <v xml:space="preserve"> </v>
      </c>
      <c r="M57" s="35" t="str">
        <f t="shared" si="2"/>
        <v xml:space="preserve"> </v>
      </c>
      <c r="N57" s="35" t="str">
        <f t="shared" si="3"/>
        <v xml:space="preserve"> </v>
      </c>
      <c r="O57" s="35" t="str">
        <f t="shared" si="4"/>
        <v xml:space="preserve"> </v>
      </c>
      <c r="P57" s="261"/>
      <c r="Q57" s="366" t="str">
        <f>IF(K57&gt;0," ",IF(AND('Individual Cost Statement'!$D$25:$D$25="Date when costs incurred",G57&gt;0),"ENCODE Exchange rate !"," "))</f>
        <v xml:space="preserve"> </v>
      </c>
      <c r="R57" s="371" t="str">
        <f>IF(O57="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TA"),IF((O57/M57)&gt;0.25,"Please adjust manually the depreciation amounts in cells D8 and D9 in line with the applicable maximum authorised (25% for infrastructure)"," "),IF(OR('Individual Cost Statement'!$E$8:$E$8="ENVIRONMENT - NAT",'Individual Cost Statement'!$E$8:$E$8="INTEGRATED PROJECT - IP"),IF((O57/M57)&gt;0.25,"Unless the appropriate certificate has been signed, please adjust manually the depreciation amounts in cells D8 and D9 in line with the applicable maximum authorised (25% for infrastructure)"," "))))</f>
        <v xml:space="preserve"> </v>
      </c>
      <c r="S57" s="16" t="str">
        <f t="shared" si="5"/>
        <v xml:space="preserve"> </v>
      </c>
    </row>
    <row r="58" spans="1:19" s="54" customFormat="1" ht="15" customHeight="1" x14ac:dyDescent="0.2">
      <c r="A58" s="907" t="s">
        <v>21</v>
      </c>
      <c r="B58" s="908"/>
      <c r="C58" s="908"/>
      <c r="D58" s="908"/>
      <c r="E58" s="908"/>
      <c r="F58" s="908"/>
      <c r="G58" s="908"/>
      <c r="H58" s="908"/>
      <c r="I58" s="908"/>
      <c r="J58" s="908"/>
      <c r="K58" s="914"/>
      <c r="L58" s="26">
        <f ca="1">SUM(L8:INDIRECT("L"&amp;ROW()-1))</f>
        <v>0</v>
      </c>
      <c r="M58" s="26">
        <f ca="1">SUM(M8:INDIRECT("M"&amp;ROW()-1))</f>
        <v>0</v>
      </c>
      <c r="N58" s="26">
        <f ca="1">SUM(N8:INDIRECT("N"&amp;ROW()-1))</f>
        <v>0</v>
      </c>
      <c r="O58" s="26">
        <f ca="1">SUM(O8:INDIRECT("O"&amp;ROW()-1))</f>
        <v>0</v>
      </c>
      <c r="P58" s="118"/>
      <c r="Q58" s="60"/>
    </row>
    <row r="59" spans="1:19" x14ac:dyDescent="0.2">
      <c r="A59" s="97"/>
      <c r="B59" s="97"/>
      <c r="C59" s="97"/>
      <c r="D59" s="97"/>
      <c r="E59" s="92"/>
      <c r="F59" s="92"/>
      <c r="G59" s="97"/>
      <c r="H59" s="97"/>
      <c r="I59" s="92"/>
      <c r="J59" s="92"/>
      <c r="K59" s="92"/>
      <c r="L59" s="92"/>
      <c r="M59" s="92"/>
      <c r="N59" s="97"/>
      <c r="O59" s="98"/>
    </row>
    <row r="64" spans="1:19" s="20" customFormat="1" ht="16.5" customHeight="1" x14ac:dyDescent="0.2">
      <c r="A64" s="236" t="s">
        <v>10</v>
      </c>
      <c r="B64" s="237"/>
      <c r="C64" s="900"/>
      <c r="D64" s="900"/>
      <c r="E64" s="900"/>
      <c r="F64" s="900"/>
      <c r="G64" s="900"/>
      <c r="H64" s="900"/>
      <c r="I64" s="900"/>
      <c r="J64" s="900"/>
      <c r="K64" s="900"/>
      <c r="L64" s="900"/>
      <c r="M64" s="900"/>
      <c r="N64" s="900"/>
      <c r="O64" s="900"/>
      <c r="P64" s="906"/>
      <c r="Q64" s="141"/>
      <c r="R64" s="141"/>
    </row>
    <row r="65" spans="1:16" ht="16.5" customHeight="1" x14ac:dyDescent="0.2">
      <c r="A65" s="238" t="s">
        <v>588</v>
      </c>
      <c r="B65" s="239"/>
      <c r="C65" s="842"/>
      <c r="D65" s="842"/>
      <c r="E65" s="842"/>
      <c r="F65" s="842"/>
      <c r="G65" s="842"/>
      <c r="H65" s="842"/>
      <c r="I65" s="842"/>
      <c r="J65" s="842"/>
      <c r="K65" s="842"/>
      <c r="L65" s="842"/>
      <c r="M65" s="842"/>
      <c r="N65" s="842"/>
      <c r="O65" s="842"/>
      <c r="P65" s="843"/>
    </row>
    <row r="66" spans="1:16" ht="16.5" customHeight="1" x14ac:dyDescent="0.2">
      <c r="A66" s="93" t="s">
        <v>4</v>
      </c>
      <c r="B66" s="247" t="s">
        <v>615</v>
      </c>
      <c r="C66" s="152"/>
      <c r="D66" s="152"/>
      <c r="E66" s="152"/>
      <c r="F66" s="152"/>
      <c r="G66" s="152"/>
      <c r="H66" s="152"/>
      <c r="I66" s="152"/>
      <c r="J66" s="152"/>
      <c r="K66" s="152"/>
      <c r="L66" s="152"/>
      <c r="M66" s="152"/>
      <c r="N66" s="152"/>
      <c r="O66" s="153"/>
      <c r="P66" s="250"/>
    </row>
    <row r="67" spans="1:16" ht="16.5" customHeight="1" x14ac:dyDescent="0.2">
      <c r="A67" s="155" t="s">
        <v>81</v>
      </c>
      <c r="B67" s="244" t="s">
        <v>57</v>
      </c>
      <c r="C67" s="153"/>
      <c r="D67" s="153"/>
      <c r="E67" s="154"/>
      <c r="F67" s="154"/>
      <c r="G67" s="153"/>
      <c r="H67" s="153"/>
      <c r="I67" s="153"/>
      <c r="J67" s="154"/>
      <c r="K67" s="154"/>
      <c r="L67" s="154"/>
      <c r="M67" s="154"/>
      <c r="N67" s="154"/>
      <c r="O67" s="153"/>
      <c r="P67" s="250"/>
    </row>
    <row r="68" spans="1:16" ht="16.5" customHeight="1" x14ac:dyDescent="0.2">
      <c r="A68" s="155" t="s">
        <v>82</v>
      </c>
      <c r="B68" s="244" t="s">
        <v>653</v>
      </c>
      <c r="C68" s="153"/>
      <c r="D68" s="153"/>
      <c r="E68" s="154"/>
      <c r="F68" s="154"/>
      <c r="G68" s="153"/>
      <c r="H68" s="153"/>
      <c r="I68" s="153"/>
      <c r="J68" s="154"/>
      <c r="K68" s="154"/>
      <c r="L68" s="154"/>
      <c r="M68" s="154"/>
      <c r="N68" s="154"/>
      <c r="O68" s="153"/>
      <c r="P68" s="250"/>
    </row>
    <row r="69" spans="1:16" ht="16.5" customHeight="1" x14ac:dyDescent="0.2">
      <c r="A69" s="155" t="s">
        <v>83</v>
      </c>
      <c r="B69" s="244" t="s">
        <v>59</v>
      </c>
      <c r="C69" s="153"/>
      <c r="D69" s="153"/>
      <c r="E69" s="154"/>
      <c r="F69" s="154"/>
      <c r="G69" s="153"/>
      <c r="H69" s="153"/>
      <c r="I69" s="153"/>
      <c r="J69" s="154"/>
      <c r="K69" s="154"/>
      <c r="L69" s="154"/>
      <c r="M69" s="154"/>
      <c r="N69" s="154"/>
      <c r="O69" s="153"/>
      <c r="P69" s="250"/>
    </row>
    <row r="70" spans="1:16" s="50" customFormat="1" ht="18" customHeight="1" x14ac:dyDescent="0.2">
      <c r="A70" s="156" t="s">
        <v>85</v>
      </c>
      <c r="B70" s="263" t="s">
        <v>760</v>
      </c>
      <c r="C70" s="264"/>
      <c r="D70" s="264"/>
      <c r="E70" s="262"/>
      <c r="F70" s="262"/>
      <c r="G70" s="264"/>
      <c r="H70" s="264"/>
      <c r="I70" s="264"/>
      <c r="J70" s="262"/>
      <c r="K70" s="262"/>
      <c r="L70" s="262"/>
      <c r="M70" s="262"/>
      <c r="N70" s="262"/>
      <c r="O70" s="264"/>
      <c r="P70" s="255"/>
    </row>
    <row r="71" spans="1:16" s="50" customFormat="1" ht="16.5" customHeight="1" x14ac:dyDescent="0.2">
      <c r="A71" s="156" t="s">
        <v>86</v>
      </c>
      <c r="B71" s="263" t="s">
        <v>761</v>
      </c>
      <c r="C71" s="264"/>
      <c r="D71" s="264"/>
      <c r="E71" s="262"/>
      <c r="F71" s="262"/>
      <c r="G71" s="264"/>
      <c r="H71" s="264"/>
      <c r="I71" s="264"/>
      <c r="J71" s="262"/>
      <c r="K71" s="262"/>
      <c r="L71" s="262"/>
      <c r="M71" s="262"/>
      <c r="N71" s="262"/>
      <c r="O71" s="264"/>
      <c r="P71" s="255"/>
    </row>
    <row r="72" spans="1:16" s="50" customFormat="1" ht="16.5" customHeight="1" x14ac:dyDescent="0.2">
      <c r="A72" s="157" t="s">
        <v>51</v>
      </c>
      <c r="B72" s="263" t="s">
        <v>663</v>
      </c>
      <c r="C72" s="264"/>
      <c r="D72" s="264"/>
      <c r="E72" s="262"/>
      <c r="F72" s="262"/>
      <c r="G72" s="264"/>
      <c r="H72" s="264"/>
      <c r="I72" s="264"/>
      <c r="J72" s="262"/>
      <c r="K72" s="262"/>
      <c r="L72" s="262"/>
      <c r="M72" s="262"/>
      <c r="N72" s="262"/>
      <c r="O72" s="264"/>
      <c r="P72" s="255"/>
    </row>
    <row r="73" spans="1:16" s="50" customFormat="1" ht="16.5" customHeight="1" x14ac:dyDescent="0.2">
      <c r="A73" s="157" t="s">
        <v>52</v>
      </c>
      <c r="B73" s="263" t="s">
        <v>614</v>
      </c>
      <c r="C73" s="264"/>
      <c r="D73" s="264"/>
      <c r="E73" s="262"/>
      <c r="F73" s="262"/>
      <c r="G73" s="264"/>
      <c r="H73" s="264"/>
      <c r="I73" s="264"/>
      <c r="J73" s="262"/>
      <c r="K73" s="262"/>
      <c r="L73" s="262"/>
      <c r="M73" s="262"/>
      <c r="N73" s="262"/>
      <c r="O73" s="264"/>
      <c r="P73" s="255"/>
    </row>
    <row r="74" spans="1:16" s="50" customFormat="1" ht="16.5" customHeight="1" x14ac:dyDescent="0.2">
      <c r="A74" s="157" t="s">
        <v>53</v>
      </c>
      <c r="B74" s="263" t="s">
        <v>657</v>
      </c>
      <c r="C74" s="264"/>
      <c r="D74" s="264"/>
      <c r="E74" s="262"/>
      <c r="F74" s="262"/>
      <c r="G74" s="264"/>
      <c r="H74" s="264"/>
      <c r="I74" s="264"/>
      <c r="J74" s="262"/>
      <c r="K74" s="262"/>
      <c r="L74" s="262"/>
      <c r="M74" s="262"/>
      <c r="N74" s="262"/>
      <c r="O74" s="264"/>
      <c r="P74" s="255"/>
    </row>
    <row r="75" spans="1:16" s="50" customFormat="1" ht="16.5" customHeight="1" x14ac:dyDescent="0.2">
      <c r="A75" s="157" t="s">
        <v>54</v>
      </c>
      <c r="B75" s="263" t="s">
        <v>762</v>
      </c>
      <c r="C75" s="264"/>
      <c r="D75" s="264"/>
      <c r="E75" s="262"/>
      <c r="F75" s="262"/>
      <c r="G75" s="264"/>
      <c r="H75" s="264"/>
      <c r="I75" s="264"/>
      <c r="J75" s="262"/>
      <c r="K75" s="262"/>
      <c r="L75" s="262"/>
      <c r="M75" s="262"/>
      <c r="N75" s="262"/>
      <c r="O75" s="264"/>
      <c r="P75" s="255"/>
    </row>
    <row r="76" spans="1:16" s="50" customFormat="1" ht="16.5" customHeight="1" x14ac:dyDescent="0.2">
      <c r="A76" s="157" t="s">
        <v>514</v>
      </c>
      <c r="B76" s="162" t="s">
        <v>605</v>
      </c>
      <c r="C76" s="267"/>
      <c r="D76" s="267"/>
      <c r="E76" s="267"/>
      <c r="F76" s="267"/>
      <c r="G76" s="267"/>
      <c r="H76" s="267"/>
      <c r="I76" s="267"/>
      <c r="J76" s="267"/>
      <c r="K76" s="267"/>
      <c r="L76" s="267"/>
      <c r="M76" s="267"/>
      <c r="N76" s="267"/>
      <c r="O76" s="264"/>
      <c r="P76" s="255"/>
    </row>
    <row r="77" spans="1:16" s="50" customFormat="1" ht="16.5" customHeight="1" x14ac:dyDescent="0.2">
      <c r="A77" s="157" t="s">
        <v>514</v>
      </c>
      <c r="B77" s="162" t="s">
        <v>648</v>
      </c>
      <c r="C77" s="267"/>
      <c r="D77" s="267"/>
      <c r="E77" s="267"/>
      <c r="F77" s="267"/>
      <c r="G77" s="267"/>
      <c r="H77" s="267"/>
      <c r="I77" s="267"/>
      <c r="J77" s="267"/>
      <c r="K77" s="267"/>
      <c r="L77" s="267"/>
      <c r="M77" s="267"/>
      <c r="N77" s="268"/>
      <c r="O77" s="264"/>
      <c r="P77" s="255"/>
    </row>
    <row r="78" spans="1:16" s="50" customFormat="1" ht="25.5" customHeight="1" x14ac:dyDescent="0.2">
      <c r="A78" s="157" t="s">
        <v>514</v>
      </c>
      <c r="B78" s="835" t="s">
        <v>649</v>
      </c>
      <c r="C78" s="836"/>
      <c r="D78" s="836"/>
      <c r="E78" s="836"/>
      <c r="F78" s="836"/>
      <c r="G78" s="836"/>
      <c r="H78" s="836"/>
      <c r="I78" s="836"/>
      <c r="J78" s="836"/>
      <c r="K78" s="836"/>
      <c r="L78" s="836"/>
      <c r="M78" s="836"/>
      <c r="N78" s="836"/>
      <c r="O78" s="836"/>
      <c r="P78" s="837"/>
    </row>
    <row r="79" spans="1:16" ht="16.5" customHeight="1" x14ac:dyDescent="0.2">
      <c r="A79" s="157" t="s">
        <v>517</v>
      </c>
      <c r="B79" s="244" t="s">
        <v>664</v>
      </c>
      <c r="C79" s="153"/>
      <c r="D79" s="153"/>
      <c r="E79" s="154"/>
      <c r="F79" s="154"/>
      <c r="G79" s="153"/>
      <c r="H79" s="153"/>
      <c r="I79" s="153"/>
      <c r="J79" s="154"/>
      <c r="K79" s="154"/>
      <c r="L79" s="154"/>
      <c r="M79" s="154"/>
      <c r="N79" s="154"/>
      <c r="O79" s="153"/>
      <c r="P79" s="251"/>
    </row>
    <row r="80" spans="1:16" ht="16.5" customHeight="1" x14ac:dyDescent="0.2">
      <c r="A80" s="157" t="s">
        <v>518</v>
      </c>
      <c r="B80" s="244" t="s">
        <v>609</v>
      </c>
      <c r="C80" s="153"/>
      <c r="D80" s="153"/>
      <c r="E80" s="154"/>
      <c r="F80" s="154"/>
      <c r="G80" s="153"/>
      <c r="H80" s="153"/>
      <c r="I80" s="153"/>
      <c r="J80" s="154"/>
      <c r="K80" s="154"/>
      <c r="L80" s="154"/>
      <c r="M80" s="154"/>
      <c r="N80" s="154"/>
      <c r="O80" s="153"/>
      <c r="P80" s="252"/>
    </row>
    <row r="81" spans="1:16" ht="16.5" customHeight="1" x14ac:dyDescent="0.2">
      <c r="A81" s="157" t="s">
        <v>520</v>
      </c>
      <c r="B81" s="244" t="s">
        <v>737</v>
      </c>
      <c r="C81" s="153"/>
      <c r="D81" s="153"/>
      <c r="E81" s="154"/>
      <c r="F81" s="154"/>
      <c r="G81" s="153"/>
      <c r="H81" s="153"/>
      <c r="I81" s="153"/>
      <c r="J81" s="154"/>
      <c r="K81" s="154"/>
      <c r="L81" s="154"/>
      <c r="M81" s="154"/>
      <c r="N81" s="154"/>
      <c r="O81" s="153"/>
      <c r="P81" s="252"/>
    </row>
    <row r="82" spans="1:16" ht="16.5" customHeight="1" x14ac:dyDescent="0.2">
      <c r="A82" s="157" t="s">
        <v>521</v>
      </c>
      <c r="B82" s="244" t="s">
        <v>738</v>
      </c>
      <c r="C82" s="153"/>
      <c r="D82" s="153"/>
      <c r="E82" s="154"/>
      <c r="F82" s="154"/>
      <c r="G82" s="153"/>
      <c r="H82" s="153"/>
      <c r="I82" s="153"/>
      <c r="J82" s="154"/>
      <c r="K82" s="154"/>
      <c r="L82" s="154"/>
      <c r="M82" s="154"/>
      <c r="N82" s="154"/>
      <c r="O82" s="153"/>
      <c r="P82" s="252"/>
    </row>
    <row r="83" spans="1:16" ht="36.75" customHeight="1" x14ac:dyDescent="0.2">
      <c r="A83" s="158" t="s">
        <v>6</v>
      </c>
      <c r="B83" s="835" t="s">
        <v>656</v>
      </c>
      <c r="C83" s="836"/>
      <c r="D83" s="836"/>
      <c r="E83" s="836"/>
      <c r="F83" s="836"/>
      <c r="G83" s="836"/>
      <c r="H83" s="836"/>
      <c r="I83" s="836"/>
      <c r="J83" s="836"/>
      <c r="K83" s="836"/>
      <c r="L83" s="836"/>
      <c r="M83" s="836"/>
      <c r="N83" s="836"/>
      <c r="O83" s="836"/>
      <c r="P83" s="837"/>
    </row>
    <row r="89" spans="1:16" x14ac:dyDescent="0.2">
      <c r="F89" s="60"/>
    </row>
  </sheetData>
  <customSheetViews>
    <customSheetView guid="{B30AE3CA-B263-4ED9-9BD8-49357E294511}" showPageBreaks="1" fitToPage="1" showRuler="0" topLeftCell="C1">
      <selection activeCell="C1" sqref="A1:IV65536"/>
      <pageMargins left="0.75" right="0.75" top="1" bottom="1" header="0.5" footer="0.5"/>
      <pageSetup paperSize="9" scale="55" orientation="landscape" r:id="rId1"/>
      <headerFooter alignWithMargins="0">
        <oddHeader>&amp;C&amp;A</oddHeader>
        <oddFooter>&amp;C&amp;F</oddFooter>
      </headerFooter>
    </customSheetView>
  </customSheetViews>
  <mergeCells count="18">
    <mergeCell ref="C3:E3"/>
    <mergeCell ref="C64:P64"/>
    <mergeCell ref="C65:P65"/>
    <mergeCell ref="B78:P78"/>
    <mergeCell ref="B83:P83"/>
    <mergeCell ref="C1:E1"/>
    <mergeCell ref="C2:E2"/>
    <mergeCell ref="E5:F5"/>
    <mergeCell ref="G5:O5"/>
    <mergeCell ref="A58:K58"/>
    <mergeCell ref="B5:D5"/>
    <mergeCell ref="G1:H1"/>
    <mergeCell ref="G2:H2"/>
    <mergeCell ref="L1:O1"/>
    <mergeCell ref="L3:M3"/>
    <mergeCell ref="L2:M2"/>
    <mergeCell ref="N2:O2"/>
    <mergeCell ref="N3:O3"/>
  </mergeCells>
  <phoneticPr fontId="10" type="noConversion"/>
  <conditionalFormatting sqref="D4">
    <cfRule type="cellIs" dxfId="71" priority="60" operator="equal">
      <formula>"ADDITIONAL"</formula>
    </cfRule>
    <cfRule type="cellIs" dxfId="70" priority="61" operator="equal">
      <formula>"?"</formula>
    </cfRule>
  </conditionalFormatting>
  <conditionalFormatting sqref="K8">
    <cfRule type="cellIs" dxfId="69" priority="57" operator="equal">
      <formula>0</formula>
    </cfRule>
  </conditionalFormatting>
  <conditionalFormatting sqref="K8">
    <cfRule type="expression" dxfId="68" priority="56">
      <formula>$Q8="ENCODE Exchange rate !"</formula>
    </cfRule>
  </conditionalFormatting>
  <conditionalFormatting sqref="E1:E3">
    <cfRule type="cellIs" dxfId="67" priority="48" operator="equal">
      <formula>"ADDITIONAL"</formula>
    </cfRule>
    <cfRule type="cellIs" dxfId="66" priority="49" operator="equal">
      <formula>"?"</formula>
    </cfRule>
  </conditionalFormatting>
  <conditionalFormatting sqref="N8:O8">
    <cfRule type="expression" dxfId="65" priority="4">
      <formula>$R8&lt;&gt;" "</formula>
    </cfRule>
  </conditionalFormatting>
  <conditionalFormatting sqref="K9:K57">
    <cfRule type="cellIs" dxfId="64" priority="3" operator="equal">
      <formula>0</formula>
    </cfRule>
  </conditionalFormatting>
  <conditionalFormatting sqref="K9:K57">
    <cfRule type="expression" dxfId="63" priority="2">
      <formula>$Q9="ENCODE Exchange rate !"</formula>
    </cfRule>
  </conditionalFormatting>
  <conditionalFormatting sqref="N9:O57">
    <cfRule type="expression" dxfId="62" priority="1">
      <formula>$R9&lt;&gt;" "</formula>
    </cfRule>
  </conditionalFormatting>
  <pageMargins left="0.31496062992125984" right="0.39370078740157483" top="0.86614173228346458" bottom="0.59055118110236227" header="0.39370078740157483" footer="0.39370078740157483"/>
  <pageSetup paperSize="9" scale="46" fitToHeight="5" orientation="landscape" r:id="rId2"/>
  <headerFooter scaleWithDoc="0">
    <oddHeader>&amp;C&amp;"Arial,Gras"&amp;12Individual Financial Statement - Details on &amp;A&amp;R&amp;G</oddHeader>
    <oddFooter>&amp;C&amp;8Page &amp;P of &amp;N</oddFooter>
  </headerFooter>
  <drawing r:id="rId3"/>
  <legacyDrawing r:id="rId4"/>
  <legacyDrawingHF r:id="rId5"/>
  <controls>
    <mc:AlternateContent xmlns:mc="http://schemas.openxmlformats.org/markup-compatibility/2006">
      <mc:Choice Requires="x14">
        <control shapeId="7169" r:id="rId6" name="CommandButton">
          <controlPr defaultSize="0" print="0" autoLine="0" r:id="rId7">
            <anchor moveWithCells="1">
              <from>
                <xdr:col>16</xdr:col>
                <xdr:colOff>161925</xdr:colOff>
                <xdr:row>0</xdr:row>
                <xdr:rowOff>190500</xdr:rowOff>
              </from>
              <to>
                <xdr:col>19</xdr:col>
                <xdr:colOff>266700</xdr:colOff>
                <xdr:row>3</xdr:row>
                <xdr:rowOff>9525</xdr:rowOff>
              </to>
            </anchor>
          </controlPr>
        </control>
      </mc:Choice>
      <mc:Fallback>
        <control shapeId="7169" r:id="rId6"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P8:P57</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7">
    <pageSetUpPr fitToPage="1"/>
  </sheetPr>
  <dimension ref="A1:S83"/>
  <sheetViews>
    <sheetView workbookViewId="0">
      <selection activeCell="F16" sqref="F15:F16"/>
    </sheetView>
  </sheetViews>
  <sheetFormatPr defaultColWidth="9.140625" defaultRowHeight="12.75" x14ac:dyDescent="0.2"/>
  <cols>
    <col min="1" max="1" width="4.28515625" style="90" customWidth="1"/>
    <col min="2" max="2" width="20" style="90" customWidth="1"/>
    <col min="3" max="4" width="12.85546875" style="90" customWidth="1"/>
    <col min="5" max="5" width="28.5703125" style="90" customWidth="1"/>
    <col min="6" max="6" width="35.7109375" style="90" customWidth="1"/>
    <col min="7" max="10" width="15" style="90" customWidth="1"/>
    <col min="11" max="11" width="10" style="90" customWidth="1"/>
    <col min="12" max="13" width="17.140625" style="90" customWidth="1"/>
    <col min="14" max="15" width="17.7109375" style="90" customWidth="1"/>
    <col min="16" max="16" width="21.42578125" style="118" customWidth="1"/>
    <col min="17" max="17" width="22.85546875" style="90" customWidth="1"/>
    <col min="18" max="18" width="9.140625" style="90"/>
    <col min="19" max="19" width="11.42578125" style="90" hidden="1" customWidth="1"/>
    <col min="20" max="16384" width="9.140625" style="90"/>
  </cols>
  <sheetData>
    <row r="1" spans="1:19" ht="16.5" customHeight="1" x14ac:dyDescent="0.2">
      <c r="A1" s="59"/>
      <c r="B1" s="73" t="s">
        <v>684</v>
      </c>
      <c r="C1" s="868" t="str">
        <f>'Individual Cost Statement'!B3:B3</f>
        <v>LIFE19 ENV/DK/000013 - ForFit</v>
      </c>
      <c r="D1" s="868"/>
      <c r="E1" s="868"/>
      <c r="F1" s="20"/>
      <c r="G1" s="913" t="s">
        <v>73</v>
      </c>
      <c r="H1" s="913"/>
      <c r="I1" s="103" t="str">
        <f>'Individual Cost Statement'!E3:E3</f>
        <v>1. September 2020</v>
      </c>
      <c r="L1" s="877" t="s">
        <v>539</v>
      </c>
      <c r="M1" s="877"/>
      <c r="N1" s="877"/>
      <c r="O1" s="877"/>
      <c r="P1" s="117"/>
      <c r="Q1" s="95"/>
    </row>
    <row r="2" spans="1:19" ht="16.5" customHeight="1" x14ac:dyDescent="0.2">
      <c r="A2" s="59"/>
      <c r="B2" s="73" t="s">
        <v>178</v>
      </c>
      <c r="C2" s="868" t="str">
        <f>'Individual Cost Statement'!B4:B4</f>
        <v>Denmark</v>
      </c>
      <c r="D2" s="868"/>
      <c r="E2" s="868"/>
      <c r="F2" s="20"/>
      <c r="G2" s="913" t="s">
        <v>74</v>
      </c>
      <c r="H2" s="913"/>
      <c r="I2" s="103" t="str">
        <f>'Individual Cost Statement'!E4:E4</f>
        <v>31. December 2020</v>
      </c>
      <c r="L2" s="917" t="s">
        <v>566</v>
      </c>
      <c r="M2" s="918"/>
      <c r="N2" s="917" t="s">
        <v>565</v>
      </c>
      <c r="O2" s="918"/>
      <c r="P2" s="117"/>
      <c r="Q2" s="92"/>
    </row>
    <row r="3" spans="1:19" ht="16.5" customHeight="1" x14ac:dyDescent="0.2">
      <c r="A3" s="59"/>
      <c r="B3" s="73" t="s">
        <v>524</v>
      </c>
      <c r="C3" s="868" t="str">
        <f>'Individual Cost Statement'!B6:B6</f>
        <v>Københavns Universitet</v>
      </c>
      <c r="D3" s="868"/>
      <c r="E3" s="868"/>
      <c r="F3" s="84"/>
      <c r="G3" s="59"/>
      <c r="L3" s="915">
        <f ca="1">M58</f>
        <v>0</v>
      </c>
      <c r="M3" s="916"/>
      <c r="N3" s="915">
        <f ca="1">O58</f>
        <v>0</v>
      </c>
      <c r="O3" s="916"/>
      <c r="P3" s="117"/>
    </row>
    <row r="4" spans="1:19" ht="16.5" customHeight="1" x14ac:dyDescent="0.2">
      <c r="B4" s="91"/>
    </row>
    <row r="5" spans="1:19" ht="16.5" customHeight="1" x14ac:dyDescent="0.25">
      <c r="B5" s="896" t="s">
        <v>511</v>
      </c>
      <c r="C5" s="896"/>
      <c r="D5" s="896"/>
      <c r="E5" s="912" t="s">
        <v>174</v>
      </c>
      <c r="F5" s="912"/>
      <c r="G5" s="897" t="s">
        <v>519</v>
      </c>
      <c r="H5" s="897"/>
      <c r="I5" s="897"/>
      <c r="J5" s="897"/>
      <c r="K5" s="897"/>
      <c r="L5" s="897"/>
      <c r="M5" s="897"/>
      <c r="N5" s="897"/>
      <c r="O5" s="897"/>
      <c r="P5" s="204" t="s">
        <v>612</v>
      </c>
      <c r="Q5" s="363" t="s">
        <v>834</v>
      </c>
      <c r="R5" s="363" t="s">
        <v>835</v>
      </c>
    </row>
    <row r="6" spans="1:19" ht="16.5" customHeight="1" x14ac:dyDescent="0.2">
      <c r="A6" s="57" t="s">
        <v>4</v>
      </c>
      <c r="B6" s="67" t="s">
        <v>82</v>
      </c>
      <c r="C6" s="67" t="s">
        <v>83</v>
      </c>
      <c r="D6" s="67" t="s">
        <v>84</v>
      </c>
      <c r="E6" s="68" t="s">
        <v>85</v>
      </c>
      <c r="F6" s="68" t="s">
        <v>86</v>
      </c>
      <c r="G6" s="209" t="s">
        <v>51</v>
      </c>
      <c r="H6" s="209" t="s">
        <v>52</v>
      </c>
      <c r="I6" s="209" t="s">
        <v>53</v>
      </c>
      <c r="J6" s="209" t="s">
        <v>54</v>
      </c>
      <c r="K6" s="209" t="s">
        <v>514</v>
      </c>
      <c r="L6" s="209" t="s">
        <v>517</v>
      </c>
      <c r="M6" s="209" t="s">
        <v>518</v>
      </c>
      <c r="N6" s="209" t="s">
        <v>520</v>
      </c>
      <c r="O6" s="209" t="s">
        <v>521</v>
      </c>
      <c r="P6" s="119" t="s">
        <v>6</v>
      </c>
      <c r="Q6" s="364" t="s">
        <v>836</v>
      </c>
      <c r="R6" s="364" t="s">
        <v>836</v>
      </c>
    </row>
    <row r="7" spans="1:19" s="2" customFormat="1" ht="99.75" customHeight="1" x14ac:dyDescent="0.2">
      <c r="A7" s="44" t="s">
        <v>0</v>
      </c>
      <c r="B7" s="47" t="s">
        <v>12</v>
      </c>
      <c r="C7" s="47" t="s">
        <v>56</v>
      </c>
      <c r="D7" s="47" t="s">
        <v>7</v>
      </c>
      <c r="E7" s="70" t="s">
        <v>13</v>
      </c>
      <c r="F7" s="100" t="s">
        <v>714</v>
      </c>
      <c r="G7" s="48" t="s">
        <v>732</v>
      </c>
      <c r="H7" s="48" t="s">
        <v>733</v>
      </c>
      <c r="I7" s="113" t="s">
        <v>516</v>
      </c>
      <c r="J7" s="113" t="s">
        <v>661</v>
      </c>
      <c r="K7" s="206" t="s">
        <v>3</v>
      </c>
      <c r="L7" s="208" t="s">
        <v>715</v>
      </c>
      <c r="M7" s="208" t="s">
        <v>716</v>
      </c>
      <c r="N7" s="208" t="s">
        <v>522</v>
      </c>
      <c r="O7" s="208" t="s">
        <v>523</v>
      </c>
      <c r="P7" s="205" t="s">
        <v>613</v>
      </c>
      <c r="Q7" s="365"/>
      <c r="R7" s="365"/>
      <c r="S7" s="102" t="s">
        <v>562</v>
      </c>
    </row>
    <row r="8" spans="1:19" ht="15" customHeight="1" x14ac:dyDescent="0.2">
      <c r="A8" s="13">
        <f t="shared" ref="A8:A57" si="0">ROW()-7</f>
        <v>1</v>
      </c>
      <c r="B8" s="52"/>
      <c r="C8" s="53"/>
      <c r="D8" s="52"/>
      <c r="E8" s="40"/>
      <c r="F8" s="40"/>
      <c r="G8" s="34"/>
      <c r="H8" s="34"/>
      <c r="I8" s="78"/>
      <c r="J8" s="78"/>
      <c r="K8" s="72">
        <f>IF(AND('Individual Cost Statement'!$D$25:$D$25="Not applicable (all costs in EURO)",G8&gt;0),1,IF(AND('Individual Cost Statement'!$D$25:$D$25="Date when costs incurred",G8&gt;0),0,'Individual Cost Statement'!$F$26))</f>
        <v>1</v>
      </c>
      <c r="L8" s="35" t="str">
        <f>IF(AND(G8&gt;0,K8&gt;0),G8/K8," ")</f>
        <v xml:space="preserve"> </v>
      </c>
      <c r="M8" s="35" t="str">
        <f>IF(AND(H8&gt;0,K8&gt;0),H8/K8," ")</f>
        <v xml:space="preserve"> </v>
      </c>
      <c r="N8" s="35" t="str">
        <f>IF(L8=" "," ",IF(AND(I8&gt;0,J8&gt;0),L8/I8*J8," "))</f>
        <v xml:space="preserve"> </v>
      </c>
      <c r="O8" s="35" t="str">
        <f>IF(M8=" "," ",IF(AND(I8&gt;0,J8&gt;0),M8/I8*J8," "))</f>
        <v xml:space="preserve"> </v>
      </c>
      <c r="P8" s="261"/>
      <c r="Q8" s="369" t="str">
        <f>IF(K8&gt;0," ",IF(AND('Individual Cost Statement'!$D$25:$D$25="Date when costs incurred",G8&gt;0),"ENCODE Exchange rate !"," "))</f>
        <v xml:space="preserve"> </v>
      </c>
      <c r="R8" s="371" t="str">
        <f>IF(O8="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TA"),IF((O8/M8)&gt;0.5,"Please adjust manually the depreciation amounts in cells D8 and D9 in line with the applicable maximum authorised (50% for equipmene)"," "),IF(OR('Individual Cost Statement'!$E$8:$E$8="ENVIRONMENT - NAT",'Individual Cost Statement'!$E$8:$E$8="INTEGRATED PROJECT - IP"),IF((O8/M8)&gt;0.5,"Unless the appropriate certificate has been signed, please adjust manually the depreciation amounts in cells D8 and D9 in line with the applicable maximum authorised (50% for equipment)"," "))))</f>
        <v xml:space="preserve"> </v>
      </c>
      <c r="S8" s="16" t="str">
        <f>IF(N8=" "," ",O8-N8)</f>
        <v xml:space="preserve"> </v>
      </c>
    </row>
    <row r="9" spans="1:19" ht="15" customHeight="1" x14ac:dyDescent="0.2">
      <c r="A9" s="13">
        <f t="shared" si="0"/>
        <v>2</v>
      </c>
      <c r="B9" s="52"/>
      <c r="C9" s="53"/>
      <c r="D9" s="52"/>
      <c r="E9" s="40"/>
      <c r="F9" s="40"/>
      <c r="G9" s="34"/>
      <c r="H9" s="34"/>
      <c r="I9" s="78"/>
      <c r="J9" s="78"/>
      <c r="K9" s="72">
        <f>IF(AND('Individual Cost Statement'!$D$25:$D$25="Not applicable (all costs in EURO)",G9&gt;0),1,IF(AND('Individual Cost Statement'!$D$25:$D$25="Date when costs incurred",G9&gt;0),0,'Individual Cost Statement'!$F$26))</f>
        <v>1</v>
      </c>
      <c r="L9" s="35" t="str">
        <f t="shared" ref="L9:L57" si="1">IF(AND(G9&gt;0,K9&gt;0),G9/K9," ")</f>
        <v xml:space="preserve"> </v>
      </c>
      <c r="M9" s="35" t="str">
        <f t="shared" ref="M9:M57" si="2">IF(AND(H9&gt;0,K9&gt;0),H9/K9," ")</f>
        <v xml:space="preserve"> </v>
      </c>
      <c r="N9" s="35" t="str">
        <f t="shared" ref="N9:N57" si="3">IF(L9=" "," ",IF(AND(I9&gt;0,J9&gt;0),L9/I9*J9," "))</f>
        <v xml:space="preserve"> </v>
      </c>
      <c r="O9" s="35" t="str">
        <f t="shared" ref="O9:O57" si="4">IF(M9=" "," ",IF(AND(I9&gt;0,J9&gt;0),M9/I9*J9," "))</f>
        <v xml:space="preserve"> </v>
      </c>
      <c r="P9" s="261"/>
      <c r="Q9" s="369" t="str">
        <f>IF(K9&gt;0," ",IF(AND('Individual Cost Statement'!$D$25:$D$25="Date when costs incurred",G9&gt;0),"ENCODE Exchange rate !"," "))</f>
        <v xml:space="preserve"> </v>
      </c>
      <c r="R9" s="371" t="str">
        <f>IF(O9="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TA"),IF((O9/M9)&gt;0.5,"Please adjust manually the depreciation amounts in cells D8 and D9 in line with the applicable maximum authorised (50% for equipmene)"," "),IF(OR('Individual Cost Statement'!$E$8:$E$8="ENVIRONMENT - NAT",'Individual Cost Statement'!$E$8:$E$8="INTEGRATED PROJECT - IP"),IF((O9/M9)&gt;0.5,"Unless the appropriate certificate has been signed, please adjust manually the depreciation amounts in cells D8 and D9 in line with the applicable maximum authorised (50% for equipment)"," "))))</f>
        <v xml:space="preserve"> </v>
      </c>
      <c r="S9" s="16" t="str">
        <f t="shared" ref="S9:S57" si="5">IF(N9=" "," ",O9-N9)</f>
        <v xml:space="preserve"> </v>
      </c>
    </row>
    <row r="10" spans="1:19" ht="15" customHeight="1" x14ac:dyDescent="0.2">
      <c r="A10" s="13">
        <f t="shared" si="0"/>
        <v>3</v>
      </c>
      <c r="B10" s="52"/>
      <c r="C10" s="53"/>
      <c r="D10" s="52"/>
      <c r="E10" s="40"/>
      <c r="F10" s="40"/>
      <c r="G10" s="34"/>
      <c r="H10" s="34"/>
      <c r="I10" s="78"/>
      <c r="J10" s="78"/>
      <c r="K10" s="72">
        <f>IF(AND('Individual Cost Statement'!$D$25:$D$25="Not applicable (all costs in EURO)",G10&gt;0),1,IF(AND('Individual Cost Statement'!$D$25:$D$25="Date when costs incurred",G10&gt;0),0,'Individual Cost Statement'!$F$26))</f>
        <v>1</v>
      </c>
      <c r="L10" s="35" t="str">
        <f t="shared" si="1"/>
        <v xml:space="preserve"> </v>
      </c>
      <c r="M10" s="35" t="str">
        <f t="shared" si="2"/>
        <v xml:space="preserve"> </v>
      </c>
      <c r="N10" s="35" t="str">
        <f t="shared" si="3"/>
        <v xml:space="preserve"> </v>
      </c>
      <c r="O10" s="35" t="str">
        <f t="shared" si="4"/>
        <v xml:space="preserve"> </v>
      </c>
      <c r="P10" s="261"/>
      <c r="Q10" s="369" t="str">
        <f>IF(K10&gt;0," ",IF(AND('Individual Cost Statement'!$D$25:$D$25="Date when costs incurred",G10&gt;0),"ENCODE Exchange rate !"," "))</f>
        <v xml:space="preserve"> </v>
      </c>
      <c r="R10" s="371" t="str">
        <f>IF(O10="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TA"),IF((O10/M10)&gt;0.5,"Please adjust manually the depreciation amounts in cells D8 and D9 in line with the applicable maximum authorised (50% for equipmene)"," "),IF(OR('Individual Cost Statement'!$E$8:$E$8="ENVIRONMENT - NAT",'Individual Cost Statement'!$E$8:$E$8="INTEGRATED PROJECT - IP"),IF((O10/M10)&gt;0.5,"Unless the appropriate certificate has been signed, please adjust manually the depreciation amounts in cells D8 and D9 in line with the applicable maximum authorised (50% for equipment)"," "))))</f>
        <v xml:space="preserve"> </v>
      </c>
      <c r="S10" s="16" t="str">
        <f t="shared" si="5"/>
        <v xml:space="preserve"> </v>
      </c>
    </row>
    <row r="11" spans="1:19" ht="15" customHeight="1" x14ac:dyDescent="0.2">
      <c r="A11" s="13">
        <f t="shared" si="0"/>
        <v>4</v>
      </c>
      <c r="B11" s="52"/>
      <c r="C11" s="53"/>
      <c r="D11" s="52"/>
      <c r="E11" s="40"/>
      <c r="F11" s="40"/>
      <c r="G11" s="34"/>
      <c r="H11" s="34"/>
      <c r="I11" s="78"/>
      <c r="J11" s="78"/>
      <c r="K11" s="72">
        <f>IF(AND('Individual Cost Statement'!$D$25:$D$25="Not applicable (all costs in EURO)",G11&gt;0),1,IF(AND('Individual Cost Statement'!$D$25:$D$25="Date when costs incurred",G11&gt;0),0,'Individual Cost Statement'!$F$26))</f>
        <v>1</v>
      </c>
      <c r="L11" s="35" t="str">
        <f t="shared" si="1"/>
        <v xml:space="preserve"> </v>
      </c>
      <c r="M11" s="35" t="str">
        <f t="shared" si="2"/>
        <v xml:space="preserve"> </v>
      </c>
      <c r="N11" s="35" t="str">
        <f t="shared" si="3"/>
        <v xml:space="preserve"> </v>
      </c>
      <c r="O11" s="35" t="str">
        <f t="shared" si="4"/>
        <v xml:space="preserve"> </v>
      </c>
      <c r="P11" s="261"/>
      <c r="Q11" s="369" t="str">
        <f>IF(K11&gt;0," ",IF(AND('Individual Cost Statement'!$D$25:$D$25="Date when costs incurred",G11&gt;0),"ENCODE Exchange rate !"," "))</f>
        <v xml:space="preserve"> </v>
      </c>
      <c r="R11" s="371" t="str">
        <f>IF(O11="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TA"),IF((O11/M11)&gt;0.5,"Please adjust manually the depreciation amounts in cells D8 and D9 in line with the applicable maximum authorised (50% for equipmene)"," "),IF(OR('Individual Cost Statement'!$E$8:$E$8="ENVIRONMENT - NAT",'Individual Cost Statement'!$E$8:$E$8="INTEGRATED PROJECT - IP"),IF((O11/M11)&gt;0.5,"Unless the appropriate certificate has been signed, please adjust manually the depreciation amounts in cells D8 and D9 in line with the applicable maximum authorised (50% for equipment)"," "))))</f>
        <v xml:space="preserve"> </v>
      </c>
      <c r="S11" s="16" t="str">
        <f t="shared" si="5"/>
        <v xml:space="preserve"> </v>
      </c>
    </row>
    <row r="12" spans="1:19" ht="15" customHeight="1" x14ac:dyDescent="0.2">
      <c r="A12" s="13">
        <f t="shared" si="0"/>
        <v>5</v>
      </c>
      <c r="B12" s="52"/>
      <c r="C12" s="53"/>
      <c r="D12" s="52"/>
      <c r="E12" s="40"/>
      <c r="F12" s="40"/>
      <c r="G12" s="34"/>
      <c r="H12" s="34"/>
      <c r="I12" s="78"/>
      <c r="J12" s="78"/>
      <c r="K12" s="72">
        <f>IF(AND('Individual Cost Statement'!$D$25:$D$25="Not applicable (all costs in EURO)",G12&gt;0),1,IF(AND('Individual Cost Statement'!$D$25:$D$25="Date when costs incurred",G12&gt;0),0,'Individual Cost Statement'!$F$26))</f>
        <v>1</v>
      </c>
      <c r="L12" s="35" t="str">
        <f t="shared" si="1"/>
        <v xml:space="preserve"> </v>
      </c>
      <c r="M12" s="35" t="str">
        <f t="shared" si="2"/>
        <v xml:space="preserve"> </v>
      </c>
      <c r="N12" s="35" t="str">
        <f t="shared" si="3"/>
        <v xml:space="preserve"> </v>
      </c>
      <c r="O12" s="35" t="str">
        <f t="shared" si="4"/>
        <v xml:space="preserve"> </v>
      </c>
      <c r="P12" s="261"/>
      <c r="Q12" s="369" t="str">
        <f>IF(K12&gt;0," ",IF(AND('Individual Cost Statement'!$D$25:$D$25="Date when costs incurred",G12&gt;0),"ENCODE Exchange rate !"," "))</f>
        <v xml:space="preserve"> </v>
      </c>
      <c r="R12" s="371" t="str">
        <f>IF(O12="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TA"),IF((O12/M12)&gt;0.5,"Please adjust manually the depreciation amounts in cells D8 and D9 in line with the applicable maximum authorised (50% for equipmene)"," "),IF(OR('Individual Cost Statement'!$E$8:$E$8="ENVIRONMENT - NAT",'Individual Cost Statement'!$E$8:$E$8="INTEGRATED PROJECT - IP"),IF((O12/M12)&gt;0.5,"Unless the appropriate certificate has been signed, please adjust manually the depreciation amounts in cells D8 and D9 in line with the applicable maximum authorised (50% for equipment)"," "))))</f>
        <v xml:space="preserve"> </v>
      </c>
      <c r="S12" s="16" t="str">
        <f t="shared" si="5"/>
        <v xml:space="preserve"> </v>
      </c>
    </row>
    <row r="13" spans="1:19" ht="15" customHeight="1" x14ac:dyDescent="0.2">
      <c r="A13" s="13">
        <f t="shared" si="0"/>
        <v>6</v>
      </c>
      <c r="B13" s="52"/>
      <c r="C13" s="53"/>
      <c r="D13" s="52"/>
      <c r="E13" s="40"/>
      <c r="F13" s="40"/>
      <c r="G13" s="34"/>
      <c r="H13" s="34"/>
      <c r="I13" s="78"/>
      <c r="J13" s="78"/>
      <c r="K13" s="72">
        <f>IF(AND('Individual Cost Statement'!$D$25:$D$25="Not applicable (all costs in EURO)",G13&gt;0),1,IF(AND('Individual Cost Statement'!$D$25:$D$25="Date when costs incurred",G13&gt;0),0,'Individual Cost Statement'!$F$26))</f>
        <v>1</v>
      </c>
      <c r="L13" s="35" t="str">
        <f t="shared" si="1"/>
        <v xml:space="preserve"> </v>
      </c>
      <c r="M13" s="35" t="str">
        <f t="shared" si="2"/>
        <v xml:space="preserve"> </v>
      </c>
      <c r="N13" s="35" t="str">
        <f t="shared" si="3"/>
        <v xml:space="preserve"> </v>
      </c>
      <c r="O13" s="35" t="str">
        <f t="shared" si="4"/>
        <v xml:space="preserve"> </v>
      </c>
      <c r="P13" s="261"/>
      <c r="Q13" s="369" t="str">
        <f>IF(K13&gt;0," ",IF(AND('Individual Cost Statement'!$D$25:$D$25="Date when costs incurred",G13&gt;0),"ENCODE Exchange rate !"," "))</f>
        <v xml:space="preserve"> </v>
      </c>
      <c r="R13" s="371" t="str">
        <f>IF(O13="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TA"),IF((O13/M13)&gt;0.5,"Please adjust manually the depreciation amounts in cells D8 and D9 in line with the applicable maximum authorised (50% for equipmene)"," "),IF(OR('Individual Cost Statement'!$E$8:$E$8="ENVIRONMENT - NAT",'Individual Cost Statement'!$E$8:$E$8="INTEGRATED PROJECT - IP"),IF((O13/M13)&gt;0.5,"Unless the appropriate certificate has been signed, please adjust manually the depreciation amounts in cells D8 and D9 in line with the applicable maximum authorised (50% for equipment)"," "))))</f>
        <v xml:space="preserve"> </v>
      </c>
      <c r="S13" s="16" t="str">
        <f t="shared" si="5"/>
        <v xml:space="preserve"> </v>
      </c>
    </row>
    <row r="14" spans="1:19" ht="15" customHeight="1" x14ac:dyDescent="0.2">
      <c r="A14" s="13">
        <f t="shared" si="0"/>
        <v>7</v>
      </c>
      <c r="B14" s="52"/>
      <c r="C14" s="53"/>
      <c r="D14" s="52"/>
      <c r="E14" s="40"/>
      <c r="F14" s="40"/>
      <c r="G14" s="34"/>
      <c r="H14" s="34"/>
      <c r="I14" s="78"/>
      <c r="J14" s="78"/>
      <c r="K14" s="72">
        <f>IF(AND('Individual Cost Statement'!$D$25:$D$25="Not applicable (all costs in EURO)",G14&gt;0),1,IF(AND('Individual Cost Statement'!$D$25:$D$25="Date when costs incurred",G14&gt;0),0,'Individual Cost Statement'!$F$26))</f>
        <v>1</v>
      </c>
      <c r="L14" s="35" t="str">
        <f t="shared" si="1"/>
        <v xml:space="preserve"> </v>
      </c>
      <c r="M14" s="35" t="str">
        <f t="shared" si="2"/>
        <v xml:space="preserve"> </v>
      </c>
      <c r="N14" s="35" t="str">
        <f t="shared" si="3"/>
        <v xml:space="preserve"> </v>
      </c>
      <c r="O14" s="35" t="str">
        <f t="shared" si="4"/>
        <v xml:space="preserve"> </v>
      </c>
      <c r="P14" s="261"/>
      <c r="Q14" s="369" t="str">
        <f>IF(K14&gt;0," ",IF(AND('Individual Cost Statement'!$D$25:$D$25="Date when costs incurred",G14&gt;0),"ENCODE Exchange rate !"," "))</f>
        <v xml:space="preserve"> </v>
      </c>
      <c r="R14" s="371" t="str">
        <f>IF(O14="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TA"),IF((O14/M14)&gt;0.5,"Please adjust manually the depreciation amounts in cells D8 and D9 in line with the applicable maximum authorised (50% for equipmene)"," "),IF(OR('Individual Cost Statement'!$E$8:$E$8="ENVIRONMENT - NAT",'Individual Cost Statement'!$E$8:$E$8="INTEGRATED PROJECT - IP"),IF((O14/M14)&gt;0.5,"Unless the appropriate certificate has been signed, please adjust manually the depreciation amounts in cells D8 and D9 in line with the applicable maximum authorised (50% for equipment)"," "))))</f>
        <v xml:space="preserve"> </v>
      </c>
      <c r="S14" s="16" t="str">
        <f t="shared" si="5"/>
        <v xml:space="preserve"> </v>
      </c>
    </row>
    <row r="15" spans="1:19" ht="15" customHeight="1" x14ac:dyDescent="0.2">
      <c r="A15" s="13">
        <f t="shared" si="0"/>
        <v>8</v>
      </c>
      <c r="B15" s="52"/>
      <c r="C15" s="53"/>
      <c r="D15" s="52"/>
      <c r="E15" s="40"/>
      <c r="F15" s="40"/>
      <c r="G15" s="34"/>
      <c r="H15" s="34"/>
      <c r="I15" s="78"/>
      <c r="J15" s="78"/>
      <c r="K15" s="72">
        <f>IF(AND('Individual Cost Statement'!$D$25:$D$25="Not applicable (all costs in EURO)",G15&gt;0),1,IF(AND('Individual Cost Statement'!$D$25:$D$25="Date when costs incurred",G15&gt;0),0,'Individual Cost Statement'!$F$26))</f>
        <v>1</v>
      </c>
      <c r="L15" s="35" t="str">
        <f t="shared" si="1"/>
        <v xml:space="preserve"> </v>
      </c>
      <c r="M15" s="35" t="str">
        <f t="shared" si="2"/>
        <v xml:space="preserve"> </v>
      </c>
      <c r="N15" s="35" t="str">
        <f t="shared" si="3"/>
        <v xml:space="preserve"> </v>
      </c>
      <c r="O15" s="35" t="str">
        <f t="shared" si="4"/>
        <v xml:space="preserve"> </v>
      </c>
      <c r="P15" s="261"/>
      <c r="Q15" s="369" t="str">
        <f>IF(K15&gt;0," ",IF(AND('Individual Cost Statement'!$D$25:$D$25="Date when costs incurred",G15&gt;0),"ENCODE Exchange rate !"," "))</f>
        <v xml:space="preserve"> </v>
      </c>
      <c r="R15" s="371" t="str">
        <f>IF(O15="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TA"),IF((O15/M15)&gt;0.5,"Please adjust manually the depreciation amounts in cells D8 and D9 in line with the applicable maximum authorised (50% for equipmene)"," "),IF(OR('Individual Cost Statement'!$E$8:$E$8="ENVIRONMENT - NAT",'Individual Cost Statement'!$E$8:$E$8="INTEGRATED PROJECT - IP"),IF((O15/M15)&gt;0.5,"Unless the appropriate certificate has been signed, please adjust manually the depreciation amounts in cells D8 and D9 in line with the applicable maximum authorised (50% for equipment)"," "))))</f>
        <v xml:space="preserve"> </v>
      </c>
      <c r="S15" s="16" t="str">
        <f t="shared" si="5"/>
        <v xml:space="preserve"> </v>
      </c>
    </row>
    <row r="16" spans="1:19" ht="15" customHeight="1" x14ac:dyDescent="0.2">
      <c r="A16" s="13">
        <f t="shared" si="0"/>
        <v>9</v>
      </c>
      <c r="B16" s="52"/>
      <c r="C16" s="53"/>
      <c r="D16" s="52"/>
      <c r="E16" s="40"/>
      <c r="F16" s="40"/>
      <c r="G16" s="34"/>
      <c r="H16" s="34"/>
      <c r="I16" s="78"/>
      <c r="J16" s="78"/>
      <c r="K16" s="72">
        <f>IF(AND('Individual Cost Statement'!$D$25:$D$25="Not applicable (all costs in EURO)",G16&gt;0),1,IF(AND('Individual Cost Statement'!$D$25:$D$25="Date when costs incurred",G16&gt;0),0,'Individual Cost Statement'!$F$26))</f>
        <v>1</v>
      </c>
      <c r="L16" s="35" t="str">
        <f t="shared" si="1"/>
        <v xml:space="preserve"> </v>
      </c>
      <c r="M16" s="35" t="str">
        <f t="shared" si="2"/>
        <v xml:space="preserve"> </v>
      </c>
      <c r="N16" s="35" t="str">
        <f t="shared" si="3"/>
        <v xml:space="preserve"> </v>
      </c>
      <c r="O16" s="35" t="str">
        <f t="shared" si="4"/>
        <v xml:space="preserve"> </v>
      </c>
      <c r="P16" s="261"/>
      <c r="Q16" s="369" t="str">
        <f>IF(K16&gt;0," ",IF(AND('Individual Cost Statement'!$D$25:$D$25="Date when costs incurred",G16&gt;0),"ENCODE Exchange rate !"," "))</f>
        <v xml:space="preserve"> </v>
      </c>
      <c r="R16" s="371" t="str">
        <f>IF(O16="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TA"),IF((O16/M16)&gt;0.5,"Please adjust manually the depreciation amounts in cells D8 and D9 in line with the applicable maximum authorised (50% for equipmene)"," "),IF(OR('Individual Cost Statement'!$E$8:$E$8="ENVIRONMENT - NAT",'Individual Cost Statement'!$E$8:$E$8="INTEGRATED PROJECT - IP"),IF((O16/M16)&gt;0.5,"Unless the appropriate certificate has been signed, please adjust manually the depreciation amounts in cells D8 and D9 in line with the applicable maximum authorised (50% for equipment)"," "))))</f>
        <v xml:space="preserve"> </v>
      </c>
      <c r="S16" s="16" t="str">
        <f t="shared" si="5"/>
        <v xml:space="preserve"> </v>
      </c>
    </row>
    <row r="17" spans="1:19" ht="15" customHeight="1" x14ac:dyDescent="0.2">
      <c r="A17" s="13">
        <f t="shared" si="0"/>
        <v>10</v>
      </c>
      <c r="B17" s="52"/>
      <c r="C17" s="53"/>
      <c r="D17" s="52"/>
      <c r="E17" s="40"/>
      <c r="F17" s="40"/>
      <c r="G17" s="34"/>
      <c r="H17" s="34"/>
      <c r="I17" s="78"/>
      <c r="J17" s="78"/>
      <c r="K17" s="72">
        <f>IF(AND('Individual Cost Statement'!$D$25:$D$25="Not applicable (all costs in EURO)",G17&gt;0),1,IF(AND('Individual Cost Statement'!$D$25:$D$25="Date when costs incurred",G17&gt;0),0,'Individual Cost Statement'!$F$26))</f>
        <v>1</v>
      </c>
      <c r="L17" s="35" t="str">
        <f t="shared" si="1"/>
        <v xml:space="preserve"> </v>
      </c>
      <c r="M17" s="35" t="str">
        <f t="shared" si="2"/>
        <v xml:space="preserve"> </v>
      </c>
      <c r="N17" s="35" t="str">
        <f t="shared" si="3"/>
        <v xml:space="preserve"> </v>
      </c>
      <c r="O17" s="35" t="str">
        <f t="shared" si="4"/>
        <v xml:space="preserve"> </v>
      </c>
      <c r="P17" s="261"/>
      <c r="Q17" s="369" t="str">
        <f>IF(K17&gt;0," ",IF(AND('Individual Cost Statement'!$D$25:$D$25="Date when costs incurred",G17&gt;0),"ENCODE Exchange rate !"," "))</f>
        <v xml:space="preserve"> </v>
      </c>
      <c r="R17" s="371" t="str">
        <f>IF(O17="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TA"),IF((O17/M17)&gt;0.5,"Please adjust manually the depreciation amounts in cells D8 and D9 in line with the applicable maximum authorised (50% for equipmene)"," "),IF(OR('Individual Cost Statement'!$E$8:$E$8="ENVIRONMENT - NAT",'Individual Cost Statement'!$E$8:$E$8="INTEGRATED PROJECT - IP"),IF((O17/M17)&gt;0.5,"Unless the appropriate certificate has been signed, please adjust manually the depreciation amounts in cells D8 and D9 in line with the applicable maximum authorised (50% for equipment)"," "))))</f>
        <v xml:space="preserve"> </v>
      </c>
      <c r="S17" s="16" t="str">
        <f t="shared" si="5"/>
        <v xml:space="preserve"> </v>
      </c>
    </row>
    <row r="18" spans="1:19" ht="15" customHeight="1" x14ac:dyDescent="0.2">
      <c r="A18" s="13">
        <f t="shared" si="0"/>
        <v>11</v>
      </c>
      <c r="B18" s="52"/>
      <c r="C18" s="53"/>
      <c r="D18" s="52"/>
      <c r="E18" s="40"/>
      <c r="F18" s="40"/>
      <c r="G18" s="34"/>
      <c r="H18" s="34"/>
      <c r="I18" s="78"/>
      <c r="J18" s="78"/>
      <c r="K18" s="72">
        <f>IF(AND('Individual Cost Statement'!$D$25:$D$25="Not applicable (all costs in EURO)",G18&gt;0),1,IF(AND('Individual Cost Statement'!$D$25:$D$25="Date when costs incurred",G18&gt;0),0,'Individual Cost Statement'!$F$26))</f>
        <v>1</v>
      </c>
      <c r="L18" s="35" t="str">
        <f t="shared" si="1"/>
        <v xml:space="preserve"> </v>
      </c>
      <c r="M18" s="35" t="str">
        <f t="shared" si="2"/>
        <v xml:space="preserve"> </v>
      </c>
      <c r="N18" s="35" t="str">
        <f t="shared" si="3"/>
        <v xml:space="preserve"> </v>
      </c>
      <c r="O18" s="35" t="str">
        <f t="shared" si="4"/>
        <v xml:space="preserve"> </v>
      </c>
      <c r="P18" s="261"/>
      <c r="Q18" s="369" t="str">
        <f>IF(K18&gt;0," ",IF(AND('Individual Cost Statement'!$D$25:$D$25="Date when costs incurred",G18&gt;0),"ENCODE Exchange rate !"," "))</f>
        <v xml:space="preserve"> </v>
      </c>
      <c r="R18" s="371" t="str">
        <f>IF(O18="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TA"),IF((O18/M18)&gt;0.5,"Please adjust manually the depreciation amounts in cells D8 and D9 in line with the applicable maximum authorised (50% for equipmene)"," "),IF(OR('Individual Cost Statement'!$E$8:$E$8="ENVIRONMENT - NAT",'Individual Cost Statement'!$E$8:$E$8="INTEGRATED PROJECT - IP"),IF((O18/M18)&gt;0.5,"Unless the appropriate certificate has been signed, please adjust manually the depreciation amounts in cells D8 and D9 in line with the applicable maximum authorised (50% for equipment)"," "))))</f>
        <v xml:space="preserve"> </v>
      </c>
      <c r="S18" s="16" t="str">
        <f t="shared" si="5"/>
        <v xml:space="preserve"> </v>
      </c>
    </row>
    <row r="19" spans="1:19" ht="15" customHeight="1" x14ac:dyDescent="0.2">
      <c r="A19" s="13">
        <f t="shared" si="0"/>
        <v>12</v>
      </c>
      <c r="B19" s="52"/>
      <c r="C19" s="53"/>
      <c r="D19" s="52"/>
      <c r="E19" s="40"/>
      <c r="F19" s="40"/>
      <c r="G19" s="34"/>
      <c r="H19" s="34"/>
      <c r="I19" s="78"/>
      <c r="J19" s="78"/>
      <c r="K19" s="72">
        <f>IF(AND('Individual Cost Statement'!$D$25:$D$25="Not applicable (all costs in EURO)",G19&gt;0),1,IF(AND('Individual Cost Statement'!$D$25:$D$25="Date when costs incurred",G19&gt;0),0,'Individual Cost Statement'!$F$26))</f>
        <v>1</v>
      </c>
      <c r="L19" s="35" t="str">
        <f t="shared" si="1"/>
        <v xml:space="preserve"> </v>
      </c>
      <c r="M19" s="35" t="str">
        <f t="shared" si="2"/>
        <v xml:space="preserve"> </v>
      </c>
      <c r="N19" s="35" t="str">
        <f t="shared" si="3"/>
        <v xml:space="preserve"> </v>
      </c>
      <c r="O19" s="35" t="str">
        <f t="shared" si="4"/>
        <v xml:space="preserve"> </v>
      </c>
      <c r="P19" s="261"/>
      <c r="Q19" s="369" t="str">
        <f>IF(K19&gt;0," ",IF(AND('Individual Cost Statement'!$D$25:$D$25="Date when costs incurred",G19&gt;0),"ENCODE Exchange rate !"," "))</f>
        <v xml:space="preserve"> </v>
      </c>
      <c r="R19" s="371" t="str">
        <f>IF(O19="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TA"),IF((O19/M19)&gt;0.5,"Please adjust manually the depreciation amounts in cells D8 and D9 in line with the applicable maximum authorised (50% for equipmene)"," "),IF(OR('Individual Cost Statement'!$E$8:$E$8="ENVIRONMENT - NAT",'Individual Cost Statement'!$E$8:$E$8="INTEGRATED PROJECT - IP"),IF((O19/M19)&gt;0.5,"Unless the appropriate certificate has been signed, please adjust manually the depreciation amounts in cells D8 and D9 in line with the applicable maximum authorised (50% for equipment)"," "))))</f>
        <v xml:space="preserve"> </v>
      </c>
      <c r="S19" s="16" t="str">
        <f t="shared" si="5"/>
        <v xml:space="preserve"> </v>
      </c>
    </row>
    <row r="20" spans="1:19" ht="15" customHeight="1" x14ac:dyDescent="0.2">
      <c r="A20" s="13">
        <f t="shared" si="0"/>
        <v>13</v>
      </c>
      <c r="B20" s="52"/>
      <c r="C20" s="53"/>
      <c r="D20" s="52"/>
      <c r="E20" s="40"/>
      <c r="F20" s="40"/>
      <c r="G20" s="34"/>
      <c r="H20" s="34"/>
      <c r="I20" s="78"/>
      <c r="J20" s="78"/>
      <c r="K20" s="72">
        <f>IF(AND('Individual Cost Statement'!$D$25:$D$25="Not applicable (all costs in EURO)",G20&gt;0),1,IF(AND('Individual Cost Statement'!$D$25:$D$25="Date when costs incurred",G20&gt;0),0,'Individual Cost Statement'!$F$26))</f>
        <v>1</v>
      </c>
      <c r="L20" s="35" t="str">
        <f t="shared" si="1"/>
        <v xml:space="preserve"> </v>
      </c>
      <c r="M20" s="35" t="str">
        <f t="shared" si="2"/>
        <v xml:space="preserve"> </v>
      </c>
      <c r="N20" s="35" t="str">
        <f t="shared" si="3"/>
        <v xml:space="preserve"> </v>
      </c>
      <c r="O20" s="35" t="str">
        <f t="shared" si="4"/>
        <v xml:space="preserve"> </v>
      </c>
      <c r="P20" s="261"/>
      <c r="Q20" s="369" t="str">
        <f>IF(K20&gt;0," ",IF(AND('Individual Cost Statement'!$D$25:$D$25="Date when costs incurred",G20&gt;0),"ENCODE Exchange rate !"," "))</f>
        <v xml:space="preserve"> </v>
      </c>
      <c r="R20" s="371" t="str">
        <f>IF(O20="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TA"),IF((O20/M20)&gt;0.5,"Please adjust manually the depreciation amounts in cells D8 and D9 in line with the applicable maximum authorised (50% for equipmene)"," "),IF(OR('Individual Cost Statement'!$E$8:$E$8="ENVIRONMENT - NAT",'Individual Cost Statement'!$E$8:$E$8="INTEGRATED PROJECT - IP"),IF((O20/M20)&gt;0.5,"Unless the appropriate certificate has been signed, please adjust manually the depreciation amounts in cells D8 and D9 in line with the applicable maximum authorised (50% for equipment)"," "))))</f>
        <v xml:space="preserve"> </v>
      </c>
      <c r="S20" s="16" t="str">
        <f t="shared" si="5"/>
        <v xml:space="preserve"> </v>
      </c>
    </row>
    <row r="21" spans="1:19" ht="15" customHeight="1" x14ac:dyDescent="0.2">
      <c r="A21" s="13">
        <f t="shared" si="0"/>
        <v>14</v>
      </c>
      <c r="B21" s="52"/>
      <c r="C21" s="53"/>
      <c r="D21" s="52"/>
      <c r="E21" s="40"/>
      <c r="F21" s="40"/>
      <c r="G21" s="34"/>
      <c r="H21" s="34"/>
      <c r="I21" s="78"/>
      <c r="J21" s="78"/>
      <c r="K21" s="72">
        <f>IF(AND('Individual Cost Statement'!$D$25:$D$25="Not applicable (all costs in EURO)",G21&gt;0),1,IF(AND('Individual Cost Statement'!$D$25:$D$25="Date when costs incurred",G21&gt;0),0,'Individual Cost Statement'!$F$26))</f>
        <v>1</v>
      </c>
      <c r="L21" s="35" t="str">
        <f t="shared" si="1"/>
        <v xml:space="preserve"> </v>
      </c>
      <c r="M21" s="35" t="str">
        <f t="shared" si="2"/>
        <v xml:space="preserve"> </v>
      </c>
      <c r="N21" s="35" t="str">
        <f t="shared" si="3"/>
        <v xml:space="preserve"> </v>
      </c>
      <c r="O21" s="35" t="str">
        <f t="shared" si="4"/>
        <v xml:space="preserve"> </v>
      </c>
      <c r="P21" s="261"/>
      <c r="Q21" s="369" t="str">
        <f>IF(K21&gt;0," ",IF(AND('Individual Cost Statement'!$D$25:$D$25="Date when costs incurred",G21&gt;0),"ENCODE Exchange rate !"," "))</f>
        <v xml:space="preserve"> </v>
      </c>
      <c r="R21" s="371" t="str">
        <f>IF(O21="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TA"),IF((O21/M21)&gt;0.5,"Please adjust manually the depreciation amounts in cells D8 and D9 in line with the applicable maximum authorised (50% for equipmene)"," "),IF(OR('Individual Cost Statement'!$E$8:$E$8="ENVIRONMENT - NAT",'Individual Cost Statement'!$E$8:$E$8="INTEGRATED PROJECT - IP"),IF((O21/M21)&gt;0.5,"Unless the appropriate certificate has been signed, please adjust manually the depreciation amounts in cells D8 and D9 in line with the applicable maximum authorised (50% for equipment)"," "))))</f>
        <v xml:space="preserve"> </v>
      </c>
      <c r="S21" s="16" t="str">
        <f t="shared" si="5"/>
        <v xml:space="preserve"> </v>
      </c>
    </row>
    <row r="22" spans="1:19" ht="15" customHeight="1" x14ac:dyDescent="0.2">
      <c r="A22" s="13">
        <f t="shared" si="0"/>
        <v>15</v>
      </c>
      <c r="B22" s="52"/>
      <c r="C22" s="53"/>
      <c r="D22" s="52"/>
      <c r="E22" s="40"/>
      <c r="F22" s="40"/>
      <c r="G22" s="34"/>
      <c r="H22" s="34"/>
      <c r="I22" s="78"/>
      <c r="J22" s="78"/>
      <c r="K22" s="72">
        <f>IF(AND('Individual Cost Statement'!$D$25:$D$25="Not applicable (all costs in EURO)",G22&gt;0),1,IF(AND('Individual Cost Statement'!$D$25:$D$25="Date when costs incurred",G22&gt;0),0,'Individual Cost Statement'!$F$26))</f>
        <v>1</v>
      </c>
      <c r="L22" s="35" t="str">
        <f t="shared" si="1"/>
        <v xml:space="preserve"> </v>
      </c>
      <c r="M22" s="35" t="str">
        <f t="shared" si="2"/>
        <v xml:space="preserve"> </v>
      </c>
      <c r="N22" s="35" t="str">
        <f t="shared" si="3"/>
        <v xml:space="preserve"> </v>
      </c>
      <c r="O22" s="35" t="str">
        <f t="shared" si="4"/>
        <v xml:space="preserve"> </v>
      </c>
      <c r="P22" s="261"/>
      <c r="Q22" s="369" t="str">
        <f>IF(K22&gt;0," ",IF(AND('Individual Cost Statement'!$D$25:$D$25="Date when costs incurred",G22&gt;0),"ENCODE Exchange rate !"," "))</f>
        <v xml:space="preserve"> </v>
      </c>
      <c r="R22" s="371" t="str">
        <f>IF(O22="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TA"),IF((O22/M22)&gt;0.5,"Please adjust manually the depreciation amounts in cells D8 and D9 in line with the applicable maximum authorised (50% for equipmene)"," "),IF(OR('Individual Cost Statement'!$E$8:$E$8="ENVIRONMENT - NAT",'Individual Cost Statement'!$E$8:$E$8="INTEGRATED PROJECT - IP"),IF((O22/M22)&gt;0.5,"Unless the appropriate certificate has been signed, please adjust manually the depreciation amounts in cells D8 and D9 in line with the applicable maximum authorised (50% for equipment)"," "))))</f>
        <v xml:space="preserve"> </v>
      </c>
      <c r="S22" s="16" t="str">
        <f t="shared" si="5"/>
        <v xml:space="preserve"> </v>
      </c>
    </row>
    <row r="23" spans="1:19" ht="15" customHeight="1" x14ac:dyDescent="0.2">
      <c r="A23" s="13">
        <f t="shared" si="0"/>
        <v>16</v>
      </c>
      <c r="B23" s="52"/>
      <c r="C23" s="53"/>
      <c r="D23" s="52"/>
      <c r="E23" s="40"/>
      <c r="F23" s="40"/>
      <c r="G23" s="34"/>
      <c r="H23" s="34"/>
      <c r="I23" s="78"/>
      <c r="J23" s="78"/>
      <c r="K23" s="72">
        <f>IF(AND('Individual Cost Statement'!$D$25:$D$25="Not applicable (all costs in EURO)",G23&gt;0),1,IF(AND('Individual Cost Statement'!$D$25:$D$25="Date when costs incurred",G23&gt;0),0,'Individual Cost Statement'!$F$26))</f>
        <v>1</v>
      </c>
      <c r="L23" s="35" t="str">
        <f t="shared" si="1"/>
        <v xml:space="preserve"> </v>
      </c>
      <c r="M23" s="35" t="str">
        <f t="shared" si="2"/>
        <v xml:space="preserve"> </v>
      </c>
      <c r="N23" s="35" t="str">
        <f t="shared" si="3"/>
        <v xml:space="preserve"> </v>
      </c>
      <c r="O23" s="35" t="str">
        <f t="shared" si="4"/>
        <v xml:space="preserve"> </v>
      </c>
      <c r="P23" s="261"/>
      <c r="Q23" s="369" t="str">
        <f>IF(K23&gt;0," ",IF(AND('Individual Cost Statement'!$D$25:$D$25="Date when costs incurred",G23&gt;0),"ENCODE Exchange rate !"," "))</f>
        <v xml:space="preserve"> </v>
      </c>
      <c r="R23" s="371" t="str">
        <f>IF(O23="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TA"),IF((O23/M23)&gt;0.5,"Please adjust manually the depreciation amounts in cells D8 and D9 in line with the applicable maximum authorised (50% for equipmene)"," "),IF(OR('Individual Cost Statement'!$E$8:$E$8="ENVIRONMENT - NAT",'Individual Cost Statement'!$E$8:$E$8="INTEGRATED PROJECT - IP"),IF((O23/M23)&gt;0.5,"Unless the appropriate certificate has been signed, please adjust manually the depreciation amounts in cells D8 and D9 in line with the applicable maximum authorised (50% for equipment)"," "))))</f>
        <v xml:space="preserve"> </v>
      </c>
      <c r="S23" s="16" t="str">
        <f t="shared" si="5"/>
        <v xml:space="preserve"> </v>
      </c>
    </row>
    <row r="24" spans="1:19" ht="15" customHeight="1" x14ac:dyDescent="0.2">
      <c r="A24" s="13">
        <f t="shared" si="0"/>
        <v>17</v>
      </c>
      <c r="B24" s="52"/>
      <c r="C24" s="53"/>
      <c r="D24" s="52"/>
      <c r="E24" s="40"/>
      <c r="F24" s="40"/>
      <c r="G24" s="34"/>
      <c r="H24" s="34"/>
      <c r="I24" s="78"/>
      <c r="J24" s="78"/>
      <c r="K24" s="72">
        <f>IF(AND('Individual Cost Statement'!$D$25:$D$25="Not applicable (all costs in EURO)",G24&gt;0),1,IF(AND('Individual Cost Statement'!$D$25:$D$25="Date when costs incurred",G24&gt;0),0,'Individual Cost Statement'!$F$26))</f>
        <v>1</v>
      </c>
      <c r="L24" s="35" t="str">
        <f t="shared" si="1"/>
        <v xml:space="preserve"> </v>
      </c>
      <c r="M24" s="35" t="str">
        <f t="shared" si="2"/>
        <v xml:space="preserve"> </v>
      </c>
      <c r="N24" s="35" t="str">
        <f t="shared" si="3"/>
        <v xml:space="preserve"> </v>
      </c>
      <c r="O24" s="35" t="str">
        <f t="shared" si="4"/>
        <v xml:space="preserve"> </v>
      </c>
      <c r="P24" s="261"/>
      <c r="Q24" s="369" t="str">
        <f>IF(K24&gt;0," ",IF(AND('Individual Cost Statement'!$D$25:$D$25="Date when costs incurred",G24&gt;0),"ENCODE Exchange rate !"," "))</f>
        <v xml:space="preserve"> </v>
      </c>
      <c r="R24" s="371" t="str">
        <f>IF(O24="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TA"),IF((O24/M24)&gt;0.5,"Please adjust manually the depreciation amounts in cells D8 and D9 in line with the applicable maximum authorised (50% for equipmene)"," "),IF(OR('Individual Cost Statement'!$E$8:$E$8="ENVIRONMENT - NAT",'Individual Cost Statement'!$E$8:$E$8="INTEGRATED PROJECT - IP"),IF((O24/M24)&gt;0.5,"Unless the appropriate certificate has been signed, please adjust manually the depreciation amounts in cells D8 and D9 in line with the applicable maximum authorised (50% for equipment)"," "))))</f>
        <v xml:space="preserve"> </v>
      </c>
      <c r="S24" s="16" t="str">
        <f t="shared" si="5"/>
        <v xml:space="preserve"> </v>
      </c>
    </row>
    <row r="25" spans="1:19" ht="15" customHeight="1" x14ac:dyDescent="0.2">
      <c r="A25" s="13">
        <f t="shared" si="0"/>
        <v>18</v>
      </c>
      <c r="B25" s="52"/>
      <c r="C25" s="53"/>
      <c r="D25" s="52"/>
      <c r="E25" s="40"/>
      <c r="F25" s="40"/>
      <c r="G25" s="34"/>
      <c r="H25" s="34"/>
      <c r="I25" s="78"/>
      <c r="J25" s="78"/>
      <c r="K25" s="72">
        <f>IF(AND('Individual Cost Statement'!$D$25:$D$25="Not applicable (all costs in EURO)",G25&gt;0),1,IF(AND('Individual Cost Statement'!$D$25:$D$25="Date when costs incurred",G25&gt;0),0,'Individual Cost Statement'!$F$26))</f>
        <v>1</v>
      </c>
      <c r="L25" s="35" t="str">
        <f t="shared" si="1"/>
        <v xml:space="preserve"> </v>
      </c>
      <c r="M25" s="35" t="str">
        <f t="shared" si="2"/>
        <v xml:space="preserve"> </v>
      </c>
      <c r="N25" s="35" t="str">
        <f t="shared" si="3"/>
        <v xml:space="preserve"> </v>
      </c>
      <c r="O25" s="35" t="str">
        <f t="shared" si="4"/>
        <v xml:space="preserve"> </v>
      </c>
      <c r="P25" s="261"/>
      <c r="Q25" s="369" t="str">
        <f>IF(K25&gt;0," ",IF(AND('Individual Cost Statement'!$D$25:$D$25="Date when costs incurred",G25&gt;0),"ENCODE Exchange rate !"," "))</f>
        <v xml:space="preserve"> </v>
      </c>
      <c r="R25" s="371" t="str">
        <f>IF(O25="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TA"),IF((O25/M25)&gt;0.5,"Please adjust manually the depreciation amounts in cells D8 and D9 in line with the applicable maximum authorised (50% for equipmene)"," "),IF(OR('Individual Cost Statement'!$E$8:$E$8="ENVIRONMENT - NAT",'Individual Cost Statement'!$E$8:$E$8="INTEGRATED PROJECT - IP"),IF((O25/M25)&gt;0.5,"Unless the appropriate certificate has been signed, please adjust manually the depreciation amounts in cells D8 and D9 in line with the applicable maximum authorised (50% for equipment)"," "))))</f>
        <v xml:space="preserve"> </v>
      </c>
      <c r="S25" s="16" t="str">
        <f t="shared" si="5"/>
        <v xml:space="preserve"> </v>
      </c>
    </row>
    <row r="26" spans="1:19" ht="15" customHeight="1" x14ac:dyDescent="0.2">
      <c r="A26" s="13">
        <f t="shared" si="0"/>
        <v>19</v>
      </c>
      <c r="B26" s="52"/>
      <c r="C26" s="53"/>
      <c r="D26" s="52"/>
      <c r="E26" s="40"/>
      <c r="F26" s="40"/>
      <c r="G26" s="34"/>
      <c r="H26" s="34"/>
      <c r="I26" s="78"/>
      <c r="J26" s="78"/>
      <c r="K26" s="72">
        <f>IF(AND('Individual Cost Statement'!$D$25:$D$25="Not applicable (all costs in EURO)",G26&gt;0),1,IF(AND('Individual Cost Statement'!$D$25:$D$25="Date when costs incurred",G26&gt;0),0,'Individual Cost Statement'!$F$26))</f>
        <v>1</v>
      </c>
      <c r="L26" s="35" t="str">
        <f t="shared" si="1"/>
        <v xml:space="preserve"> </v>
      </c>
      <c r="M26" s="35" t="str">
        <f t="shared" si="2"/>
        <v xml:space="preserve"> </v>
      </c>
      <c r="N26" s="35" t="str">
        <f t="shared" si="3"/>
        <v xml:space="preserve"> </v>
      </c>
      <c r="O26" s="35" t="str">
        <f t="shared" si="4"/>
        <v xml:space="preserve"> </v>
      </c>
      <c r="P26" s="261"/>
      <c r="Q26" s="369" t="str">
        <f>IF(K26&gt;0," ",IF(AND('Individual Cost Statement'!$D$25:$D$25="Date when costs incurred",G26&gt;0),"ENCODE Exchange rate !"," "))</f>
        <v xml:space="preserve"> </v>
      </c>
      <c r="R26" s="371" t="str">
        <f>IF(O26="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TA"),IF((O26/M26)&gt;0.5,"Please adjust manually the depreciation amounts in cells D8 and D9 in line with the applicable maximum authorised (50% for equipmene)"," "),IF(OR('Individual Cost Statement'!$E$8:$E$8="ENVIRONMENT - NAT",'Individual Cost Statement'!$E$8:$E$8="INTEGRATED PROJECT - IP"),IF((O26/M26)&gt;0.5,"Unless the appropriate certificate has been signed, please adjust manually the depreciation amounts in cells D8 and D9 in line with the applicable maximum authorised (50% for equipment)"," "))))</f>
        <v xml:space="preserve"> </v>
      </c>
      <c r="S26" s="16" t="str">
        <f t="shared" si="5"/>
        <v xml:space="preserve"> </v>
      </c>
    </row>
    <row r="27" spans="1:19" ht="15" customHeight="1" x14ac:dyDescent="0.2">
      <c r="A27" s="13">
        <f t="shared" si="0"/>
        <v>20</v>
      </c>
      <c r="B27" s="52"/>
      <c r="C27" s="53"/>
      <c r="D27" s="52"/>
      <c r="E27" s="40"/>
      <c r="F27" s="40"/>
      <c r="G27" s="34"/>
      <c r="H27" s="34"/>
      <c r="I27" s="78"/>
      <c r="J27" s="78"/>
      <c r="K27" s="72">
        <f>IF(AND('Individual Cost Statement'!$D$25:$D$25="Not applicable (all costs in EURO)",G27&gt;0),1,IF(AND('Individual Cost Statement'!$D$25:$D$25="Date when costs incurred",G27&gt;0),0,'Individual Cost Statement'!$F$26))</f>
        <v>1</v>
      </c>
      <c r="L27" s="35" t="str">
        <f t="shared" si="1"/>
        <v xml:space="preserve"> </v>
      </c>
      <c r="M27" s="35" t="str">
        <f t="shared" si="2"/>
        <v xml:space="preserve"> </v>
      </c>
      <c r="N27" s="35" t="str">
        <f t="shared" si="3"/>
        <v xml:space="preserve"> </v>
      </c>
      <c r="O27" s="35" t="str">
        <f t="shared" si="4"/>
        <v xml:space="preserve"> </v>
      </c>
      <c r="P27" s="261"/>
      <c r="Q27" s="369" t="str">
        <f>IF(K27&gt;0," ",IF(AND('Individual Cost Statement'!$D$25:$D$25="Date when costs incurred",G27&gt;0),"ENCODE Exchange rate !"," "))</f>
        <v xml:space="preserve"> </v>
      </c>
      <c r="R27" s="371" t="str">
        <f>IF(O27="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TA"),IF((O27/M27)&gt;0.5,"Please adjust manually the depreciation amounts in cells D8 and D9 in line with the applicable maximum authorised (50% for equipmene)"," "),IF(OR('Individual Cost Statement'!$E$8:$E$8="ENVIRONMENT - NAT",'Individual Cost Statement'!$E$8:$E$8="INTEGRATED PROJECT - IP"),IF((O27/M27)&gt;0.5,"Unless the appropriate certificate has been signed, please adjust manually the depreciation amounts in cells D8 and D9 in line with the applicable maximum authorised (50% for equipment)"," "))))</f>
        <v xml:space="preserve"> </v>
      </c>
      <c r="S27" s="16" t="str">
        <f t="shared" si="5"/>
        <v xml:space="preserve"> </v>
      </c>
    </row>
    <row r="28" spans="1:19" ht="15" customHeight="1" x14ac:dyDescent="0.2">
      <c r="A28" s="13">
        <f t="shared" si="0"/>
        <v>21</v>
      </c>
      <c r="B28" s="52"/>
      <c r="C28" s="53"/>
      <c r="D28" s="52"/>
      <c r="E28" s="40"/>
      <c r="F28" s="40"/>
      <c r="G28" s="34"/>
      <c r="H28" s="34"/>
      <c r="I28" s="78"/>
      <c r="J28" s="78"/>
      <c r="K28" s="72">
        <f>IF(AND('Individual Cost Statement'!$D$25:$D$25="Not applicable (all costs in EURO)",G28&gt;0),1,IF(AND('Individual Cost Statement'!$D$25:$D$25="Date when costs incurred",G28&gt;0),0,'Individual Cost Statement'!$F$26))</f>
        <v>1</v>
      </c>
      <c r="L28" s="35" t="str">
        <f t="shared" si="1"/>
        <v xml:space="preserve"> </v>
      </c>
      <c r="M28" s="35" t="str">
        <f t="shared" si="2"/>
        <v xml:space="preserve"> </v>
      </c>
      <c r="N28" s="35" t="str">
        <f t="shared" si="3"/>
        <v xml:space="preserve"> </v>
      </c>
      <c r="O28" s="35" t="str">
        <f t="shared" si="4"/>
        <v xml:space="preserve"> </v>
      </c>
      <c r="P28" s="261"/>
      <c r="Q28" s="369" t="str">
        <f>IF(K28&gt;0," ",IF(AND('Individual Cost Statement'!$D$25:$D$25="Date when costs incurred",G28&gt;0),"ENCODE Exchange rate !"," "))</f>
        <v xml:space="preserve"> </v>
      </c>
      <c r="R28" s="371" t="str">
        <f>IF(O28="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TA"),IF((O28/M28)&gt;0.5,"Please adjust manually the depreciation amounts in cells D8 and D9 in line with the applicable maximum authorised (50% for equipmene)"," "),IF(OR('Individual Cost Statement'!$E$8:$E$8="ENVIRONMENT - NAT",'Individual Cost Statement'!$E$8:$E$8="INTEGRATED PROJECT - IP"),IF((O28/M28)&gt;0.5,"Unless the appropriate certificate has been signed, please adjust manually the depreciation amounts in cells D8 and D9 in line with the applicable maximum authorised (50% for equipment)"," "))))</f>
        <v xml:space="preserve"> </v>
      </c>
      <c r="S28" s="16" t="str">
        <f t="shared" si="5"/>
        <v xml:space="preserve"> </v>
      </c>
    </row>
    <row r="29" spans="1:19" ht="15" customHeight="1" x14ac:dyDescent="0.2">
      <c r="A29" s="13">
        <f t="shared" si="0"/>
        <v>22</v>
      </c>
      <c r="B29" s="52"/>
      <c r="C29" s="53"/>
      <c r="D29" s="52"/>
      <c r="E29" s="40"/>
      <c r="F29" s="40"/>
      <c r="G29" s="34"/>
      <c r="H29" s="34"/>
      <c r="I29" s="78"/>
      <c r="J29" s="78"/>
      <c r="K29" s="72">
        <f>IF(AND('Individual Cost Statement'!$D$25:$D$25="Not applicable (all costs in EURO)",G29&gt;0),1,IF(AND('Individual Cost Statement'!$D$25:$D$25="Date when costs incurred",G29&gt;0),0,'Individual Cost Statement'!$F$26))</f>
        <v>1</v>
      </c>
      <c r="L29" s="35" t="str">
        <f t="shared" si="1"/>
        <v xml:space="preserve"> </v>
      </c>
      <c r="M29" s="35" t="str">
        <f t="shared" si="2"/>
        <v xml:space="preserve"> </v>
      </c>
      <c r="N29" s="35" t="str">
        <f t="shared" si="3"/>
        <v xml:space="preserve"> </v>
      </c>
      <c r="O29" s="35" t="str">
        <f t="shared" si="4"/>
        <v xml:space="preserve"> </v>
      </c>
      <c r="P29" s="261"/>
      <c r="Q29" s="369" t="str">
        <f>IF(K29&gt;0," ",IF(AND('Individual Cost Statement'!$D$25:$D$25="Date when costs incurred",G29&gt;0),"ENCODE Exchange rate !"," "))</f>
        <v xml:space="preserve"> </v>
      </c>
      <c r="R29" s="371" t="str">
        <f>IF(O29="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TA"),IF((O29/M29)&gt;0.5,"Please adjust manually the depreciation amounts in cells D8 and D9 in line with the applicable maximum authorised (50% for equipmene)"," "),IF(OR('Individual Cost Statement'!$E$8:$E$8="ENVIRONMENT - NAT",'Individual Cost Statement'!$E$8:$E$8="INTEGRATED PROJECT - IP"),IF((O29/M29)&gt;0.5,"Unless the appropriate certificate has been signed, please adjust manually the depreciation amounts in cells D8 and D9 in line with the applicable maximum authorised (50% for equipment)"," "))))</f>
        <v xml:space="preserve"> </v>
      </c>
      <c r="S29" s="16" t="str">
        <f t="shared" si="5"/>
        <v xml:space="preserve"> </v>
      </c>
    </row>
    <row r="30" spans="1:19" ht="15" customHeight="1" x14ac:dyDescent="0.2">
      <c r="A30" s="13">
        <f t="shared" si="0"/>
        <v>23</v>
      </c>
      <c r="B30" s="52"/>
      <c r="C30" s="53"/>
      <c r="D30" s="52"/>
      <c r="E30" s="40"/>
      <c r="F30" s="40"/>
      <c r="G30" s="34"/>
      <c r="H30" s="34"/>
      <c r="I30" s="78"/>
      <c r="J30" s="78"/>
      <c r="K30" s="72">
        <f>IF(AND('Individual Cost Statement'!$D$25:$D$25="Not applicable (all costs in EURO)",G30&gt;0),1,IF(AND('Individual Cost Statement'!$D$25:$D$25="Date when costs incurred",G30&gt;0),0,'Individual Cost Statement'!$F$26))</f>
        <v>1</v>
      </c>
      <c r="L30" s="35" t="str">
        <f t="shared" si="1"/>
        <v xml:space="preserve"> </v>
      </c>
      <c r="M30" s="35" t="str">
        <f t="shared" si="2"/>
        <v xml:space="preserve"> </v>
      </c>
      <c r="N30" s="35" t="str">
        <f t="shared" si="3"/>
        <v xml:space="preserve"> </v>
      </c>
      <c r="O30" s="35" t="str">
        <f t="shared" si="4"/>
        <v xml:space="preserve"> </v>
      </c>
      <c r="P30" s="261"/>
      <c r="Q30" s="369" t="str">
        <f>IF(K30&gt;0," ",IF(AND('Individual Cost Statement'!$D$25:$D$25="Date when costs incurred",G30&gt;0),"ENCODE Exchange rate !"," "))</f>
        <v xml:space="preserve"> </v>
      </c>
      <c r="R30" s="371" t="str">
        <f>IF(O30="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TA"),IF((O30/M30)&gt;0.5,"Please adjust manually the depreciation amounts in cells D8 and D9 in line with the applicable maximum authorised (50% for equipmene)"," "),IF(OR('Individual Cost Statement'!$E$8:$E$8="ENVIRONMENT - NAT",'Individual Cost Statement'!$E$8:$E$8="INTEGRATED PROJECT - IP"),IF((O30/M30)&gt;0.5,"Unless the appropriate certificate has been signed, please adjust manually the depreciation amounts in cells D8 and D9 in line with the applicable maximum authorised (50% for equipment)"," "))))</f>
        <v xml:space="preserve"> </v>
      </c>
      <c r="S30" s="16" t="str">
        <f t="shared" si="5"/>
        <v xml:space="preserve"> </v>
      </c>
    </row>
    <row r="31" spans="1:19" ht="15" customHeight="1" x14ac:dyDescent="0.2">
      <c r="A31" s="13">
        <f t="shared" si="0"/>
        <v>24</v>
      </c>
      <c r="B31" s="52"/>
      <c r="C31" s="53"/>
      <c r="D31" s="52"/>
      <c r="E31" s="40"/>
      <c r="F31" s="40"/>
      <c r="G31" s="34"/>
      <c r="H31" s="34"/>
      <c r="I31" s="78"/>
      <c r="J31" s="78"/>
      <c r="K31" s="72">
        <f>IF(AND('Individual Cost Statement'!$D$25:$D$25="Not applicable (all costs in EURO)",G31&gt;0),1,IF(AND('Individual Cost Statement'!$D$25:$D$25="Date when costs incurred",G31&gt;0),0,'Individual Cost Statement'!$F$26))</f>
        <v>1</v>
      </c>
      <c r="L31" s="35" t="str">
        <f t="shared" si="1"/>
        <v xml:space="preserve"> </v>
      </c>
      <c r="M31" s="35" t="str">
        <f t="shared" si="2"/>
        <v xml:space="preserve"> </v>
      </c>
      <c r="N31" s="35" t="str">
        <f t="shared" si="3"/>
        <v xml:space="preserve"> </v>
      </c>
      <c r="O31" s="35" t="str">
        <f t="shared" si="4"/>
        <v xml:space="preserve"> </v>
      </c>
      <c r="P31" s="261"/>
      <c r="Q31" s="369" t="str">
        <f>IF(K31&gt;0," ",IF(AND('Individual Cost Statement'!$D$25:$D$25="Date when costs incurred",G31&gt;0),"ENCODE Exchange rate !"," "))</f>
        <v xml:space="preserve"> </v>
      </c>
      <c r="R31" s="371" t="str">
        <f>IF(O31="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TA"),IF((O31/M31)&gt;0.5,"Please adjust manually the depreciation amounts in cells D8 and D9 in line with the applicable maximum authorised (50% for equipmene)"," "),IF(OR('Individual Cost Statement'!$E$8:$E$8="ENVIRONMENT - NAT",'Individual Cost Statement'!$E$8:$E$8="INTEGRATED PROJECT - IP"),IF((O31/M31)&gt;0.5,"Unless the appropriate certificate has been signed, please adjust manually the depreciation amounts in cells D8 and D9 in line with the applicable maximum authorised (50% for equipment)"," "))))</f>
        <v xml:space="preserve"> </v>
      </c>
      <c r="S31" s="16" t="str">
        <f t="shared" si="5"/>
        <v xml:space="preserve"> </v>
      </c>
    </row>
    <row r="32" spans="1:19" ht="15" customHeight="1" x14ac:dyDescent="0.2">
      <c r="A32" s="13">
        <f t="shared" si="0"/>
        <v>25</v>
      </c>
      <c r="B32" s="52"/>
      <c r="C32" s="53"/>
      <c r="D32" s="52"/>
      <c r="E32" s="40"/>
      <c r="F32" s="40"/>
      <c r="G32" s="34"/>
      <c r="H32" s="34"/>
      <c r="I32" s="78"/>
      <c r="J32" s="78"/>
      <c r="K32" s="72">
        <f>IF(AND('Individual Cost Statement'!$D$25:$D$25="Not applicable (all costs in EURO)",G32&gt;0),1,IF(AND('Individual Cost Statement'!$D$25:$D$25="Date when costs incurred",G32&gt;0),0,'Individual Cost Statement'!$F$26))</f>
        <v>1</v>
      </c>
      <c r="L32" s="35" t="str">
        <f t="shared" si="1"/>
        <v xml:space="preserve"> </v>
      </c>
      <c r="M32" s="35" t="str">
        <f t="shared" si="2"/>
        <v xml:space="preserve"> </v>
      </c>
      <c r="N32" s="35" t="str">
        <f t="shared" si="3"/>
        <v xml:space="preserve"> </v>
      </c>
      <c r="O32" s="35" t="str">
        <f t="shared" si="4"/>
        <v xml:space="preserve"> </v>
      </c>
      <c r="P32" s="261"/>
      <c r="Q32" s="369" t="str">
        <f>IF(K32&gt;0," ",IF(AND('Individual Cost Statement'!$D$25:$D$25="Date when costs incurred",G32&gt;0),"ENCODE Exchange rate !"," "))</f>
        <v xml:space="preserve"> </v>
      </c>
      <c r="R32" s="371" t="str">
        <f>IF(O32="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TA"),IF((O32/M32)&gt;0.5,"Please adjust manually the depreciation amounts in cells D8 and D9 in line with the applicable maximum authorised (50% for equipmene)"," "),IF(OR('Individual Cost Statement'!$E$8:$E$8="ENVIRONMENT - NAT",'Individual Cost Statement'!$E$8:$E$8="INTEGRATED PROJECT - IP"),IF((O32/M32)&gt;0.5,"Unless the appropriate certificate has been signed, please adjust manually the depreciation amounts in cells D8 and D9 in line with the applicable maximum authorised (50% for equipment)"," "))))</f>
        <v xml:space="preserve"> </v>
      </c>
      <c r="S32" s="16" t="str">
        <f t="shared" si="5"/>
        <v xml:space="preserve"> </v>
      </c>
    </row>
    <row r="33" spans="1:19" ht="15" customHeight="1" x14ac:dyDescent="0.2">
      <c r="A33" s="13">
        <f t="shared" si="0"/>
        <v>26</v>
      </c>
      <c r="B33" s="52"/>
      <c r="C33" s="53"/>
      <c r="D33" s="52"/>
      <c r="E33" s="40"/>
      <c r="F33" s="40"/>
      <c r="G33" s="34"/>
      <c r="H33" s="34"/>
      <c r="I33" s="78"/>
      <c r="J33" s="78"/>
      <c r="K33" s="72">
        <f>IF(AND('Individual Cost Statement'!$D$25:$D$25="Not applicable (all costs in EURO)",G33&gt;0),1,IF(AND('Individual Cost Statement'!$D$25:$D$25="Date when costs incurred",G33&gt;0),0,'Individual Cost Statement'!$F$26))</f>
        <v>1</v>
      </c>
      <c r="L33" s="35" t="str">
        <f t="shared" si="1"/>
        <v xml:space="preserve"> </v>
      </c>
      <c r="M33" s="35" t="str">
        <f t="shared" si="2"/>
        <v xml:space="preserve"> </v>
      </c>
      <c r="N33" s="35" t="str">
        <f t="shared" si="3"/>
        <v xml:space="preserve"> </v>
      </c>
      <c r="O33" s="35" t="str">
        <f t="shared" si="4"/>
        <v xml:space="preserve"> </v>
      </c>
      <c r="P33" s="261"/>
      <c r="Q33" s="369" t="str">
        <f>IF(K33&gt;0," ",IF(AND('Individual Cost Statement'!$D$25:$D$25="Date when costs incurred",G33&gt;0),"ENCODE Exchange rate !"," "))</f>
        <v xml:space="preserve"> </v>
      </c>
      <c r="R33" s="371" t="str">
        <f>IF(O33="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TA"),IF((O33/M33)&gt;0.5,"Please adjust manually the depreciation amounts in cells D8 and D9 in line with the applicable maximum authorised (50% for equipmene)"," "),IF(OR('Individual Cost Statement'!$E$8:$E$8="ENVIRONMENT - NAT",'Individual Cost Statement'!$E$8:$E$8="INTEGRATED PROJECT - IP"),IF((O33/M33)&gt;0.5,"Unless the appropriate certificate has been signed, please adjust manually the depreciation amounts in cells D8 and D9 in line with the applicable maximum authorised (50% for equipment)"," "))))</f>
        <v xml:space="preserve"> </v>
      </c>
      <c r="S33" s="16" t="str">
        <f t="shared" si="5"/>
        <v xml:space="preserve"> </v>
      </c>
    </row>
    <row r="34" spans="1:19" ht="15" customHeight="1" x14ac:dyDescent="0.2">
      <c r="A34" s="13">
        <f t="shared" si="0"/>
        <v>27</v>
      </c>
      <c r="B34" s="52"/>
      <c r="C34" s="53"/>
      <c r="D34" s="52"/>
      <c r="E34" s="40"/>
      <c r="F34" s="40"/>
      <c r="G34" s="34"/>
      <c r="H34" s="34"/>
      <c r="I34" s="78"/>
      <c r="J34" s="78"/>
      <c r="K34" s="72">
        <f>IF(AND('Individual Cost Statement'!$D$25:$D$25="Not applicable (all costs in EURO)",G34&gt;0),1,IF(AND('Individual Cost Statement'!$D$25:$D$25="Date when costs incurred",G34&gt;0),0,'Individual Cost Statement'!$F$26))</f>
        <v>1</v>
      </c>
      <c r="L34" s="35" t="str">
        <f t="shared" si="1"/>
        <v xml:space="preserve"> </v>
      </c>
      <c r="M34" s="35" t="str">
        <f t="shared" si="2"/>
        <v xml:space="preserve"> </v>
      </c>
      <c r="N34" s="35" t="str">
        <f t="shared" si="3"/>
        <v xml:space="preserve"> </v>
      </c>
      <c r="O34" s="35" t="str">
        <f t="shared" si="4"/>
        <v xml:space="preserve"> </v>
      </c>
      <c r="P34" s="261"/>
      <c r="Q34" s="369" t="str">
        <f>IF(K34&gt;0," ",IF(AND('Individual Cost Statement'!$D$25:$D$25="Date when costs incurred",G34&gt;0),"ENCODE Exchange rate !"," "))</f>
        <v xml:space="preserve"> </v>
      </c>
      <c r="R34" s="371" t="str">
        <f>IF(O34="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TA"),IF((O34/M34)&gt;0.5,"Please adjust manually the depreciation amounts in cells D8 and D9 in line with the applicable maximum authorised (50% for equipmene)"," "),IF(OR('Individual Cost Statement'!$E$8:$E$8="ENVIRONMENT - NAT",'Individual Cost Statement'!$E$8:$E$8="INTEGRATED PROJECT - IP"),IF((O34/M34)&gt;0.5,"Unless the appropriate certificate has been signed, please adjust manually the depreciation amounts in cells D8 and D9 in line with the applicable maximum authorised (50% for equipment)"," "))))</f>
        <v xml:space="preserve"> </v>
      </c>
      <c r="S34" s="16" t="str">
        <f t="shared" si="5"/>
        <v xml:space="preserve"> </v>
      </c>
    </row>
    <row r="35" spans="1:19" ht="15" customHeight="1" x14ac:dyDescent="0.2">
      <c r="A35" s="13">
        <f t="shared" si="0"/>
        <v>28</v>
      </c>
      <c r="B35" s="52"/>
      <c r="C35" s="53"/>
      <c r="D35" s="52"/>
      <c r="E35" s="40"/>
      <c r="F35" s="40"/>
      <c r="G35" s="34"/>
      <c r="H35" s="34"/>
      <c r="I35" s="78"/>
      <c r="J35" s="78"/>
      <c r="K35" s="72">
        <f>IF(AND('Individual Cost Statement'!$D$25:$D$25="Not applicable (all costs in EURO)",G35&gt;0),1,IF(AND('Individual Cost Statement'!$D$25:$D$25="Date when costs incurred",G35&gt;0),0,'Individual Cost Statement'!$F$26))</f>
        <v>1</v>
      </c>
      <c r="L35" s="35" t="str">
        <f t="shared" si="1"/>
        <v xml:space="preserve"> </v>
      </c>
      <c r="M35" s="35" t="str">
        <f t="shared" si="2"/>
        <v xml:space="preserve"> </v>
      </c>
      <c r="N35" s="35" t="str">
        <f t="shared" si="3"/>
        <v xml:space="preserve"> </v>
      </c>
      <c r="O35" s="35" t="str">
        <f t="shared" si="4"/>
        <v xml:space="preserve"> </v>
      </c>
      <c r="P35" s="261"/>
      <c r="Q35" s="369" t="str">
        <f>IF(K35&gt;0," ",IF(AND('Individual Cost Statement'!$D$25:$D$25="Date when costs incurred",G35&gt;0),"ENCODE Exchange rate !"," "))</f>
        <v xml:space="preserve"> </v>
      </c>
      <c r="R35" s="371" t="str">
        <f>IF(O35="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TA"),IF((O35/M35)&gt;0.5,"Please adjust manually the depreciation amounts in cells D8 and D9 in line with the applicable maximum authorised (50% for equipmene)"," "),IF(OR('Individual Cost Statement'!$E$8:$E$8="ENVIRONMENT - NAT",'Individual Cost Statement'!$E$8:$E$8="INTEGRATED PROJECT - IP"),IF((O35/M35)&gt;0.5,"Unless the appropriate certificate has been signed, please adjust manually the depreciation amounts in cells D8 and D9 in line with the applicable maximum authorised (50% for equipment)"," "))))</f>
        <v xml:space="preserve"> </v>
      </c>
      <c r="S35" s="16" t="str">
        <f t="shared" si="5"/>
        <v xml:space="preserve"> </v>
      </c>
    </row>
    <row r="36" spans="1:19" ht="15" customHeight="1" x14ac:dyDescent="0.2">
      <c r="A36" s="13">
        <f t="shared" si="0"/>
        <v>29</v>
      </c>
      <c r="B36" s="52"/>
      <c r="C36" s="53"/>
      <c r="D36" s="52"/>
      <c r="E36" s="40"/>
      <c r="F36" s="40"/>
      <c r="G36" s="34"/>
      <c r="H36" s="34"/>
      <c r="I36" s="78"/>
      <c r="J36" s="78"/>
      <c r="K36" s="72">
        <f>IF(AND('Individual Cost Statement'!$D$25:$D$25="Not applicable (all costs in EURO)",G36&gt;0),1,IF(AND('Individual Cost Statement'!$D$25:$D$25="Date when costs incurred",G36&gt;0),0,'Individual Cost Statement'!$F$26))</f>
        <v>1</v>
      </c>
      <c r="L36" s="35" t="str">
        <f t="shared" si="1"/>
        <v xml:space="preserve"> </v>
      </c>
      <c r="M36" s="35" t="str">
        <f t="shared" si="2"/>
        <v xml:space="preserve"> </v>
      </c>
      <c r="N36" s="35" t="str">
        <f t="shared" si="3"/>
        <v xml:space="preserve"> </v>
      </c>
      <c r="O36" s="35" t="str">
        <f t="shared" si="4"/>
        <v xml:space="preserve"> </v>
      </c>
      <c r="P36" s="261"/>
      <c r="Q36" s="369" t="str">
        <f>IF(K36&gt;0," ",IF(AND('Individual Cost Statement'!$D$25:$D$25="Date when costs incurred",G36&gt;0),"ENCODE Exchange rate !"," "))</f>
        <v xml:space="preserve"> </v>
      </c>
      <c r="R36" s="371" t="str">
        <f>IF(O36="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TA"),IF((O36/M36)&gt;0.5,"Please adjust manually the depreciation amounts in cells D8 and D9 in line with the applicable maximum authorised (50% for equipmene)"," "),IF(OR('Individual Cost Statement'!$E$8:$E$8="ENVIRONMENT - NAT",'Individual Cost Statement'!$E$8:$E$8="INTEGRATED PROJECT - IP"),IF((O36/M36)&gt;0.5,"Unless the appropriate certificate has been signed, please adjust manually the depreciation amounts in cells D8 and D9 in line with the applicable maximum authorised (50% for equipment)"," "))))</f>
        <v xml:space="preserve"> </v>
      </c>
      <c r="S36" s="16" t="str">
        <f t="shared" si="5"/>
        <v xml:space="preserve"> </v>
      </c>
    </row>
    <row r="37" spans="1:19" ht="15" customHeight="1" x14ac:dyDescent="0.2">
      <c r="A37" s="13">
        <f t="shared" si="0"/>
        <v>30</v>
      </c>
      <c r="B37" s="52"/>
      <c r="C37" s="53"/>
      <c r="D37" s="52"/>
      <c r="E37" s="40"/>
      <c r="F37" s="40"/>
      <c r="G37" s="34"/>
      <c r="H37" s="34"/>
      <c r="I37" s="78"/>
      <c r="J37" s="78"/>
      <c r="K37" s="72">
        <f>IF(AND('Individual Cost Statement'!$D$25:$D$25="Not applicable (all costs in EURO)",G37&gt;0),1,IF(AND('Individual Cost Statement'!$D$25:$D$25="Date when costs incurred",G37&gt;0),0,'Individual Cost Statement'!$F$26))</f>
        <v>1</v>
      </c>
      <c r="L37" s="35" t="str">
        <f t="shared" si="1"/>
        <v xml:space="preserve"> </v>
      </c>
      <c r="M37" s="35" t="str">
        <f t="shared" si="2"/>
        <v xml:space="preserve"> </v>
      </c>
      <c r="N37" s="35" t="str">
        <f t="shared" si="3"/>
        <v xml:space="preserve"> </v>
      </c>
      <c r="O37" s="35" t="str">
        <f t="shared" si="4"/>
        <v xml:space="preserve"> </v>
      </c>
      <c r="P37" s="261"/>
      <c r="Q37" s="369" t="str">
        <f>IF(K37&gt;0," ",IF(AND('Individual Cost Statement'!$D$25:$D$25="Date when costs incurred",G37&gt;0),"ENCODE Exchange rate !"," "))</f>
        <v xml:space="preserve"> </v>
      </c>
      <c r="R37" s="371" t="str">
        <f>IF(O37="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TA"),IF((O37/M37)&gt;0.5,"Please adjust manually the depreciation amounts in cells D8 and D9 in line with the applicable maximum authorised (50% for equipmene)"," "),IF(OR('Individual Cost Statement'!$E$8:$E$8="ENVIRONMENT - NAT",'Individual Cost Statement'!$E$8:$E$8="INTEGRATED PROJECT - IP"),IF((O37/M37)&gt;0.5,"Unless the appropriate certificate has been signed, please adjust manually the depreciation amounts in cells D8 and D9 in line with the applicable maximum authorised (50% for equipment)"," "))))</f>
        <v xml:space="preserve"> </v>
      </c>
      <c r="S37" s="16" t="str">
        <f t="shared" si="5"/>
        <v xml:space="preserve"> </v>
      </c>
    </row>
    <row r="38" spans="1:19" ht="15" customHeight="1" x14ac:dyDescent="0.2">
      <c r="A38" s="13">
        <f t="shared" si="0"/>
        <v>31</v>
      </c>
      <c r="B38" s="52"/>
      <c r="C38" s="53"/>
      <c r="D38" s="52"/>
      <c r="E38" s="40"/>
      <c r="F38" s="40"/>
      <c r="G38" s="34"/>
      <c r="H38" s="34"/>
      <c r="I38" s="78"/>
      <c r="J38" s="78"/>
      <c r="K38" s="72">
        <f>IF(AND('Individual Cost Statement'!$D$25:$D$25="Not applicable (all costs in EURO)",G38&gt;0),1,IF(AND('Individual Cost Statement'!$D$25:$D$25="Date when costs incurred",G38&gt;0),0,'Individual Cost Statement'!$F$26))</f>
        <v>1</v>
      </c>
      <c r="L38" s="35" t="str">
        <f t="shared" si="1"/>
        <v xml:space="preserve"> </v>
      </c>
      <c r="M38" s="35" t="str">
        <f t="shared" si="2"/>
        <v xml:space="preserve"> </v>
      </c>
      <c r="N38" s="35" t="str">
        <f t="shared" si="3"/>
        <v xml:space="preserve"> </v>
      </c>
      <c r="O38" s="35" t="str">
        <f t="shared" si="4"/>
        <v xml:space="preserve"> </v>
      </c>
      <c r="P38" s="261"/>
      <c r="Q38" s="369" t="str">
        <f>IF(K38&gt;0," ",IF(AND('Individual Cost Statement'!$D$25:$D$25="Date when costs incurred",G38&gt;0),"ENCODE Exchange rate !"," "))</f>
        <v xml:space="preserve"> </v>
      </c>
      <c r="R38" s="371" t="str">
        <f>IF(O38="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TA"),IF((O38/M38)&gt;0.5,"Please adjust manually the depreciation amounts in cells D8 and D9 in line with the applicable maximum authorised (50% for equipmene)"," "),IF(OR('Individual Cost Statement'!$E$8:$E$8="ENVIRONMENT - NAT",'Individual Cost Statement'!$E$8:$E$8="INTEGRATED PROJECT - IP"),IF((O38/M38)&gt;0.5,"Unless the appropriate certificate has been signed, please adjust manually the depreciation amounts in cells D8 and D9 in line with the applicable maximum authorised (50% for equipment)"," "))))</f>
        <v xml:space="preserve"> </v>
      </c>
      <c r="S38" s="16" t="str">
        <f t="shared" si="5"/>
        <v xml:space="preserve"> </v>
      </c>
    </row>
    <row r="39" spans="1:19" ht="15" customHeight="1" x14ac:dyDescent="0.2">
      <c r="A39" s="13">
        <f t="shared" si="0"/>
        <v>32</v>
      </c>
      <c r="B39" s="52"/>
      <c r="C39" s="53"/>
      <c r="D39" s="52"/>
      <c r="E39" s="40"/>
      <c r="F39" s="40"/>
      <c r="G39" s="34"/>
      <c r="H39" s="34"/>
      <c r="I39" s="78"/>
      <c r="J39" s="78"/>
      <c r="K39" s="72">
        <f>IF(AND('Individual Cost Statement'!$D$25:$D$25="Not applicable (all costs in EURO)",G39&gt;0),1,IF(AND('Individual Cost Statement'!$D$25:$D$25="Date when costs incurred",G39&gt;0),0,'Individual Cost Statement'!$F$26))</f>
        <v>1</v>
      </c>
      <c r="L39" s="35" t="str">
        <f t="shared" si="1"/>
        <v xml:space="preserve"> </v>
      </c>
      <c r="M39" s="35" t="str">
        <f t="shared" si="2"/>
        <v xml:space="preserve"> </v>
      </c>
      <c r="N39" s="35" t="str">
        <f t="shared" si="3"/>
        <v xml:space="preserve"> </v>
      </c>
      <c r="O39" s="35" t="str">
        <f t="shared" si="4"/>
        <v xml:space="preserve"> </v>
      </c>
      <c r="P39" s="261"/>
      <c r="Q39" s="369" t="str">
        <f>IF(K39&gt;0," ",IF(AND('Individual Cost Statement'!$D$25:$D$25="Date when costs incurred",G39&gt;0),"ENCODE Exchange rate !"," "))</f>
        <v xml:space="preserve"> </v>
      </c>
      <c r="R39" s="371" t="str">
        <f>IF(O39="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TA"),IF((O39/M39)&gt;0.5,"Please adjust manually the depreciation amounts in cells D8 and D9 in line with the applicable maximum authorised (50% for equipmene)"," "),IF(OR('Individual Cost Statement'!$E$8:$E$8="ENVIRONMENT - NAT",'Individual Cost Statement'!$E$8:$E$8="INTEGRATED PROJECT - IP"),IF((O39/M39)&gt;0.5,"Unless the appropriate certificate has been signed, please adjust manually the depreciation amounts in cells D8 and D9 in line with the applicable maximum authorised (50% for equipment)"," "))))</f>
        <v xml:space="preserve"> </v>
      </c>
      <c r="S39" s="16" t="str">
        <f t="shared" si="5"/>
        <v xml:space="preserve"> </v>
      </c>
    </row>
    <row r="40" spans="1:19" ht="15" customHeight="1" x14ac:dyDescent="0.2">
      <c r="A40" s="13">
        <f t="shared" si="0"/>
        <v>33</v>
      </c>
      <c r="B40" s="52"/>
      <c r="C40" s="53"/>
      <c r="D40" s="52"/>
      <c r="E40" s="40"/>
      <c r="F40" s="40"/>
      <c r="G40" s="34"/>
      <c r="H40" s="34"/>
      <c r="I40" s="78"/>
      <c r="J40" s="78"/>
      <c r="K40" s="72">
        <f>IF(AND('Individual Cost Statement'!$D$25:$D$25="Not applicable (all costs in EURO)",G40&gt;0),1,IF(AND('Individual Cost Statement'!$D$25:$D$25="Date when costs incurred",G40&gt;0),0,'Individual Cost Statement'!$F$26))</f>
        <v>1</v>
      </c>
      <c r="L40" s="35" t="str">
        <f t="shared" si="1"/>
        <v xml:space="preserve"> </v>
      </c>
      <c r="M40" s="35" t="str">
        <f t="shared" si="2"/>
        <v xml:space="preserve"> </v>
      </c>
      <c r="N40" s="35" t="str">
        <f t="shared" si="3"/>
        <v xml:space="preserve"> </v>
      </c>
      <c r="O40" s="35" t="str">
        <f t="shared" si="4"/>
        <v xml:space="preserve"> </v>
      </c>
      <c r="P40" s="261"/>
      <c r="Q40" s="369" t="str">
        <f>IF(K40&gt;0," ",IF(AND('Individual Cost Statement'!$D$25:$D$25="Date when costs incurred",G40&gt;0),"ENCODE Exchange rate !"," "))</f>
        <v xml:space="preserve"> </v>
      </c>
      <c r="R40" s="371" t="str">
        <f>IF(O40="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TA"),IF((O40/M40)&gt;0.5,"Please adjust manually the depreciation amounts in cells D8 and D9 in line with the applicable maximum authorised (50% for equipmene)"," "),IF(OR('Individual Cost Statement'!$E$8:$E$8="ENVIRONMENT - NAT",'Individual Cost Statement'!$E$8:$E$8="INTEGRATED PROJECT - IP"),IF((O40/M40)&gt;0.5,"Unless the appropriate certificate has been signed, please adjust manually the depreciation amounts in cells D8 and D9 in line with the applicable maximum authorised (50% for equipment)"," "))))</f>
        <v xml:space="preserve"> </v>
      </c>
      <c r="S40" s="16" t="str">
        <f t="shared" si="5"/>
        <v xml:space="preserve"> </v>
      </c>
    </row>
    <row r="41" spans="1:19" ht="15" customHeight="1" x14ac:dyDescent="0.2">
      <c r="A41" s="13">
        <f t="shared" si="0"/>
        <v>34</v>
      </c>
      <c r="B41" s="52"/>
      <c r="C41" s="53"/>
      <c r="D41" s="52"/>
      <c r="E41" s="40"/>
      <c r="F41" s="40"/>
      <c r="G41" s="34"/>
      <c r="H41" s="34"/>
      <c r="I41" s="78"/>
      <c r="J41" s="78"/>
      <c r="K41" s="72">
        <f>IF(AND('Individual Cost Statement'!$D$25:$D$25="Not applicable (all costs in EURO)",G41&gt;0),1,IF(AND('Individual Cost Statement'!$D$25:$D$25="Date when costs incurred",G41&gt;0),0,'Individual Cost Statement'!$F$26))</f>
        <v>1</v>
      </c>
      <c r="L41" s="35" t="str">
        <f t="shared" si="1"/>
        <v xml:space="preserve"> </v>
      </c>
      <c r="M41" s="35" t="str">
        <f t="shared" si="2"/>
        <v xml:space="preserve"> </v>
      </c>
      <c r="N41" s="35" t="str">
        <f t="shared" si="3"/>
        <v xml:space="preserve"> </v>
      </c>
      <c r="O41" s="35" t="str">
        <f t="shared" si="4"/>
        <v xml:space="preserve"> </v>
      </c>
      <c r="P41" s="261"/>
      <c r="Q41" s="369" t="str">
        <f>IF(K41&gt;0," ",IF(AND('Individual Cost Statement'!$D$25:$D$25="Date when costs incurred",G41&gt;0),"ENCODE Exchange rate !"," "))</f>
        <v xml:space="preserve"> </v>
      </c>
      <c r="R41" s="371" t="str">
        <f>IF(O41="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TA"),IF((O41/M41)&gt;0.5,"Please adjust manually the depreciation amounts in cells D8 and D9 in line with the applicable maximum authorised (50% for equipmene)"," "),IF(OR('Individual Cost Statement'!$E$8:$E$8="ENVIRONMENT - NAT",'Individual Cost Statement'!$E$8:$E$8="INTEGRATED PROJECT - IP"),IF((O41/M41)&gt;0.5,"Unless the appropriate certificate has been signed, please adjust manually the depreciation amounts in cells D8 and D9 in line with the applicable maximum authorised (50% for equipment)"," "))))</f>
        <v xml:space="preserve"> </v>
      </c>
      <c r="S41" s="16" t="str">
        <f t="shared" si="5"/>
        <v xml:space="preserve"> </v>
      </c>
    </row>
    <row r="42" spans="1:19" ht="15" customHeight="1" x14ac:dyDescent="0.2">
      <c r="A42" s="13">
        <f t="shared" si="0"/>
        <v>35</v>
      </c>
      <c r="B42" s="52"/>
      <c r="C42" s="53"/>
      <c r="D42" s="52"/>
      <c r="E42" s="40"/>
      <c r="F42" s="40"/>
      <c r="G42" s="34"/>
      <c r="H42" s="34"/>
      <c r="I42" s="78"/>
      <c r="J42" s="78"/>
      <c r="K42" s="72">
        <f>IF(AND('Individual Cost Statement'!$D$25:$D$25="Not applicable (all costs in EURO)",G42&gt;0),1,IF(AND('Individual Cost Statement'!$D$25:$D$25="Date when costs incurred",G42&gt;0),0,'Individual Cost Statement'!$F$26))</f>
        <v>1</v>
      </c>
      <c r="L42" s="35" t="str">
        <f t="shared" si="1"/>
        <v xml:space="preserve"> </v>
      </c>
      <c r="M42" s="35" t="str">
        <f t="shared" si="2"/>
        <v xml:space="preserve"> </v>
      </c>
      <c r="N42" s="35" t="str">
        <f t="shared" si="3"/>
        <v xml:space="preserve"> </v>
      </c>
      <c r="O42" s="35" t="str">
        <f t="shared" si="4"/>
        <v xml:space="preserve"> </v>
      </c>
      <c r="P42" s="261"/>
      <c r="Q42" s="369" t="str">
        <f>IF(K42&gt;0," ",IF(AND('Individual Cost Statement'!$D$25:$D$25="Date when costs incurred",G42&gt;0),"ENCODE Exchange rate !"," "))</f>
        <v xml:space="preserve"> </v>
      </c>
      <c r="R42" s="371" t="str">
        <f>IF(O42="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TA"),IF((O42/M42)&gt;0.5,"Please adjust manually the depreciation amounts in cells D8 and D9 in line with the applicable maximum authorised (50% for equipmene)"," "),IF(OR('Individual Cost Statement'!$E$8:$E$8="ENVIRONMENT - NAT",'Individual Cost Statement'!$E$8:$E$8="INTEGRATED PROJECT - IP"),IF((O42/M42)&gt;0.5,"Unless the appropriate certificate has been signed, please adjust manually the depreciation amounts in cells D8 and D9 in line with the applicable maximum authorised (50% for equipment)"," "))))</f>
        <v xml:space="preserve"> </v>
      </c>
      <c r="S42" s="16" t="str">
        <f t="shared" si="5"/>
        <v xml:space="preserve"> </v>
      </c>
    </row>
    <row r="43" spans="1:19" ht="15" customHeight="1" x14ac:dyDescent="0.2">
      <c r="A43" s="13">
        <f t="shared" si="0"/>
        <v>36</v>
      </c>
      <c r="B43" s="52"/>
      <c r="C43" s="53"/>
      <c r="D43" s="52"/>
      <c r="E43" s="40"/>
      <c r="F43" s="40"/>
      <c r="G43" s="34"/>
      <c r="H43" s="34"/>
      <c r="I43" s="78"/>
      <c r="J43" s="78"/>
      <c r="K43" s="72">
        <f>IF(AND('Individual Cost Statement'!$D$25:$D$25="Not applicable (all costs in EURO)",G43&gt;0),1,IF(AND('Individual Cost Statement'!$D$25:$D$25="Date when costs incurred",G43&gt;0),0,'Individual Cost Statement'!$F$26))</f>
        <v>1</v>
      </c>
      <c r="L43" s="35" t="str">
        <f t="shared" si="1"/>
        <v xml:space="preserve"> </v>
      </c>
      <c r="M43" s="35" t="str">
        <f t="shared" si="2"/>
        <v xml:space="preserve"> </v>
      </c>
      <c r="N43" s="35" t="str">
        <f t="shared" si="3"/>
        <v xml:space="preserve"> </v>
      </c>
      <c r="O43" s="35" t="str">
        <f t="shared" si="4"/>
        <v xml:space="preserve"> </v>
      </c>
      <c r="P43" s="261"/>
      <c r="Q43" s="369" t="str">
        <f>IF(K43&gt;0," ",IF(AND('Individual Cost Statement'!$D$25:$D$25="Date when costs incurred",G43&gt;0),"ENCODE Exchange rate !"," "))</f>
        <v xml:space="preserve"> </v>
      </c>
      <c r="R43" s="371" t="str">
        <f>IF(O43="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TA"),IF((O43/M43)&gt;0.5,"Please adjust manually the depreciation amounts in cells D8 and D9 in line with the applicable maximum authorised (50% for equipmene)"," "),IF(OR('Individual Cost Statement'!$E$8:$E$8="ENVIRONMENT - NAT",'Individual Cost Statement'!$E$8:$E$8="INTEGRATED PROJECT - IP"),IF((O43/M43)&gt;0.5,"Unless the appropriate certificate has been signed, please adjust manually the depreciation amounts in cells D8 and D9 in line with the applicable maximum authorised (50% for equipment)"," "))))</f>
        <v xml:space="preserve"> </v>
      </c>
      <c r="S43" s="16" t="str">
        <f t="shared" si="5"/>
        <v xml:space="preserve"> </v>
      </c>
    </row>
    <row r="44" spans="1:19" ht="15" customHeight="1" x14ac:dyDescent="0.2">
      <c r="A44" s="13">
        <f t="shared" si="0"/>
        <v>37</v>
      </c>
      <c r="B44" s="52"/>
      <c r="C44" s="53"/>
      <c r="D44" s="52"/>
      <c r="E44" s="40"/>
      <c r="F44" s="40"/>
      <c r="G44" s="34"/>
      <c r="H44" s="34"/>
      <c r="I44" s="78"/>
      <c r="J44" s="78"/>
      <c r="K44" s="72">
        <f>IF(AND('Individual Cost Statement'!$D$25:$D$25="Not applicable (all costs in EURO)",G44&gt;0),1,IF(AND('Individual Cost Statement'!$D$25:$D$25="Date when costs incurred",G44&gt;0),0,'Individual Cost Statement'!$F$26))</f>
        <v>1</v>
      </c>
      <c r="L44" s="35" t="str">
        <f t="shared" si="1"/>
        <v xml:space="preserve"> </v>
      </c>
      <c r="M44" s="35" t="str">
        <f t="shared" si="2"/>
        <v xml:space="preserve"> </v>
      </c>
      <c r="N44" s="35" t="str">
        <f t="shared" si="3"/>
        <v xml:space="preserve"> </v>
      </c>
      <c r="O44" s="35" t="str">
        <f t="shared" si="4"/>
        <v xml:space="preserve"> </v>
      </c>
      <c r="P44" s="261"/>
      <c r="Q44" s="369" t="str">
        <f>IF(K44&gt;0," ",IF(AND('Individual Cost Statement'!$D$25:$D$25="Date when costs incurred",G44&gt;0),"ENCODE Exchange rate !"," "))</f>
        <v xml:space="preserve"> </v>
      </c>
      <c r="R44" s="371" t="str">
        <f>IF(O44="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TA"),IF((O44/M44)&gt;0.5,"Please adjust manually the depreciation amounts in cells D8 and D9 in line with the applicable maximum authorised (50% for equipmene)"," "),IF(OR('Individual Cost Statement'!$E$8:$E$8="ENVIRONMENT - NAT",'Individual Cost Statement'!$E$8:$E$8="INTEGRATED PROJECT - IP"),IF((O44/M44)&gt;0.5,"Unless the appropriate certificate has been signed, please adjust manually the depreciation amounts in cells D8 and D9 in line with the applicable maximum authorised (50% for equipment)"," "))))</f>
        <v xml:space="preserve"> </v>
      </c>
      <c r="S44" s="16" t="str">
        <f t="shared" si="5"/>
        <v xml:space="preserve"> </v>
      </c>
    </row>
    <row r="45" spans="1:19" ht="15" customHeight="1" x14ac:dyDescent="0.2">
      <c r="A45" s="13">
        <f t="shared" si="0"/>
        <v>38</v>
      </c>
      <c r="B45" s="52"/>
      <c r="C45" s="53"/>
      <c r="D45" s="52"/>
      <c r="E45" s="40"/>
      <c r="F45" s="40"/>
      <c r="G45" s="34"/>
      <c r="H45" s="34"/>
      <c r="I45" s="78"/>
      <c r="J45" s="78"/>
      <c r="K45" s="72">
        <f>IF(AND('Individual Cost Statement'!$D$25:$D$25="Not applicable (all costs in EURO)",G45&gt;0),1,IF(AND('Individual Cost Statement'!$D$25:$D$25="Date when costs incurred",G45&gt;0),0,'Individual Cost Statement'!$F$26))</f>
        <v>1</v>
      </c>
      <c r="L45" s="35" t="str">
        <f t="shared" si="1"/>
        <v xml:space="preserve"> </v>
      </c>
      <c r="M45" s="35" t="str">
        <f t="shared" si="2"/>
        <v xml:space="preserve"> </v>
      </c>
      <c r="N45" s="35" t="str">
        <f t="shared" si="3"/>
        <v xml:space="preserve"> </v>
      </c>
      <c r="O45" s="35" t="str">
        <f t="shared" si="4"/>
        <v xml:space="preserve"> </v>
      </c>
      <c r="P45" s="261"/>
      <c r="Q45" s="369" t="str">
        <f>IF(K45&gt;0," ",IF(AND('Individual Cost Statement'!$D$25:$D$25="Date when costs incurred",G45&gt;0),"ENCODE Exchange rate !"," "))</f>
        <v xml:space="preserve"> </v>
      </c>
      <c r="R45" s="371" t="str">
        <f>IF(O45="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TA"),IF((O45/M45)&gt;0.5,"Please adjust manually the depreciation amounts in cells D8 and D9 in line with the applicable maximum authorised (50% for equipmene)"," "),IF(OR('Individual Cost Statement'!$E$8:$E$8="ENVIRONMENT - NAT",'Individual Cost Statement'!$E$8:$E$8="INTEGRATED PROJECT - IP"),IF((O45/M45)&gt;0.5,"Unless the appropriate certificate has been signed, please adjust manually the depreciation amounts in cells D8 and D9 in line with the applicable maximum authorised (50% for equipment)"," "))))</f>
        <v xml:space="preserve"> </v>
      </c>
      <c r="S45" s="16" t="str">
        <f t="shared" si="5"/>
        <v xml:space="preserve"> </v>
      </c>
    </row>
    <row r="46" spans="1:19" ht="15" customHeight="1" x14ac:dyDescent="0.2">
      <c r="A46" s="13">
        <f t="shared" si="0"/>
        <v>39</v>
      </c>
      <c r="B46" s="52"/>
      <c r="C46" s="53"/>
      <c r="D46" s="52"/>
      <c r="E46" s="40"/>
      <c r="F46" s="40"/>
      <c r="G46" s="34"/>
      <c r="H46" s="34"/>
      <c r="I46" s="78"/>
      <c r="J46" s="78"/>
      <c r="K46" s="72">
        <f>IF(AND('Individual Cost Statement'!$D$25:$D$25="Not applicable (all costs in EURO)",G46&gt;0),1,IF(AND('Individual Cost Statement'!$D$25:$D$25="Date when costs incurred",G46&gt;0),0,'Individual Cost Statement'!$F$26))</f>
        <v>1</v>
      </c>
      <c r="L46" s="35" t="str">
        <f t="shared" si="1"/>
        <v xml:space="preserve"> </v>
      </c>
      <c r="M46" s="35" t="str">
        <f t="shared" si="2"/>
        <v xml:space="preserve"> </v>
      </c>
      <c r="N46" s="35" t="str">
        <f t="shared" si="3"/>
        <v xml:space="preserve"> </v>
      </c>
      <c r="O46" s="35" t="str">
        <f t="shared" si="4"/>
        <v xml:space="preserve"> </v>
      </c>
      <c r="P46" s="261"/>
      <c r="Q46" s="369" t="str">
        <f>IF(K46&gt;0," ",IF(AND('Individual Cost Statement'!$D$25:$D$25="Date when costs incurred",G46&gt;0),"ENCODE Exchange rate !"," "))</f>
        <v xml:space="preserve"> </v>
      </c>
      <c r="R46" s="371" t="str">
        <f>IF(O46="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TA"),IF((O46/M46)&gt;0.5,"Please adjust manually the depreciation amounts in cells D8 and D9 in line with the applicable maximum authorised (50% for equipmene)"," "),IF(OR('Individual Cost Statement'!$E$8:$E$8="ENVIRONMENT - NAT",'Individual Cost Statement'!$E$8:$E$8="INTEGRATED PROJECT - IP"),IF((O46/M46)&gt;0.5,"Unless the appropriate certificate has been signed, please adjust manually the depreciation amounts in cells D8 and D9 in line with the applicable maximum authorised (50% for equipment)"," "))))</f>
        <v xml:space="preserve"> </v>
      </c>
      <c r="S46" s="16" t="str">
        <f t="shared" si="5"/>
        <v xml:space="preserve"> </v>
      </c>
    </row>
    <row r="47" spans="1:19" ht="15" customHeight="1" x14ac:dyDescent="0.2">
      <c r="A47" s="13">
        <f t="shared" si="0"/>
        <v>40</v>
      </c>
      <c r="B47" s="52"/>
      <c r="C47" s="53"/>
      <c r="D47" s="52"/>
      <c r="E47" s="40"/>
      <c r="F47" s="40"/>
      <c r="G47" s="34"/>
      <c r="H47" s="34"/>
      <c r="I47" s="78"/>
      <c r="J47" s="78"/>
      <c r="K47" s="72">
        <f>IF(AND('Individual Cost Statement'!$D$25:$D$25="Not applicable (all costs in EURO)",G47&gt;0),1,IF(AND('Individual Cost Statement'!$D$25:$D$25="Date when costs incurred",G47&gt;0),0,'Individual Cost Statement'!$F$26))</f>
        <v>1</v>
      </c>
      <c r="L47" s="35" t="str">
        <f t="shared" si="1"/>
        <v xml:space="preserve"> </v>
      </c>
      <c r="M47" s="35" t="str">
        <f t="shared" si="2"/>
        <v xml:space="preserve"> </v>
      </c>
      <c r="N47" s="35" t="str">
        <f t="shared" si="3"/>
        <v xml:space="preserve"> </v>
      </c>
      <c r="O47" s="35" t="str">
        <f t="shared" si="4"/>
        <v xml:space="preserve"> </v>
      </c>
      <c r="P47" s="261"/>
      <c r="Q47" s="369" t="str">
        <f>IF(K47&gt;0," ",IF(AND('Individual Cost Statement'!$D$25:$D$25="Date when costs incurred",G47&gt;0),"ENCODE Exchange rate !"," "))</f>
        <v xml:space="preserve"> </v>
      </c>
      <c r="R47" s="371" t="str">
        <f>IF(O47="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TA"),IF((O47/M47)&gt;0.5,"Please adjust manually the depreciation amounts in cells D8 and D9 in line with the applicable maximum authorised (50% for equipmene)"," "),IF(OR('Individual Cost Statement'!$E$8:$E$8="ENVIRONMENT - NAT",'Individual Cost Statement'!$E$8:$E$8="INTEGRATED PROJECT - IP"),IF((O47/M47)&gt;0.5,"Unless the appropriate certificate has been signed, please adjust manually the depreciation amounts in cells D8 and D9 in line with the applicable maximum authorised (50% for equipment)"," "))))</f>
        <v xml:space="preserve"> </v>
      </c>
      <c r="S47" s="16" t="str">
        <f t="shared" si="5"/>
        <v xml:space="preserve"> </v>
      </c>
    </row>
    <row r="48" spans="1:19" ht="15" customHeight="1" x14ac:dyDescent="0.2">
      <c r="A48" s="13">
        <f t="shared" si="0"/>
        <v>41</v>
      </c>
      <c r="B48" s="52"/>
      <c r="C48" s="53"/>
      <c r="D48" s="52"/>
      <c r="E48" s="40"/>
      <c r="F48" s="40"/>
      <c r="G48" s="34"/>
      <c r="H48" s="34"/>
      <c r="I48" s="78"/>
      <c r="J48" s="78"/>
      <c r="K48" s="72">
        <f>IF(AND('Individual Cost Statement'!$D$25:$D$25="Not applicable (all costs in EURO)",G48&gt;0),1,IF(AND('Individual Cost Statement'!$D$25:$D$25="Date when costs incurred",G48&gt;0),0,'Individual Cost Statement'!$F$26))</f>
        <v>1</v>
      </c>
      <c r="L48" s="35" t="str">
        <f t="shared" si="1"/>
        <v xml:space="preserve"> </v>
      </c>
      <c r="M48" s="35" t="str">
        <f t="shared" si="2"/>
        <v xml:space="preserve"> </v>
      </c>
      <c r="N48" s="35" t="str">
        <f t="shared" si="3"/>
        <v xml:space="preserve"> </v>
      </c>
      <c r="O48" s="35" t="str">
        <f t="shared" si="4"/>
        <v xml:space="preserve"> </v>
      </c>
      <c r="P48" s="261"/>
      <c r="Q48" s="369" t="str">
        <f>IF(K48&gt;0," ",IF(AND('Individual Cost Statement'!$D$25:$D$25="Date when costs incurred",G48&gt;0),"ENCODE Exchange rate !"," "))</f>
        <v xml:space="preserve"> </v>
      </c>
      <c r="R48" s="371" t="str">
        <f>IF(O48="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TA"),IF((O48/M48)&gt;0.5,"Please adjust manually the depreciation amounts in cells D8 and D9 in line with the applicable maximum authorised (50% for equipmene)"," "),IF(OR('Individual Cost Statement'!$E$8:$E$8="ENVIRONMENT - NAT",'Individual Cost Statement'!$E$8:$E$8="INTEGRATED PROJECT - IP"),IF((O48/M48)&gt;0.5,"Unless the appropriate certificate has been signed, please adjust manually the depreciation amounts in cells D8 and D9 in line with the applicable maximum authorised (50% for equipment)"," "))))</f>
        <v xml:space="preserve"> </v>
      </c>
      <c r="S48" s="16" t="str">
        <f t="shared" si="5"/>
        <v xml:space="preserve"> </v>
      </c>
    </row>
    <row r="49" spans="1:19" ht="15" customHeight="1" x14ac:dyDescent="0.2">
      <c r="A49" s="13">
        <f t="shared" si="0"/>
        <v>42</v>
      </c>
      <c r="B49" s="52"/>
      <c r="C49" s="53"/>
      <c r="D49" s="52"/>
      <c r="E49" s="40"/>
      <c r="F49" s="40"/>
      <c r="G49" s="34"/>
      <c r="H49" s="34"/>
      <c r="I49" s="78"/>
      <c r="J49" s="78"/>
      <c r="K49" s="72">
        <f>IF(AND('Individual Cost Statement'!$D$25:$D$25="Not applicable (all costs in EURO)",G49&gt;0),1,IF(AND('Individual Cost Statement'!$D$25:$D$25="Date when costs incurred",G49&gt;0),0,'Individual Cost Statement'!$F$26))</f>
        <v>1</v>
      </c>
      <c r="L49" s="35" t="str">
        <f t="shared" si="1"/>
        <v xml:space="preserve"> </v>
      </c>
      <c r="M49" s="35" t="str">
        <f t="shared" si="2"/>
        <v xml:space="preserve"> </v>
      </c>
      <c r="N49" s="35" t="str">
        <f t="shared" si="3"/>
        <v xml:space="preserve"> </v>
      </c>
      <c r="O49" s="35" t="str">
        <f t="shared" si="4"/>
        <v xml:space="preserve"> </v>
      </c>
      <c r="P49" s="261"/>
      <c r="Q49" s="369" t="str">
        <f>IF(K49&gt;0," ",IF(AND('Individual Cost Statement'!$D$25:$D$25="Date when costs incurred",G49&gt;0),"ENCODE Exchange rate !"," "))</f>
        <v xml:space="preserve"> </v>
      </c>
      <c r="R49" s="371" t="str">
        <f>IF(O49="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TA"),IF((O49/M49)&gt;0.5,"Please adjust manually the depreciation amounts in cells D8 and D9 in line with the applicable maximum authorised (50% for equipmene)"," "),IF(OR('Individual Cost Statement'!$E$8:$E$8="ENVIRONMENT - NAT",'Individual Cost Statement'!$E$8:$E$8="INTEGRATED PROJECT - IP"),IF((O49/M49)&gt;0.5,"Unless the appropriate certificate has been signed, please adjust manually the depreciation amounts in cells D8 and D9 in line with the applicable maximum authorised (50% for equipment)"," "))))</f>
        <v xml:space="preserve"> </v>
      </c>
      <c r="S49" s="16" t="str">
        <f t="shared" si="5"/>
        <v xml:space="preserve"> </v>
      </c>
    </row>
    <row r="50" spans="1:19" ht="15" customHeight="1" x14ac:dyDescent="0.2">
      <c r="A50" s="13">
        <f t="shared" si="0"/>
        <v>43</v>
      </c>
      <c r="B50" s="52"/>
      <c r="C50" s="53"/>
      <c r="D50" s="52"/>
      <c r="E50" s="40"/>
      <c r="F50" s="40"/>
      <c r="G50" s="34"/>
      <c r="H50" s="34"/>
      <c r="I50" s="78"/>
      <c r="J50" s="78"/>
      <c r="K50" s="72">
        <f>IF(AND('Individual Cost Statement'!$D$25:$D$25="Not applicable (all costs in EURO)",G50&gt;0),1,IF(AND('Individual Cost Statement'!$D$25:$D$25="Date when costs incurred",G50&gt;0),0,'Individual Cost Statement'!$F$26))</f>
        <v>1</v>
      </c>
      <c r="L50" s="35" t="str">
        <f t="shared" si="1"/>
        <v xml:space="preserve"> </v>
      </c>
      <c r="M50" s="35" t="str">
        <f t="shared" si="2"/>
        <v xml:space="preserve"> </v>
      </c>
      <c r="N50" s="35" t="str">
        <f t="shared" si="3"/>
        <v xml:space="preserve"> </v>
      </c>
      <c r="O50" s="35" t="str">
        <f t="shared" si="4"/>
        <v xml:space="preserve"> </v>
      </c>
      <c r="P50" s="261"/>
      <c r="Q50" s="369" t="str">
        <f>IF(K50&gt;0," ",IF(AND('Individual Cost Statement'!$D$25:$D$25="Date when costs incurred",G50&gt;0),"ENCODE Exchange rate !"," "))</f>
        <v xml:space="preserve"> </v>
      </c>
      <c r="R50" s="371" t="str">
        <f>IF(O50="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TA"),IF((O50/M50)&gt;0.5,"Please adjust manually the depreciation amounts in cells D8 and D9 in line with the applicable maximum authorised (50% for equipmene)"," "),IF(OR('Individual Cost Statement'!$E$8:$E$8="ENVIRONMENT - NAT",'Individual Cost Statement'!$E$8:$E$8="INTEGRATED PROJECT - IP"),IF((O50/M50)&gt;0.5,"Unless the appropriate certificate has been signed, please adjust manually the depreciation amounts in cells D8 and D9 in line with the applicable maximum authorised (50% for equipment)"," "))))</f>
        <v xml:space="preserve"> </v>
      </c>
      <c r="S50" s="16" t="str">
        <f t="shared" si="5"/>
        <v xml:space="preserve"> </v>
      </c>
    </row>
    <row r="51" spans="1:19" ht="15" customHeight="1" x14ac:dyDescent="0.2">
      <c r="A51" s="13">
        <f t="shared" si="0"/>
        <v>44</v>
      </c>
      <c r="B51" s="52"/>
      <c r="C51" s="53"/>
      <c r="D51" s="52"/>
      <c r="E51" s="40"/>
      <c r="F51" s="40"/>
      <c r="G51" s="34"/>
      <c r="H51" s="34"/>
      <c r="I51" s="78"/>
      <c r="J51" s="78"/>
      <c r="K51" s="72">
        <f>IF(AND('Individual Cost Statement'!$D$25:$D$25="Not applicable (all costs in EURO)",G51&gt;0),1,IF(AND('Individual Cost Statement'!$D$25:$D$25="Date when costs incurred",G51&gt;0),0,'Individual Cost Statement'!$F$26))</f>
        <v>1</v>
      </c>
      <c r="L51" s="35" t="str">
        <f t="shared" si="1"/>
        <v xml:space="preserve"> </v>
      </c>
      <c r="M51" s="35" t="str">
        <f t="shared" si="2"/>
        <v xml:space="preserve"> </v>
      </c>
      <c r="N51" s="35" t="str">
        <f t="shared" si="3"/>
        <v xml:space="preserve"> </v>
      </c>
      <c r="O51" s="35" t="str">
        <f t="shared" si="4"/>
        <v xml:space="preserve"> </v>
      </c>
      <c r="P51" s="261"/>
      <c r="Q51" s="369" t="str">
        <f>IF(K51&gt;0," ",IF(AND('Individual Cost Statement'!$D$25:$D$25="Date when costs incurred",G51&gt;0),"ENCODE Exchange rate !"," "))</f>
        <v xml:space="preserve"> </v>
      </c>
      <c r="R51" s="371" t="str">
        <f>IF(O51="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TA"),IF((O51/M51)&gt;0.5,"Please adjust manually the depreciation amounts in cells D8 and D9 in line with the applicable maximum authorised (50% for equipmene)"," "),IF(OR('Individual Cost Statement'!$E$8:$E$8="ENVIRONMENT - NAT",'Individual Cost Statement'!$E$8:$E$8="INTEGRATED PROJECT - IP"),IF((O51/M51)&gt;0.5,"Unless the appropriate certificate has been signed, please adjust manually the depreciation amounts in cells D8 and D9 in line with the applicable maximum authorised (50% for equipment)"," "))))</f>
        <v xml:space="preserve"> </v>
      </c>
      <c r="S51" s="16" t="str">
        <f t="shared" si="5"/>
        <v xml:space="preserve"> </v>
      </c>
    </row>
    <row r="52" spans="1:19" ht="15" customHeight="1" x14ac:dyDescent="0.2">
      <c r="A52" s="13">
        <f t="shared" si="0"/>
        <v>45</v>
      </c>
      <c r="B52" s="52"/>
      <c r="C52" s="53"/>
      <c r="D52" s="52"/>
      <c r="E52" s="40"/>
      <c r="F52" s="40"/>
      <c r="G52" s="34"/>
      <c r="H52" s="34"/>
      <c r="I52" s="78"/>
      <c r="J52" s="78"/>
      <c r="K52" s="72">
        <f>IF(AND('Individual Cost Statement'!$D$25:$D$25="Not applicable (all costs in EURO)",G52&gt;0),1,IF(AND('Individual Cost Statement'!$D$25:$D$25="Date when costs incurred",G52&gt;0),0,'Individual Cost Statement'!$F$26))</f>
        <v>1</v>
      </c>
      <c r="L52" s="35" t="str">
        <f t="shared" si="1"/>
        <v xml:space="preserve"> </v>
      </c>
      <c r="M52" s="35" t="str">
        <f t="shared" si="2"/>
        <v xml:space="preserve"> </v>
      </c>
      <c r="N52" s="35" t="str">
        <f t="shared" si="3"/>
        <v xml:space="preserve"> </v>
      </c>
      <c r="O52" s="35" t="str">
        <f t="shared" si="4"/>
        <v xml:space="preserve"> </v>
      </c>
      <c r="P52" s="261"/>
      <c r="Q52" s="369" t="str">
        <f>IF(K52&gt;0," ",IF(AND('Individual Cost Statement'!$D$25:$D$25="Date when costs incurred",G52&gt;0),"ENCODE Exchange rate !"," "))</f>
        <v xml:space="preserve"> </v>
      </c>
      <c r="R52" s="371" t="str">
        <f>IF(O52="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TA"),IF((O52/M52)&gt;0.5,"Please adjust manually the depreciation amounts in cells D8 and D9 in line with the applicable maximum authorised (50% for equipmene)"," "),IF(OR('Individual Cost Statement'!$E$8:$E$8="ENVIRONMENT - NAT",'Individual Cost Statement'!$E$8:$E$8="INTEGRATED PROJECT - IP"),IF((O52/M52)&gt;0.5,"Unless the appropriate certificate has been signed, please adjust manually the depreciation amounts in cells D8 and D9 in line with the applicable maximum authorised (50% for equipment)"," "))))</f>
        <v xml:space="preserve"> </v>
      </c>
      <c r="S52" s="16" t="str">
        <f t="shared" si="5"/>
        <v xml:space="preserve"> </v>
      </c>
    </row>
    <row r="53" spans="1:19" ht="15" customHeight="1" x14ac:dyDescent="0.2">
      <c r="A53" s="13">
        <f t="shared" si="0"/>
        <v>46</v>
      </c>
      <c r="B53" s="52"/>
      <c r="C53" s="53"/>
      <c r="D53" s="52"/>
      <c r="E53" s="40"/>
      <c r="F53" s="40"/>
      <c r="G53" s="34"/>
      <c r="H53" s="34"/>
      <c r="I53" s="78"/>
      <c r="J53" s="78"/>
      <c r="K53" s="72">
        <f>IF(AND('Individual Cost Statement'!$D$25:$D$25="Not applicable (all costs in EURO)",G53&gt;0),1,IF(AND('Individual Cost Statement'!$D$25:$D$25="Date when costs incurred",G53&gt;0),0,'Individual Cost Statement'!$F$26))</f>
        <v>1</v>
      </c>
      <c r="L53" s="35" t="str">
        <f t="shared" si="1"/>
        <v xml:space="preserve"> </v>
      </c>
      <c r="M53" s="35" t="str">
        <f t="shared" si="2"/>
        <v xml:space="preserve"> </v>
      </c>
      <c r="N53" s="35" t="str">
        <f t="shared" si="3"/>
        <v xml:space="preserve"> </v>
      </c>
      <c r="O53" s="35" t="str">
        <f t="shared" si="4"/>
        <v xml:space="preserve"> </v>
      </c>
      <c r="P53" s="261"/>
      <c r="Q53" s="369" t="str">
        <f>IF(K53&gt;0," ",IF(AND('Individual Cost Statement'!$D$25:$D$25="Date when costs incurred",G53&gt;0),"ENCODE Exchange rate !"," "))</f>
        <v xml:space="preserve"> </v>
      </c>
      <c r="R53" s="371" t="str">
        <f>IF(O53="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TA"),IF((O53/M53)&gt;0.5,"Please adjust manually the depreciation amounts in cells D8 and D9 in line with the applicable maximum authorised (50% for equipmene)"," "),IF(OR('Individual Cost Statement'!$E$8:$E$8="ENVIRONMENT - NAT",'Individual Cost Statement'!$E$8:$E$8="INTEGRATED PROJECT - IP"),IF((O53/M53)&gt;0.5,"Unless the appropriate certificate has been signed, please adjust manually the depreciation amounts in cells D8 and D9 in line with the applicable maximum authorised (50% for equipment)"," "))))</f>
        <v xml:space="preserve"> </v>
      </c>
      <c r="S53" s="16" t="str">
        <f t="shared" si="5"/>
        <v xml:space="preserve"> </v>
      </c>
    </row>
    <row r="54" spans="1:19" ht="15" customHeight="1" x14ac:dyDescent="0.2">
      <c r="A54" s="13">
        <f t="shared" si="0"/>
        <v>47</v>
      </c>
      <c r="B54" s="52"/>
      <c r="C54" s="53"/>
      <c r="D54" s="52"/>
      <c r="E54" s="40"/>
      <c r="F54" s="40"/>
      <c r="G54" s="34"/>
      <c r="H54" s="34"/>
      <c r="I54" s="78"/>
      <c r="J54" s="78"/>
      <c r="K54" s="72">
        <f>IF(AND('Individual Cost Statement'!$D$25:$D$25="Not applicable (all costs in EURO)",G54&gt;0),1,IF(AND('Individual Cost Statement'!$D$25:$D$25="Date when costs incurred",G54&gt;0),0,'Individual Cost Statement'!$F$26))</f>
        <v>1</v>
      </c>
      <c r="L54" s="35" t="str">
        <f t="shared" si="1"/>
        <v xml:space="preserve"> </v>
      </c>
      <c r="M54" s="35" t="str">
        <f t="shared" si="2"/>
        <v xml:space="preserve"> </v>
      </c>
      <c r="N54" s="35" t="str">
        <f t="shared" si="3"/>
        <v xml:space="preserve"> </v>
      </c>
      <c r="O54" s="35" t="str">
        <f t="shared" si="4"/>
        <v xml:space="preserve"> </v>
      </c>
      <c r="P54" s="261"/>
      <c r="Q54" s="369" t="str">
        <f>IF(K54&gt;0," ",IF(AND('Individual Cost Statement'!$D$25:$D$25="Date when costs incurred",G54&gt;0),"ENCODE Exchange rate !"," "))</f>
        <v xml:space="preserve"> </v>
      </c>
      <c r="R54" s="371" t="str">
        <f>IF(O54="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TA"),IF((O54/M54)&gt;0.5,"Please adjust manually the depreciation amounts in cells D8 and D9 in line with the applicable maximum authorised (50% for equipmene)"," "),IF(OR('Individual Cost Statement'!$E$8:$E$8="ENVIRONMENT - NAT",'Individual Cost Statement'!$E$8:$E$8="INTEGRATED PROJECT - IP"),IF((O54/M54)&gt;0.5,"Unless the appropriate certificate has been signed, please adjust manually the depreciation amounts in cells D8 and D9 in line with the applicable maximum authorised (50% for equipment)"," "))))</f>
        <v xml:space="preserve"> </v>
      </c>
      <c r="S54" s="16" t="str">
        <f t="shared" si="5"/>
        <v xml:space="preserve"> </v>
      </c>
    </row>
    <row r="55" spans="1:19" ht="15" customHeight="1" x14ac:dyDescent="0.2">
      <c r="A55" s="13">
        <f t="shared" si="0"/>
        <v>48</v>
      </c>
      <c r="B55" s="52"/>
      <c r="C55" s="53"/>
      <c r="D55" s="52"/>
      <c r="E55" s="40"/>
      <c r="F55" s="40"/>
      <c r="G55" s="34"/>
      <c r="H55" s="34"/>
      <c r="I55" s="78"/>
      <c r="J55" s="78"/>
      <c r="K55" s="72">
        <f>IF(AND('Individual Cost Statement'!$D$25:$D$25="Not applicable (all costs in EURO)",G55&gt;0),1,IF(AND('Individual Cost Statement'!$D$25:$D$25="Date when costs incurred",G55&gt;0),0,'Individual Cost Statement'!$F$26))</f>
        <v>1</v>
      </c>
      <c r="L55" s="35" t="str">
        <f t="shared" si="1"/>
        <v xml:space="preserve"> </v>
      </c>
      <c r="M55" s="35" t="str">
        <f t="shared" si="2"/>
        <v xml:space="preserve"> </v>
      </c>
      <c r="N55" s="35" t="str">
        <f t="shared" si="3"/>
        <v xml:space="preserve"> </v>
      </c>
      <c r="O55" s="35" t="str">
        <f t="shared" si="4"/>
        <v xml:space="preserve"> </v>
      </c>
      <c r="P55" s="261"/>
      <c r="Q55" s="369" t="str">
        <f>IF(K55&gt;0," ",IF(AND('Individual Cost Statement'!$D$25:$D$25="Date when costs incurred",G55&gt;0),"ENCODE Exchange rate !"," "))</f>
        <v xml:space="preserve"> </v>
      </c>
      <c r="R55" s="371" t="str">
        <f>IF(O55="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TA"),IF((O55/M55)&gt;0.5,"Please adjust manually the depreciation amounts in cells D8 and D9 in line with the applicable maximum authorised (50% for equipmene)"," "),IF(OR('Individual Cost Statement'!$E$8:$E$8="ENVIRONMENT - NAT",'Individual Cost Statement'!$E$8:$E$8="INTEGRATED PROJECT - IP"),IF((O55/M55)&gt;0.5,"Unless the appropriate certificate has been signed, please adjust manually the depreciation amounts in cells D8 and D9 in line with the applicable maximum authorised (50% for equipment)"," "))))</f>
        <v xml:space="preserve"> </v>
      </c>
      <c r="S55" s="16" t="str">
        <f t="shared" si="5"/>
        <v xml:space="preserve"> </v>
      </c>
    </row>
    <row r="56" spans="1:19" ht="15" customHeight="1" x14ac:dyDescent="0.2">
      <c r="A56" s="13">
        <f t="shared" si="0"/>
        <v>49</v>
      </c>
      <c r="B56" s="52"/>
      <c r="C56" s="53"/>
      <c r="D56" s="52"/>
      <c r="E56" s="40"/>
      <c r="F56" s="40"/>
      <c r="G56" s="34"/>
      <c r="H56" s="34"/>
      <c r="I56" s="78"/>
      <c r="J56" s="78"/>
      <c r="K56" s="72">
        <f>IF(AND('Individual Cost Statement'!$D$25:$D$25="Not applicable (all costs in EURO)",G56&gt;0),1,IF(AND('Individual Cost Statement'!$D$25:$D$25="Date when costs incurred",G56&gt;0),0,'Individual Cost Statement'!$F$26))</f>
        <v>1</v>
      </c>
      <c r="L56" s="35" t="str">
        <f t="shared" si="1"/>
        <v xml:space="preserve"> </v>
      </c>
      <c r="M56" s="35" t="str">
        <f t="shared" si="2"/>
        <v xml:space="preserve"> </v>
      </c>
      <c r="N56" s="35" t="str">
        <f t="shared" si="3"/>
        <v xml:space="preserve"> </v>
      </c>
      <c r="O56" s="35" t="str">
        <f t="shared" si="4"/>
        <v xml:space="preserve"> </v>
      </c>
      <c r="P56" s="261"/>
      <c r="Q56" s="369" t="str">
        <f>IF(K56&gt;0," ",IF(AND('Individual Cost Statement'!$D$25:$D$25="Date when costs incurred",G56&gt;0),"ENCODE Exchange rate !"," "))</f>
        <v xml:space="preserve"> </v>
      </c>
      <c r="R56" s="371" t="str">
        <f>IF(O56="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TA"),IF((O56/M56)&gt;0.5,"Please adjust manually the depreciation amounts in cells D8 and D9 in line with the applicable maximum authorised (50% for equipmene)"," "),IF(OR('Individual Cost Statement'!$E$8:$E$8="ENVIRONMENT - NAT",'Individual Cost Statement'!$E$8:$E$8="INTEGRATED PROJECT - IP"),IF((O56/M56)&gt;0.5,"Unless the appropriate certificate has been signed, please adjust manually the depreciation amounts in cells D8 and D9 in line with the applicable maximum authorised (50% for equipment)"," "))))</f>
        <v xml:space="preserve"> </v>
      </c>
      <c r="S56" s="16" t="str">
        <f t="shared" si="5"/>
        <v xml:space="preserve"> </v>
      </c>
    </row>
    <row r="57" spans="1:19" ht="15" customHeight="1" x14ac:dyDescent="0.2">
      <c r="A57" s="13">
        <f t="shared" si="0"/>
        <v>50</v>
      </c>
      <c r="B57" s="52"/>
      <c r="C57" s="53"/>
      <c r="D57" s="52"/>
      <c r="E57" s="40"/>
      <c r="F57" s="40"/>
      <c r="G57" s="34"/>
      <c r="H57" s="34"/>
      <c r="I57" s="78"/>
      <c r="J57" s="78"/>
      <c r="K57" s="72">
        <f>IF(AND('Individual Cost Statement'!$D$25:$D$25="Not applicable (all costs in EURO)",G57&gt;0),1,IF(AND('Individual Cost Statement'!$D$25:$D$25="Date when costs incurred",G57&gt;0),0,'Individual Cost Statement'!$F$26))</f>
        <v>1</v>
      </c>
      <c r="L57" s="35" t="str">
        <f t="shared" si="1"/>
        <v xml:space="preserve"> </v>
      </c>
      <c r="M57" s="35" t="str">
        <f t="shared" si="2"/>
        <v xml:space="preserve"> </v>
      </c>
      <c r="N57" s="35" t="str">
        <f t="shared" si="3"/>
        <v xml:space="preserve"> </v>
      </c>
      <c r="O57" s="35" t="str">
        <f t="shared" si="4"/>
        <v xml:space="preserve"> </v>
      </c>
      <c r="P57" s="261"/>
      <c r="Q57" s="369" t="str">
        <f>IF(K57&gt;0," ",IF(AND('Individual Cost Statement'!$D$25:$D$25="Date when costs incurred",G57&gt;0),"ENCODE Exchange rate !"," "))</f>
        <v xml:space="preserve"> </v>
      </c>
      <c r="R57" s="371" t="str">
        <f>IF(O57=" "," ",IF(OR('Individual Cost Statement'!$E$8:$E$8="CAPACITY BUILDING - CAP",'Individual Cost Statement'!$E$8:$E$8="CLIMA - CCA",'Individual Cost Statement'!$E$8:$E$8="CLIMA - CCM",'Individual Cost Statement'!$E$8:$E$8="CLIMA - GIC",'Individual Cost Statement'!$E$8:$E$8="ENVIRONMENT - ENV",'Individual Cost Statement'!$E$8:$E$8="ENVIRONMENT - GIE",'Individual Cost Statement'!$E$8:$E$8="TECHNICAL ASSISTANCE – TA"),IF((O57/M57)&gt;0.5,"Please adjust manually the depreciation amounts in cells D8 and D9 in line with the applicable maximum authorised (50% for equipmene)"," "),IF(OR('Individual Cost Statement'!$E$8:$E$8="ENVIRONMENT - NAT",'Individual Cost Statement'!$E$8:$E$8="INTEGRATED PROJECT - IP"),IF((O57/M57)&gt;0.5,"Unless the appropriate certificate has been signed, please adjust manually the depreciation amounts in cells D8 and D9 in line with the applicable maximum authorised (50% for equipment)"," "))))</f>
        <v xml:space="preserve"> </v>
      </c>
      <c r="S57" s="16" t="str">
        <f t="shared" si="5"/>
        <v xml:space="preserve"> </v>
      </c>
    </row>
    <row r="58" spans="1:19" s="25" customFormat="1" ht="15" customHeight="1" x14ac:dyDescent="0.2">
      <c r="A58" s="907" t="s">
        <v>21</v>
      </c>
      <c r="B58" s="908"/>
      <c r="C58" s="908"/>
      <c r="D58" s="908"/>
      <c r="E58" s="908"/>
      <c r="F58" s="908"/>
      <c r="G58" s="908"/>
      <c r="H58" s="908"/>
      <c r="I58" s="908"/>
      <c r="J58" s="908"/>
      <c r="K58" s="914"/>
      <c r="L58" s="26">
        <f ca="1">SUM(L8:INDIRECT("L"&amp;ROW()-1))</f>
        <v>0</v>
      </c>
      <c r="M58" s="26">
        <f ca="1">SUM(M8:INDIRECT("M"&amp;ROW()-1))</f>
        <v>0</v>
      </c>
      <c r="N58" s="26">
        <f ca="1">SUM(N8:INDIRECT("N"&amp;ROW()-1))</f>
        <v>0</v>
      </c>
      <c r="O58" s="26">
        <f ca="1">SUM(O8:INDIRECT("O"&amp;ROW()-1))</f>
        <v>0</v>
      </c>
      <c r="P58" s="118"/>
      <c r="Q58" s="90"/>
    </row>
    <row r="59" spans="1:19" x14ac:dyDescent="0.2">
      <c r="A59" s="92"/>
      <c r="B59" s="92"/>
      <c r="C59" s="92"/>
      <c r="D59" s="92"/>
      <c r="E59" s="92"/>
      <c r="F59" s="92"/>
      <c r="G59" s="92"/>
      <c r="H59" s="92"/>
      <c r="I59" s="92"/>
      <c r="J59" s="92"/>
      <c r="K59" s="92"/>
      <c r="L59" s="92"/>
      <c r="M59" s="92"/>
      <c r="N59" s="92"/>
      <c r="O59" s="96"/>
    </row>
    <row r="60" spans="1:19" x14ac:dyDescent="0.2">
      <c r="A60" s="92"/>
      <c r="B60" s="92"/>
      <c r="C60" s="92"/>
      <c r="D60" s="92"/>
      <c r="E60" s="92"/>
      <c r="F60" s="92"/>
      <c r="G60" s="92"/>
      <c r="H60" s="92"/>
      <c r="I60" s="92"/>
      <c r="J60" s="92"/>
      <c r="K60" s="92"/>
      <c r="L60" s="92"/>
      <c r="M60" s="92"/>
      <c r="N60" s="92"/>
      <c r="O60" s="96"/>
    </row>
    <row r="61" spans="1:19" x14ac:dyDescent="0.2">
      <c r="A61" s="92"/>
      <c r="B61" s="92"/>
      <c r="C61" s="92"/>
      <c r="D61" s="92"/>
      <c r="E61" s="92"/>
      <c r="F61" s="92"/>
      <c r="G61" s="92"/>
      <c r="H61" s="92"/>
      <c r="I61" s="92"/>
      <c r="J61" s="92"/>
      <c r="K61" s="92"/>
      <c r="L61" s="92"/>
      <c r="M61" s="92"/>
      <c r="N61" s="92"/>
      <c r="O61" s="96"/>
    </row>
    <row r="64" spans="1:19" ht="16.5" customHeight="1" x14ac:dyDescent="0.2">
      <c r="A64" s="899" t="s">
        <v>10</v>
      </c>
      <c r="B64" s="900"/>
      <c r="C64" s="900"/>
      <c r="D64" s="900"/>
      <c r="E64" s="900"/>
      <c r="F64" s="900"/>
      <c r="G64" s="900"/>
      <c r="H64" s="900"/>
      <c r="I64" s="900"/>
      <c r="J64" s="900"/>
      <c r="K64" s="900"/>
      <c r="L64" s="900"/>
      <c r="M64" s="900"/>
      <c r="N64" s="900"/>
      <c r="O64" s="900"/>
      <c r="P64" s="900"/>
    </row>
    <row r="65" spans="1:16" ht="16.5" customHeight="1" x14ac:dyDescent="0.2">
      <c r="A65" s="841" t="s">
        <v>588</v>
      </c>
      <c r="B65" s="842"/>
      <c r="C65" s="842"/>
      <c r="D65" s="842"/>
      <c r="E65" s="842"/>
      <c r="F65" s="842"/>
      <c r="G65" s="842"/>
      <c r="H65" s="842"/>
      <c r="I65" s="842"/>
      <c r="J65" s="842"/>
      <c r="K65" s="842"/>
      <c r="L65" s="842"/>
      <c r="M65" s="842"/>
      <c r="N65" s="842"/>
      <c r="O65" s="842"/>
      <c r="P65" s="842"/>
    </row>
    <row r="66" spans="1:16" ht="16.5" customHeight="1" x14ac:dyDescent="0.2">
      <c r="A66" s="93" t="s">
        <v>4</v>
      </c>
      <c r="B66" s="164" t="s">
        <v>616</v>
      </c>
      <c r="C66" s="152"/>
      <c r="D66" s="152"/>
      <c r="E66" s="152"/>
      <c r="F66" s="152"/>
      <c r="G66" s="152"/>
      <c r="H66" s="152"/>
      <c r="I66" s="152"/>
      <c r="J66" s="152"/>
      <c r="K66" s="152"/>
      <c r="L66" s="152"/>
      <c r="M66" s="152"/>
      <c r="N66" s="152"/>
      <c r="O66" s="153"/>
      <c r="P66" s="234"/>
    </row>
    <row r="67" spans="1:16" ht="16.5" customHeight="1" x14ac:dyDescent="0.2">
      <c r="A67" s="155" t="s">
        <v>81</v>
      </c>
      <c r="B67" s="150" t="s">
        <v>57</v>
      </c>
      <c r="C67" s="153"/>
      <c r="D67" s="153"/>
      <c r="E67" s="154"/>
      <c r="F67" s="154"/>
      <c r="G67" s="153"/>
      <c r="H67" s="153"/>
      <c r="I67" s="153"/>
      <c r="J67" s="154"/>
      <c r="K67" s="154"/>
      <c r="L67" s="154"/>
      <c r="M67" s="154"/>
      <c r="N67" s="154"/>
      <c r="O67" s="153"/>
      <c r="P67" s="234"/>
    </row>
    <row r="68" spans="1:16" ht="16.5" customHeight="1" x14ac:dyDescent="0.2">
      <c r="A68" s="155" t="s">
        <v>82</v>
      </c>
      <c r="B68" s="195" t="s">
        <v>653</v>
      </c>
      <c r="C68" s="153"/>
      <c r="D68" s="153"/>
      <c r="E68" s="154"/>
      <c r="F68" s="154"/>
      <c r="G68" s="153"/>
      <c r="H68" s="153"/>
      <c r="I68" s="153"/>
      <c r="J68" s="154"/>
      <c r="K68" s="154"/>
      <c r="L68" s="154"/>
      <c r="M68" s="154"/>
      <c r="N68" s="154"/>
      <c r="O68" s="153"/>
      <c r="P68" s="234"/>
    </row>
    <row r="69" spans="1:16" ht="16.5" customHeight="1" x14ac:dyDescent="0.2">
      <c r="A69" s="155" t="s">
        <v>83</v>
      </c>
      <c r="B69" s="150" t="s">
        <v>59</v>
      </c>
      <c r="C69" s="153"/>
      <c r="D69" s="153"/>
      <c r="E69" s="154"/>
      <c r="F69" s="154"/>
      <c r="G69" s="153"/>
      <c r="H69" s="153"/>
      <c r="I69" s="153"/>
      <c r="J69" s="154"/>
      <c r="K69" s="154"/>
      <c r="L69" s="154"/>
      <c r="M69" s="154"/>
      <c r="N69" s="154"/>
      <c r="O69" s="153"/>
      <c r="P69" s="234"/>
    </row>
    <row r="70" spans="1:16" s="62" customFormat="1" ht="16.5" customHeight="1" x14ac:dyDescent="0.2">
      <c r="A70" s="156" t="s">
        <v>85</v>
      </c>
      <c r="B70" s="263" t="s">
        <v>763</v>
      </c>
      <c r="C70" s="264"/>
      <c r="D70" s="264"/>
      <c r="E70" s="262"/>
      <c r="F70" s="262"/>
      <c r="G70" s="264"/>
      <c r="H70" s="264"/>
      <c r="I70" s="264"/>
      <c r="J70" s="262"/>
      <c r="K70" s="262"/>
      <c r="L70" s="262"/>
      <c r="M70" s="262"/>
      <c r="N70" s="262"/>
      <c r="O70" s="264"/>
      <c r="P70" s="165"/>
    </row>
    <row r="71" spans="1:16" s="62" customFormat="1" ht="16.5" customHeight="1" x14ac:dyDescent="0.2">
      <c r="A71" s="156" t="s">
        <v>86</v>
      </c>
      <c r="B71" s="263" t="s">
        <v>764</v>
      </c>
      <c r="C71" s="264"/>
      <c r="D71" s="264"/>
      <c r="E71" s="262"/>
      <c r="F71" s="262"/>
      <c r="G71" s="264"/>
      <c r="H71" s="264"/>
      <c r="I71" s="264"/>
      <c r="J71" s="262"/>
      <c r="K71" s="262"/>
      <c r="L71" s="262"/>
      <c r="M71" s="262"/>
      <c r="N71" s="262"/>
      <c r="O71" s="264"/>
      <c r="P71" s="165"/>
    </row>
    <row r="72" spans="1:16" s="62" customFormat="1" ht="16.5" customHeight="1" x14ac:dyDescent="0.2">
      <c r="A72" s="157" t="s">
        <v>51</v>
      </c>
      <c r="B72" s="263" t="s">
        <v>663</v>
      </c>
      <c r="C72" s="264"/>
      <c r="D72" s="264"/>
      <c r="E72" s="262"/>
      <c r="F72" s="262"/>
      <c r="G72" s="264"/>
      <c r="H72" s="264"/>
      <c r="I72" s="264"/>
      <c r="J72" s="262"/>
      <c r="K72" s="262"/>
      <c r="L72" s="262"/>
      <c r="M72" s="262"/>
      <c r="N72" s="262"/>
      <c r="O72" s="264"/>
      <c r="P72" s="165"/>
    </row>
    <row r="73" spans="1:16" s="62" customFormat="1" ht="16.5" customHeight="1" x14ac:dyDescent="0.2">
      <c r="A73" s="157" t="s">
        <v>52</v>
      </c>
      <c r="B73" s="263" t="s">
        <v>614</v>
      </c>
      <c r="C73" s="264"/>
      <c r="D73" s="264"/>
      <c r="E73" s="262"/>
      <c r="F73" s="262"/>
      <c r="G73" s="264"/>
      <c r="H73" s="264"/>
      <c r="I73" s="264"/>
      <c r="J73" s="262"/>
      <c r="K73" s="262"/>
      <c r="L73" s="262"/>
      <c r="M73" s="262"/>
      <c r="N73" s="262"/>
      <c r="O73" s="264"/>
      <c r="P73" s="165"/>
    </row>
    <row r="74" spans="1:16" s="62" customFormat="1" ht="16.5" customHeight="1" x14ac:dyDescent="0.2">
      <c r="A74" s="157" t="s">
        <v>53</v>
      </c>
      <c r="B74" s="263" t="s">
        <v>657</v>
      </c>
      <c r="C74" s="264"/>
      <c r="D74" s="264"/>
      <c r="E74" s="262"/>
      <c r="F74" s="262"/>
      <c r="G74" s="264"/>
      <c r="H74" s="264"/>
      <c r="I74" s="264"/>
      <c r="J74" s="262"/>
      <c r="K74" s="262"/>
      <c r="L74" s="262"/>
      <c r="M74" s="262"/>
      <c r="N74" s="262"/>
      <c r="O74" s="264"/>
      <c r="P74" s="165"/>
    </row>
    <row r="75" spans="1:16" s="62" customFormat="1" ht="16.5" customHeight="1" x14ac:dyDescent="0.2">
      <c r="A75" s="157" t="s">
        <v>54</v>
      </c>
      <c r="B75" s="263" t="s">
        <v>765</v>
      </c>
      <c r="C75" s="264"/>
      <c r="D75" s="264"/>
      <c r="E75" s="262"/>
      <c r="F75" s="262"/>
      <c r="G75" s="264"/>
      <c r="H75" s="264"/>
      <c r="I75" s="264"/>
      <c r="J75" s="262"/>
      <c r="K75" s="262"/>
      <c r="L75" s="262"/>
      <c r="M75" s="262"/>
      <c r="N75" s="262"/>
      <c r="O75" s="264"/>
      <c r="P75" s="165"/>
    </row>
    <row r="76" spans="1:16" ht="16.5" customHeight="1" x14ac:dyDescent="0.2">
      <c r="A76" s="157" t="s">
        <v>514</v>
      </c>
      <c r="B76" s="159" t="s">
        <v>605</v>
      </c>
      <c r="C76" s="160"/>
      <c r="D76" s="160"/>
      <c r="E76" s="160"/>
      <c r="F76" s="160"/>
      <c r="G76" s="160"/>
      <c r="H76" s="160"/>
      <c r="I76" s="160"/>
      <c r="J76" s="160"/>
      <c r="K76" s="160"/>
      <c r="L76" s="160"/>
      <c r="M76" s="160"/>
      <c r="N76" s="160"/>
      <c r="O76" s="153"/>
      <c r="P76" s="234"/>
    </row>
    <row r="77" spans="1:16" ht="16.5" customHeight="1" x14ac:dyDescent="0.2">
      <c r="A77" s="157" t="s">
        <v>514</v>
      </c>
      <c r="B77" s="162" t="s">
        <v>648</v>
      </c>
      <c r="C77" s="160"/>
      <c r="D77" s="160"/>
      <c r="E77" s="160"/>
      <c r="F77" s="160"/>
      <c r="G77" s="160"/>
      <c r="H77" s="160"/>
      <c r="I77" s="160"/>
      <c r="J77" s="160"/>
      <c r="K77" s="160"/>
      <c r="L77" s="160"/>
      <c r="M77" s="160"/>
      <c r="N77" s="161"/>
      <c r="O77" s="153"/>
      <c r="P77" s="234"/>
    </row>
    <row r="78" spans="1:16" ht="26.25" customHeight="1" x14ac:dyDescent="0.2">
      <c r="A78" s="157" t="s">
        <v>514</v>
      </c>
      <c r="B78" s="835" t="s">
        <v>649</v>
      </c>
      <c r="C78" s="836"/>
      <c r="D78" s="836"/>
      <c r="E78" s="836"/>
      <c r="F78" s="836"/>
      <c r="G78" s="836"/>
      <c r="H78" s="836"/>
      <c r="I78" s="836"/>
      <c r="J78" s="836"/>
      <c r="K78" s="836"/>
      <c r="L78" s="836"/>
      <c r="M78" s="836"/>
      <c r="N78" s="836"/>
      <c r="O78" s="836"/>
      <c r="P78" s="836"/>
    </row>
    <row r="79" spans="1:16" ht="16.5" customHeight="1" x14ac:dyDescent="0.2">
      <c r="A79" s="157" t="s">
        <v>517</v>
      </c>
      <c r="B79" s="203" t="s">
        <v>664</v>
      </c>
      <c r="C79" s="153"/>
      <c r="D79" s="153"/>
      <c r="E79" s="154"/>
      <c r="F79" s="154"/>
      <c r="G79" s="153"/>
      <c r="H79" s="153"/>
      <c r="I79" s="153"/>
      <c r="J79" s="154"/>
      <c r="K79" s="154"/>
      <c r="L79" s="154"/>
      <c r="M79" s="154"/>
      <c r="N79" s="154"/>
      <c r="O79" s="153"/>
      <c r="P79" s="235"/>
    </row>
    <row r="80" spans="1:16" ht="16.5" customHeight="1" x14ac:dyDescent="0.2">
      <c r="A80" s="157" t="s">
        <v>518</v>
      </c>
      <c r="B80" s="150" t="s">
        <v>609</v>
      </c>
      <c r="C80" s="153"/>
      <c r="D80" s="153"/>
      <c r="E80" s="154"/>
      <c r="F80" s="154"/>
      <c r="G80" s="153"/>
      <c r="H80" s="153"/>
      <c r="I80" s="153"/>
      <c r="J80" s="154"/>
      <c r="K80" s="154"/>
      <c r="L80" s="154"/>
      <c r="M80" s="154"/>
      <c r="N80" s="154"/>
      <c r="O80" s="153"/>
      <c r="P80" s="163"/>
    </row>
    <row r="81" spans="1:16" ht="16.5" customHeight="1" x14ac:dyDescent="0.2">
      <c r="A81" s="157" t="s">
        <v>520</v>
      </c>
      <c r="B81" s="203" t="s">
        <v>737</v>
      </c>
      <c r="C81" s="153"/>
      <c r="D81" s="153"/>
      <c r="E81" s="154"/>
      <c r="F81" s="154"/>
      <c r="G81" s="153"/>
      <c r="H81" s="153"/>
      <c r="I81" s="153"/>
      <c r="J81" s="154"/>
      <c r="K81" s="154"/>
      <c r="L81" s="154"/>
      <c r="M81" s="154"/>
      <c r="N81" s="154"/>
      <c r="O81" s="153"/>
      <c r="P81" s="163"/>
    </row>
    <row r="82" spans="1:16" ht="16.5" customHeight="1" x14ac:dyDescent="0.2">
      <c r="A82" s="157" t="s">
        <v>521</v>
      </c>
      <c r="B82" s="150" t="s">
        <v>738</v>
      </c>
      <c r="C82" s="153"/>
      <c r="D82" s="153"/>
      <c r="E82" s="154"/>
      <c r="F82" s="154"/>
      <c r="G82" s="153"/>
      <c r="H82" s="153"/>
      <c r="I82" s="153"/>
      <c r="J82" s="154"/>
      <c r="K82" s="154"/>
      <c r="L82" s="154"/>
      <c r="M82" s="154"/>
      <c r="N82" s="154"/>
      <c r="O82" s="153"/>
      <c r="P82" s="163"/>
    </row>
    <row r="83" spans="1:16" ht="39" customHeight="1" x14ac:dyDescent="0.2">
      <c r="A83" s="158" t="s">
        <v>6</v>
      </c>
      <c r="B83" s="835" t="s">
        <v>656</v>
      </c>
      <c r="C83" s="836"/>
      <c r="D83" s="836"/>
      <c r="E83" s="836"/>
      <c r="F83" s="836"/>
      <c r="G83" s="836"/>
      <c r="H83" s="836"/>
      <c r="I83" s="836"/>
      <c r="J83" s="836"/>
      <c r="K83" s="836"/>
      <c r="L83" s="836"/>
      <c r="M83" s="836"/>
      <c r="N83" s="836"/>
      <c r="O83" s="836"/>
      <c r="P83" s="836"/>
    </row>
  </sheetData>
  <mergeCells count="18">
    <mergeCell ref="B78:P78"/>
    <mergeCell ref="B83:P83"/>
    <mergeCell ref="L3:M3"/>
    <mergeCell ref="N3:O3"/>
    <mergeCell ref="A58:K58"/>
    <mergeCell ref="B5:D5"/>
    <mergeCell ref="E5:F5"/>
    <mergeCell ref="G5:O5"/>
    <mergeCell ref="C3:E3"/>
    <mergeCell ref="G1:H1"/>
    <mergeCell ref="G2:H2"/>
    <mergeCell ref="A64:P64"/>
    <mergeCell ref="A65:P65"/>
    <mergeCell ref="L1:O1"/>
    <mergeCell ref="L2:M2"/>
    <mergeCell ref="N2:O2"/>
    <mergeCell ref="C1:E1"/>
    <mergeCell ref="C2:E2"/>
  </mergeCells>
  <phoneticPr fontId="10" type="noConversion"/>
  <conditionalFormatting sqref="K8">
    <cfRule type="cellIs" dxfId="61" priority="58" operator="equal">
      <formula>0</formula>
    </cfRule>
  </conditionalFormatting>
  <conditionalFormatting sqref="K8">
    <cfRule type="expression" dxfId="60" priority="57">
      <formula>$Q8="ENCODE Exchange rate !"</formula>
    </cfRule>
  </conditionalFormatting>
  <conditionalFormatting sqref="E1:E3">
    <cfRule type="cellIs" dxfId="59" priority="47" operator="equal">
      <formula>"ADDITIONAL"</formula>
    </cfRule>
    <cfRule type="cellIs" dxfId="58" priority="48" operator="equal">
      <formula>"?"</formula>
    </cfRule>
  </conditionalFormatting>
  <conditionalFormatting sqref="K9:K57">
    <cfRule type="cellIs" dxfId="57" priority="3" operator="equal">
      <formula>0</formula>
    </cfRule>
  </conditionalFormatting>
  <conditionalFormatting sqref="K9:K57">
    <cfRule type="expression" dxfId="56" priority="2">
      <formula>$Q9="ENCODE Exchange rate !"</formula>
    </cfRule>
  </conditionalFormatting>
  <conditionalFormatting sqref="N8:O8">
    <cfRule type="expression" dxfId="55" priority="4">
      <formula>$R8&lt;&gt;" "</formula>
    </cfRule>
  </conditionalFormatting>
  <conditionalFormatting sqref="N9:O57">
    <cfRule type="expression" dxfId="54" priority="1">
      <formula>$R9&lt;&gt;" "</formula>
    </cfRule>
  </conditionalFormatting>
  <pageMargins left="0.31496062992125984" right="0.39370078740157483" top="0.86614173228346458" bottom="0.59055118110236227" header="0.39370078740157483" footer="0.39370078740157483"/>
  <pageSetup paperSize="9" scale="51"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21505" r:id="rId5" name="CommandButton">
          <controlPr defaultSize="0" print="0" autoLine="0" r:id="rId6">
            <anchor moveWithCells="1">
              <from>
                <xdr:col>16</xdr:col>
                <xdr:colOff>200025</xdr:colOff>
                <xdr:row>0</xdr:row>
                <xdr:rowOff>190500</xdr:rowOff>
              </from>
              <to>
                <xdr:col>19</xdr:col>
                <xdr:colOff>304800</xdr:colOff>
                <xdr:row>3</xdr:row>
                <xdr:rowOff>9525</xdr:rowOff>
              </to>
            </anchor>
          </controlPr>
        </control>
      </mc:Choice>
      <mc:Fallback>
        <control shapeId="21505" r:id="rId5"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P8:P57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tabColor rgb="FF7030A0"/>
  </sheetPr>
  <dimension ref="A1:H177"/>
  <sheetViews>
    <sheetView topLeftCell="C1" workbookViewId="0">
      <selection activeCell="J28" sqref="J28"/>
    </sheetView>
  </sheetViews>
  <sheetFormatPr defaultColWidth="9.140625" defaultRowHeight="15" x14ac:dyDescent="0.25"/>
  <cols>
    <col min="1" max="1" width="18.140625" style="400" customWidth="1"/>
    <col min="2" max="2" width="76.5703125" style="400" customWidth="1"/>
    <col min="3" max="3" width="15.140625" style="427" customWidth="1"/>
    <col min="4" max="4" width="30.28515625" style="400" customWidth="1"/>
    <col min="5" max="5" width="52.28515625" style="400" customWidth="1"/>
    <col min="6" max="6" width="13.28515625" style="400" customWidth="1"/>
    <col min="7" max="7" width="18.42578125" style="400" customWidth="1"/>
    <col min="8" max="8" width="46" style="400" customWidth="1"/>
    <col min="9" max="9" width="9.140625" style="400"/>
    <col min="10" max="10" width="12.140625" style="400" customWidth="1"/>
    <col min="11" max="16384" width="9.140625" style="400"/>
  </cols>
  <sheetData>
    <row r="1" spans="1:7" ht="15.75" thickBot="1" x14ac:dyDescent="0.3">
      <c r="A1" s="760" t="s">
        <v>846</v>
      </c>
      <c r="B1" s="661" t="s">
        <v>947</v>
      </c>
      <c r="C1" s="664" t="s">
        <v>856</v>
      </c>
      <c r="D1" s="719" t="s">
        <v>900</v>
      </c>
      <c r="E1" s="725" t="s">
        <v>921</v>
      </c>
      <c r="F1" s="730" t="s">
        <v>941</v>
      </c>
      <c r="G1" s="399" t="s">
        <v>840</v>
      </c>
    </row>
    <row r="2" spans="1:7" x14ac:dyDescent="0.25">
      <c r="A2" s="761" t="s">
        <v>868</v>
      </c>
      <c r="B2" s="662" t="s">
        <v>950</v>
      </c>
      <c r="C2" s="665" t="s">
        <v>775</v>
      </c>
      <c r="D2" s="720" t="s">
        <v>915</v>
      </c>
      <c r="E2" s="726" t="s">
        <v>936</v>
      </c>
      <c r="F2" s="729" t="s">
        <v>943</v>
      </c>
      <c r="G2" s="368" t="s">
        <v>185</v>
      </c>
    </row>
    <row r="3" spans="1:7" ht="15.75" thickBot="1" x14ac:dyDescent="0.3">
      <c r="A3" s="761" t="s">
        <v>869</v>
      </c>
      <c r="B3" s="662" t="s">
        <v>870</v>
      </c>
      <c r="C3" s="666" t="s">
        <v>776</v>
      </c>
      <c r="D3" s="721" t="s">
        <v>907</v>
      </c>
      <c r="E3" s="727" t="s">
        <v>922</v>
      </c>
      <c r="F3" s="728" t="s">
        <v>942</v>
      </c>
      <c r="G3" s="368" t="s">
        <v>832</v>
      </c>
    </row>
    <row r="4" spans="1:7" x14ac:dyDescent="0.25">
      <c r="A4" s="761" t="s">
        <v>871</v>
      </c>
      <c r="B4" s="662" t="s">
        <v>872</v>
      </c>
      <c r="C4" s="665" t="s">
        <v>777</v>
      </c>
      <c r="D4" s="721" t="s">
        <v>913</v>
      </c>
      <c r="E4" s="722" t="s">
        <v>927</v>
      </c>
      <c r="F4" s="438"/>
      <c r="G4"/>
    </row>
    <row r="5" spans="1:7" x14ac:dyDescent="0.25">
      <c r="A5" s="761" t="s">
        <v>873</v>
      </c>
      <c r="B5" s="662" t="s">
        <v>874</v>
      </c>
      <c r="C5" s="666" t="s">
        <v>778</v>
      </c>
      <c r="D5" s="745" t="s">
        <v>944</v>
      </c>
      <c r="E5" s="722" t="s">
        <v>940</v>
      </c>
      <c r="F5" s="438"/>
      <c r="G5" s="746" t="s">
        <v>945</v>
      </c>
    </row>
    <row r="6" spans="1:7" x14ac:dyDescent="0.25">
      <c r="A6" s="761" t="s">
        <v>875</v>
      </c>
      <c r="B6" s="662" t="s">
        <v>876</v>
      </c>
      <c r="C6" s="665" t="s">
        <v>779</v>
      </c>
      <c r="D6" s="721" t="s">
        <v>908</v>
      </c>
      <c r="E6" s="722" t="s">
        <v>939</v>
      </c>
      <c r="F6" s="438"/>
      <c r="G6" s="151" t="s">
        <v>102</v>
      </c>
    </row>
    <row r="7" spans="1:7" x14ac:dyDescent="0.25">
      <c r="A7" s="761" t="s">
        <v>877</v>
      </c>
      <c r="B7" s="662" t="s">
        <v>878</v>
      </c>
      <c r="C7" s="666" t="s">
        <v>780</v>
      </c>
      <c r="D7" s="721" t="s">
        <v>906</v>
      </c>
      <c r="E7" s="722" t="s">
        <v>932</v>
      </c>
      <c r="F7" s="438"/>
    </row>
    <row r="8" spans="1:7" x14ac:dyDescent="0.25">
      <c r="A8" s="761" t="s">
        <v>879</v>
      </c>
      <c r="B8" s="662" t="s">
        <v>880</v>
      </c>
      <c r="C8" s="665" t="s">
        <v>781</v>
      </c>
      <c r="D8" s="721" t="s">
        <v>895</v>
      </c>
      <c r="E8" s="722" t="s">
        <v>926</v>
      </c>
      <c r="F8" s="438"/>
    </row>
    <row r="9" spans="1:7" x14ac:dyDescent="0.25">
      <c r="A9" s="761" t="s">
        <v>881</v>
      </c>
      <c r="B9" s="662" t="s">
        <v>882</v>
      </c>
      <c r="C9" s="666" t="s">
        <v>782</v>
      </c>
      <c r="D9" s="721" t="s">
        <v>917</v>
      </c>
      <c r="E9" s="722" t="s">
        <v>930</v>
      </c>
      <c r="F9" s="438"/>
      <c r="G9" s="746" t="s">
        <v>946</v>
      </c>
    </row>
    <row r="10" spans="1:7" x14ac:dyDescent="0.25">
      <c r="A10" s="761" t="s">
        <v>883</v>
      </c>
      <c r="B10" s="662" t="s">
        <v>884</v>
      </c>
      <c r="C10" s="665" t="s">
        <v>783</v>
      </c>
      <c r="D10" s="721" t="s">
        <v>905</v>
      </c>
      <c r="E10" s="722" t="s">
        <v>938</v>
      </c>
      <c r="F10" s="438"/>
      <c r="G10" s="747">
        <v>0.76300000000000001</v>
      </c>
    </row>
    <row r="11" spans="1:7" x14ac:dyDescent="0.25">
      <c r="A11" s="761" t="s">
        <v>885</v>
      </c>
      <c r="B11" s="662" t="s">
        <v>886</v>
      </c>
      <c r="C11" s="666" t="s">
        <v>784</v>
      </c>
      <c r="D11" s="721" t="s">
        <v>902</v>
      </c>
      <c r="E11" s="722" t="s">
        <v>931</v>
      </c>
      <c r="F11" s="438"/>
    </row>
    <row r="12" spans="1:7" x14ac:dyDescent="0.25">
      <c r="A12" s="761" t="s">
        <v>887</v>
      </c>
      <c r="B12" s="662" t="s">
        <v>888</v>
      </c>
      <c r="C12" s="665" t="s">
        <v>785</v>
      </c>
      <c r="D12" s="721" t="s">
        <v>903</v>
      </c>
      <c r="E12" s="722" t="s">
        <v>925</v>
      </c>
      <c r="F12" s="438"/>
    </row>
    <row r="13" spans="1:7" x14ac:dyDescent="0.25">
      <c r="A13" s="761" t="s">
        <v>889</v>
      </c>
      <c r="B13" s="662" t="s">
        <v>890</v>
      </c>
      <c r="C13" s="666" t="s">
        <v>786</v>
      </c>
      <c r="D13" s="721" t="s">
        <v>919</v>
      </c>
      <c r="E13" s="722" t="s">
        <v>934</v>
      </c>
      <c r="F13" s="438"/>
      <c r="G13" s="775" t="s">
        <v>973</v>
      </c>
    </row>
    <row r="14" spans="1:7" x14ac:dyDescent="0.25">
      <c r="A14" s="761" t="s">
        <v>891</v>
      </c>
      <c r="B14" s="662" t="s">
        <v>892</v>
      </c>
      <c r="C14" s="428"/>
      <c r="D14" s="721" t="s">
        <v>920</v>
      </c>
      <c r="E14" s="722" t="s">
        <v>937</v>
      </c>
      <c r="F14" s="438"/>
      <c r="G14" s="776">
        <v>0.19</v>
      </c>
    </row>
    <row r="15" spans="1:7" x14ac:dyDescent="0.25">
      <c r="A15" s="761" t="s">
        <v>893</v>
      </c>
      <c r="B15" s="662" t="s">
        <v>894</v>
      </c>
      <c r="C15" s="428"/>
      <c r="D15" s="721" t="s">
        <v>901</v>
      </c>
      <c r="E15" s="723" t="s">
        <v>923</v>
      </c>
    </row>
    <row r="16" spans="1:7" ht="15.75" thickBot="1" x14ac:dyDescent="0.3">
      <c r="A16" s="762" t="s">
        <v>864</v>
      </c>
      <c r="B16" s="663" t="s">
        <v>865</v>
      </c>
      <c r="C16" s="428"/>
      <c r="D16" s="721" t="s">
        <v>911</v>
      </c>
      <c r="E16" s="723" t="s">
        <v>924</v>
      </c>
    </row>
    <row r="17" spans="1:8" ht="15.75" thickBot="1" x14ac:dyDescent="0.3">
      <c r="B17"/>
      <c r="C17" s="3"/>
      <c r="D17" s="721" t="s">
        <v>918</v>
      </c>
      <c r="E17" s="722" t="s">
        <v>929</v>
      </c>
      <c r="G17" s="428"/>
      <c r="H17" s="428"/>
    </row>
    <row r="18" spans="1:8" x14ac:dyDescent="0.25">
      <c r="A18" s="757" t="s">
        <v>846</v>
      </c>
      <c r="B18" s="754" t="s">
        <v>948</v>
      </c>
      <c r="C18" s="3"/>
      <c r="D18" s="721" t="s">
        <v>912</v>
      </c>
      <c r="E18" s="722" t="s">
        <v>933</v>
      </c>
      <c r="G18" s="428"/>
      <c r="H18" s="428"/>
    </row>
    <row r="19" spans="1:8" x14ac:dyDescent="0.25">
      <c r="A19" s="758" t="s">
        <v>868</v>
      </c>
      <c r="B19" s="755" t="s">
        <v>951</v>
      </c>
      <c r="C19" s="3"/>
      <c r="D19" s="721" t="s">
        <v>909</v>
      </c>
      <c r="E19" s="722" t="s">
        <v>928</v>
      </c>
      <c r="G19" s="428"/>
      <c r="H19" s="428"/>
    </row>
    <row r="20" spans="1:8" ht="15.75" thickBot="1" x14ac:dyDescent="0.3">
      <c r="A20" s="758" t="s">
        <v>869</v>
      </c>
      <c r="B20" s="755" t="s">
        <v>870</v>
      </c>
      <c r="C20" s="3"/>
      <c r="D20" s="721" t="s">
        <v>914</v>
      </c>
      <c r="E20" s="724" t="s">
        <v>935</v>
      </c>
      <c r="G20" s="428"/>
      <c r="H20" s="428"/>
    </row>
    <row r="21" spans="1:8" x14ac:dyDescent="0.25">
      <c r="A21" s="758" t="s">
        <v>871</v>
      </c>
      <c r="B21" s="755" t="s">
        <v>872</v>
      </c>
      <c r="C21" s="3"/>
      <c r="D21" s="466" t="s">
        <v>910</v>
      </c>
      <c r="G21" s="428"/>
      <c r="H21" s="428"/>
    </row>
    <row r="22" spans="1:8" x14ac:dyDescent="0.25">
      <c r="A22" s="758" t="s">
        <v>873</v>
      </c>
      <c r="B22" s="755" t="s">
        <v>874</v>
      </c>
      <c r="C22" s="3"/>
      <c r="D22" s="466" t="s">
        <v>904</v>
      </c>
      <c r="G22" s="429"/>
      <c r="H22" s="429"/>
    </row>
    <row r="23" spans="1:8" ht="15.75" thickBot="1" x14ac:dyDescent="0.3">
      <c r="A23" s="758" t="s">
        <v>875</v>
      </c>
      <c r="B23" s="755" t="s">
        <v>876</v>
      </c>
      <c r="C23" s="3"/>
      <c r="D23" s="467" t="s">
        <v>916</v>
      </c>
      <c r="G23" s="429"/>
      <c r="H23" s="429"/>
    </row>
    <row r="24" spans="1:8" x14ac:dyDescent="0.25">
      <c r="A24" s="758" t="s">
        <v>877</v>
      </c>
      <c r="B24" s="755" t="s">
        <v>878</v>
      </c>
      <c r="D24"/>
      <c r="G24" s="429"/>
      <c r="H24" s="429"/>
    </row>
    <row r="25" spans="1:8" x14ac:dyDescent="0.25">
      <c r="A25" s="758" t="s">
        <v>879</v>
      </c>
      <c r="B25" s="755" t="s">
        <v>880</v>
      </c>
      <c r="G25" s="429"/>
      <c r="H25" s="429"/>
    </row>
    <row r="26" spans="1:8" x14ac:dyDescent="0.25">
      <c r="A26" s="758" t="s">
        <v>881</v>
      </c>
      <c r="B26" s="755" t="s">
        <v>882</v>
      </c>
      <c r="G26" s="429"/>
      <c r="H26" s="429"/>
    </row>
    <row r="27" spans="1:8" x14ac:dyDescent="0.25">
      <c r="A27" s="758" t="s">
        <v>883</v>
      </c>
      <c r="B27" s="755" t="s">
        <v>884</v>
      </c>
      <c r="G27" s="429"/>
      <c r="H27" s="429"/>
    </row>
    <row r="28" spans="1:8" x14ac:dyDescent="0.25">
      <c r="A28" s="758" t="s">
        <v>885</v>
      </c>
      <c r="B28" s="755" t="s">
        <v>886</v>
      </c>
      <c r="G28" s="429"/>
      <c r="H28" s="429"/>
    </row>
    <row r="29" spans="1:8" x14ac:dyDescent="0.25">
      <c r="A29" s="758" t="s">
        <v>887</v>
      </c>
      <c r="B29" s="755" t="s">
        <v>888</v>
      </c>
      <c r="G29" s="429"/>
      <c r="H29" s="429"/>
    </row>
    <row r="30" spans="1:8" x14ac:dyDescent="0.25">
      <c r="A30" s="758" t="s">
        <v>889</v>
      </c>
      <c r="B30" s="755" t="s">
        <v>890</v>
      </c>
      <c r="G30" s="429"/>
      <c r="H30" s="429"/>
    </row>
    <row r="31" spans="1:8" x14ac:dyDescent="0.25">
      <c r="A31" s="758" t="s">
        <v>891</v>
      </c>
      <c r="B31" s="755" t="s">
        <v>892</v>
      </c>
      <c r="G31" s="429"/>
      <c r="H31" s="429"/>
    </row>
    <row r="32" spans="1:8" x14ac:dyDescent="0.25">
      <c r="A32" s="758" t="s">
        <v>893</v>
      </c>
      <c r="B32" s="755" t="s">
        <v>894</v>
      </c>
      <c r="G32" s="429"/>
      <c r="H32" s="429"/>
    </row>
    <row r="33" spans="1:8" ht="15.75" thickBot="1" x14ac:dyDescent="0.3">
      <c r="A33" s="759" t="s">
        <v>864</v>
      </c>
      <c r="B33" s="756" t="s">
        <v>865</v>
      </c>
      <c r="G33" s="429"/>
      <c r="H33" s="429"/>
    </row>
    <row r="34" spans="1:8" ht="15.75" thickBot="1" x14ac:dyDescent="0.3">
      <c r="G34" s="429"/>
      <c r="H34" s="429"/>
    </row>
    <row r="35" spans="1:8" x14ac:dyDescent="0.25">
      <c r="A35" s="751" t="s">
        <v>846</v>
      </c>
      <c r="B35" s="748" t="s">
        <v>949</v>
      </c>
      <c r="G35" s="429"/>
      <c r="H35" s="429"/>
    </row>
    <row r="36" spans="1:8" x14ac:dyDescent="0.25">
      <c r="A36" s="752" t="s">
        <v>868</v>
      </c>
      <c r="B36" s="749" t="s">
        <v>952</v>
      </c>
      <c r="G36" s="430"/>
      <c r="H36" s="430"/>
    </row>
    <row r="37" spans="1:8" x14ac:dyDescent="0.25">
      <c r="A37" s="752" t="s">
        <v>869</v>
      </c>
      <c r="B37" s="749" t="s">
        <v>870</v>
      </c>
    </row>
    <row r="38" spans="1:8" x14ac:dyDescent="0.25">
      <c r="A38" s="752" t="s">
        <v>871</v>
      </c>
      <c r="B38" s="749" t="s">
        <v>872</v>
      </c>
    </row>
    <row r="39" spans="1:8" x14ac:dyDescent="0.25">
      <c r="A39" s="752" t="s">
        <v>873</v>
      </c>
      <c r="B39" s="749" t="s">
        <v>874</v>
      </c>
    </row>
    <row r="40" spans="1:8" x14ac:dyDescent="0.25">
      <c r="A40" s="752" t="s">
        <v>875</v>
      </c>
      <c r="B40" s="749" t="s">
        <v>876</v>
      </c>
    </row>
    <row r="41" spans="1:8" x14ac:dyDescent="0.25">
      <c r="A41" s="752" t="s">
        <v>877</v>
      </c>
      <c r="B41" s="749" t="s">
        <v>878</v>
      </c>
    </row>
    <row r="42" spans="1:8" x14ac:dyDescent="0.25">
      <c r="A42" s="752" t="s">
        <v>879</v>
      </c>
      <c r="B42" s="749" t="s">
        <v>880</v>
      </c>
    </row>
    <row r="43" spans="1:8" x14ac:dyDescent="0.25">
      <c r="A43" s="752" t="s">
        <v>881</v>
      </c>
      <c r="B43" s="749" t="s">
        <v>882</v>
      </c>
    </row>
    <row r="44" spans="1:8" x14ac:dyDescent="0.25">
      <c r="A44" s="752" t="s">
        <v>883</v>
      </c>
      <c r="B44" s="749" t="s">
        <v>884</v>
      </c>
    </row>
    <row r="45" spans="1:8" x14ac:dyDescent="0.25">
      <c r="A45" s="752" t="s">
        <v>885</v>
      </c>
      <c r="B45" s="749" t="s">
        <v>886</v>
      </c>
    </row>
    <row r="46" spans="1:8" x14ac:dyDescent="0.25">
      <c r="A46" s="752" t="s">
        <v>887</v>
      </c>
      <c r="B46" s="749" t="s">
        <v>888</v>
      </c>
    </row>
    <row r="47" spans="1:8" x14ac:dyDescent="0.25">
      <c r="A47" s="752" t="s">
        <v>889</v>
      </c>
      <c r="B47" s="749" t="s">
        <v>890</v>
      </c>
    </row>
    <row r="48" spans="1:8" x14ac:dyDescent="0.25">
      <c r="A48" s="752" t="s">
        <v>891</v>
      </c>
      <c r="B48" s="749" t="s">
        <v>892</v>
      </c>
    </row>
    <row r="49" spans="1:2" x14ac:dyDescent="0.25">
      <c r="A49" s="752" t="s">
        <v>893</v>
      </c>
      <c r="B49" s="749" t="s">
        <v>894</v>
      </c>
    </row>
    <row r="50" spans="1:2" ht="15.75" thickBot="1" x14ac:dyDescent="0.3">
      <c r="A50" s="753" t="s">
        <v>864</v>
      </c>
      <c r="B50" s="750" t="s">
        <v>865</v>
      </c>
    </row>
    <row r="51" spans="1:2" x14ac:dyDescent="0.25">
      <c r="A51"/>
    </row>
    <row r="52" spans="1:2" x14ac:dyDescent="0.25">
      <c r="A52"/>
    </row>
    <row r="53" spans="1:2" x14ac:dyDescent="0.25">
      <c r="A53"/>
    </row>
    <row r="54" spans="1:2" x14ac:dyDescent="0.25">
      <c r="A54"/>
    </row>
    <row r="55" spans="1:2" x14ac:dyDescent="0.25">
      <c r="A55"/>
    </row>
    <row r="56" spans="1:2" x14ac:dyDescent="0.25">
      <c r="A56"/>
    </row>
    <row r="57" spans="1:2" x14ac:dyDescent="0.25">
      <c r="A57"/>
    </row>
    <row r="58" spans="1:2" x14ac:dyDescent="0.25">
      <c r="A58"/>
    </row>
    <row r="59" spans="1:2" x14ac:dyDescent="0.25">
      <c r="A59"/>
    </row>
    <row r="60" spans="1:2" x14ac:dyDescent="0.25">
      <c r="A60"/>
    </row>
    <row r="61" spans="1:2" x14ac:dyDescent="0.25">
      <c r="A61"/>
    </row>
    <row r="62" spans="1:2" x14ac:dyDescent="0.25">
      <c r="A62"/>
    </row>
    <row r="63" spans="1:2" x14ac:dyDescent="0.25">
      <c r="A63"/>
    </row>
    <row r="64" spans="1:2" x14ac:dyDescent="0.25">
      <c r="A64"/>
    </row>
    <row r="65" spans="1:3" x14ac:dyDescent="0.25">
      <c r="A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B171"/>
      <c r="C171"/>
    </row>
    <row r="172" spans="1:3" x14ac:dyDescent="0.25">
      <c r="B172"/>
      <c r="C172"/>
    </row>
    <row r="173" spans="1:3" x14ac:dyDescent="0.25">
      <c r="B173"/>
      <c r="C173"/>
    </row>
    <row r="174" spans="1:3" x14ac:dyDescent="0.25">
      <c r="B174"/>
      <c r="C174"/>
    </row>
    <row r="175" spans="1:3" x14ac:dyDescent="0.25">
      <c r="B175"/>
      <c r="C175"/>
    </row>
    <row r="176" spans="1:3" x14ac:dyDescent="0.25">
      <c r="B176"/>
      <c r="C176"/>
    </row>
    <row r="177" spans="2:3" x14ac:dyDescent="0.25">
      <c r="B177"/>
      <c r="C177"/>
    </row>
  </sheetData>
  <sheetProtection algorithmName="SHA-512" hashValue="8rFfHUW7oYMYkDoUQJauhQ+v20UWRjKVc2bOjh5ULAEn+rOnsTORcDb5SslN5ge1j0zRXqt0ndGPSznwqSug+Q==" saltValue="CS7uyItpCjTrl5Rzl/92Kw==" spinCount="100000" sheet="1" objects="1" scenarios="1"/>
  <sortState ref="D2:D23">
    <sortCondition ref="D2:D23"/>
  </sortState>
  <dataValidations count="1">
    <dataValidation type="list" allowBlank="1" showInputMessage="1" showErrorMessage="1" sqref="G6">
      <formula1>"DK,GB,DE"</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8">
    <pageSetUpPr fitToPage="1"/>
  </sheetPr>
  <dimension ref="A1:O81"/>
  <sheetViews>
    <sheetView workbookViewId="0"/>
  </sheetViews>
  <sheetFormatPr defaultColWidth="9.140625" defaultRowHeight="12.75" x14ac:dyDescent="0.2"/>
  <cols>
    <col min="1" max="1" width="4.28515625" style="90" customWidth="1"/>
    <col min="2" max="2" width="20" style="90" customWidth="1"/>
    <col min="3" max="4" width="12.85546875" style="90" customWidth="1"/>
    <col min="5" max="5" width="28.5703125" style="90" customWidth="1"/>
    <col min="6" max="6" width="35.85546875" style="90" customWidth="1"/>
    <col min="7" max="8" width="15" style="90" customWidth="1"/>
    <col min="9" max="9" width="9.7109375" style="90" customWidth="1"/>
    <col min="10" max="11" width="15" style="90" customWidth="1"/>
    <col min="12" max="12" width="21.42578125" style="118" customWidth="1"/>
    <col min="13" max="13" width="22.85546875" style="90" customWidth="1"/>
    <col min="14" max="14" width="9.140625" style="90"/>
    <col min="15" max="15" width="11.42578125" style="90" hidden="1" customWidth="1"/>
    <col min="16" max="16384" width="9.140625" style="90"/>
  </cols>
  <sheetData>
    <row r="1" spans="1:15" ht="16.5" customHeight="1" x14ac:dyDescent="0.2">
      <c r="A1" s="59"/>
      <c r="B1" s="73" t="s">
        <v>684</v>
      </c>
      <c r="C1" s="868" t="str">
        <f>'Individual Cost Statement'!B3:B3</f>
        <v>LIFE19 ENV/DK/000013 - ForFit</v>
      </c>
      <c r="D1" s="868"/>
      <c r="E1" s="868"/>
      <c r="F1" s="20"/>
      <c r="G1" s="115" t="s">
        <v>73</v>
      </c>
      <c r="H1" s="103" t="str">
        <f>'Individual Cost Statement'!E3:E3</f>
        <v>1. September 2020</v>
      </c>
      <c r="I1" s="877" t="s">
        <v>540</v>
      </c>
      <c r="J1" s="877"/>
      <c r="K1" s="877"/>
      <c r="L1" s="117"/>
    </row>
    <row r="2" spans="1:15" ht="16.5" customHeight="1" x14ac:dyDescent="0.2">
      <c r="A2" s="59"/>
      <c r="B2" s="73" t="s">
        <v>178</v>
      </c>
      <c r="C2" s="868" t="str">
        <f>'Individual Cost Statement'!B4:B4</f>
        <v>Denmark</v>
      </c>
      <c r="D2" s="868"/>
      <c r="E2" s="868"/>
      <c r="F2" s="20"/>
      <c r="G2" s="115" t="s">
        <v>74</v>
      </c>
      <c r="H2" s="103" t="str">
        <f>'Individual Cost Statement'!E4:E4</f>
        <v>31. December 2020</v>
      </c>
      <c r="I2" s="878" t="s">
        <v>563</v>
      </c>
      <c r="J2" s="878"/>
      <c r="K2" s="878"/>
      <c r="L2" s="117"/>
    </row>
    <row r="3" spans="1:15" ht="16.5" customHeight="1" x14ac:dyDescent="0.2">
      <c r="A3" s="59"/>
      <c r="B3" s="73" t="s">
        <v>524</v>
      </c>
      <c r="C3" s="868" t="str">
        <f>'Individual Cost Statement'!B6:B6</f>
        <v>Københavns Universitet</v>
      </c>
      <c r="D3" s="868"/>
      <c r="E3" s="868"/>
      <c r="F3" s="84"/>
      <c r="G3" s="59"/>
      <c r="I3" s="888">
        <f ca="1">K58</f>
        <v>0</v>
      </c>
      <c r="J3" s="888"/>
      <c r="K3" s="888"/>
      <c r="L3" s="117"/>
    </row>
    <row r="4" spans="1:15" ht="16.5" customHeight="1" x14ac:dyDescent="0.2">
      <c r="B4" s="91"/>
    </row>
    <row r="5" spans="1:15" ht="16.5" customHeight="1" x14ac:dyDescent="0.25">
      <c r="B5" s="896" t="s">
        <v>511</v>
      </c>
      <c r="C5" s="896"/>
      <c r="D5" s="896"/>
      <c r="E5" s="912" t="s">
        <v>174</v>
      </c>
      <c r="F5" s="912"/>
      <c r="G5" s="897" t="s">
        <v>534</v>
      </c>
      <c r="H5" s="897"/>
      <c r="I5" s="897"/>
      <c r="J5" s="897"/>
      <c r="K5" s="897"/>
      <c r="L5" s="204" t="s">
        <v>612</v>
      </c>
      <c r="M5" s="363" t="s">
        <v>834</v>
      </c>
      <c r="N5" s="363" t="s">
        <v>835</v>
      </c>
    </row>
    <row r="6" spans="1:15" ht="16.5" customHeight="1" x14ac:dyDescent="0.2">
      <c r="A6" s="57" t="s">
        <v>4</v>
      </c>
      <c r="B6" s="67" t="s">
        <v>81</v>
      </c>
      <c r="C6" s="67" t="s">
        <v>82</v>
      </c>
      <c r="D6" s="67" t="s">
        <v>83</v>
      </c>
      <c r="E6" s="68" t="s">
        <v>85</v>
      </c>
      <c r="F6" s="68" t="s">
        <v>86</v>
      </c>
      <c r="G6" s="209" t="s">
        <v>51</v>
      </c>
      <c r="H6" s="209" t="s">
        <v>52</v>
      </c>
      <c r="I6" s="209" t="s">
        <v>53</v>
      </c>
      <c r="J6" s="209" t="s">
        <v>54</v>
      </c>
      <c r="K6" s="209" t="s">
        <v>514</v>
      </c>
      <c r="L6" s="119" t="s">
        <v>6</v>
      </c>
      <c r="M6" s="364" t="s">
        <v>836</v>
      </c>
      <c r="N6" s="364" t="s">
        <v>836</v>
      </c>
    </row>
    <row r="7" spans="1:15" s="2" customFormat="1" ht="83.25" customHeight="1" x14ac:dyDescent="0.2">
      <c r="A7" s="58" t="s">
        <v>0</v>
      </c>
      <c r="B7" s="47" t="s">
        <v>12</v>
      </c>
      <c r="C7" s="47" t="s">
        <v>56</v>
      </c>
      <c r="D7" s="47" t="s">
        <v>7</v>
      </c>
      <c r="E7" s="70" t="s">
        <v>13</v>
      </c>
      <c r="F7" s="70" t="s">
        <v>39</v>
      </c>
      <c r="G7" s="48" t="s">
        <v>512</v>
      </c>
      <c r="H7" s="48" t="s">
        <v>513</v>
      </c>
      <c r="I7" s="206" t="s">
        <v>3</v>
      </c>
      <c r="J7" s="208" t="s">
        <v>719</v>
      </c>
      <c r="K7" s="208" t="s">
        <v>716</v>
      </c>
      <c r="L7" s="205" t="s">
        <v>613</v>
      </c>
      <c r="M7" s="365"/>
      <c r="N7" s="365"/>
      <c r="O7" s="102" t="s">
        <v>562</v>
      </c>
    </row>
    <row r="8" spans="1:15" ht="15" customHeight="1" x14ac:dyDescent="0.2">
      <c r="A8" s="13">
        <f t="shared" ref="A8:A57" si="0">ROW()-7</f>
        <v>1</v>
      </c>
      <c r="B8" s="52"/>
      <c r="C8" s="53"/>
      <c r="D8" s="52"/>
      <c r="E8" s="40"/>
      <c r="F8" s="40"/>
      <c r="G8" s="34"/>
      <c r="H8" s="34"/>
      <c r="I8" s="72">
        <f>IF(AND('Individual Cost Statement'!$D$25:$D$25="Not applicable (all costs in EURO)",G8&gt;0),1,IF(AND('Individual Cost Statement'!$D$25:$D$25="Date when costs incurred",G8&gt;0),0,'Individual Cost Statement'!$F$26))</f>
        <v>1</v>
      </c>
      <c r="J8" s="35" t="str">
        <f>IF(AND(G8&gt;0,I8&gt;0),G8/I8," ")</f>
        <v xml:space="preserve"> </v>
      </c>
      <c r="K8" s="35" t="str">
        <f>IF(AND(H8&gt;0,I8&gt;0),H8/I8," ")</f>
        <v xml:space="preserve"> </v>
      </c>
      <c r="L8" s="261"/>
      <c r="M8" s="369" t="str">
        <f>IF(I8&gt;0," ",IF(AND('Individual Cost Statement'!$D$25:$D$25="Date when costs incurred",G8&gt;0),"ENCODE Exchange rate !"," "))</f>
        <v xml:space="preserve"> </v>
      </c>
      <c r="N8" s="370"/>
      <c r="O8" s="16" t="str">
        <f>IF(J8=" "," ",K8-J8)</f>
        <v xml:space="preserve"> </v>
      </c>
    </row>
    <row r="9" spans="1:15" ht="15" customHeight="1" x14ac:dyDescent="0.2">
      <c r="A9" s="13">
        <f t="shared" si="0"/>
        <v>2</v>
      </c>
      <c r="B9" s="52"/>
      <c r="C9" s="53"/>
      <c r="D9" s="52"/>
      <c r="E9" s="40"/>
      <c r="F9" s="40"/>
      <c r="G9" s="34"/>
      <c r="H9" s="34"/>
      <c r="I9" s="72">
        <f>IF(AND('Individual Cost Statement'!$D$25:$D$25="Not applicable (all costs in EURO)",G9&gt;0),1,IF(AND('Individual Cost Statement'!$D$25:$D$25="Date when costs incurred",G9&gt;0),0,'Individual Cost Statement'!$F$26))</f>
        <v>1</v>
      </c>
      <c r="J9" s="35" t="str">
        <f t="shared" ref="J9:J57" si="1">IF(AND(G9&gt;0,I9&gt;0),G9/I9," ")</f>
        <v xml:space="preserve"> </v>
      </c>
      <c r="K9" s="35" t="str">
        <f t="shared" ref="K9:K57" si="2">IF(AND(H9&gt;0,I9&gt;0),H9/I9," ")</f>
        <v xml:space="preserve"> </v>
      </c>
      <c r="L9" s="261"/>
      <c r="M9" s="369" t="str">
        <f>IF(I9&gt;0," ",IF(AND('Individual Cost Statement'!$D$25:$D$25="Date when costs incurred",G9&gt;0),"ENCODE Exchange rate !"," "))</f>
        <v xml:space="preserve"> </v>
      </c>
      <c r="N9" s="370"/>
      <c r="O9" s="16" t="str">
        <f t="shared" ref="O9:O57" si="3">IF(J9=" "," ",K9-J9)</f>
        <v xml:space="preserve"> </v>
      </c>
    </row>
    <row r="10" spans="1:15" ht="15" customHeight="1" x14ac:dyDescent="0.2">
      <c r="A10" s="13">
        <f t="shared" si="0"/>
        <v>3</v>
      </c>
      <c r="B10" s="52"/>
      <c r="C10" s="53"/>
      <c r="D10" s="52"/>
      <c r="E10" s="40"/>
      <c r="F10" s="40"/>
      <c r="G10" s="34"/>
      <c r="H10" s="34"/>
      <c r="I10" s="72">
        <f>IF(AND('Individual Cost Statement'!$D$25:$D$25="Not applicable (all costs in EURO)",G10&gt;0),1,IF(AND('Individual Cost Statement'!$D$25:$D$25="Date when costs incurred",G10&gt;0),0,'Individual Cost Statement'!$F$26))</f>
        <v>1</v>
      </c>
      <c r="J10" s="35" t="str">
        <f t="shared" si="1"/>
        <v xml:space="preserve"> </v>
      </c>
      <c r="K10" s="35" t="str">
        <f t="shared" si="2"/>
        <v xml:space="preserve"> </v>
      </c>
      <c r="L10" s="261"/>
      <c r="M10" s="369" t="str">
        <f>IF(I10&gt;0," ",IF(AND('Individual Cost Statement'!$D$25:$D$25="Date when costs incurred",G10&gt;0),"ENCODE Exchange rate !"," "))</f>
        <v xml:space="preserve"> </v>
      </c>
      <c r="N10" s="370"/>
      <c r="O10" s="16" t="str">
        <f t="shared" si="3"/>
        <v xml:space="preserve"> </v>
      </c>
    </row>
    <row r="11" spans="1:15" ht="15" customHeight="1" x14ac:dyDescent="0.2">
      <c r="A11" s="13">
        <f t="shared" si="0"/>
        <v>4</v>
      </c>
      <c r="B11" s="52"/>
      <c r="C11" s="53"/>
      <c r="D11" s="52"/>
      <c r="E11" s="40"/>
      <c r="F11" s="40"/>
      <c r="G11" s="34"/>
      <c r="H11" s="34"/>
      <c r="I11" s="72">
        <f>IF(AND('Individual Cost Statement'!$D$25:$D$25="Not applicable (all costs in EURO)",G11&gt;0),1,IF(AND('Individual Cost Statement'!$D$25:$D$25="Date when costs incurred",G11&gt;0),0,'Individual Cost Statement'!$F$26))</f>
        <v>1</v>
      </c>
      <c r="J11" s="35" t="str">
        <f t="shared" si="1"/>
        <v xml:space="preserve"> </v>
      </c>
      <c r="K11" s="35" t="str">
        <f t="shared" si="2"/>
        <v xml:space="preserve"> </v>
      </c>
      <c r="L11" s="261"/>
      <c r="M11" s="369" t="str">
        <f>IF(I11&gt;0," ",IF(AND('Individual Cost Statement'!$D$25:$D$25="Date when costs incurred",G11&gt;0),"ENCODE Exchange rate !"," "))</f>
        <v xml:space="preserve"> </v>
      </c>
      <c r="N11" s="370"/>
      <c r="O11" s="16" t="str">
        <f t="shared" si="3"/>
        <v xml:space="preserve"> </v>
      </c>
    </row>
    <row r="12" spans="1:15" ht="15" customHeight="1" x14ac:dyDescent="0.2">
      <c r="A12" s="13">
        <f t="shared" si="0"/>
        <v>5</v>
      </c>
      <c r="B12" s="52"/>
      <c r="C12" s="53"/>
      <c r="D12" s="52"/>
      <c r="E12" s="40"/>
      <c r="F12" s="40"/>
      <c r="G12" s="34"/>
      <c r="H12" s="34"/>
      <c r="I12" s="72">
        <f>IF(AND('Individual Cost Statement'!$D$25:$D$25="Not applicable (all costs in EURO)",G12&gt;0),1,IF(AND('Individual Cost Statement'!$D$25:$D$25="Date when costs incurred",G12&gt;0),0,'Individual Cost Statement'!$F$26))</f>
        <v>1</v>
      </c>
      <c r="J12" s="35" t="str">
        <f t="shared" si="1"/>
        <v xml:space="preserve"> </v>
      </c>
      <c r="K12" s="35" t="str">
        <f t="shared" si="2"/>
        <v xml:space="preserve"> </v>
      </c>
      <c r="L12" s="261"/>
      <c r="M12" s="369" t="str">
        <f>IF(I12&gt;0," ",IF(AND('Individual Cost Statement'!$D$25:$D$25="Date when costs incurred",G12&gt;0),"ENCODE Exchange rate !"," "))</f>
        <v xml:space="preserve"> </v>
      </c>
      <c r="N12" s="370"/>
      <c r="O12" s="16" t="str">
        <f t="shared" si="3"/>
        <v xml:space="preserve"> </v>
      </c>
    </row>
    <row r="13" spans="1:15" ht="15" customHeight="1" x14ac:dyDescent="0.2">
      <c r="A13" s="13">
        <f t="shared" si="0"/>
        <v>6</v>
      </c>
      <c r="B13" s="52"/>
      <c r="C13" s="53"/>
      <c r="D13" s="52"/>
      <c r="E13" s="40"/>
      <c r="F13" s="40"/>
      <c r="G13" s="34"/>
      <c r="H13" s="34"/>
      <c r="I13" s="72">
        <f>IF(AND('Individual Cost Statement'!$D$25:$D$25="Not applicable (all costs in EURO)",G13&gt;0),1,IF(AND('Individual Cost Statement'!$D$25:$D$25="Date when costs incurred",G13&gt;0),0,'Individual Cost Statement'!$F$26))</f>
        <v>1</v>
      </c>
      <c r="J13" s="35" t="str">
        <f t="shared" si="1"/>
        <v xml:space="preserve"> </v>
      </c>
      <c r="K13" s="35" t="str">
        <f t="shared" si="2"/>
        <v xml:space="preserve"> </v>
      </c>
      <c r="L13" s="261"/>
      <c r="M13" s="369" t="str">
        <f>IF(I13&gt;0," ",IF(AND('Individual Cost Statement'!$D$25:$D$25="Date when costs incurred",G13&gt;0),"ENCODE Exchange rate !"," "))</f>
        <v xml:space="preserve"> </v>
      </c>
      <c r="N13" s="370"/>
      <c r="O13" s="16" t="str">
        <f t="shared" si="3"/>
        <v xml:space="preserve"> </v>
      </c>
    </row>
    <row r="14" spans="1:15" ht="15" customHeight="1" x14ac:dyDescent="0.2">
      <c r="A14" s="13">
        <f t="shared" si="0"/>
        <v>7</v>
      </c>
      <c r="B14" s="52"/>
      <c r="C14" s="53"/>
      <c r="D14" s="52"/>
      <c r="E14" s="40"/>
      <c r="F14" s="40"/>
      <c r="G14" s="34"/>
      <c r="H14" s="34"/>
      <c r="I14" s="72">
        <f>IF(AND('Individual Cost Statement'!$D$25:$D$25="Not applicable (all costs in EURO)",G14&gt;0),1,IF(AND('Individual Cost Statement'!$D$25:$D$25="Date when costs incurred",G14&gt;0),0,'Individual Cost Statement'!$F$26))</f>
        <v>1</v>
      </c>
      <c r="J14" s="35" t="str">
        <f t="shared" si="1"/>
        <v xml:space="preserve"> </v>
      </c>
      <c r="K14" s="35" t="str">
        <f t="shared" si="2"/>
        <v xml:space="preserve"> </v>
      </c>
      <c r="L14" s="261"/>
      <c r="M14" s="369" t="str">
        <f>IF(I14&gt;0," ",IF(AND('Individual Cost Statement'!$D$25:$D$25="Date when costs incurred",G14&gt;0),"ENCODE Exchange rate !"," "))</f>
        <v xml:space="preserve"> </v>
      </c>
      <c r="N14" s="370"/>
      <c r="O14" s="16" t="str">
        <f t="shared" si="3"/>
        <v xml:space="preserve"> </v>
      </c>
    </row>
    <row r="15" spans="1:15" ht="15" customHeight="1" x14ac:dyDescent="0.2">
      <c r="A15" s="13">
        <f t="shared" si="0"/>
        <v>8</v>
      </c>
      <c r="B15" s="52"/>
      <c r="C15" s="53"/>
      <c r="D15" s="52"/>
      <c r="E15" s="40"/>
      <c r="F15" s="40"/>
      <c r="G15" s="34"/>
      <c r="H15" s="34"/>
      <c r="I15" s="72">
        <f>IF(AND('Individual Cost Statement'!$D$25:$D$25="Not applicable (all costs in EURO)",G15&gt;0),1,IF(AND('Individual Cost Statement'!$D$25:$D$25="Date when costs incurred",G15&gt;0),0,'Individual Cost Statement'!$F$26))</f>
        <v>1</v>
      </c>
      <c r="J15" s="35" t="str">
        <f t="shared" si="1"/>
        <v xml:space="preserve"> </v>
      </c>
      <c r="K15" s="35" t="str">
        <f t="shared" si="2"/>
        <v xml:space="preserve"> </v>
      </c>
      <c r="L15" s="261"/>
      <c r="M15" s="369" t="str">
        <f>IF(I15&gt;0," ",IF(AND('Individual Cost Statement'!$D$25:$D$25="Date when costs incurred",G15&gt;0),"ENCODE Exchange rate !"," "))</f>
        <v xml:space="preserve"> </v>
      </c>
      <c r="N15" s="370"/>
      <c r="O15" s="16" t="str">
        <f t="shared" si="3"/>
        <v xml:space="preserve"> </v>
      </c>
    </row>
    <row r="16" spans="1:15" ht="15" customHeight="1" x14ac:dyDescent="0.2">
      <c r="A16" s="13">
        <f t="shared" si="0"/>
        <v>9</v>
      </c>
      <c r="B16" s="52"/>
      <c r="C16" s="53"/>
      <c r="D16" s="52"/>
      <c r="E16" s="40"/>
      <c r="F16" s="40"/>
      <c r="G16" s="34"/>
      <c r="H16" s="34"/>
      <c r="I16" s="72">
        <f>IF(AND('Individual Cost Statement'!$D$25:$D$25="Not applicable (all costs in EURO)",G16&gt;0),1,IF(AND('Individual Cost Statement'!$D$25:$D$25="Date when costs incurred",G16&gt;0),0,'Individual Cost Statement'!$F$26))</f>
        <v>1</v>
      </c>
      <c r="J16" s="35" t="str">
        <f t="shared" si="1"/>
        <v xml:space="preserve"> </v>
      </c>
      <c r="K16" s="35" t="str">
        <f t="shared" si="2"/>
        <v xml:space="preserve"> </v>
      </c>
      <c r="L16" s="261"/>
      <c r="M16" s="369" t="str">
        <f>IF(I16&gt;0," ",IF(AND('Individual Cost Statement'!$D$25:$D$25="Date when costs incurred",G16&gt;0),"ENCODE Exchange rate !"," "))</f>
        <v xml:space="preserve"> </v>
      </c>
      <c r="N16" s="370"/>
      <c r="O16" s="16" t="str">
        <f t="shared" si="3"/>
        <v xml:space="preserve"> </v>
      </c>
    </row>
    <row r="17" spans="1:15" ht="15" customHeight="1" x14ac:dyDescent="0.2">
      <c r="A17" s="13">
        <f t="shared" si="0"/>
        <v>10</v>
      </c>
      <c r="B17" s="52"/>
      <c r="C17" s="53"/>
      <c r="D17" s="52"/>
      <c r="E17" s="40"/>
      <c r="F17" s="40"/>
      <c r="G17" s="34"/>
      <c r="H17" s="34"/>
      <c r="I17" s="72">
        <f>IF(AND('Individual Cost Statement'!$D$25:$D$25="Not applicable (all costs in EURO)",G17&gt;0),1,IF(AND('Individual Cost Statement'!$D$25:$D$25="Date when costs incurred",G17&gt;0),0,'Individual Cost Statement'!$F$26))</f>
        <v>1</v>
      </c>
      <c r="J17" s="35" t="str">
        <f t="shared" si="1"/>
        <v xml:space="preserve"> </v>
      </c>
      <c r="K17" s="35" t="str">
        <f t="shared" si="2"/>
        <v xml:space="preserve"> </v>
      </c>
      <c r="L17" s="261"/>
      <c r="M17" s="369" t="str">
        <f>IF(I17&gt;0," ",IF(AND('Individual Cost Statement'!$D$25:$D$25="Date when costs incurred",G17&gt;0),"ENCODE Exchange rate !"," "))</f>
        <v xml:space="preserve"> </v>
      </c>
      <c r="N17" s="370"/>
      <c r="O17" s="16" t="str">
        <f t="shared" si="3"/>
        <v xml:space="preserve"> </v>
      </c>
    </row>
    <row r="18" spans="1:15" ht="15" customHeight="1" x14ac:dyDescent="0.2">
      <c r="A18" s="13">
        <f t="shared" si="0"/>
        <v>11</v>
      </c>
      <c r="B18" s="52"/>
      <c r="C18" s="53"/>
      <c r="D18" s="52"/>
      <c r="E18" s="40"/>
      <c r="F18" s="40"/>
      <c r="G18" s="34"/>
      <c r="H18" s="34"/>
      <c r="I18" s="72">
        <f>IF(AND('Individual Cost Statement'!$D$25:$D$25="Not applicable (all costs in EURO)",G18&gt;0),1,IF(AND('Individual Cost Statement'!$D$25:$D$25="Date when costs incurred",G18&gt;0),0,'Individual Cost Statement'!$F$26))</f>
        <v>1</v>
      </c>
      <c r="J18" s="35" t="str">
        <f t="shared" si="1"/>
        <v xml:space="preserve"> </v>
      </c>
      <c r="K18" s="35" t="str">
        <f t="shared" si="2"/>
        <v xml:space="preserve"> </v>
      </c>
      <c r="L18" s="261"/>
      <c r="M18" s="369" t="str">
        <f>IF(I18&gt;0," ",IF(AND('Individual Cost Statement'!$D$25:$D$25="Date when costs incurred",G18&gt;0),"ENCODE Exchange rate !"," "))</f>
        <v xml:space="preserve"> </v>
      </c>
      <c r="N18" s="370"/>
      <c r="O18" s="16" t="str">
        <f t="shared" si="3"/>
        <v xml:space="preserve"> </v>
      </c>
    </row>
    <row r="19" spans="1:15" ht="15" customHeight="1" x14ac:dyDescent="0.2">
      <c r="A19" s="13">
        <f t="shared" si="0"/>
        <v>12</v>
      </c>
      <c r="B19" s="52"/>
      <c r="C19" s="53"/>
      <c r="D19" s="52"/>
      <c r="E19" s="40"/>
      <c r="F19" s="40"/>
      <c r="G19" s="34"/>
      <c r="H19" s="34"/>
      <c r="I19" s="72">
        <f>IF(AND('Individual Cost Statement'!$D$25:$D$25="Not applicable (all costs in EURO)",G19&gt;0),1,IF(AND('Individual Cost Statement'!$D$25:$D$25="Date when costs incurred",G19&gt;0),0,'Individual Cost Statement'!$F$26))</f>
        <v>1</v>
      </c>
      <c r="J19" s="35" t="str">
        <f t="shared" si="1"/>
        <v xml:space="preserve"> </v>
      </c>
      <c r="K19" s="35" t="str">
        <f t="shared" si="2"/>
        <v xml:space="preserve"> </v>
      </c>
      <c r="L19" s="261"/>
      <c r="M19" s="369" t="str">
        <f>IF(I19&gt;0," ",IF(AND('Individual Cost Statement'!$D$25:$D$25="Date when costs incurred",G19&gt;0),"ENCODE Exchange rate !"," "))</f>
        <v xml:space="preserve"> </v>
      </c>
      <c r="N19" s="370"/>
      <c r="O19" s="16" t="str">
        <f t="shared" si="3"/>
        <v xml:space="preserve"> </v>
      </c>
    </row>
    <row r="20" spans="1:15" ht="15" customHeight="1" x14ac:dyDescent="0.2">
      <c r="A20" s="13">
        <f t="shared" si="0"/>
        <v>13</v>
      </c>
      <c r="B20" s="52"/>
      <c r="C20" s="53"/>
      <c r="D20" s="52"/>
      <c r="E20" s="40"/>
      <c r="F20" s="40"/>
      <c r="G20" s="34"/>
      <c r="H20" s="34"/>
      <c r="I20" s="72">
        <f>IF(AND('Individual Cost Statement'!$D$25:$D$25="Not applicable (all costs in EURO)",G20&gt;0),1,IF(AND('Individual Cost Statement'!$D$25:$D$25="Date when costs incurred",G20&gt;0),0,'Individual Cost Statement'!$F$26))</f>
        <v>1</v>
      </c>
      <c r="J20" s="35" t="str">
        <f t="shared" si="1"/>
        <v xml:space="preserve"> </v>
      </c>
      <c r="K20" s="35" t="str">
        <f t="shared" si="2"/>
        <v xml:space="preserve"> </v>
      </c>
      <c r="L20" s="261"/>
      <c r="M20" s="369" t="str">
        <f>IF(I20&gt;0," ",IF(AND('Individual Cost Statement'!$D$25:$D$25="Date when costs incurred",G20&gt;0),"ENCODE Exchange rate !"," "))</f>
        <v xml:space="preserve"> </v>
      </c>
      <c r="N20" s="370"/>
      <c r="O20" s="16" t="str">
        <f t="shared" si="3"/>
        <v xml:space="preserve"> </v>
      </c>
    </row>
    <row r="21" spans="1:15" ht="15" customHeight="1" x14ac:dyDescent="0.2">
      <c r="A21" s="13">
        <f t="shared" si="0"/>
        <v>14</v>
      </c>
      <c r="B21" s="52"/>
      <c r="C21" s="53"/>
      <c r="D21" s="52"/>
      <c r="E21" s="40"/>
      <c r="F21" s="40"/>
      <c r="G21" s="34"/>
      <c r="H21" s="34"/>
      <c r="I21" s="72">
        <f>IF(AND('Individual Cost Statement'!$D$25:$D$25="Not applicable (all costs in EURO)",G21&gt;0),1,IF(AND('Individual Cost Statement'!$D$25:$D$25="Date when costs incurred",G21&gt;0),0,'Individual Cost Statement'!$F$26))</f>
        <v>1</v>
      </c>
      <c r="J21" s="35" t="str">
        <f t="shared" si="1"/>
        <v xml:space="preserve"> </v>
      </c>
      <c r="K21" s="35" t="str">
        <f t="shared" si="2"/>
        <v xml:space="preserve"> </v>
      </c>
      <c r="L21" s="261"/>
      <c r="M21" s="369" t="str">
        <f>IF(I21&gt;0," ",IF(AND('Individual Cost Statement'!$D$25:$D$25="Date when costs incurred",G21&gt;0),"ENCODE Exchange rate !"," "))</f>
        <v xml:space="preserve"> </v>
      </c>
      <c r="N21" s="370"/>
      <c r="O21" s="16" t="str">
        <f t="shared" si="3"/>
        <v xml:space="preserve"> </v>
      </c>
    </row>
    <row r="22" spans="1:15" ht="15" customHeight="1" x14ac:dyDescent="0.2">
      <c r="A22" s="13">
        <f t="shared" si="0"/>
        <v>15</v>
      </c>
      <c r="B22" s="52"/>
      <c r="C22" s="53"/>
      <c r="D22" s="52"/>
      <c r="E22" s="40"/>
      <c r="F22" s="40"/>
      <c r="G22" s="34"/>
      <c r="H22" s="34"/>
      <c r="I22" s="72">
        <f>IF(AND('Individual Cost Statement'!$D$25:$D$25="Not applicable (all costs in EURO)",G22&gt;0),1,IF(AND('Individual Cost Statement'!$D$25:$D$25="Date when costs incurred",G22&gt;0),0,'Individual Cost Statement'!$F$26))</f>
        <v>1</v>
      </c>
      <c r="J22" s="35" t="str">
        <f t="shared" si="1"/>
        <v xml:space="preserve"> </v>
      </c>
      <c r="K22" s="35" t="str">
        <f t="shared" si="2"/>
        <v xml:space="preserve"> </v>
      </c>
      <c r="L22" s="261"/>
      <c r="M22" s="369" t="str">
        <f>IF(I22&gt;0," ",IF(AND('Individual Cost Statement'!$D$25:$D$25="Date when costs incurred",G22&gt;0),"ENCODE Exchange rate !"," "))</f>
        <v xml:space="preserve"> </v>
      </c>
      <c r="N22" s="370"/>
      <c r="O22" s="16" t="str">
        <f t="shared" si="3"/>
        <v xml:space="preserve"> </v>
      </c>
    </row>
    <row r="23" spans="1:15" ht="15" customHeight="1" x14ac:dyDescent="0.2">
      <c r="A23" s="13">
        <f t="shared" si="0"/>
        <v>16</v>
      </c>
      <c r="B23" s="52"/>
      <c r="C23" s="53"/>
      <c r="D23" s="52"/>
      <c r="E23" s="40"/>
      <c r="F23" s="40"/>
      <c r="G23" s="34"/>
      <c r="H23" s="34"/>
      <c r="I23" s="72">
        <f>IF(AND('Individual Cost Statement'!$D$25:$D$25="Not applicable (all costs in EURO)",G23&gt;0),1,IF(AND('Individual Cost Statement'!$D$25:$D$25="Date when costs incurred",G23&gt;0),0,'Individual Cost Statement'!$F$26))</f>
        <v>1</v>
      </c>
      <c r="J23" s="35" t="str">
        <f t="shared" si="1"/>
        <v xml:space="preserve"> </v>
      </c>
      <c r="K23" s="35" t="str">
        <f t="shared" si="2"/>
        <v xml:space="preserve"> </v>
      </c>
      <c r="L23" s="261"/>
      <c r="M23" s="369" t="str">
        <f>IF(I23&gt;0," ",IF(AND('Individual Cost Statement'!$D$25:$D$25="Date when costs incurred",G23&gt;0),"ENCODE Exchange rate !"," "))</f>
        <v xml:space="preserve"> </v>
      </c>
      <c r="N23" s="370"/>
      <c r="O23" s="16" t="str">
        <f t="shared" si="3"/>
        <v xml:space="preserve"> </v>
      </c>
    </row>
    <row r="24" spans="1:15" ht="15" customHeight="1" x14ac:dyDescent="0.2">
      <c r="A24" s="13">
        <f t="shared" si="0"/>
        <v>17</v>
      </c>
      <c r="B24" s="52"/>
      <c r="C24" s="53"/>
      <c r="D24" s="52"/>
      <c r="E24" s="40"/>
      <c r="F24" s="40"/>
      <c r="G24" s="34"/>
      <c r="H24" s="34"/>
      <c r="I24" s="72">
        <f>IF(AND('Individual Cost Statement'!$D$25:$D$25="Not applicable (all costs in EURO)",G24&gt;0),1,IF(AND('Individual Cost Statement'!$D$25:$D$25="Date when costs incurred",G24&gt;0),0,'Individual Cost Statement'!$F$26))</f>
        <v>1</v>
      </c>
      <c r="J24" s="35" t="str">
        <f t="shared" si="1"/>
        <v xml:space="preserve"> </v>
      </c>
      <c r="K24" s="35" t="str">
        <f t="shared" si="2"/>
        <v xml:space="preserve"> </v>
      </c>
      <c r="L24" s="261"/>
      <c r="M24" s="369" t="str">
        <f>IF(I24&gt;0," ",IF(AND('Individual Cost Statement'!$D$25:$D$25="Date when costs incurred",G24&gt;0),"ENCODE Exchange rate !"," "))</f>
        <v xml:space="preserve"> </v>
      </c>
      <c r="N24" s="370"/>
      <c r="O24" s="16" t="str">
        <f t="shared" si="3"/>
        <v xml:space="preserve"> </v>
      </c>
    </row>
    <row r="25" spans="1:15" ht="15" customHeight="1" x14ac:dyDescent="0.2">
      <c r="A25" s="13">
        <f t="shared" si="0"/>
        <v>18</v>
      </c>
      <c r="B25" s="52"/>
      <c r="C25" s="53"/>
      <c r="D25" s="52"/>
      <c r="E25" s="40"/>
      <c r="F25" s="40"/>
      <c r="G25" s="34"/>
      <c r="H25" s="34"/>
      <c r="I25" s="72">
        <f>IF(AND('Individual Cost Statement'!$D$25:$D$25="Not applicable (all costs in EURO)",G25&gt;0),1,IF(AND('Individual Cost Statement'!$D$25:$D$25="Date when costs incurred",G25&gt;0),0,'Individual Cost Statement'!$F$26))</f>
        <v>1</v>
      </c>
      <c r="J25" s="35" t="str">
        <f t="shared" si="1"/>
        <v xml:space="preserve"> </v>
      </c>
      <c r="K25" s="35" t="str">
        <f t="shared" si="2"/>
        <v xml:space="preserve"> </v>
      </c>
      <c r="L25" s="261"/>
      <c r="M25" s="369" t="str">
        <f>IF(I25&gt;0," ",IF(AND('Individual Cost Statement'!$D$25:$D$25="Date when costs incurred",G25&gt;0),"ENCODE Exchange rate !"," "))</f>
        <v xml:space="preserve"> </v>
      </c>
      <c r="N25" s="370"/>
      <c r="O25" s="16" t="str">
        <f t="shared" si="3"/>
        <v xml:space="preserve"> </v>
      </c>
    </row>
    <row r="26" spans="1:15" ht="15" customHeight="1" x14ac:dyDescent="0.2">
      <c r="A26" s="13">
        <f t="shared" si="0"/>
        <v>19</v>
      </c>
      <c r="B26" s="52"/>
      <c r="C26" s="53"/>
      <c r="D26" s="52"/>
      <c r="E26" s="40"/>
      <c r="F26" s="40"/>
      <c r="G26" s="34"/>
      <c r="H26" s="34"/>
      <c r="I26" s="72">
        <f>IF(AND('Individual Cost Statement'!$D$25:$D$25="Not applicable (all costs in EURO)",G26&gt;0),1,IF(AND('Individual Cost Statement'!$D$25:$D$25="Date when costs incurred",G26&gt;0),0,'Individual Cost Statement'!$F$26))</f>
        <v>1</v>
      </c>
      <c r="J26" s="35" t="str">
        <f t="shared" si="1"/>
        <v xml:space="preserve"> </v>
      </c>
      <c r="K26" s="35" t="str">
        <f t="shared" si="2"/>
        <v xml:space="preserve"> </v>
      </c>
      <c r="L26" s="261"/>
      <c r="M26" s="369" t="str">
        <f>IF(I26&gt;0," ",IF(AND('Individual Cost Statement'!$D$25:$D$25="Date when costs incurred",G26&gt;0),"ENCODE Exchange rate !"," "))</f>
        <v xml:space="preserve"> </v>
      </c>
      <c r="N26" s="370"/>
      <c r="O26" s="16" t="str">
        <f t="shared" si="3"/>
        <v xml:space="preserve"> </v>
      </c>
    </row>
    <row r="27" spans="1:15" ht="15" customHeight="1" x14ac:dyDescent="0.2">
      <c r="A27" s="13">
        <f t="shared" si="0"/>
        <v>20</v>
      </c>
      <c r="B27" s="52"/>
      <c r="C27" s="53"/>
      <c r="D27" s="52"/>
      <c r="E27" s="40"/>
      <c r="F27" s="40"/>
      <c r="G27" s="34"/>
      <c r="H27" s="34"/>
      <c r="I27" s="72">
        <f>IF(AND('Individual Cost Statement'!$D$25:$D$25="Not applicable (all costs in EURO)",G27&gt;0),1,IF(AND('Individual Cost Statement'!$D$25:$D$25="Date when costs incurred",G27&gt;0),0,'Individual Cost Statement'!$F$26))</f>
        <v>1</v>
      </c>
      <c r="J27" s="35" t="str">
        <f t="shared" si="1"/>
        <v xml:space="preserve"> </v>
      </c>
      <c r="K27" s="35" t="str">
        <f t="shared" si="2"/>
        <v xml:space="preserve"> </v>
      </c>
      <c r="L27" s="261"/>
      <c r="M27" s="369" t="str">
        <f>IF(I27&gt;0," ",IF(AND('Individual Cost Statement'!$D$25:$D$25="Date when costs incurred",G27&gt;0),"ENCODE Exchange rate !"," "))</f>
        <v xml:space="preserve"> </v>
      </c>
      <c r="N27" s="370"/>
      <c r="O27" s="16" t="str">
        <f t="shared" si="3"/>
        <v xml:space="preserve"> </v>
      </c>
    </row>
    <row r="28" spans="1:15" ht="15" customHeight="1" x14ac:dyDescent="0.2">
      <c r="A28" s="13">
        <f t="shared" si="0"/>
        <v>21</v>
      </c>
      <c r="B28" s="52"/>
      <c r="C28" s="53"/>
      <c r="D28" s="52"/>
      <c r="E28" s="40"/>
      <c r="F28" s="40"/>
      <c r="G28" s="34"/>
      <c r="H28" s="34"/>
      <c r="I28" s="72">
        <f>IF(AND('Individual Cost Statement'!$D$25:$D$25="Not applicable (all costs in EURO)",G28&gt;0),1,IF(AND('Individual Cost Statement'!$D$25:$D$25="Date when costs incurred",G28&gt;0),0,'Individual Cost Statement'!$F$26))</f>
        <v>1</v>
      </c>
      <c r="J28" s="35" t="str">
        <f t="shared" si="1"/>
        <v xml:space="preserve"> </v>
      </c>
      <c r="K28" s="35" t="str">
        <f t="shared" si="2"/>
        <v xml:space="preserve"> </v>
      </c>
      <c r="L28" s="261"/>
      <c r="M28" s="369" t="str">
        <f>IF(I28&gt;0," ",IF(AND('Individual Cost Statement'!$D$25:$D$25="Date when costs incurred",G28&gt;0),"ENCODE Exchange rate !"," "))</f>
        <v xml:space="preserve"> </v>
      </c>
      <c r="N28" s="370"/>
      <c r="O28" s="16" t="str">
        <f t="shared" si="3"/>
        <v xml:space="preserve"> </v>
      </c>
    </row>
    <row r="29" spans="1:15" ht="15" customHeight="1" x14ac:dyDescent="0.2">
      <c r="A29" s="13">
        <f t="shared" si="0"/>
        <v>22</v>
      </c>
      <c r="B29" s="52"/>
      <c r="C29" s="53"/>
      <c r="D29" s="52"/>
      <c r="E29" s="40"/>
      <c r="F29" s="40"/>
      <c r="G29" s="34"/>
      <c r="H29" s="34"/>
      <c r="I29" s="72">
        <f>IF(AND('Individual Cost Statement'!$D$25:$D$25="Not applicable (all costs in EURO)",G29&gt;0),1,IF(AND('Individual Cost Statement'!$D$25:$D$25="Date when costs incurred",G29&gt;0),0,'Individual Cost Statement'!$F$26))</f>
        <v>1</v>
      </c>
      <c r="J29" s="35" t="str">
        <f t="shared" si="1"/>
        <v xml:space="preserve"> </v>
      </c>
      <c r="K29" s="35" t="str">
        <f t="shared" si="2"/>
        <v xml:space="preserve"> </v>
      </c>
      <c r="L29" s="261"/>
      <c r="M29" s="369" t="str">
        <f>IF(I29&gt;0," ",IF(AND('Individual Cost Statement'!$D$25:$D$25="Date when costs incurred",G29&gt;0),"ENCODE Exchange rate !"," "))</f>
        <v xml:space="preserve"> </v>
      </c>
      <c r="N29" s="370"/>
      <c r="O29" s="16" t="str">
        <f t="shared" si="3"/>
        <v xml:space="preserve"> </v>
      </c>
    </row>
    <row r="30" spans="1:15" ht="15" customHeight="1" x14ac:dyDescent="0.2">
      <c r="A30" s="13">
        <f t="shared" si="0"/>
        <v>23</v>
      </c>
      <c r="B30" s="52"/>
      <c r="C30" s="53"/>
      <c r="D30" s="52"/>
      <c r="E30" s="40"/>
      <c r="F30" s="40"/>
      <c r="G30" s="34"/>
      <c r="H30" s="34"/>
      <c r="I30" s="72">
        <f>IF(AND('Individual Cost Statement'!$D$25:$D$25="Not applicable (all costs in EURO)",G30&gt;0),1,IF(AND('Individual Cost Statement'!$D$25:$D$25="Date when costs incurred",G30&gt;0),0,'Individual Cost Statement'!$F$26))</f>
        <v>1</v>
      </c>
      <c r="J30" s="35" t="str">
        <f t="shared" si="1"/>
        <v xml:space="preserve"> </v>
      </c>
      <c r="K30" s="35" t="str">
        <f t="shared" si="2"/>
        <v xml:space="preserve"> </v>
      </c>
      <c r="L30" s="261"/>
      <c r="M30" s="369" t="str">
        <f>IF(I30&gt;0," ",IF(AND('Individual Cost Statement'!$D$25:$D$25="Date when costs incurred",G30&gt;0),"ENCODE Exchange rate !"," "))</f>
        <v xml:space="preserve"> </v>
      </c>
      <c r="N30" s="370"/>
      <c r="O30" s="16" t="str">
        <f t="shared" si="3"/>
        <v xml:space="preserve"> </v>
      </c>
    </row>
    <row r="31" spans="1:15" ht="15" customHeight="1" x14ac:dyDescent="0.2">
      <c r="A31" s="13">
        <f t="shared" si="0"/>
        <v>24</v>
      </c>
      <c r="B31" s="52"/>
      <c r="C31" s="53"/>
      <c r="D31" s="52"/>
      <c r="E31" s="40"/>
      <c r="F31" s="40"/>
      <c r="G31" s="34"/>
      <c r="H31" s="34"/>
      <c r="I31" s="72">
        <f>IF(AND('Individual Cost Statement'!$D$25:$D$25="Not applicable (all costs in EURO)",G31&gt;0),1,IF(AND('Individual Cost Statement'!$D$25:$D$25="Date when costs incurred",G31&gt;0),0,'Individual Cost Statement'!$F$26))</f>
        <v>1</v>
      </c>
      <c r="J31" s="35" t="str">
        <f t="shared" si="1"/>
        <v xml:space="preserve"> </v>
      </c>
      <c r="K31" s="35" t="str">
        <f t="shared" si="2"/>
        <v xml:space="preserve"> </v>
      </c>
      <c r="L31" s="261"/>
      <c r="M31" s="369" t="str">
        <f>IF(I31&gt;0," ",IF(AND('Individual Cost Statement'!$D$25:$D$25="Date when costs incurred",G31&gt;0),"ENCODE Exchange rate !"," "))</f>
        <v xml:space="preserve"> </v>
      </c>
      <c r="N31" s="370"/>
      <c r="O31" s="16" t="str">
        <f t="shared" si="3"/>
        <v xml:space="preserve"> </v>
      </c>
    </row>
    <row r="32" spans="1:15" ht="15" customHeight="1" x14ac:dyDescent="0.2">
      <c r="A32" s="13">
        <f t="shared" si="0"/>
        <v>25</v>
      </c>
      <c r="B32" s="52"/>
      <c r="C32" s="53"/>
      <c r="D32" s="52"/>
      <c r="E32" s="40"/>
      <c r="F32" s="40"/>
      <c r="G32" s="34"/>
      <c r="H32" s="34"/>
      <c r="I32" s="72">
        <f>IF(AND('Individual Cost Statement'!$D$25:$D$25="Not applicable (all costs in EURO)",G32&gt;0),1,IF(AND('Individual Cost Statement'!$D$25:$D$25="Date when costs incurred",G32&gt;0),0,'Individual Cost Statement'!$F$26))</f>
        <v>1</v>
      </c>
      <c r="J32" s="35" t="str">
        <f t="shared" si="1"/>
        <v xml:space="preserve"> </v>
      </c>
      <c r="K32" s="35" t="str">
        <f t="shared" si="2"/>
        <v xml:space="preserve"> </v>
      </c>
      <c r="L32" s="261"/>
      <c r="M32" s="369" t="str">
        <f>IF(I32&gt;0," ",IF(AND('Individual Cost Statement'!$D$25:$D$25="Date when costs incurred",G32&gt;0),"ENCODE Exchange rate !"," "))</f>
        <v xml:space="preserve"> </v>
      </c>
      <c r="N32" s="370"/>
      <c r="O32" s="16" t="str">
        <f t="shared" si="3"/>
        <v xml:space="preserve"> </v>
      </c>
    </row>
    <row r="33" spans="1:15" ht="15" customHeight="1" x14ac:dyDescent="0.2">
      <c r="A33" s="13">
        <f t="shared" si="0"/>
        <v>26</v>
      </c>
      <c r="B33" s="52"/>
      <c r="C33" s="53"/>
      <c r="D33" s="52"/>
      <c r="E33" s="40"/>
      <c r="F33" s="40"/>
      <c r="G33" s="34"/>
      <c r="H33" s="34"/>
      <c r="I33" s="72">
        <f>IF(AND('Individual Cost Statement'!$D$25:$D$25="Not applicable (all costs in EURO)",G33&gt;0),1,IF(AND('Individual Cost Statement'!$D$25:$D$25="Date when costs incurred",G33&gt;0),0,'Individual Cost Statement'!$F$26))</f>
        <v>1</v>
      </c>
      <c r="J33" s="35" t="str">
        <f t="shared" si="1"/>
        <v xml:space="preserve"> </v>
      </c>
      <c r="K33" s="35" t="str">
        <f t="shared" si="2"/>
        <v xml:space="preserve"> </v>
      </c>
      <c r="L33" s="261"/>
      <c r="M33" s="369" t="str">
        <f>IF(I33&gt;0," ",IF(AND('Individual Cost Statement'!$D$25:$D$25="Date when costs incurred",G33&gt;0),"ENCODE Exchange rate !"," "))</f>
        <v xml:space="preserve"> </v>
      </c>
      <c r="N33" s="370"/>
      <c r="O33" s="16" t="str">
        <f t="shared" si="3"/>
        <v xml:space="preserve"> </v>
      </c>
    </row>
    <row r="34" spans="1:15" ht="15" customHeight="1" x14ac:dyDescent="0.2">
      <c r="A34" s="13">
        <f t="shared" si="0"/>
        <v>27</v>
      </c>
      <c r="B34" s="52"/>
      <c r="C34" s="53"/>
      <c r="D34" s="52"/>
      <c r="E34" s="40"/>
      <c r="F34" s="40"/>
      <c r="G34" s="34"/>
      <c r="H34" s="34"/>
      <c r="I34" s="72">
        <f>IF(AND('Individual Cost Statement'!$D$25:$D$25="Not applicable (all costs in EURO)",G34&gt;0),1,IF(AND('Individual Cost Statement'!$D$25:$D$25="Date when costs incurred",G34&gt;0),0,'Individual Cost Statement'!$F$26))</f>
        <v>1</v>
      </c>
      <c r="J34" s="35" t="str">
        <f t="shared" si="1"/>
        <v xml:space="preserve"> </v>
      </c>
      <c r="K34" s="35" t="str">
        <f t="shared" si="2"/>
        <v xml:space="preserve"> </v>
      </c>
      <c r="L34" s="261"/>
      <c r="M34" s="369" t="str">
        <f>IF(I34&gt;0," ",IF(AND('Individual Cost Statement'!$D$25:$D$25="Date when costs incurred",G34&gt;0),"ENCODE Exchange rate !"," "))</f>
        <v xml:space="preserve"> </v>
      </c>
      <c r="N34" s="370"/>
      <c r="O34" s="16" t="str">
        <f t="shared" si="3"/>
        <v xml:space="preserve"> </v>
      </c>
    </row>
    <row r="35" spans="1:15" ht="15" customHeight="1" x14ac:dyDescent="0.2">
      <c r="A35" s="13">
        <f t="shared" si="0"/>
        <v>28</v>
      </c>
      <c r="B35" s="52"/>
      <c r="C35" s="53"/>
      <c r="D35" s="52"/>
      <c r="E35" s="40"/>
      <c r="F35" s="40"/>
      <c r="G35" s="34"/>
      <c r="H35" s="34"/>
      <c r="I35" s="72">
        <f>IF(AND('Individual Cost Statement'!$D$25:$D$25="Not applicable (all costs in EURO)",G35&gt;0),1,IF(AND('Individual Cost Statement'!$D$25:$D$25="Date when costs incurred",G35&gt;0),0,'Individual Cost Statement'!$F$26))</f>
        <v>1</v>
      </c>
      <c r="J35" s="35" t="str">
        <f t="shared" si="1"/>
        <v xml:space="preserve"> </v>
      </c>
      <c r="K35" s="35" t="str">
        <f t="shared" si="2"/>
        <v xml:space="preserve"> </v>
      </c>
      <c r="L35" s="261"/>
      <c r="M35" s="369" t="str">
        <f>IF(I35&gt;0," ",IF(AND('Individual Cost Statement'!$D$25:$D$25="Date when costs incurred",G35&gt;0),"ENCODE Exchange rate !"," "))</f>
        <v xml:space="preserve"> </v>
      </c>
      <c r="N35" s="370"/>
      <c r="O35" s="16" t="str">
        <f t="shared" si="3"/>
        <v xml:space="preserve"> </v>
      </c>
    </row>
    <row r="36" spans="1:15" ht="15" customHeight="1" x14ac:dyDescent="0.2">
      <c r="A36" s="13">
        <f t="shared" si="0"/>
        <v>29</v>
      </c>
      <c r="B36" s="52"/>
      <c r="C36" s="53"/>
      <c r="D36" s="52"/>
      <c r="E36" s="40"/>
      <c r="F36" s="40"/>
      <c r="G36" s="34"/>
      <c r="H36" s="34"/>
      <c r="I36" s="72">
        <f>IF(AND('Individual Cost Statement'!$D$25:$D$25="Not applicable (all costs in EURO)",G36&gt;0),1,IF(AND('Individual Cost Statement'!$D$25:$D$25="Date when costs incurred",G36&gt;0),0,'Individual Cost Statement'!$F$26))</f>
        <v>1</v>
      </c>
      <c r="J36" s="35" t="str">
        <f t="shared" si="1"/>
        <v xml:space="preserve"> </v>
      </c>
      <c r="K36" s="35" t="str">
        <f t="shared" si="2"/>
        <v xml:space="preserve"> </v>
      </c>
      <c r="L36" s="261"/>
      <c r="M36" s="369" t="str">
        <f>IF(I36&gt;0," ",IF(AND('Individual Cost Statement'!$D$25:$D$25="Date when costs incurred",G36&gt;0),"ENCODE Exchange rate !"," "))</f>
        <v xml:space="preserve"> </v>
      </c>
      <c r="N36" s="370"/>
      <c r="O36" s="16" t="str">
        <f t="shared" si="3"/>
        <v xml:space="preserve"> </v>
      </c>
    </row>
    <row r="37" spans="1:15" ht="15" customHeight="1" x14ac:dyDescent="0.2">
      <c r="A37" s="13">
        <f t="shared" si="0"/>
        <v>30</v>
      </c>
      <c r="B37" s="52"/>
      <c r="C37" s="53"/>
      <c r="D37" s="52"/>
      <c r="E37" s="40"/>
      <c r="F37" s="40"/>
      <c r="G37" s="34"/>
      <c r="H37" s="34"/>
      <c r="I37" s="72">
        <f>IF(AND('Individual Cost Statement'!$D$25:$D$25="Not applicable (all costs in EURO)",G37&gt;0),1,IF(AND('Individual Cost Statement'!$D$25:$D$25="Date when costs incurred",G37&gt;0),0,'Individual Cost Statement'!$F$26))</f>
        <v>1</v>
      </c>
      <c r="J37" s="35" t="str">
        <f t="shared" si="1"/>
        <v xml:space="preserve"> </v>
      </c>
      <c r="K37" s="35" t="str">
        <f t="shared" si="2"/>
        <v xml:space="preserve"> </v>
      </c>
      <c r="L37" s="261"/>
      <c r="M37" s="369" t="str">
        <f>IF(I37&gt;0," ",IF(AND('Individual Cost Statement'!$D$25:$D$25="Date when costs incurred",G37&gt;0),"ENCODE Exchange rate !"," "))</f>
        <v xml:space="preserve"> </v>
      </c>
      <c r="N37" s="370"/>
      <c r="O37" s="16" t="str">
        <f t="shared" si="3"/>
        <v xml:space="preserve"> </v>
      </c>
    </row>
    <row r="38" spans="1:15" ht="15" customHeight="1" x14ac:dyDescent="0.2">
      <c r="A38" s="13">
        <f t="shared" si="0"/>
        <v>31</v>
      </c>
      <c r="B38" s="52"/>
      <c r="C38" s="53"/>
      <c r="D38" s="52"/>
      <c r="E38" s="40"/>
      <c r="F38" s="40"/>
      <c r="G38" s="34"/>
      <c r="H38" s="34"/>
      <c r="I38" s="72">
        <f>IF(AND('Individual Cost Statement'!$D$25:$D$25="Not applicable (all costs in EURO)",G38&gt;0),1,IF(AND('Individual Cost Statement'!$D$25:$D$25="Date when costs incurred",G38&gt;0),0,'Individual Cost Statement'!$F$26))</f>
        <v>1</v>
      </c>
      <c r="J38" s="35" t="str">
        <f t="shared" si="1"/>
        <v xml:space="preserve"> </v>
      </c>
      <c r="K38" s="35" t="str">
        <f t="shared" si="2"/>
        <v xml:space="preserve"> </v>
      </c>
      <c r="L38" s="261"/>
      <c r="M38" s="369" t="str">
        <f>IF(I38&gt;0," ",IF(AND('Individual Cost Statement'!$D$25:$D$25="Date when costs incurred",G38&gt;0),"ENCODE Exchange rate !"," "))</f>
        <v xml:space="preserve"> </v>
      </c>
      <c r="N38" s="370"/>
      <c r="O38" s="16" t="str">
        <f t="shared" si="3"/>
        <v xml:space="preserve"> </v>
      </c>
    </row>
    <row r="39" spans="1:15" ht="15" customHeight="1" x14ac:dyDescent="0.2">
      <c r="A39" s="13">
        <f t="shared" si="0"/>
        <v>32</v>
      </c>
      <c r="B39" s="52"/>
      <c r="C39" s="53"/>
      <c r="D39" s="52"/>
      <c r="E39" s="40"/>
      <c r="F39" s="40"/>
      <c r="G39" s="34"/>
      <c r="H39" s="34"/>
      <c r="I39" s="72">
        <f>IF(AND('Individual Cost Statement'!$D$25:$D$25="Not applicable (all costs in EURO)",G39&gt;0),1,IF(AND('Individual Cost Statement'!$D$25:$D$25="Date when costs incurred",G39&gt;0),0,'Individual Cost Statement'!$F$26))</f>
        <v>1</v>
      </c>
      <c r="J39" s="35" t="str">
        <f t="shared" si="1"/>
        <v xml:space="preserve"> </v>
      </c>
      <c r="K39" s="35" t="str">
        <f t="shared" si="2"/>
        <v xml:space="preserve"> </v>
      </c>
      <c r="L39" s="261"/>
      <c r="M39" s="369" t="str">
        <f>IF(I39&gt;0," ",IF(AND('Individual Cost Statement'!$D$25:$D$25="Date when costs incurred",G39&gt;0),"ENCODE Exchange rate !"," "))</f>
        <v xml:space="preserve"> </v>
      </c>
      <c r="N39" s="370"/>
      <c r="O39" s="16" t="str">
        <f t="shared" si="3"/>
        <v xml:space="preserve"> </v>
      </c>
    </row>
    <row r="40" spans="1:15" ht="15" customHeight="1" x14ac:dyDescent="0.2">
      <c r="A40" s="13">
        <f t="shared" si="0"/>
        <v>33</v>
      </c>
      <c r="B40" s="52"/>
      <c r="C40" s="53"/>
      <c r="D40" s="52"/>
      <c r="E40" s="40"/>
      <c r="F40" s="40"/>
      <c r="G40" s="34"/>
      <c r="H40" s="34"/>
      <c r="I40" s="72">
        <f>IF(AND('Individual Cost Statement'!$D$25:$D$25="Not applicable (all costs in EURO)",G40&gt;0),1,IF(AND('Individual Cost Statement'!$D$25:$D$25="Date when costs incurred",G40&gt;0),0,'Individual Cost Statement'!$F$26))</f>
        <v>1</v>
      </c>
      <c r="J40" s="35" t="str">
        <f t="shared" si="1"/>
        <v xml:space="preserve"> </v>
      </c>
      <c r="K40" s="35" t="str">
        <f t="shared" si="2"/>
        <v xml:space="preserve"> </v>
      </c>
      <c r="L40" s="261"/>
      <c r="M40" s="369" t="str">
        <f>IF(I40&gt;0," ",IF(AND('Individual Cost Statement'!$D$25:$D$25="Date when costs incurred",G40&gt;0),"ENCODE Exchange rate !"," "))</f>
        <v xml:space="preserve"> </v>
      </c>
      <c r="N40" s="370"/>
      <c r="O40" s="16" t="str">
        <f t="shared" si="3"/>
        <v xml:space="preserve"> </v>
      </c>
    </row>
    <row r="41" spans="1:15" ht="15" customHeight="1" x14ac:dyDescent="0.2">
      <c r="A41" s="13">
        <f t="shared" si="0"/>
        <v>34</v>
      </c>
      <c r="B41" s="52"/>
      <c r="C41" s="53"/>
      <c r="D41" s="52"/>
      <c r="E41" s="40"/>
      <c r="F41" s="40"/>
      <c r="G41" s="34"/>
      <c r="H41" s="34"/>
      <c r="I41" s="72">
        <f>IF(AND('Individual Cost Statement'!$D$25:$D$25="Not applicable (all costs in EURO)",G41&gt;0),1,IF(AND('Individual Cost Statement'!$D$25:$D$25="Date when costs incurred",G41&gt;0),0,'Individual Cost Statement'!$F$26))</f>
        <v>1</v>
      </c>
      <c r="J41" s="35" t="str">
        <f t="shared" si="1"/>
        <v xml:space="preserve"> </v>
      </c>
      <c r="K41" s="35" t="str">
        <f t="shared" si="2"/>
        <v xml:space="preserve"> </v>
      </c>
      <c r="L41" s="261"/>
      <c r="M41" s="369" t="str">
        <f>IF(I41&gt;0," ",IF(AND('Individual Cost Statement'!$D$25:$D$25="Date when costs incurred",G41&gt;0),"ENCODE Exchange rate !"," "))</f>
        <v xml:space="preserve"> </v>
      </c>
      <c r="N41" s="370"/>
      <c r="O41" s="16" t="str">
        <f t="shared" si="3"/>
        <v xml:space="preserve"> </v>
      </c>
    </row>
    <row r="42" spans="1:15" ht="15" customHeight="1" x14ac:dyDescent="0.2">
      <c r="A42" s="13">
        <f t="shared" si="0"/>
        <v>35</v>
      </c>
      <c r="B42" s="52"/>
      <c r="C42" s="53"/>
      <c r="D42" s="52"/>
      <c r="E42" s="40"/>
      <c r="F42" s="40"/>
      <c r="G42" s="34"/>
      <c r="H42" s="34"/>
      <c r="I42" s="72">
        <f>IF(AND('Individual Cost Statement'!$D$25:$D$25="Not applicable (all costs in EURO)",G42&gt;0),1,IF(AND('Individual Cost Statement'!$D$25:$D$25="Date when costs incurred",G42&gt;0),0,'Individual Cost Statement'!$F$26))</f>
        <v>1</v>
      </c>
      <c r="J42" s="35" t="str">
        <f t="shared" si="1"/>
        <v xml:space="preserve"> </v>
      </c>
      <c r="K42" s="35" t="str">
        <f t="shared" si="2"/>
        <v xml:space="preserve"> </v>
      </c>
      <c r="L42" s="261"/>
      <c r="M42" s="369" t="str">
        <f>IF(I42&gt;0," ",IF(AND('Individual Cost Statement'!$D$25:$D$25="Date when costs incurred",G42&gt;0),"ENCODE Exchange rate !"," "))</f>
        <v xml:space="preserve"> </v>
      </c>
      <c r="N42" s="370"/>
      <c r="O42" s="16" t="str">
        <f t="shared" si="3"/>
        <v xml:space="preserve"> </v>
      </c>
    </row>
    <row r="43" spans="1:15" ht="15" customHeight="1" x14ac:dyDescent="0.2">
      <c r="A43" s="13">
        <f t="shared" si="0"/>
        <v>36</v>
      </c>
      <c r="B43" s="52"/>
      <c r="C43" s="53"/>
      <c r="D43" s="52"/>
      <c r="E43" s="40"/>
      <c r="F43" s="40"/>
      <c r="G43" s="34"/>
      <c r="H43" s="34"/>
      <c r="I43" s="72">
        <f>IF(AND('Individual Cost Statement'!$D$25:$D$25="Not applicable (all costs in EURO)",G43&gt;0),1,IF(AND('Individual Cost Statement'!$D$25:$D$25="Date when costs incurred",G43&gt;0),0,'Individual Cost Statement'!$F$26))</f>
        <v>1</v>
      </c>
      <c r="J43" s="35" t="str">
        <f t="shared" si="1"/>
        <v xml:space="preserve"> </v>
      </c>
      <c r="K43" s="35" t="str">
        <f t="shared" si="2"/>
        <v xml:space="preserve"> </v>
      </c>
      <c r="L43" s="261"/>
      <c r="M43" s="369" t="str">
        <f>IF(I43&gt;0," ",IF(AND('Individual Cost Statement'!$D$25:$D$25="Date when costs incurred",G43&gt;0),"ENCODE Exchange rate !"," "))</f>
        <v xml:space="preserve"> </v>
      </c>
      <c r="N43" s="370"/>
      <c r="O43" s="16" t="str">
        <f t="shared" si="3"/>
        <v xml:space="preserve"> </v>
      </c>
    </row>
    <row r="44" spans="1:15" ht="15" customHeight="1" x14ac:dyDescent="0.2">
      <c r="A44" s="13">
        <f t="shared" si="0"/>
        <v>37</v>
      </c>
      <c r="B44" s="52"/>
      <c r="C44" s="53"/>
      <c r="D44" s="52"/>
      <c r="E44" s="40"/>
      <c r="F44" s="40"/>
      <c r="G44" s="34"/>
      <c r="H44" s="34"/>
      <c r="I44" s="72">
        <f>IF(AND('Individual Cost Statement'!$D$25:$D$25="Not applicable (all costs in EURO)",G44&gt;0),1,IF(AND('Individual Cost Statement'!$D$25:$D$25="Date when costs incurred",G44&gt;0),0,'Individual Cost Statement'!$F$26))</f>
        <v>1</v>
      </c>
      <c r="J44" s="35" t="str">
        <f t="shared" si="1"/>
        <v xml:space="preserve"> </v>
      </c>
      <c r="K44" s="35" t="str">
        <f t="shared" si="2"/>
        <v xml:space="preserve"> </v>
      </c>
      <c r="L44" s="261"/>
      <c r="M44" s="369" t="str">
        <f>IF(I44&gt;0," ",IF(AND('Individual Cost Statement'!$D$25:$D$25="Date when costs incurred",G44&gt;0),"ENCODE Exchange rate !"," "))</f>
        <v xml:space="preserve"> </v>
      </c>
      <c r="N44" s="370"/>
      <c r="O44" s="16" t="str">
        <f t="shared" si="3"/>
        <v xml:space="preserve"> </v>
      </c>
    </row>
    <row r="45" spans="1:15" ht="15" customHeight="1" x14ac:dyDescent="0.2">
      <c r="A45" s="13">
        <f t="shared" si="0"/>
        <v>38</v>
      </c>
      <c r="B45" s="52"/>
      <c r="C45" s="53"/>
      <c r="D45" s="52"/>
      <c r="E45" s="40"/>
      <c r="F45" s="40"/>
      <c r="G45" s="34"/>
      <c r="H45" s="34"/>
      <c r="I45" s="72">
        <f>IF(AND('Individual Cost Statement'!$D$25:$D$25="Not applicable (all costs in EURO)",G45&gt;0),1,IF(AND('Individual Cost Statement'!$D$25:$D$25="Date when costs incurred",G45&gt;0),0,'Individual Cost Statement'!$F$26))</f>
        <v>1</v>
      </c>
      <c r="J45" s="35" t="str">
        <f t="shared" si="1"/>
        <v xml:space="preserve"> </v>
      </c>
      <c r="K45" s="35" t="str">
        <f t="shared" si="2"/>
        <v xml:space="preserve"> </v>
      </c>
      <c r="L45" s="261"/>
      <c r="M45" s="369" t="str">
        <f>IF(I45&gt;0," ",IF(AND('Individual Cost Statement'!$D$25:$D$25="Date when costs incurred",G45&gt;0),"ENCODE Exchange rate !"," "))</f>
        <v xml:space="preserve"> </v>
      </c>
      <c r="N45" s="370"/>
      <c r="O45" s="16" t="str">
        <f t="shared" si="3"/>
        <v xml:space="preserve"> </v>
      </c>
    </row>
    <row r="46" spans="1:15" ht="15" customHeight="1" x14ac:dyDescent="0.2">
      <c r="A46" s="13">
        <f t="shared" si="0"/>
        <v>39</v>
      </c>
      <c r="B46" s="52"/>
      <c r="C46" s="53"/>
      <c r="D46" s="52"/>
      <c r="E46" s="40"/>
      <c r="F46" s="40"/>
      <c r="G46" s="34"/>
      <c r="H46" s="34"/>
      <c r="I46" s="72">
        <f>IF(AND('Individual Cost Statement'!$D$25:$D$25="Not applicable (all costs in EURO)",G46&gt;0),1,IF(AND('Individual Cost Statement'!$D$25:$D$25="Date when costs incurred",G46&gt;0),0,'Individual Cost Statement'!$F$26))</f>
        <v>1</v>
      </c>
      <c r="J46" s="35" t="str">
        <f t="shared" si="1"/>
        <v xml:space="preserve"> </v>
      </c>
      <c r="K46" s="35" t="str">
        <f t="shared" si="2"/>
        <v xml:space="preserve"> </v>
      </c>
      <c r="L46" s="261"/>
      <c r="M46" s="369" t="str">
        <f>IF(I46&gt;0," ",IF(AND('Individual Cost Statement'!$D$25:$D$25="Date when costs incurred",G46&gt;0),"ENCODE Exchange rate !"," "))</f>
        <v xml:space="preserve"> </v>
      </c>
      <c r="N46" s="370"/>
      <c r="O46" s="16" t="str">
        <f t="shared" si="3"/>
        <v xml:space="preserve"> </v>
      </c>
    </row>
    <row r="47" spans="1:15" ht="15" customHeight="1" x14ac:dyDescent="0.2">
      <c r="A47" s="13">
        <f t="shared" si="0"/>
        <v>40</v>
      </c>
      <c r="B47" s="52"/>
      <c r="C47" s="53"/>
      <c r="D47" s="52"/>
      <c r="E47" s="40"/>
      <c r="F47" s="40"/>
      <c r="G47" s="34"/>
      <c r="H47" s="34"/>
      <c r="I47" s="72">
        <f>IF(AND('Individual Cost Statement'!$D$25:$D$25="Not applicable (all costs in EURO)",G47&gt;0),1,IF(AND('Individual Cost Statement'!$D$25:$D$25="Date when costs incurred",G47&gt;0),0,'Individual Cost Statement'!$F$26))</f>
        <v>1</v>
      </c>
      <c r="J47" s="35" t="str">
        <f t="shared" si="1"/>
        <v xml:space="preserve"> </v>
      </c>
      <c r="K47" s="35" t="str">
        <f t="shared" si="2"/>
        <v xml:space="preserve"> </v>
      </c>
      <c r="L47" s="261"/>
      <c r="M47" s="369" t="str">
        <f>IF(I47&gt;0," ",IF(AND('Individual Cost Statement'!$D$25:$D$25="Date when costs incurred",G47&gt;0),"ENCODE Exchange rate !"," "))</f>
        <v xml:space="preserve"> </v>
      </c>
      <c r="N47" s="370"/>
      <c r="O47" s="16" t="str">
        <f t="shared" si="3"/>
        <v xml:space="preserve"> </v>
      </c>
    </row>
    <row r="48" spans="1:15" ht="15" customHeight="1" x14ac:dyDescent="0.2">
      <c r="A48" s="13">
        <f t="shared" si="0"/>
        <v>41</v>
      </c>
      <c r="B48" s="52"/>
      <c r="C48" s="53"/>
      <c r="D48" s="52"/>
      <c r="E48" s="40"/>
      <c r="F48" s="40"/>
      <c r="G48" s="34"/>
      <c r="H48" s="34"/>
      <c r="I48" s="72">
        <f>IF(AND('Individual Cost Statement'!$D$25:$D$25="Not applicable (all costs in EURO)",G48&gt;0),1,IF(AND('Individual Cost Statement'!$D$25:$D$25="Date when costs incurred",G48&gt;0),0,'Individual Cost Statement'!$F$26))</f>
        <v>1</v>
      </c>
      <c r="J48" s="35" t="str">
        <f t="shared" si="1"/>
        <v xml:space="preserve"> </v>
      </c>
      <c r="K48" s="35" t="str">
        <f t="shared" si="2"/>
        <v xml:space="preserve"> </v>
      </c>
      <c r="L48" s="261"/>
      <c r="M48" s="369" t="str">
        <f>IF(I48&gt;0," ",IF(AND('Individual Cost Statement'!$D$25:$D$25="Date when costs incurred",G48&gt;0),"ENCODE Exchange rate !"," "))</f>
        <v xml:space="preserve"> </v>
      </c>
      <c r="N48" s="370"/>
      <c r="O48" s="16" t="str">
        <f t="shared" si="3"/>
        <v xml:space="preserve"> </v>
      </c>
    </row>
    <row r="49" spans="1:15" ht="15" customHeight="1" x14ac:dyDescent="0.2">
      <c r="A49" s="13">
        <f t="shared" si="0"/>
        <v>42</v>
      </c>
      <c r="B49" s="52"/>
      <c r="C49" s="53"/>
      <c r="D49" s="52"/>
      <c r="E49" s="40"/>
      <c r="F49" s="40"/>
      <c r="G49" s="34"/>
      <c r="H49" s="34"/>
      <c r="I49" s="72">
        <f>IF(AND('Individual Cost Statement'!$D$25:$D$25="Not applicable (all costs in EURO)",G49&gt;0),1,IF(AND('Individual Cost Statement'!$D$25:$D$25="Date when costs incurred",G49&gt;0),0,'Individual Cost Statement'!$F$26))</f>
        <v>1</v>
      </c>
      <c r="J49" s="35" t="str">
        <f t="shared" si="1"/>
        <v xml:space="preserve"> </v>
      </c>
      <c r="K49" s="35" t="str">
        <f t="shared" si="2"/>
        <v xml:space="preserve"> </v>
      </c>
      <c r="L49" s="261"/>
      <c r="M49" s="369" t="str">
        <f>IF(I49&gt;0," ",IF(AND('Individual Cost Statement'!$D$25:$D$25="Date when costs incurred",G49&gt;0),"ENCODE Exchange rate !"," "))</f>
        <v xml:space="preserve"> </v>
      </c>
      <c r="N49" s="370"/>
      <c r="O49" s="16" t="str">
        <f t="shared" si="3"/>
        <v xml:space="preserve"> </v>
      </c>
    </row>
    <row r="50" spans="1:15" ht="15" customHeight="1" x14ac:dyDescent="0.2">
      <c r="A50" s="13">
        <f t="shared" si="0"/>
        <v>43</v>
      </c>
      <c r="B50" s="52"/>
      <c r="C50" s="53"/>
      <c r="D50" s="52"/>
      <c r="E50" s="40"/>
      <c r="F50" s="40"/>
      <c r="G50" s="34"/>
      <c r="H50" s="34"/>
      <c r="I50" s="72">
        <f>IF(AND('Individual Cost Statement'!$D$25:$D$25="Not applicable (all costs in EURO)",G50&gt;0),1,IF(AND('Individual Cost Statement'!$D$25:$D$25="Date when costs incurred",G50&gt;0),0,'Individual Cost Statement'!$F$26))</f>
        <v>1</v>
      </c>
      <c r="J50" s="35" t="str">
        <f t="shared" si="1"/>
        <v xml:space="preserve"> </v>
      </c>
      <c r="K50" s="35" t="str">
        <f t="shared" si="2"/>
        <v xml:space="preserve"> </v>
      </c>
      <c r="L50" s="261"/>
      <c r="M50" s="369" t="str">
        <f>IF(I50&gt;0," ",IF(AND('Individual Cost Statement'!$D$25:$D$25="Date when costs incurred",G50&gt;0),"ENCODE Exchange rate !"," "))</f>
        <v xml:space="preserve"> </v>
      </c>
      <c r="N50" s="370"/>
      <c r="O50" s="16" t="str">
        <f t="shared" si="3"/>
        <v xml:space="preserve"> </v>
      </c>
    </row>
    <row r="51" spans="1:15" ht="15" customHeight="1" x14ac:dyDescent="0.2">
      <c r="A51" s="13">
        <f t="shared" si="0"/>
        <v>44</v>
      </c>
      <c r="B51" s="52"/>
      <c r="C51" s="53"/>
      <c r="D51" s="52"/>
      <c r="E51" s="40"/>
      <c r="F51" s="40"/>
      <c r="G51" s="34"/>
      <c r="H51" s="34"/>
      <c r="I51" s="72">
        <f>IF(AND('Individual Cost Statement'!$D$25:$D$25="Not applicable (all costs in EURO)",G51&gt;0),1,IF(AND('Individual Cost Statement'!$D$25:$D$25="Date when costs incurred",G51&gt;0),0,'Individual Cost Statement'!$F$26))</f>
        <v>1</v>
      </c>
      <c r="J51" s="35" t="str">
        <f t="shared" si="1"/>
        <v xml:space="preserve"> </v>
      </c>
      <c r="K51" s="35" t="str">
        <f t="shared" si="2"/>
        <v xml:space="preserve"> </v>
      </c>
      <c r="L51" s="261"/>
      <c r="M51" s="369" t="str">
        <f>IF(I51&gt;0," ",IF(AND('Individual Cost Statement'!$D$25:$D$25="Date when costs incurred",G51&gt;0),"ENCODE Exchange rate !"," "))</f>
        <v xml:space="preserve"> </v>
      </c>
      <c r="N51" s="370"/>
      <c r="O51" s="16" t="str">
        <f t="shared" si="3"/>
        <v xml:space="preserve"> </v>
      </c>
    </row>
    <row r="52" spans="1:15" ht="15" customHeight="1" x14ac:dyDescent="0.2">
      <c r="A52" s="13">
        <f t="shared" si="0"/>
        <v>45</v>
      </c>
      <c r="B52" s="52"/>
      <c r="C52" s="53"/>
      <c r="D52" s="52"/>
      <c r="E52" s="40"/>
      <c r="F52" s="40"/>
      <c r="G52" s="34"/>
      <c r="H52" s="34"/>
      <c r="I52" s="72">
        <f>IF(AND('Individual Cost Statement'!$D$25:$D$25="Not applicable (all costs in EURO)",G52&gt;0),1,IF(AND('Individual Cost Statement'!$D$25:$D$25="Date when costs incurred",G52&gt;0),0,'Individual Cost Statement'!$F$26))</f>
        <v>1</v>
      </c>
      <c r="J52" s="35" t="str">
        <f t="shared" si="1"/>
        <v xml:space="preserve"> </v>
      </c>
      <c r="K52" s="35" t="str">
        <f t="shared" si="2"/>
        <v xml:space="preserve"> </v>
      </c>
      <c r="L52" s="261"/>
      <c r="M52" s="369" t="str">
        <f>IF(I52&gt;0," ",IF(AND('Individual Cost Statement'!$D$25:$D$25="Date when costs incurred",G52&gt;0),"ENCODE Exchange rate !"," "))</f>
        <v xml:space="preserve"> </v>
      </c>
      <c r="N52" s="370"/>
      <c r="O52" s="16" t="str">
        <f t="shared" si="3"/>
        <v xml:space="preserve"> </v>
      </c>
    </row>
    <row r="53" spans="1:15" ht="15" customHeight="1" x14ac:dyDescent="0.2">
      <c r="A53" s="13">
        <f t="shared" si="0"/>
        <v>46</v>
      </c>
      <c r="B53" s="52"/>
      <c r="C53" s="53"/>
      <c r="D53" s="52"/>
      <c r="E53" s="40"/>
      <c r="F53" s="40"/>
      <c r="G53" s="34"/>
      <c r="H53" s="34"/>
      <c r="I53" s="72">
        <f>IF(AND('Individual Cost Statement'!$D$25:$D$25="Not applicable (all costs in EURO)",G53&gt;0),1,IF(AND('Individual Cost Statement'!$D$25:$D$25="Date when costs incurred",G53&gt;0),0,'Individual Cost Statement'!$F$26))</f>
        <v>1</v>
      </c>
      <c r="J53" s="35" t="str">
        <f t="shared" si="1"/>
        <v xml:space="preserve"> </v>
      </c>
      <c r="K53" s="35" t="str">
        <f t="shared" si="2"/>
        <v xml:space="preserve"> </v>
      </c>
      <c r="L53" s="261"/>
      <c r="M53" s="369" t="str">
        <f>IF(I53&gt;0," ",IF(AND('Individual Cost Statement'!$D$25:$D$25="Date when costs incurred",G53&gt;0),"ENCODE Exchange rate !"," "))</f>
        <v xml:space="preserve"> </v>
      </c>
      <c r="N53" s="370"/>
      <c r="O53" s="16" t="str">
        <f t="shared" si="3"/>
        <v xml:space="preserve"> </v>
      </c>
    </row>
    <row r="54" spans="1:15" ht="15" customHeight="1" x14ac:dyDescent="0.2">
      <c r="A54" s="13">
        <f t="shared" si="0"/>
        <v>47</v>
      </c>
      <c r="B54" s="52"/>
      <c r="C54" s="53"/>
      <c r="D54" s="52"/>
      <c r="E54" s="40"/>
      <c r="F54" s="40"/>
      <c r="G54" s="34"/>
      <c r="H54" s="34"/>
      <c r="I54" s="72">
        <f>IF(AND('Individual Cost Statement'!$D$25:$D$25="Not applicable (all costs in EURO)",G54&gt;0),1,IF(AND('Individual Cost Statement'!$D$25:$D$25="Date when costs incurred",G54&gt;0),0,'Individual Cost Statement'!$F$26))</f>
        <v>1</v>
      </c>
      <c r="J54" s="35" t="str">
        <f t="shared" si="1"/>
        <v xml:space="preserve"> </v>
      </c>
      <c r="K54" s="35" t="str">
        <f t="shared" si="2"/>
        <v xml:space="preserve"> </v>
      </c>
      <c r="L54" s="261"/>
      <c r="M54" s="369" t="str">
        <f>IF(I54&gt;0," ",IF(AND('Individual Cost Statement'!$D$25:$D$25="Date when costs incurred",G54&gt;0),"ENCODE Exchange rate !"," "))</f>
        <v xml:space="preserve"> </v>
      </c>
      <c r="N54" s="370"/>
      <c r="O54" s="16" t="str">
        <f t="shared" si="3"/>
        <v xml:space="preserve"> </v>
      </c>
    </row>
    <row r="55" spans="1:15" ht="15" customHeight="1" x14ac:dyDescent="0.2">
      <c r="A55" s="13">
        <f t="shared" si="0"/>
        <v>48</v>
      </c>
      <c r="B55" s="52"/>
      <c r="C55" s="53"/>
      <c r="D55" s="52"/>
      <c r="E55" s="40"/>
      <c r="F55" s="40"/>
      <c r="G55" s="34"/>
      <c r="H55" s="34"/>
      <c r="I55" s="72">
        <f>IF(AND('Individual Cost Statement'!$D$25:$D$25="Not applicable (all costs in EURO)",G55&gt;0),1,IF(AND('Individual Cost Statement'!$D$25:$D$25="Date when costs incurred",G55&gt;0),0,'Individual Cost Statement'!$F$26))</f>
        <v>1</v>
      </c>
      <c r="J55" s="35" t="str">
        <f t="shared" si="1"/>
        <v xml:space="preserve"> </v>
      </c>
      <c r="K55" s="35" t="str">
        <f t="shared" si="2"/>
        <v xml:space="preserve"> </v>
      </c>
      <c r="L55" s="261"/>
      <c r="M55" s="369" t="str">
        <f>IF(I55&gt;0," ",IF(AND('Individual Cost Statement'!$D$25:$D$25="Date when costs incurred",G55&gt;0),"ENCODE Exchange rate !"," "))</f>
        <v xml:space="preserve"> </v>
      </c>
      <c r="N55" s="370"/>
      <c r="O55" s="16" t="str">
        <f t="shared" si="3"/>
        <v xml:space="preserve"> </v>
      </c>
    </row>
    <row r="56" spans="1:15" ht="15" customHeight="1" x14ac:dyDescent="0.2">
      <c r="A56" s="13">
        <f t="shared" si="0"/>
        <v>49</v>
      </c>
      <c r="B56" s="52"/>
      <c r="C56" s="53"/>
      <c r="D56" s="52"/>
      <c r="E56" s="40"/>
      <c r="F56" s="40"/>
      <c r="G56" s="34"/>
      <c r="H56" s="34"/>
      <c r="I56" s="72">
        <f>IF(AND('Individual Cost Statement'!$D$25:$D$25="Not applicable (all costs in EURO)",G56&gt;0),1,IF(AND('Individual Cost Statement'!$D$25:$D$25="Date when costs incurred",G56&gt;0),0,'Individual Cost Statement'!$F$26))</f>
        <v>1</v>
      </c>
      <c r="J56" s="35" t="str">
        <f t="shared" si="1"/>
        <v xml:space="preserve"> </v>
      </c>
      <c r="K56" s="35" t="str">
        <f t="shared" si="2"/>
        <v xml:space="preserve"> </v>
      </c>
      <c r="L56" s="261"/>
      <c r="M56" s="369" t="str">
        <f>IF(I56&gt;0," ",IF(AND('Individual Cost Statement'!$D$25:$D$25="Date when costs incurred",G56&gt;0),"ENCODE Exchange rate !"," "))</f>
        <v xml:space="preserve"> </v>
      </c>
      <c r="N56" s="370"/>
      <c r="O56" s="16" t="str">
        <f t="shared" si="3"/>
        <v xml:space="preserve"> </v>
      </c>
    </row>
    <row r="57" spans="1:15" ht="15" customHeight="1" x14ac:dyDescent="0.2">
      <c r="A57" s="13">
        <f t="shared" si="0"/>
        <v>50</v>
      </c>
      <c r="B57" s="52"/>
      <c r="C57" s="53"/>
      <c r="D57" s="52"/>
      <c r="E57" s="40"/>
      <c r="F57" s="40"/>
      <c r="G57" s="34"/>
      <c r="H57" s="34"/>
      <c r="I57" s="72">
        <f>IF(AND('Individual Cost Statement'!$D$25:$D$25="Not applicable (all costs in EURO)",G57&gt;0),1,IF(AND('Individual Cost Statement'!$D$25:$D$25="Date when costs incurred",G57&gt;0),0,'Individual Cost Statement'!$F$26))</f>
        <v>1</v>
      </c>
      <c r="J57" s="35" t="str">
        <f t="shared" si="1"/>
        <v xml:space="preserve"> </v>
      </c>
      <c r="K57" s="35" t="str">
        <f t="shared" si="2"/>
        <v xml:space="preserve"> </v>
      </c>
      <c r="L57" s="261"/>
      <c r="M57" s="369" t="str">
        <f>IF(I57&gt;0," ",IF(AND('Individual Cost Statement'!$D$25:$D$25="Date when costs incurred",G57&gt;0),"ENCODE Exchange rate !"," "))</f>
        <v xml:space="preserve"> </v>
      </c>
      <c r="N57" s="370"/>
      <c r="O57" s="16" t="str">
        <f t="shared" si="3"/>
        <v xml:space="preserve"> </v>
      </c>
    </row>
    <row r="58" spans="1:15" s="25" customFormat="1" ht="15" customHeight="1" x14ac:dyDescent="0.2">
      <c r="A58" s="907" t="s">
        <v>21</v>
      </c>
      <c r="B58" s="908"/>
      <c r="C58" s="908"/>
      <c r="D58" s="908"/>
      <c r="E58" s="908"/>
      <c r="F58" s="908"/>
      <c r="G58" s="908"/>
      <c r="H58" s="908"/>
      <c r="I58" s="914"/>
      <c r="J58" s="85">
        <f ca="1">SUM(J8:INDIRECT("J"&amp;ROW()-1))</f>
        <v>0</v>
      </c>
      <c r="K58" s="85">
        <f ca="1">SUM(K8:INDIRECT("K"&amp;ROW()-1))</f>
        <v>0</v>
      </c>
      <c r="L58" s="118"/>
    </row>
    <row r="59" spans="1:15" x14ac:dyDescent="0.2">
      <c r="A59" s="92"/>
      <c r="B59" s="92"/>
      <c r="C59" s="92"/>
      <c r="D59" s="92"/>
      <c r="E59" s="92"/>
      <c r="F59" s="92"/>
      <c r="G59" s="92"/>
      <c r="H59" s="92"/>
      <c r="I59" s="92"/>
      <c r="J59" s="92"/>
      <c r="K59" s="92"/>
    </row>
    <row r="63" spans="1:15" x14ac:dyDescent="0.2">
      <c r="M63" s="86"/>
    </row>
    <row r="64" spans="1:15" ht="16.5" customHeight="1" x14ac:dyDescent="0.2">
      <c r="A64" s="899" t="s">
        <v>10</v>
      </c>
      <c r="B64" s="900"/>
      <c r="C64" s="900"/>
      <c r="D64" s="900"/>
      <c r="E64" s="900"/>
      <c r="F64" s="900"/>
      <c r="G64" s="900"/>
      <c r="H64" s="900"/>
      <c r="I64" s="900"/>
      <c r="J64" s="900"/>
      <c r="K64" s="900"/>
      <c r="L64" s="906"/>
      <c r="M64" s="86"/>
    </row>
    <row r="65" spans="1:13" ht="16.5" customHeight="1" x14ac:dyDescent="0.2">
      <c r="A65" s="841" t="s">
        <v>588</v>
      </c>
      <c r="B65" s="842"/>
      <c r="C65" s="842"/>
      <c r="D65" s="842"/>
      <c r="E65" s="842"/>
      <c r="F65" s="842"/>
      <c r="G65" s="842"/>
      <c r="H65" s="842"/>
      <c r="I65" s="842"/>
      <c r="J65" s="842"/>
      <c r="K65" s="842"/>
      <c r="L65" s="843"/>
      <c r="M65" s="86"/>
    </row>
    <row r="66" spans="1:13" ht="16.5" customHeight="1" x14ac:dyDescent="0.2">
      <c r="A66" s="93" t="s">
        <v>4</v>
      </c>
      <c r="B66" s="247" t="s">
        <v>616</v>
      </c>
      <c r="C66" s="152"/>
      <c r="D66" s="152"/>
      <c r="E66" s="152"/>
      <c r="F66" s="152"/>
      <c r="G66" s="152"/>
      <c r="H66" s="152"/>
      <c r="I66" s="152"/>
      <c r="J66" s="152"/>
      <c r="K66" s="152"/>
      <c r="L66" s="253"/>
      <c r="M66" s="86"/>
    </row>
    <row r="67" spans="1:13" ht="16.5" customHeight="1" x14ac:dyDescent="0.2">
      <c r="A67" s="155" t="s">
        <v>81</v>
      </c>
      <c r="B67" s="244" t="s">
        <v>57</v>
      </c>
      <c r="C67" s="153"/>
      <c r="D67" s="153"/>
      <c r="E67" s="154"/>
      <c r="F67" s="154"/>
      <c r="G67" s="153"/>
      <c r="H67" s="153"/>
      <c r="I67" s="153"/>
      <c r="J67" s="154"/>
      <c r="K67" s="154"/>
      <c r="L67" s="254"/>
      <c r="M67" s="86"/>
    </row>
    <row r="68" spans="1:13" ht="16.5" customHeight="1" x14ac:dyDescent="0.2">
      <c r="A68" s="155" t="s">
        <v>82</v>
      </c>
      <c r="B68" s="244" t="s">
        <v>653</v>
      </c>
      <c r="C68" s="153"/>
      <c r="D68" s="153"/>
      <c r="E68" s="154"/>
      <c r="F68" s="154"/>
      <c r="G68" s="153"/>
      <c r="H68" s="153"/>
      <c r="I68" s="153"/>
      <c r="J68" s="154"/>
      <c r="K68" s="154"/>
      <c r="L68" s="254"/>
      <c r="M68" s="86"/>
    </row>
    <row r="69" spans="1:13" ht="16.5" customHeight="1" x14ac:dyDescent="0.2">
      <c r="A69" s="155" t="s">
        <v>83</v>
      </c>
      <c r="B69" s="244" t="s">
        <v>59</v>
      </c>
      <c r="C69" s="153"/>
      <c r="D69" s="153"/>
      <c r="E69" s="154"/>
      <c r="F69" s="154"/>
      <c r="G69" s="153"/>
      <c r="H69" s="153"/>
      <c r="I69" s="153"/>
      <c r="J69" s="154"/>
      <c r="K69" s="154"/>
      <c r="L69" s="254"/>
      <c r="M69" s="86"/>
    </row>
    <row r="70" spans="1:13" s="62" customFormat="1" ht="34.5" customHeight="1" x14ac:dyDescent="0.2">
      <c r="A70" s="156" t="s">
        <v>85</v>
      </c>
      <c r="B70" s="835" t="s">
        <v>766</v>
      </c>
      <c r="C70" s="921"/>
      <c r="D70" s="921"/>
      <c r="E70" s="921"/>
      <c r="F70" s="921"/>
      <c r="G70" s="921"/>
      <c r="H70" s="921"/>
      <c r="I70" s="921"/>
      <c r="J70" s="921"/>
      <c r="K70" s="921"/>
      <c r="L70" s="922"/>
    </row>
    <row r="71" spans="1:13" ht="16.5" customHeight="1" x14ac:dyDescent="0.2">
      <c r="A71" s="156" t="s">
        <v>86</v>
      </c>
      <c r="B71" s="244" t="s">
        <v>61</v>
      </c>
      <c r="C71" s="153"/>
      <c r="D71" s="153"/>
      <c r="E71" s="154"/>
      <c r="F71" s="154"/>
      <c r="G71" s="153"/>
      <c r="H71" s="153"/>
      <c r="I71" s="153"/>
      <c r="J71" s="154"/>
      <c r="K71" s="154"/>
      <c r="L71" s="254"/>
      <c r="M71" s="86"/>
    </row>
    <row r="72" spans="1:13" ht="16.5" customHeight="1" x14ac:dyDescent="0.2">
      <c r="A72" s="157" t="s">
        <v>51</v>
      </c>
      <c r="B72" s="244" t="s">
        <v>663</v>
      </c>
      <c r="C72" s="153"/>
      <c r="D72" s="153"/>
      <c r="E72" s="154"/>
      <c r="F72" s="154"/>
      <c r="G72" s="153"/>
      <c r="H72" s="153"/>
      <c r="I72" s="153"/>
      <c r="J72" s="154"/>
      <c r="K72" s="154"/>
      <c r="L72" s="254"/>
      <c r="M72" s="86"/>
    </row>
    <row r="73" spans="1:13" ht="16.5" customHeight="1" x14ac:dyDescent="0.2">
      <c r="A73" s="157" t="s">
        <v>52</v>
      </c>
      <c r="B73" s="244" t="s">
        <v>614</v>
      </c>
      <c r="C73" s="153"/>
      <c r="D73" s="153"/>
      <c r="E73" s="154"/>
      <c r="F73" s="153"/>
      <c r="G73" s="153"/>
      <c r="H73" s="153"/>
      <c r="I73" s="153"/>
      <c r="J73" s="154"/>
      <c r="K73" s="154"/>
      <c r="L73" s="254"/>
      <c r="M73" s="86"/>
    </row>
    <row r="74" spans="1:13" ht="16.5" customHeight="1" x14ac:dyDescent="0.2">
      <c r="A74" s="157" t="s">
        <v>53</v>
      </c>
      <c r="B74" s="159" t="s">
        <v>605</v>
      </c>
      <c r="C74" s="160"/>
      <c r="D74" s="160"/>
      <c r="E74" s="160"/>
      <c r="F74" s="160"/>
      <c r="G74" s="160"/>
      <c r="H74" s="160"/>
      <c r="I74" s="160"/>
      <c r="J74" s="160"/>
      <c r="K74" s="160"/>
      <c r="L74" s="161"/>
      <c r="M74" s="86"/>
    </row>
    <row r="75" spans="1:13" ht="24.95" customHeight="1" x14ac:dyDescent="0.2">
      <c r="A75" s="157" t="s">
        <v>53</v>
      </c>
      <c r="B75" s="835" t="s">
        <v>648</v>
      </c>
      <c r="C75" s="919"/>
      <c r="D75" s="919"/>
      <c r="E75" s="919"/>
      <c r="F75" s="919"/>
      <c r="G75" s="919"/>
      <c r="H75" s="919"/>
      <c r="I75" s="919"/>
      <c r="J75" s="919"/>
      <c r="K75" s="919"/>
      <c r="L75" s="920"/>
      <c r="M75" s="86"/>
    </row>
    <row r="76" spans="1:13" ht="24.95" customHeight="1" x14ac:dyDescent="0.2">
      <c r="A76" s="157" t="s">
        <v>53</v>
      </c>
      <c r="B76" s="835" t="s">
        <v>647</v>
      </c>
      <c r="C76" s="919"/>
      <c r="D76" s="919"/>
      <c r="E76" s="919"/>
      <c r="F76" s="919"/>
      <c r="G76" s="919"/>
      <c r="H76" s="919"/>
      <c r="I76" s="919"/>
      <c r="J76" s="919"/>
      <c r="K76" s="919"/>
      <c r="L76" s="920"/>
      <c r="M76" s="86"/>
    </row>
    <row r="77" spans="1:13" ht="16.5" customHeight="1" x14ac:dyDescent="0.2">
      <c r="A77" s="157" t="s">
        <v>54</v>
      </c>
      <c r="B77" s="244" t="s">
        <v>664</v>
      </c>
      <c r="C77" s="153"/>
      <c r="D77" s="153"/>
      <c r="E77" s="154"/>
      <c r="F77" s="154"/>
      <c r="G77" s="153"/>
      <c r="H77" s="153"/>
      <c r="I77" s="153"/>
      <c r="J77" s="154"/>
      <c r="K77" s="154"/>
      <c r="L77" s="254"/>
      <c r="M77" s="86"/>
    </row>
    <row r="78" spans="1:13" ht="16.5" customHeight="1" x14ac:dyDescent="0.2">
      <c r="A78" s="157" t="s">
        <v>514</v>
      </c>
      <c r="B78" s="244" t="s">
        <v>609</v>
      </c>
      <c r="C78" s="153"/>
      <c r="D78" s="153"/>
      <c r="E78" s="154"/>
      <c r="F78" s="154"/>
      <c r="G78" s="153"/>
      <c r="H78" s="153"/>
      <c r="I78" s="153"/>
      <c r="J78" s="154"/>
      <c r="K78" s="154"/>
      <c r="L78" s="254"/>
      <c r="M78" s="86"/>
    </row>
    <row r="79" spans="1:13" ht="39.75" customHeight="1" x14ac:dyDescent="0.2">
      <c r="A79" s="158" t="s">
        <v>6</v>
      </c>
      <c r="B79" s="835" t="s">
        <v>656</v>
      </c>
      <c r="C79" s="836"/>
      <c r="D79" s="836"/>
      <c r="E79" s="836"/>
      <c r="F79" s="836"/>
      <c r="G79" s="836"/>
      <c r="H79" s="836"/>
      <c r="I79" s="836"/>
      <c r="J79" s="836"/>
      <c r="K79" s="836"/>
      <c r="L79" s="837"/>
      <c r="M79" s="86"/>
    </row>
    <row r="80" spans="1:13" ht="16.5" customHeight="1" x14ac:dyDescent="0.2">
      <c r="M80" s="86"/>
    </row>
    <row r="81" spans="13:13" ht="16.5" customHeight="1" x14ac:dyDescent="0.2">
      <c r="M81" s="86"/>
    </row>
  </sheetData>
  <mergeCells count="16">
    <mergeCell ref="E5:F5"/>
    <mergeCell ref="G5:K5"/>
    <mergeCell ref="B5:D5"/>
    <mergeCell ref="C1:E1"/>
    <mergeCell ref="C2:E2"/>
    <mergeCell ref="I1:K1"/>
    <mergeCell ref="I2:K2"/>
    <mergeCell ref="I3:K3"/>
    <mergeCell ref="C3:E3"/>
    <mergeCell ref="A58:I58"/>
    <mergeCell ref="B79:L79"/>
    <mergeCell ref="B76:L76"/>
    <mergeCell ref="B75:L75"/>
    <mergeCell ref="A64:L64"/>
    <mergeCell ref="A65:L65"/>
    <mergeCell ref="B70:L70"/>
  </mergeCells>
  <phoneticPr fontId="10" type="noConversion"/>
  <conditionalFormatting sqref="I8">
    <cfRule type="cellIs" dxfId="53" priority="52" operator="equal">
      <formula>0</formula>
    </cfRule>
  </conditionalFormatting>
  <conditionalFormatting sqref="I8">
    <cfRule type="expression" dxfId="52" priority="51">
      <formula>$M8="ENCODE Exchange rate !"</formula>
    </cfRule>
  </conditionalFormatting>
  <conditionalFormatting sqref="E1:E3">
    <cfRule type="cellIs" dxfId="51" priority="43" operator="equal">
      <formula>"ADDITIONAL"</formula>
    </cfRule>
    <cfRule type="cellIs" dxfId="50" priority="44" operator="equal">
      <formula>"?"</formula>
    </cfRule>
  </conditionalFormatting>
  <conditionalFormatting sqref="I9:I57">
    <cfRule type="cellIs" dxfId="49" priority="2" operator="equal">
      <formula>0</formula>
    </cfRule>
  </conditionalFormatting>
  <conditionalFormatting sqref="I9:I57">
    <cfRule type="expression" dxfId="48" priority="1">
      <formula>$M9="ENCODE Exchange rate !"</formula>
    </cfRule>
  </conditionalFormatting>
  <dataValidations count="1">
    <dataValidation type="custom" allowBlank="1" showInputMessage="1" showErrorMessage="1" error="Amount WITH non-recoverable VAT cannot be smaller than Amount WITHOUT VAT" sqref="H8:H57">
      <formula1>(H8&gt;=G8)</formula1>
    </dataValidation>
  </dataValidations>
  <pageMargins left="0.31496062992125984" right="0.39370078740157483" top="0.86614173228346458" bottom="0.59055118110236227" header="0.39370078740157483" footer="0.39370078740157483"/>
  <pageSetup paperSize="9" scale="55"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23553" r:id="rId5" name="CommandButton">
          <controlPr defaultSize="0" print="0" autoLine="0" r:id="rId6">
            <anchor moveWithCells="1">
              <from>
                <xdr:col>12</xdr:col>
                <xdr:colOff>104775</xdr:colOff>
                <xdr:row>0</xdr:row>
                <xdr:rowOff>123825</xdr:rowOff>
              </from>
              <to>
                <xdr:col>15</xdr:col>
                <xdr:colOff>209550</xdr:colOff>
                <xdr:row>2</xdr:row>
                <xdr:rowOff>152400</xdr:rowOff>
              </to>
            </anchor>
          </controlPr>
        </control>
      </mc:Choice>
      <mc:Fallback>
        <control shapeId="23553" r:id="rId5"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L8:L57</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9">
    <pageSetUpPr fitToPage="1"/>
  </sheetPr>
  <dimension ref="A1:U85"/>
  <sheetViews>
    <sheetView workbookViewId="0"/>
  </sheetViews>
  <sheetFormatPr defaultColWidth="9.140625" defaultRowHeight="12.75" x14ac:dyDescent="0.2"/>
  <cols>
    <col min="1" max="1" width="4.28515625" style="62" customWidth="1"/>
    <col min="2" max="2" width="20" style="62" customWidth="1"/>
    <col min="3" max="3" width="21.42578125" style="62" customWidth="1"/>
    <col min="4" max="4" width="11.42578125" style="62" customWidth="1"/>
    <col min="5" max="5" width="17.140625" style="62" customWidth="1"/>
    <col min="6" max="7" width="13.85546875" style="62" customWidth="1"/>
    <col min="8" max="8" width="18.28515625" style="62" customWidth="1"/>
    <col min="9" max="9" width="14.7109375" style="62" customWidth="1"/>
    <col min="10" max="10" width="12" style="62" customWidth="1"/>
    <col min="11" max="11" width="12.140625" style="62" customWidth="1"/>
    <col min="12" max="15" width="14.28515625" style="62" customWidth="1"/>
    <col min="16" max="16" width="10" style="62" customWidth="1"/>
    <col min="17" max="18" width="15" style="62" customWidth="1"/>
    <col min="19" max="19" width="10" style="118" bestFit="1" customWidth="1"/>
    <col min="20" max="20" width="22.85546875" style="62" bestFit="1" customWidth="1"/>
    <col min="21" max="21" width="11.42578125" style="62" hidden="1" customWidth="1"/>
    <col min="22" max="16384" width="9.140625" style="62"/>
  </cols>
  <sheetData>
    <row r="1" spans="1:21" ht="16.5" customHeight="1" x14ac:dyDescent="0.2">
      <c r="B1" s="73" t="s">
        <v>684</v>
      </c>
      <c r="C1" s="868" t="str">
        <f>'Individual Cost Statement'!B3:B3</f>
        <v>LIFE19 ENV/DK/000013 - ForFit</v>
      </c>
      <c r="D1" s="868"/>
      <c r="E1" s="868"/>
      <c r="H1" s="75" t="s">
        <v>73</v>
      </c>
      <c r="I1" s="79" t="str">
        <f>'Individual Cost Statement'!E3:E3</f>
        <v>1. September 2020</v>
      </c>
      <c r="O1" s="50"/>
      <c r="P1" s="877" t="s">
        <v>541</v>
      </c>
      <c r="Q1" s="877"/>
      <c r="R1" s="877"/>
      <c r="S1" s="117"/>
    </row>
    <row r="2" spans="1:21" ht="16.5" customHeight="1" x14ac:dyDescent="0.2">
      <c r="B2" s="73" t="s">
        <v>178</v>
      </c>
      <c r="C2" s="868" t="str">
        <f>'Individual Cost Statement'!B4:B4</f>
        <v>Denmark</v>
      </c>
      <c r="D2" s="868"/>
      <c r="E2" s="868"/>
      <c r="H2" s="75" t="s">
        <v>74</v>
      </c>
      <c r="I2" s="79" t="str">
        <f>'Individual Cost Statement'!E4:E4</f>
        <v>31. December 2020</v>
      </c>
      <c r="L2" s="89"/>
      <c r="N2" s="88"/>
      <c r="O2" s="50"/>
      <c r="P2" s="878" t="s">
        <v>563</v>
      </c>
      <c r="Q2" s="878"/>
      <c r="R2" s="878"/>
      <c r="S2" s="117"/>
    </row>
    <row r="3" spans="1:21" ht="16.5" customHeight="1" x14ac:dyDescent="0.2">
      <c r="B3" s="73" t="s">
        <v>524</v>
      </c>
      <c r="C3" s="868" t="str">
        <f>'Individual Cost Statement'!B6:B6</f>
        <v>Københavns Universitet</v>
      </c>
      <c r="D3" s="868"/>
      <c r="E3" s="868"/>
      <c r="F3" s="83"/>
      <c r="G3" s="83"/>
      <c r="P3" s="888">
        <f ca="1">R58</f>
        <v>0</v>
      </c>
      <c r="Q3" s="888"/>
      <c r="R3" s="888"/>
      <c r="S3" s="117"/>
    </row>
    <row r="4" spans="1:21" ht="16.5" customHeight="1" x14ac:dyDescent="0.2"/>
    <row r="5" spans="1:21" ht="16.5" customHeight="1" x14ac:dyDescent="0.25">
      <c r="A5" s="50"/>
      <c r="B5" s="896" t="s">
        <v>525</v>
      </c>
      <c r="C5" s="896"/>
      <c r="D5" s="896"/>
      <c r="E5" s="896"/>
      <c r="F5" s="924" t="s">
        <v>526</v>
      </c>
      <c r="G5" s="924"/>
      <c r="H5" s="924"/>
      <c r="I5" s="923" t="s">
        <v>11</v>
      </c>
      <c r="J5" s="897" t="s">
        <v>535</v>
      </c>
      <c r="K5" s="897"/>
      <c r="L5" s="897"/>
      <c r="M5" s="897"/>
      <c r="N5" s="897"/>
      <c r="O5" s="897"/>
      <c r="P5" s="897"/>
      <c r="Q5" s="897"/>
      <c r="R5" s="897"/>
      <c r="S5" s="363" t="s">
        <v>834</v>
      </c>
      <c r="T5" s="363" t="s">
        <v>835</v>
      </c>
    </row>
    <row r="6" spans="1:21" ht="16.5" customHeight="1" x14ac:dyDescent="0.2">
      <c r="A6" s="49" t="s">
        <v>4</v>
      </c>
      <c r="B6" s="67" t="s">
        <v>81</v>
      </c>
      <c r="C6" s="67" t="s">
        <v>82</v>
      </c>
      <c r="D6" s="67" t="s">
        <v>83</v>
      </c>
      <c r="E6" s="67" t="s">
        <v>84</v>
      </c>
      <c r="F6" s="213" t="s">
        <v>85</v>
      </c>
      <c r="G6" s="213" t="s">
        <v>86</v>
      </c>
      <c r="H6" s="213" t="s">
        <v>175</v>
      </c>
      <c r="I6" s="923"/>
      <c r="J6" s="209" t="s">
        <v>48</v>
      </c>
      <c r="K6" s="209" t="s">
        <v>49</v>
      </c>
      <c r="L6" s="209" t="s">
        <v>50</v>
      </c>
      <c r="M6" s="209" t="s">
        <v>87</v>
      </c>
      <c r="N6" s="209" t="s">
        <v>88</v>
      </c>
      <c r="O6" s="209" t="s">
        <v>556</v>
      </c>
      <c r="P6" s="209" t="s">
        <v>557</v>
      </c>
      <c r="Q6" s="209" t="s">
        <v>559</v>
      </c>
      <c r="R6" s="209" t="s">
        <v>560</v>
      </c>
      <c r="S6" s="364" t="s">
        <v>836</v>
      </c>
      <c r="T6" s="364" t="s">
        <v>836</v>
      </c>
    </row>
    <row r="7" spans="1:21" s="66" customFormat="1" ht="83.25" customHeight="1" x14ac:dyDescent="0.2">
      <c r="A7" s="76" t="s">
        <v>0</v>
      </c>
      <c r="B7" s="47" t="s">
        <v>9</v>
      </c>
      <c r="C7" s="99" t="s">
        <v>28</v>
      </c>
      <c r="D7" s="99" t="s">
        <v>632</v>
      </c>
      <c r="E7" s="99" t="s">
        <v>32</v>
      </c>
      <c r="F7" s="214" t="s">
        <v>33</v>
      </c>
      <c r="G7" s="214" t="s">
        <v>29</v>
      </c>
      <c r="H7" s="214" t="s">
        <v>30</v>
      </c>
      <c r="I7" s="218" t="s">
        <v>694</v>
      </c>
      <c r="J7" s="211" t="s">
        <v>7</v>
      </c>
      <c r="K7" s="210" t="s">
        <v>630</v>
      </c>
      <c r="L7" s="48" t="s">
        <v>669</v>
      </c>
      <c r="M7" s="48" t="s">
        <v>529</v>
      </c>
      <c r="N7" s="48" t="s">
        <v>537</v>
      </c>
      <c r="O7" s="48" t="s">
        <v>530</v>
      </c>
      <c r="P7" s="113" t="s">
        <v>3</v>
      </c>
      <c r="Q7" s="208" t="s">
        <v>531</v>
      </c>
      <c r="R7" s="208" t="s">
        <v>532</v>
      </c>
      <c r="S7" s="365"/>
      <c r="T7" s="365"/>
      <c r="U7" s="102" t="s">
        <v>562</v>
      </c>
    </row>
    <row r="8" spans="1:21" ht="15" customHeight="1" x14ac:dyDescent="0.2">
      <c r="A8" s="76">
        <f t="shared" ref="A8:A57" si="0">ROW()-7</f>
        <v>1</v>
      </c>
      <c r="B8" s="77"/>
      <c r="C8" s="40"/>
      <c r="D8" s="40"/>
      <c r="E8" s="40"/>
      <c r="F8" s="52"/>
      <c r="G8" s="40"/>
      <c r="H8" s="40"/>
      <c r="I8" s="40"/>
      <c r="J8" s="52"/>
      <c r="K8" s="34"/>
      <c r="L8" s="35">
        <f>D8*K8</f>
        <v>0</v>
      </c>
      <c r="M8" s="34"/>
      <c r="N8" s="35">
        <f>L8+M8</f>
        <v>0</v>
      </c>
      <c r="O8" s="34"/>
      <c r="P8" s="72">
        <f>IF(AND('Individual Cost Statement'!$D$25:$D$25="Not applicable (all costs in EURO)",N8&gt;0),1,IF(AND('Individual Cost Statement'!$D$25:$D$25="Date when costs incurred",N8&gt;0),0,'Individual Cost Statement'!$F$26))</f>
        <v>1</v>
      </c>
      <c r="Q8" s="35" t="str">
        <f>IF(AND(N8&gt;0,P8&gt;0),N8/P8," ")</f>
        <v xml:space="preserve"> </v>
      </c>
      <c r="R8" s="35" t="str">
        <f>IF(AND(O8&gt;0,P8&gt;0),O8/P8," ")</f>
        <v xml:space="preserve"> </v>
      </c>
      <c r="S8" s="366" t="str">
        <f>IF(P8&gt;0," ",IF(AND('Individual Cost Statement'!$D$25:$D$25="Date when costs incurred",N8&gt;0),"ENCODE Exchange rate !"," "))</f>
        <v xml:space="preserve"> </v>
      </c>
      <c r="T8" s="180"/>
      <c r="U8" s="16" t="str">
        <f>IF(Q8=" "," ",R8-Q8)</f>
        <v xml:space="preserve"> </v>
      </c>
    </row>
    <row r="9" spans="1:21" ht="15" customHeight="1" x14ac:dyDescent="0.2">
      <c r="A9" s="76">
        <f t="shared" si="0"/>
        <v>2</v>
      </c>
      <c r="B9" s="77"/>
      <c r="C9" s="40"/>
      <c r="D9" s="40"/>
      <c r="E9" s="40"/>
      <c r="F9" s="52"/>
      <c r="G9" s="40"/>
      <c r="H9" s="40"/>
      <c r="I9" s="40"/>
      <c r="J9" s="52"/>
      <c r="K9" s="34"/>
      <c r="L9" s="35">
        <f t="shared" ref="L9:L57" si="1">D9*K9</f>
        <v>0</v>
      </c>
      <c r="M9" s="34"/>
      <c r="N9" s="35">
        <f t="shared" ref="N9:N57" si="2">L9+M9</f>
        <v>0</v>
      </c>
      <c r="O9" s="34"/>
      <c r="P9" s="72">
        <f>IF(AND('Individual Cost Statement'!$D$25:$D$25="Not applicable (all costs in EURO)",N9&gt;0),1,IF(AND('Individual Cost Statement'!$D$25:$D$25="Date when costs incurred",N9&gt;0),0,'Individual Cost Statement'!$F$26))</f>
        <v>1</v>
      </c>
      <c r="Q9" s="35" t="str">
        <f t="shared" ref="Q9:Q57" si="3">IF(AND(N9&gt;0,P9&gt;0),N9/P9," ")</f>
        <v xml:space="preserve"> </v>
      </c>
      <c r="R9" s="35" t="str">
        <f t="shared" ref="R9:R57" si="4">IF(AND(O9&gt;0,P9&gt;0),O9/P9," ")</f>
        <v xml:space="preserve"> </v>
      </c>
      <c r="S9" s="366" t="str">
        <f>IF(P9&gt;0," ",IF(AND('Individual Cost Statement'!$D$25:$D$25="Date when costs incurred",N9&gt;0),"ENCODE Exchange rate !"," "))</f>
        <v xml:space="preserve"> </v>
      </c>
      <c r="T9" s="180"/>
      <c r="U9" s="16" t="str">
        <f t="shared" ref="U9:U57" si="5">IF(Q9=" "," ",R9-Q9)</f>
        <v xml:space="preserve"> </v>
      </c>
    </row>
    <row r="10" spans="1:21" ht="15" customHeight="1" x14ac:dyDescent="0.2">
      <c r="A10" s="76">
        <f t="shared" si="0"/>
        <v>3</v>
      </c>
      <c r="B10" s="77"/>
      <c r="C10" s="40"/>
      <c r="D10" s="40"/>
      <c r="E10" s="40"/>
      <c r="F10" s="52"/>
      <c r="G10" s="40"/>
      <c r="H10" s="40"/>
      <c r="I10" s="40"/>
      <c r="J10" s="52"/>
      <c r="K10" s="34"/>
      <c r="L10" s="35">
        <f t="shared" si="1"/>
        <v>0</v>
      </c>
      <c r="M10" s="34"/>
      <c r="N10" s="35">
        <f t="shared" si="2"/>
        <v>0</v>
      </c>
      <c r="O10" s="34"/>
      <c r="P10" s="72">
        <f>IF(AND('Individual Cost Statement'!$D$25:$D$25="Not applicable (all costs in EURO)",N10&gt;0),1,IF(AND('Individual Cost Statement'!$D$25:$D$25="Date when costs incurred",N10&gt;0),0,'Individual Cost Statement'!$F$26))</f>
        <v>1</v>
      </c>
      <c r="Q10" s="35" t="str">
        <f t="shared" si="3"/>
        <v xml:space="preserve"> </v>
      </c>
      <c r="R10" s="35" t="str">
        <f t="shared" si="4"/>
        <v xml:space="preserve"> </v>
      </c>
      <c r="S10" s="366" t="str">
        <f>IF(P10&gt;0," ",IF(AND('Individual Cost Statement'!$D$25:$D$25="Date when costs incurred",N10&gt;0),"ENCODE Exchange rate !"," "))</f>
        <v xml:space="preserve"> </v>
      </c>
      <c r="T10" s="180"/>
      <c r="U10" s="16" t="str">
        <f t="shared" si="5"/>
        <v xml:space="preserve"> </v>
      </c>
    </row>
    <row r="11" spans="1:21" ht="15" customHeight="1" x14ac:dyDescent="0.2">
      <c r="A11" s="76">
        <f t="shared" si="0"/>
        <v>4</v>
      </c>
      <c r="B11" s="77"/>
      <c r="C11" s="40"/>
      <c r="D11" s="40"/>
      <c r="E11" s="40"/>
      <c r="F11" s="52"/>
      <c r="G11" s="40"/>
      <c r="H11" s="40"/>
      <c r="I11" s="40"/>
      <c r="J11" s="52"/>
      <c r="K11" s="34"/>
      <c r="L11" s="35">
        <f t="shared" si="1"/>
        <v>0</v>
      </c>
      <c r="M11" s="34"/>
      <c r="N11" s="35">
        <f t="shared" si="2"/>
        <v>0</v>
      </c>
      <c r="O11" s="34"/>
      <c r="P11" s="72">
        <f>IF(AND('Individual Cost Statement'!$D$25:$D$25="Not applicable (all costs in EURO)",N11&gt;0),1,IF(AND('Individual Cost Statement'!$D$25:$D$25="Date when costs incurred",N11&gt;0),0,'Individual Cost Statement'!$F$26))</f>
        <v>1</v>
      </c>
      <c r="Q11" s="35" t="str">
        <f t="shared" si="3"/>
        <v xml:space="preserve"> </v>
      </c>
      <c r="R11" s="35" t="str">
        <f t="shared" si="4"/>
        <v xml:space="preserve"> </v>
      </c>
      <c r="S11" s="366" t="str">
        <f>IF(P11&gt;0," ",IF(AND('Individual Cost Statement'!$D$25:$D$25="Date when costs incurred",N11&gt;0),"ENCODE Exchange rate !"," "))</f>
        <v xml:space="preserve"> </v>
      </c>
      <c r="T11" s="180"/>
      <c r="U11" s="16" t="str">
        <f t="shared" si="5"/>
        <v xml:space="preserve"> </v>
      </c>
    </row>
    <row r="12" spans="1:21" ht="15" customHeight="1" x14ac:dyDescent="0.2">
      <c r="A12" s="76">
        <f t="shared" si="0"/>
        <v>5</v>
      </c>
      <c r="B12" s="77"/>
      <c r="C12" s="40"/>
      <c r="D12" s="40"/>
      <c r="E12" s="40"/>
      <c r="F12" s="52"/>
      <c r="G12" s="40"/>
      <c r="H12" s="40"/>
      <c r="I12" s="40"/>
      <c r="J12" s="52"/>
      <c r="K12" s="34"/>
      <c r="L12" s="35">
        <f t="shared" si="1"/>
        <v>0</v>
      </c>
      <c r="M12" s="34"/>
      <c r="N12" s="35">
        <f t="shared" si="2"/>
        <v>0</v>
      </c>
      <c r="O12" s="34"/>
      <c r="P12" s="72">
        <f>IF(AND('Individual Cost Statement'!$D$25:$D$25="Not applicable (all costs in EURO)",N12&gt;0),1,IF(AND('Individual Cost Statement'!$D$25:$D$25="Date when costs incurred",N12&gt;0),0,'Individual Cost Statement'!$F$26))</f>
        <v>1</v>
      </c>
      <c r="Q12" s="35" t="str">
        <f t="shared" si="3"/>
        <v xml:space="preserve"> </v>
      </c>
      <c r="R12" s="35" t="str">
        <f t="shared" si="4"/>
        <v xml:space="preserve"> </v>
      </c>
      <c r="S12" s="366" t="str">
        <f>IF(P12&gt;0," ",IF(AND('Individual Cost Statement'!$D$25:$D$25="Date when costs incurred",N12&gt;0),"ENCODE Exchange rate !"," "))</f>
        <v xml:space="preserve"> </v>
      </c>
      <c r="T12" s="180"/>
      <c r="U12" s="16" t="str">
        <f t="shared" si="5"/>
        <v xml:space="preserve"> </v>
      </c>
    </row>
    <row r="13" spans="1:21" ht="15" customHeight="1" x14ac:dyDescent="0.2">
      <c r="A13" s="76">
        <f t="shared" si="0"/>
        <v>6</v>
      </c>
      <c r="B13" s="77"/>
      <c r="C13" s="40"/>
      <c r="D13" s="40"/>
      <c r="E13" s="40"/>
      <c r="F13" s="52"/>
      <c r="G13" s="40"/>
      <c r="H13" s="40"/>
      <c r="I13" s="40"/>
      <c r="J13" s="52"/>
      <c r="K13" s="34"/>
      <c r="L13" s="35">
        <f t="shared" si="1"/>
        <v>0</v>
      </c>
      <c r="M13" s="34"/>
      <c r="N13" s="35">
        <f t="shared" si="2"/>
        <v>0</v>
      </c>
      <c r="O13" s="34"/>
      <c r="P13" s="72">
        <f>IF(AND('Individual Cost Statement'!$D$25:$D$25="Not applicable (all costs in EURO)",N13&gt;0),1,IF(AND('Individual Cost Statement'!$D$25:$D$25="Date when costs incurred",N13&gt;0),0,'Individual Cost Statement'!$F$26))</f>
        <v>1</v>
      </c>
      <c r="Q13" s="35" t="str">
        <f t="shared" si="3"/>
        <v xml:space="preserve"> </v>
      </c>
      <c r="R13" s="35" t="str">
        <f t="shared" si="4"/>
        <v xml:space="preserve"> </v>
      </c>
      <c r="S13" s="366" t="str">
        <f>IF(P13&gt;0," ",IF(AND('Individual Cost Statement'!$D$25:$D$25="Date when costs incurred",N13&gt;0),"ENCODE Exchange rate !"," "))</f>
        <v xml:space="preserve"> </v>
      </c>
      <c r="T13" s="180"/>
      <c r="U13" s="16" t="str">
        <f t="shared" si="5"/>
        <v xml:space="preserve"> </v>
      </c>
    </row>
    <row r="14" spans="1:21" ht="15" customHeight="1" x14ac:dyDescent="0.2">
      <c r="A14" s="76">
        <f t="shared" si="0"/>
        <v>7</v>
      </c>
      <c r="B14" s="77"/>
      <c r="C14" s="40"/>
      <c r="D14" s="40"/>
      <c r="E14" s="40"/>
      <c r="F14" s="52"/>
      <c r="G14" s="40"/>
      <c r="H14" s="40"/>
      <c r="I14" s="40"/>
      <c r="J14" s="52"/>
      <c r="K14" s="34"/>
      <c r="L14" s="35">
        <f t="shared" si="1"/>
        <v>0</v>
      </c>
      <c r="M14" s="34"/>
      <c r="N14" s="35">
        <f t="shared" si="2"/>
        <v>0</v>
      </c>
      <c r="O14" s="34"/>
      <c r="P14" s="72">
        <f>IF(AND('Individual Cost Statement'!$D$25:$D$25="Not applicable (all costs in EURO)",N14&gt;0),1,IF(AND('Individual Cost Statement'!$D$25:$D$25="Date when costs incurred",N14&gt;0),0,'Individual Cost Statement'!$F$26))</f>
        <v>1</v>
      </c>
      <c r="Q14" s="35" t="str">
        <f t="shared" si="3"/>
        <v xml:space="preserve"> </v>
      </c>
      <c r="R14" s="35" t="str">
        <f t="shared" si="4"/>
        <v xml:space="preserve"> </v>
      </c>
      <c r="S14" s="366" t="str">
        <f>IF(P14&gt;0," ",IF(AND('Individual Cost Statement'!$D$25:$D$25="Date when costs incurred",N14&gt;0),"ENCODE Exchange rate !"," "))</f>
        <v xml:space="preserve"> </v>
      </c>
      <c r="T14" s="180"/>
      <c r="U14" s="16" t="str">
        <f t="shared" si="5"/>
        <v xml:space="preserve"> </v>
      </c>
    </row>
    <row r="15" spans="1:21" ht="15" customHeight="1" x14ac:dyDescent="0.2">
      <c r="A15" s="76">
        <f t="shared" si="0"/>
        <v>8</v>
      </c>
      <c r="B15" s="77"/>
      <c r="C15" s="40"/>
      <c r="D15" s="40"/>
      <c r="E15" s="40"/>
      <c r="F15" s="52"/>
      <c r="G15" s="40"/>
      <c r="H15" s="40"/>
      <c r="I15" s="40"/>
      <c r="J15" s="52"/>
      <c r="K15" s="34"/>
      <c r="L15" s="35">
        <f t="shared" si="1"/>
        <v>0</v>
      </c>
      <c r="M15" s="34"/>
      <c r="N15" s="35">
        <f t="shared" si="2"/>
        <v>0</v>
      </c>
      <c r="O15" s="34"/>
      <c r="P15" s="72">
        <f>IF(AND('Individual Cost Statement'!$D$25:$D$25="Not applicable (all costs in EURO)",N15&gt;0),1,IF(AND('Individual Cost Statement'!$D$25:$D$25="Date when costs incurred",N15&gt;0),0,'Individual Cost Statement'!$F$26))</f>
        <v>1</v>
      </c>
      <c r="Q15" s="35" t="str">
        <f t="shared" si="3"/>
        <v xml:space="preserve"> </v>
      </c>
      <c r="R15" s="35" t="str">
        <f t="shared" si="4"/>
        <v xml:space="preserve"> </v>
      </c>
      <c r="S15" s="366" t="str">
        <f>IF(P15&gt;0," ",IF(AND('Individual Cost Statement'!$D$25:$D$25="Date when costs incurred",N15&gt;0),"ENCODE Exchange rate !"," "))</f>
        <v xml:space="preserve"> </v>
      </c>
      <c r="T15" s="180"/>
      <c r="U15" s="16" t="str">
        <f t="shared" si="5"/>
        <v xml:space="preserve"> </v>
      </c>
    </row>
    <row r="16" spans="1:21" ht="15" customHeight="1" x14ac:dyDescent="0.2">
      <c r="A16" s="76">
        <f t="shared" si="0"/>
        <v>9</v>
      </c>
      <c r="B16" s="77"/>
      <c r="C16" s="40"/>
      <c r="D16" s="40"/>
      <c r="E16" s="40"/>
      <c r="F16" s="52"/>
      <c r="G16" s="40"/>
      <c r="H16" s="40"/>
      <c r="I16" s="40"/>
      <c r="J16" s="52"/>
      <c r="K16" s="34"/>
      <c r="L16" s="35">
        <f t="shared" si="1"/>
        <v>0</v>
      </c>
      <c r="M16" s="34"/>
      <c r="N16" s="35">
        <f t="shared" si="2"/>
        <v>0</v>
      </c>
      <c r="O16" s="34"/>
      <c r="P16" s="72">
        <f>IF(AND('Individual Cost Statement'!$D$25:$D$25="Not applicable (all costs in EURO)",N16&gt;0),1,IF(AND('Individual Cost Statement'!$D$25:$D$25="Date when costs incurred",N16&gt;0),0,'Individual Cost Statement'!$F$26))</f>
        <v>1</v>
      </c>
      <c r="Q16" s="35" t="str">
        <f t="shared" si="3"/>
        <v xml:space="preserve"> </v>
      </c>
      <c r="R16" s="35" t="str">
        <f t="shared" si="4"/>
        <v xml:space="preserve"> </v>
      </c>
      <c r="S16" s="366" t="str">
        <f>IF(P16&gt;0," ",IF(AND('Individual Cost Statement'!$D$25:$D$25="Date when costs incurred",N16&gt;0),"ENCODE Exchange rate !"," "))</f>
        <v xml:space="preserve"> </v>
      </c>
      <c r="T16" s="180"/>
      <c r="U16" s="16" t="str">
        <f t="shared" si="5"/>
        <v xml:space="preserve"> </v>
      </c>
    </row>
    <row r="17" spans="1:21" ht="15" customHeight="1" x14ac:dyDescent="0.2">
      <c r="A17" s="76">
        <f t="shared" si="0"/>
        <v>10</v>
      </c>
      <c r="B17" s="77"/>
      <c r="C17" s="40"/>
      <c r="D17" s="40"/>
      <c r="E17" s="40"/>
      <c r="F17" s="52"/>
      <c r="G17" s="40"/>
      <c r="H17" s="40"/>
      <c r="I17" s="40"/>
      <c r="J17" s="52"/>
      <c r="K17" s="34"/>
      <c r="L17" s="35">
        <f t="shared" si="1"/>
        <v>0</v>
      </c>
      <c r="M17" s="34"/>
      <c r="N17" s="35">
        <f t="shared" si="2"/>
        <v>0</v>
      </c>
      <c r="O17" s="34"/>
      <c r="P17" s="72">
        <f>IF(AND('Individual Cost Statement'!$D$25:$D$25="Not applicable (all costs in EURO)",N17&gt;0),1,IF(AND('Individual Cost Statement'!$D$25:$D$25="Date when costs incurred",N17&gt;0),0,'Individual Cost Statement'!$F$26))</f>
        <v>1</v>
      </c>
      <c r="Q17" s="35" t="str">
        <f t="shared" si="3"/>
        <v xml:space="preserve"> </v>
      </c>
      <c r="R17" s="35" t="str">
        <f t="shared" si="4"/>
        <v xml:space="preserve"> </v>
      </c>
      <c r="S17" s="366" t="str">
        <f>IF(P17&gt;0," ",IF(AND('Individual Cost Statement'!$D$25:$D$25="Date when costs incurred",N17&gt;0),"ENCODE Exchange rate !"," "))</f>
        <v xml:space="preserve"> </v>
      </c>
      <c r="T17" s="180"/>
      <c r="U17" s="16" t="str">
        <f t="shared" si="5"/>
        <v xml:space="preserve"> </v>
      </c>
    </row>
    <row r="18" spans="1:21" ht="15" customHeight="1" x14ac:dyDescent="0.2">
      <c r="A18" s="76">
        <f t="shared" si="0"/>
        <v>11</v>
      </c>
      <c r="B18" s="77"/>
      <c r="C18" s="40"/>
      <c r="D18" s="40"/>
      <c r="E18" s="40"/>
      <c r="F18" s="52"/>
      <c r="G18" s="40"/>
      <c r="H18" s="40"/>
      <c r="I18" s="40"/>
      <c r="J18" s="52"/>
      <c r="K18" s="34"/>
      <c r="L18" s="35">
        <f t="shared" si="1"/>
        <v>0</v>
      </c>
      <c r="M18" s="34"/>
      <c r="N18" s="35">
        <f t="shared" si="2"/>
        <v>0</v>
      </c>
      <c r="O18" s="34"/>
      <c r="P18" s="72">
        <f>IF(AND('Individual Cost Statement'!$D$25:$D$25="Not applicable (all costs in EURO)",N18&gt;0),1,IF(AND('Individual Cost Statement'!$D$25:$D$25="Date when costs incurred",N18&gt;0),0,'Individual Cost Statement'!$F$26))</f>
        <v>1</v>
      </c>
      <c r="Q18" s="35" t="str">
        <f t="shared" si="3"/>
        <v xml:space="preserve"> </v>
      </c>
      <c r="R18" s="35" t="str">
        <f t="shared" si="4"/>
        <v xml:space="preserve"> </v>
      </c>
      <c r="S18" s="366" t="str">
        <f>IF(P18&gt;0," ",IF(AND('Individual Cost Statement'!$D$25:$D$25="Date when costs incurred",N18&gt;0),"ENCODE Exchange rate !"," "))</f>
        <v xml:space="preserve"> </v>
      </c>
      <c r="T18" s="180"/>
      <c r="U18" s="16" t="str">
        <f t="shared" si="5"/>
        <v xml:space="preserve"> </v>
      </c>
    </row>
    <row r="19" spans="1:21" ht="15" customHeight="1" x14ac:dyDescent="0.2">
      <c r="A19" s="76">
        <f t="shared" si="0"/>
        <v>12</v>
      </c>
      <c r="B19" s="77"/>
      <c r="C19" s="40"/>
      <c r="D19" s="40"/>
      <c r="E19" s="40"/>
      <c r="F19" s="52"/>
      <c r="G19" s="40"/>
      <c r="H19" s="40"/>
      <c r="I19" s="40"/>
      <c r="J19" s="52"/>
      <c r="K19" s="34"/>
      <c r="L19" s="35">
        <f t="shared" si="1"/>
        <v>0</v>
      </c>
      <c r="M19" s="34"/>
      <c r="N19" s="35">
        <f t="shared" si="2"/>
        <v>0</v>
      </c>
      <c r="O19" s="34"/>
      <c r="P19" s="72">
        <f>IF(AND('Individual Cost Statement'!$D$25:$D$25="Not applicable (all costs in EURO)",N19&gt;0),1,IF(AND('Individual Cost Statement'!$D$25:$D$25="Date when costs incurred",N19&gt;0),0,'Individual Cost Statement'!$F$26))</f>
        <v>1</v>
      </c>
      <c r="Q19" s="35" t="str">
        <f t="shared" si="3"/>
        <v xml:space="preserve"> </v>
      </c>
      <c r="R19" s="35" t="str">
        <f t="shared" si="4"/>
        <v xml:space="preserve"> </v>
      </c>
      <c r="S19" s="366" t="str">
        <f>IF(P19&gt;0," ",IF(AND('Individual Cost Statement'!$D$25:$D$25="Date when costs incurred",N19&gt;0),"ENCODE Exchange rate !"," "))</f>
        <v xml:space="preserve"> </v>
      </c>
      <c r="T19" s="180"/>
      <c r="U19" s="16" t="str">
        <f t="shared" si="5"/>
        <v xml:space="preserve"> </v>
      </c>
    </row>
    <row r="20" spans="1:21" ht="15" customHeight="1" x14ac:dyDescent="0.2">
      <c r="A20" s="76">
        <f t="shared" si="0"/>
        <v>13</v>
      </c>
      <c r="B20" s="77"/>
      <c r="C20" s="40"/>
      <c r="D20" s="40"/>
      <c r="E20" s="40"/>
      <c r="F20" s="52"/>
      <c r="G20" s="40"/>
      <c r="H20" s="40"/>
      <c r="I20" s="40"/>
      <c r="J20" s="52"/>
      <c r="K20" s="34"/>
      <c r="L20" s="35">
        <f t="shared" si="1"/>
        <v>0</v>
      </c>
      <c r="M20" s="34"/>
      <c r="N20" s="35">
        <f t="shared" si="2"/>
        <v>0</v>
      </c>
      <c r="O20" s="34"/>
      <c r="P20" s="72">
        <f>IF(AND('Individual Cost Statement'!$D$25:$D$25="Not applicable (all costs in EURO)",N20&gt;0),1,IF(AND('Individual Cost Statement'!$D$25:$D$25="Date when costs incurred",N20&gt;0),0,'Individual Cost Statement'!$F$26))</f>
        <v>1</v>
      </c>
      <c r="Q20" s="35" t="str">
        <f t="shared" si="3"/>
        <v xml:space="preserve"> </v>
      </c>
      <c r="R20" s="35" t="str">
        <f t="shared" si="4"/>
        <v xml:space="preserve"> </v>
      </c>
      <c r="S20" s="366" t="str">
        <f>IF(P20&gt;0," ",IF(AND('Individual Cost Statement'!$D$25:$D$25="Date when costs incurred",N20&gt;0),"ENCODE Exchange rate !"," "))</f>
        <v xml:space="preserve"> </v>
      </c>
      <c r="T20" s="180"/>
      <c r="U20" s="16" t="str">
        <f t="shared" si="5"/>
        <v xml:space="preserve"> </v>
      </c>
    </row>
    <row r="21" spans="1:21" ht="15" customHeight="1" x14ac:dyDescent="0.2">
      <c r="A21" s="76">
        <f t="shared" si="0"/>
        <v>14</v>
      </c>
      <c r="B21" s="77"/>
      <c r="C21" s="40"/>
      <c r="D21" s="40"/>
      <c r="E21" s="40"/>
      <c r="F21" s="52"/>
      <c r="G21" s="40"/>
      <c r="H21" s="40"/>
      <c r="I21" s="40"/>
      <c r="J21" s="52"/>
      <c r="K21" s="34"/>
      <c r="L21" s="35">
        <f t="shared" si="1"/>
        <v>0</v>
      </c>
      <c r="M21" s="34"/>
      <c r="N21" s="35">
        <f t="shared" si="2"/>
        <v>0</v>
      </c>
      <c r="O21" s="34"/>
      <c r="P21" s="72">
        <f>IF(AND('Individual Cost Statement'!$D$25:$D$25="Not applicable (all costs in EURO)",N21&gt;0),1,IF(AND('Individual Cost Statement'!$D$25:$D$25="Date when costs incurred",N21&gt;0),0,'Individual Cost Statement'!$F$26))</f>
        <v>1</v>
      </c>
      <c r="Q21" s="35" t="str">
        <f t="shared" si="3"/>
        <v xml:space="preserve"> </v>
      </c>
      <c r="R21" s="35" t="str">
        <f t="shared" si="4"/>
        <v xml:space="preserve"> </v>
      </c>
      <c r="S21" s="366" t="str">
        <f>IF(P21&gt;0," ",IF(AND('Individual Cost Statement'!$D$25:$D$25="Date when costs incurred",N21&gt;0),"ENCODE Exchange rate !"," "))</f>
        <v xml:space="preserve"> </v>
      </c>
      <c r="T21" s="180"/>
      <c r="U21" s="16" t="str">
        <f t="shared" si="5"/>
        <v xml:space="preserve"> </v>
      </c>
    </row>
    <row r="22" spans="1:21" ht="15" customHeight="1" x14ac:dyDescent="0.2">
      <c r="A22" s="76">
        <f t="shared" si="0"/>
        <v>15</v>
      </c>
      <c r="B22" s="77"/>
      <c r="C22" s="40"/>
      <c r="D22" s="40"/>
      <c r="E22" s="40"/>
      <c r="F22" s="52"/>
      <c r="G22" s="40"/>
      <c r="H22" s="40"/>
      <c r="I22" s="40"/>
      <c r="J22" s="52"/>
      <c r="K22" s="34"/>
      <c r="L22" s="35">
        <f t="shared" si="1"/>
        <v>0</v>
      </c>
      <c r="M22" s="34"/>
      <c r="N22" s="35">
        <f t="shared" si="2"/>
        <v>0</v>
      </c>
      <c r="O22" s="34"/>
      <c r="P22" s="72">
        <f>IF(AND('Individual Cost Statement'!$D$25:$D$25="Not applicable (all costs in EURO)",N22&gt;0),1,IF(AND('Individual Cost Statement'!$D$25:$D$25="Date when costs incurred",N22&gt;0),0,'Individual Cost Statement'!$F$26))</f>
        <v>1</v>
      </c>
      <c r="Q22" s="35" t="str">
        <f t="shared" si="3"/>
        <v xml:space="preserve"> </v>
      </c>
      <c r="R22" s="35" t="str">
        <f t="shared" si="4"/>
        <v xml:space="preserve"> </v>
      </c>
      <c r="S22" s="366" t="str">
        <f>IF(P22&gt;0," ",IF(AND('Individual Cost Statement'!$D$25:$D$25="Date when costs incurred",N22&gt;0),"ENCODE Exchange rate !"," "))</f>
        <v xml:space="preserve"> </v>
      </c>
      <c r="T22" s="180"/>
      <c r="U22" s="16" t="str">
        <f t="shared" si="5"/>
        <v xml:space="preserve"> </v>
      </c>
    </row>
    <row r="23" spans="1:21" ht="15" customHeight="1" x14ac:dyDescent="0.2">
      <c r="A23" s="76">
        <f t="shared" si="0"/>
        <v>16</v>
      </c>
      <c r="B23" s="77"/>
      <c r="C23" s="40"/>
      <c r="D23" s="40"/>
      <c r="E23" s="40"/>
      <c r="F23" s="52"/>
      <c r="G23" s="40"/>
      <c r="H23" s="40"/>
      <c r="I23" s="40"/>
      <c r="J23" s="52"/>
      <c r="K23" s="34"/>
      <c r="L23" s="35">
        <f t="shared" si="1"/>
        <v>0</v>
      </c>
      <c r="M23" s="34"/>
      <c r="N23" s="35">
        <f t="shared" si="2"/>
        <v>0</v>
      </c>
      <c r="O23" s="34"/>
      <c r="P23" s="72">
        <f>IF(AND('Individual Cost Statement'!$D$25:$D$25="Not applicable (all costs in EURO)",N23&gt;0),1,IF(AND('Individual Cost Statement'!$D$25:$D$25="Date when costs incurred",N23&gt;0),0,'Individual Cost Statement'!$F$26))</f>
        <v>1</v>
      </c>
      <c r="Q23" s="35" t="str">
        <f t="shared" si="3"/>
        <v xml:space="preserve"> </v>
      </c>
      <c r="R23" s="35" t="str">
        <f t="shared" si="4"/>
        <v xml:space="preserve"> </v>
      </c>
      <c r="S23" s="366" t="str">
        <f>IF(P23&gt;0," ",IF(AND('Individual Cost Statement'!$D$25:$D$25="Date when costs incurred",N23&gt;0),"ENCODE Exchange rate !"," "))</f>
        <v xml:space="preserve"> </v>
      </c>
      <c r="T23" s="180"/>
      <c r="U23" s="16" t="str">
        <f t="shared" si="5"/>
        <v xml:space="preserve"> </v>
      </c>
    </row>
    <row r="24" spans="1:21" ht="15" customHeight="1" x14ac:dyDescent="0.2">
      <c r="A24" s="76">
        <f t="shared" si="0"/>
        <v>17</v>
      </c>
      <c r="B24" s="77"/>
      <c r="C24" s="40"/>
      <c r="D24" s="40"/>
      <c r="E24" s="40"/>
      <c r="F24" s="52"/>
      <c r="G24" s="40"/>
      <c r="H24" s="40"/>
      <c r="I24" s="40"/>
      <c r="J24" s="52"/>
      <c r="K24" s="34"/>
      <c r="L24" s="35">
        <f t="shared" si="1"/>
        <v>0</v>
      </c>
      <c r="M24" s="34"/>
      <c r="N24" s="35">
        <f t="shared" si="2"/>
        <v>0</v>
      </c>
      <c r="O24" s="34"/>
      <c r="P24" s="72">
        <f>IF(AND('Individual Cost Statement'!$D$25:$D$25="Not applicable (all costs in EURO)",N24&gt;0),1,IF(AND('Individual Cost Statement'!$D$25:$D$25="Date when costs incurred",N24&gt;0),0,'Individual Cost Statement'!$F$26))</f>
        <v>1</v>
      </c>
      <c r="Q24" s="35" t="str">
        <f t="shared" si="3"/>
        <v xml:space="preserve"> </v>
      </c>
      <c r="R24" s="35" t="str">
        <f t="shared" si="4"/>
        <v xml:space="preserve"> </v>
      </c>
      <c r="S24" s="366" t="str">
        <f>IF(P24&gt;0," ",IF(AND('Individual Cost Statement'!$D$25:$D$25="Date when costs incurred",N24&gt;0),"ENCODE Exchange rate !"," "))</f>
        <v xml:space="preserve"> </v>
      </c>
      <c r="T24" s="180"/>
      <c r="U24" s="16" t="str">
        <f t="shared" si="5"/>
        <v xml:space="preserve"> </v>
      </c>
    </row>
    <row r="25" spans="1:21" ht="15" customHeight="1" x14ac:dyDescent="0.2">
      <c r="A25" s="76">
        <f t="shared" si="0"/>
        <v>18</v>
      </c>
      <c r="B25" s="77"/>
      <c r="C25" s="40"/>
      <c r="D25" s="40"/>
      <c r="E25" s="40"/>
      <c r="F25" s="52"/>
      <c r="G25" s="40"/>
      <c r="H25" s="40"/>
      <c r="I25" s="40"/>
      <c r="J25" s="52"/>
      <c r="K25" s="34"/>
      <c r="L25" s="35">
        <f t="shared" si="1"/>
        <v>0</v>
      </c>
      <c r="M25" s="34"/>
      <c r="N25" s="35">
        <f t="shared" si="2"/>
        <v>0</v>
      </c>
      <c r="O25" s="34"/>
      <c r="P25" s="72">
        <f>IF(AND('Individual Cost Statement'!$D$25:$D$25="Not applicable (all costs in EURO)",N25&gt;0),1,IF(AND('Individual Cost Statement'!$D$25:$D$25="Date when costs incurred",N25&gt;0),0,'Individual Cost Statement'!$F$26))</f>
        <v>1</v>
      </c>
      <c r="Q25" s="35" t="str">
        <f t="shared" si="3"/>
        <v xml:space="preserve"> </v>
      </c>
      <c r="R25" s="35" t="str">
        <f t="shared" si="4"/>
        <v xml:space="preserve"> </v>
      </c>
      <c r="S25" s="366" t="str">
        <f>IF(P25&gt;0," ",IF(AND('Individual Cost Statement'!$D$25:$D$25="Date when costs incurred",N25&gt;0),"ENCODE Exchange rate !"," "))</f>
        <v xml:space="preserve"> </v>
      </c>
      <c r="T25" s="180"/>
      <c r="U25" s="16" t="str">
        <f t="shared" si="5"/>
        <v xml:space="preserve"> </v>
      </c>
    </row>
    <row r="26" spans="1:21" ht="15" customHeight="1" x14ac:dyDescent="0.2">
      <c r="A26" s="76">
        <f t="shared" si="0"/>
        <v>19</v>
      </c>
      <c r="B26" s="77"/>
      <c r="C26" s="40"/>
      <c r="D26" s="40"/>
      <c r="E26" s="40"/>
      <c r="F26" s="52"/>
      <c r="G26" s="40"/>
      <c r="H26" s="40"/>
      <c r="I26" s="40"/>
      <c r="J26" s="52"/>
      <c r="K26" s="34"/>
      <c r="L26" s="35">
        <f t="shared" si="1"/>
        <v>0</v>
      </c>
      <c r="M26" s="34"/>
      <c r="N26" s="35">
        <f t="shared" si="2"/>
        <v>0</v>
      </c>
      <c r="O26" s="34"/>
      <c r="P26" s="72">
        <f>IF(AND('Individual Cost Statement'!$D$25:$D$25="Not applicable (all costs in EURO)",N26&gt;0),1,IF(AND('Individual Cost Statement'!$D$25:$D$25="Date when costs incurred",N26&gt;0),0,'Individual Cost Statement'!$F$26))</f>
        <v>1</v>
      </c>
      <c r="Q26" s="35" t="str">
        <f t="shared" si="3"/>
        <v xml:space="preserve"> </v>
      </c>
      <c r="R26" s="35" t="str">
        <f t="shared" si="4"/>
        <v xml:space="preserve"> </v>
      </c>
      <c r="S26" s="366" t="str">
        <f>IF(P26&gt;0," ",IF(AND('Individual Cost Statement'!$D$25:$D$25="Date when costs incurred",N26&gt;0),"ENCODE Exchange rate !"," "))</f>
        <v xml:space="preserve"> </v>
      </c>
      <c r="T26" s="180"/>
      <c r="U26" s="16" t="str">
        <f t="shared" si="5"/>
        <v xml:space="preserve"> </v>
      </c>
    </row>
    <row r="27" spans="1:21" ht="15" customHeight="1" x14ac:dyDescent="0.2">
      <c r="A27" s="76">
        <f t="shared" si="0"/>
        <v>20</v>
      </c>
      <c r="B27" s="77"/>
      <c r="C27" s="40"/>
      <c r="D27" s="40"/>
      <c r="E27" s="40"/>
      <c r="F27" s="52"/>
      <c r="G27" s="40"/>
      <c r="H27" s="40"/>
      <c r="I27" s="40"/>
      <c r="J27" s="52"/>
      <c r="K27" s="34"/>
      <c r="L27" s="35">
        <f t="shared" si="1"/>
        <v>0</v>
      </c>
      <c r="M27" s="34"/>
      <c r="N27" s="35">
        <f t="shared" si="2"/>
        <v>0</v>
      </c>
      <c r="O27" s="34"/>
      <c r="P27" s="72">
        <f>IF(AND('Individual Cost Statement'!$D$25:$D$25="Not applicable (all costs in EURO)",N27&gt;0),1,IF(AND('Individual Cost Statement'!$D$25:$D$25="Date when costs incurred",N27&gt;0),0,'Individual Cost Statement'!$F$26))</f>
        <v>1</v>
      </c>
      <c r="Q27" s="35" t="str">
        <f t="shared" si="3"/>
        <v xml:space="preserve"> </v>
      </c>
      <c r="R27" s="35" t="str">
        <f t="shared" si="4"/>
        <v xml:space="preserve"> </v>
      </c>
      <c r="S27" s="366" t="str">
        <f>IF(P27&gt;0," ",IF(AND('Individual Cost Statement'!$D$25:$D$25="Date when costs incurred",N27&gt;0),"ENCODE Exchange rate !"," "))</f>
        <v xml:space="preserve"> </v>
      </c>
      <c r="T27" s="180"/>
      <c r="U27" s="16" t="str">
        <f t="shared" si="5"/>
        <v xml:space="preserve"> </v>
      </c>
    </row>
    <row r="28" spans="1:21" ht="15" customHeight="1" x14ac:dyDescent="0.2">
      <c r="A28" s="76">
        <f t="shared" si="0"/>
        <v>21</v>
      </c>
      <c r="B28" s="77"/>
      <c r="C28" s="40"/>
      <c r="D28" s="40"/>
      <c r="E28" s="40"/>
      <c r="F28" s="52"/>
      <c r="G28" s="40"/>
      <c r="H28" s="40"/>
      <c r="I28" s="40"/>
      <c r="J28" s="52"/>
      <c r="K28" s="34"/>
      <c r="L28" s="35">
        <f t="shared" si="1"/>
        <v>0</v>
      </c>
      <c r="M28" s="34"/>
      <c r="N28" s="35">
        <f t="shared" si="2"/>
        <v>0</v>
      </c>
      <c r="O28" s="34"/>
      <c r="P28" s="72">
        <f>IF(AND('Individual Cost Statement'!$D$25:$D$25="Not applicable (all costs in EURO)",N28&gt;0),1,IF(AND('Individual Cost Statement'!$D$25:$D$25="Date when costs incurred",N28&gt;0),0,'Individual Cost Statement'!$F$26))</f>
        <v>1</v>
      </c>
      <c r="Q28" s="35" t="str">
        <f t="shared" si="3"/>
        <v xml:space="preserve"> </v>
      </c>
      <c r="R28" s="35" t="str">
        <f t="shared" si="4"/>
        <v xml:space="preserve"> </v>
      </c>
      <c r="S28" s="366" t="str">
        <f>IF(P28&gt;0," ",IF(AND('Individual Cost Statement'!$D$25:$D$25="Date when costs incurred",N28&gt;0),"ENCODE Exchange rate !"," "))</f>
        <v xml:space="preserve"> </v>
      </c>
      <c r="T28" s="180"/>
      <c r="U28" s="16" t="str">
        <f t="shared" si="5"/>
        <v xml:space="preserve"> </v>
      </c>
    </row>
    <row r="29" spans="1:21" ht="15" customHeight="1" x14ac:dyDescent="0.2">
      <c r="A29" s="76">
        <f t="shared" si="0"/>
        <v>22</v>
      </c>
      <c r="B29" s="77"/>
      <c r="C29" s="40"/>
      <c r="D29" s="40"/>
      <c r="E29" s="40"/>
      <c r="F29" s="52"/>
      <c r="G29" s="40"/>
      <c r="H29" s="40"/>
      <c r="I29" s="40"/>
      <c r="J29" s="52"/>
      <c r="K29" s="34"/>
      <c r="L29" s="35">
        <f t="shared" si="1"/>
        <v>0</v>
      </c>
      <c r="M29" s="34"/>
      <c r="N29" s="35">
        <f t="shared" si="2"/>
        <v>0</v>
      </c>
      <c r="O29" s="34"/>
      <c r="P29" s="72">
        <f>IF(AND('Individual Cost Statement'!$D$25:$D$25="Not applicable (all costs in EURO)",N29&gt;0),1,IF(AND('Individual Cost Statement'!$D$25:$D$25="Date when costs incurred",N29&gt;0),0,'Individual Cost Statement'!$F$26))</f>
        <v>1</v>
      </c>
      <c r="Q29" s="35" t="str">
        <f t="shared" si="3"/>
        <v xml:space="preserve"> </v>
      </c>
      <c r="R29" s="35" t="str">
        <f t="shared" si="4"/>
        <v xml:space="preserve"> </v>
      </c>
      <c r="S29" s="366" t="str">
        <f>IF(P29&gt;0," ",IF(AND('Individual Cost Statement'!$D$25:$D$25="Date when costs incurred",N29&gt;0),"ENCODE Exchange rate !"," "))</f>
        <v xml:space="preserve"> </v>
      </c>
      <c r="T29" s="180"/>
      <c r="U29" s="16" t="str">
        <f t="shared" si="5"/>
        <v xml:space="preserve"> </v>
      </c>
    </row>
    <row r="30" spans="1:21" ht="15" customHeight="1" x14ac:dyDescent="0.2">
      <c r="A30" s="76">
        <f t="shared" si="0"/>
        <v>23</v>
      </c>
      <c r="B30" s="77"/>
      <c r="C30" s="40"/>
      <c r="D30" s="40"/>
      <c r="E30" s="40"/>
      <c r="F30" s="52"/>
      <c r="G30" s="40"/>
      <c r="H30" s="40"/>
      <c r="I30" s="40"/>
      <c r="J30" s="52"/>
      <c r="K30" s="34"/>
      <c r="L30" s="35">
        <f t="shared" si="1"/>
        <v>0</v>
      </c>
      <c r="M30" s="34"/>
      <c r="N30" s="35">
        <f t="shared" si="2"/>
        <v>0</v>
      </c>
      <c r="O30" s="34"/>
      <c r="P30" s="72">
        <f>IF(AND('Individual Cost Statement'!$D$25:$D$25="Not applicable (all costs in EURO)",N30&gt;0),1,IF(AND('Individual Cost Statement'!$D$25:$D$25="Date when costs incurred",N30&gt;0),0,'Individual Cost Statement'!$F$26))</f>
        <v>1</v>
      </c>
      <c r="Q30" s="35" t="str">
        <f t="shared" si="3"/>
        <v xml:space="preserve"> </v>
      </c>
      <c r="R30" s="35" t="str">
        <f t="shared" si="4"/>
        <v xml:space="preserve"> </v>
      </c>
      <c r="S30" s="366" t="str">
        <f>IF(P30&gt;0," ",IF(AND('Individual Cost Statement'!$D$25:$D$25="Date when costs incurred",N30&gt;0),"ENCODE Exchange rate !"," "))</f>
        <v xml:space="preserve"> </v>
      </c>
      <c r="T30" s="180"/>
      <c r="U30" s="16" t="str">
        <f t="shared" si="5"/>
        <v xml:space="preserve"> </v>
      </c>
    </row>
    <row r="31" spans="1:21" ht="15" customHeight="1" x14ac:dyDescent="0.2">
      <c r="A31" s="76">
        <f t="shared" si="0"/>
        <v>24</v>
      </c>
      <c r="B31" s="77"/>
      <c r="C31" s="40"/>
      <c r="D31" s="40"/>
      <c r="E31" s="40"/>
      <c r="F31" s="52"/>
      <c r="G31" s="40"/>
      <c r="H31" s="40"/>
      <c r="I31" s="40"/>
      <c r="J31" s="52"/>
      <c r="K31" s="34"/>
      <c r="L31" s="35">
        <f t="shared" si="1"/>
        <v>0</v>
      </c>
      <c r="M31" s="34"/>
      <c r="N31" s="35">
        <f t="shared" si="2"/>
        <v>0</v>
      </c>
      <c r="O31" s="34"/>
      <c r="P31" s="72">
        <f>IF(AND('Individual Cost Statement'!$D$25:$D$25="Not applicable (all costs in EURO)",N31&gt;0),1,IF(AND('Individual Cost Statement'!$D$25:$D$25="Date when costs incurred",N31&gt;0),0,'Individual Cost Statement'!$F$26))</f>
        <v>1</v>
      </c>
      <c r="Q31" s="35" t="str">
        <f t="shared" si="3"/>
        <v xml:space="preserve"> </v>
      </c>
      <c r="R31" s="35" t="str">
        <f t="shared" si="4"/>
        <v xml:space="preserve"> </v>
      </c>
      <c r="S31" s="366" t="str">
        <f>IF(P31&gt;0," ",IF(AND('Individual Cost Statement'!$D$25:$D$25="Date when costs incurred",N31&gt;0),"ENCODE Exchange rate !"," "))</f>
        <v xml:space="preserve"> </v>
      </c>
      <c r="T31" s="180"/>
      <c r="U31" s="16" t="str">
        <f t="shared" si="5"/>
        <v xml:space="preserve"> </v>
      </c>
    </row>
    <row r="32" spans="1:21" ht="15" customHeight="1" x14ac:dyDescent="0.2">
      <c r="A32" s="76">
        <f t="shared" si="0"/>
        <v>25</v>
      </c>
      <c r="B32" s="77"/>
      <c r="C32" s="40"/>
      <c r="D32" s="40"/>
      <c r="E32" s="40"/>
      <c r="F32" s="52"/>
      <c r="G32" s="40"/>
      <c r="H32" s="40"/>
      <c r="I32" s="40"/>
      <c r="J32" s="52"/>
      <c r="K32" s="34"/>
      <c r="L32" s="35">
        <f t="shared" si="1"/>
        <v>0</v>
      </c>
      <c r="M32" s="34"/>
      <c r="N32" s="35">
        <f t="shared" si="2"/>
        <v>0</v>
      </c>
      <c r="O32" s="34"/>
      <c r="P32" s="72">
        <f>IF(AND('Individual Cost Statement'!$D$25:$D$25="Not applicable (all costs in EURO)",N32&gt;0),1,IF(AND('Individual Cost Statement'!$D$25:$D$25="Date when costs incurred",N32&gt;0),0,'Individual Cost Statement'!$F$26))</f>
        <v>1</v>
      </c>
      <c r="Q32" s="35" t="str">
        <f t="shared" si="3"/>
        <v xml:space="preserve"> </v>
      </c>
      <c r="R32" s="35" t="str">
        <f t="shared" si="4"/>
        <v xml:space="preserve"> </v>
      </c>
      <c r="S32" s="366" t="str">
        <f>IF(P32&gt;0," ",IF(AND('Individual Cost Statement'!$D$25:$D$25="Date when costs incurred",N32&gt;0),"ENCODE Exchange rate !"," "))</f>
        <v xml:space="preserve"> </v>
      </c>
      <c r="T32" s="180"/>
      <c r="U32" s="16" t="str">
        <f t="shared" si="5"/>
        <v xml:space="preserve"> </v>
      </c>
    </row>
    <row r="33" spans="1:21" ht="15" customHeight="1" x14ac:dyDescent="0.2">
      <c r="A33" s="76">
        <f t="shared" si="0"/>
        <v>26</v>
      </c>
      <c r="B33" s="77"/>
      <c r="C33" s="40"/>
      <c r="D33" s="40"/>
      <c r="E33" s="40"/>
      <c r="F33" s="52"/>
      <c r="G33" s="40"/>
      <c r="H33" s="40"/>
      <c r="I33" s="40"/>
      <c r="J33" s="52"/>
      <c r="K33" s="34"/>
      <c r="L33" s="35">
        <f t="shared" si="1"/>
        <v>0</v>
      </c>
      <c r="M33" s="34"/>
      <c r="N33" s="35">
        <f t="shared" si="2"/>
        <v>0</v>
      </c>
      <c r="O33" s="34"/>
      <c r="P33" s="72">
        <f>IF(AND('Individual Cost Statement'!$D$25:$D$25="Not applicable (all costs in EURO)",N33&gt;0),1,IF(AND('Individual Cost Statement'!$D$25:$D$25="Date when costs incurred",N33&gt;0),0,'Individual Cost Statement'!$F$26))</f>
        <v>1</v>
      </c>
      <c r="Q33" s="35" t="str">
        <f t="shared" si="3"/>
        <v xml:space="preserve"> </v>
      </c>
      <c r="R33" s="35" t="str">
        <f t="shared" si="4"/>
        <v xml:space="preserve"> </v>
      </c>
      <c r="S33" s="366" t="str">
        <f>IF(P33&gt;0," ",IF(AND('Individual Cost Statement'!$D$25:$D$25="Date when costs incurred",N33&gt;0),"ENCODE Exchange rate !"," "))</f>
        <v xml:space="preserve"> </v>
      </c>
      <c r="T33" s="180"/>
      <c r="U33" s="16" t="str">
        <f t="shared" si="5"/>
        <v xml:space="preserve"> </v>
      </c>
    </row>
    <row r="34" spans="1:21" ht="15" customHeight="1" x14ac:dyDescent="0.2">
      <c r="A34" s="76">
        <f t="shared" si="0"/>
        <v>27</v>
      </c>
      <c r="B34" s="77"/>
      <c r="C34" s="40"/>
      <c r="D34" s="40"/>
      <c r="E34" s="40"/>
      <c r="F34" s="52"/>
      <c r="G34" s="40"/>
      <c r="H34" s="40"/>
      <c r="I34" s="40"/>
      <c r="J34" s="52"/>
      <c r="K34" s="34"/>
      <c r="L34" s="35">
        <f t="shared" si="1"/>
        <v>0</v>
      </c>
      <c r="M34" s="34"/>
      <c r="N34" s="35">
        <f t="shared" si="2"/>
        <v>0</v>
      </c>
      <c r="O34" s="34"/>
      <c r="P34" s="72">
        <f>IF(AND('Individual Cost Statement'!$D$25:$D$25="Not applicable (all costs in EURO)",N34&gt;0),1,IF(AND('Individual Cost Statement'!$D$25:$D$25="Date when costs incurred",N34&gt;0),0,'Individual Cost Statement'!$F$26))</f>
        <v>1</v>
      </c>
      <c r="Q34" s="35" t="str">
        <f t="shared" si="3"/>
        <v xml:space="preserve"> </v>
      </c>
      <c r="R34" s="35" t="str">
        <f t="shared" si="4"/>
        <v xml:space="preserve"> </v>
      </c>
      <c r="S34" s="366" t="str">
        <f>IF(P34&gt;0," ",IF(AND('Individual Cost Statement'!$D$25:$D$25="Date when costs incurred",N34&gt;0),"ENCODE Exchange rate !"," "))</f>
        <v xml:space="preserve"> </v>
      </c>
      <c r="T34" s="180"/>
      <c r="U34" s="16" t="str">
        <f t="shared" si="5"/>
        <v xml:space="preserve"> </v>
      </c>
    </row>
    <row r="35" spans="1:21" ht="15" customHeight="1" x14ac:dyDescent="0.2">
      <c r="A35" s="76">
        <f t="shared" si="0"/>
        <v>28</v>
      </c>
      <c r="B35" s="77"/>
      <c r="C35" s="40"/>
      <c r="D35" s="40"/>
      <c r="E35" s="40"/>
      <c r="F35" s="52"/>
      <c r="G35" s="40"/>
      <c r="H35" s="40"/>
      <c r="I35" s="40"/>
      <c r="J35" s="52"/>
      <c r="K35" s="34"/>
      <c r="L35" s="35">
        <f t="shared" si="1"/>
        <v>0</v>
      </c>
      <c r="M35" s="34"/>
      <c r="N35" s="35">
        <f t="shared" si="2"/>
        <v>0</v>
      </c>
      <c r="O35" s="34"/>
      <c r="P35" s="72">
        <f>IF(AND('Individual Cost Statement'!$D$25:$D$25="Not applicable (all costs in EURO)",N35&gt;0),1,IF(AND('Individual Cost Statement'!$D$25:$D$25="Date when costs incurred",N35&gt;0),0,'Individual Cost Statement'!$F$26))</f>
        <v>1</v>
      </c>
      <c r="Q35" s="35" t="str">
        <f t="shared" si="3"/>
        <v xml:space="preserve"> </v>
      </c>
      <c r="R35" s="35" t="str">
        <f t="shared" si="4"/>
        <v xml:space="preserve"> </v>
      </c>
      <c r="S35" s="366" t="str">
        <f>IF(P35&gt;0," ",IF(AND('Individual Cost Statement'!$D$25:$D$25="Date when costs incurred",N35&gt;0),"ENCODE Exchange rate !"," "))</f>
        <v xml:space="preserve"> </v>
      </c>
      <c r="T35" s="180"/>
      <c r="U35" s="16" t="str">
        <f t="shared" si="5"/>
        <v xml:space="preserve"> </v>
      </c>
    </row>
    <row r="36" spans="1:21" ht="15" customHeight="1" x14ac:dyDescent="0.2">
      <c r="A36" s="76">
        <f t="shared" si="0"/>
        <v>29</v>
      </c>
      <c r="B36" s="77"/>
      <c r="C36" s="40"/>
      <c r="D36" s="40"/>
      <c r="E36" s="40"/>
      <c r="F36" s="52"/>
      <c r="G36" s="40"/>
      <c r="H36" s="40"/>
      <c r="I36" s="40"/>
      <c r="J36" s="52"/>
      <c r="K36" s="34"/>
      <c r="L36" s="35">
        <f t="shared" si="1"/>
        <v>0</v>
      </c>
      <c r="M36" s="34"/>
      <c r="N36" s="35">
        <f t="shared" si="2"/>
        <v>0</v>
      </c>
      <c r="O36" s="34"/>
      <c r="P36" s="72">
        <f>IF(AND('Individual Cost Statement'!$D$25:$D$25="Not applicable (all costs in EURO)",N36&gt;0),1,IF(AND('Individual Cost Statement'!$D$25:$D$25="Date when costs incurred",N36&gt;0),0,'Individual Cost Statement'!$F$26))</f>
        <v>1</v>
      </c>
      <c r="Q36" s="35" t="str">
        <f t="shared" si="3"/>
        <v xml:space="preserve"> </v>
      </c>
      <c r="R36" s="35" t="str">
        <f t="shared" si="4"/>
        <v xml:space="preserve"> </v>
      </c>
      <c r="S36" s="366" t="str">
        <f>IF(P36&gt;0," ",IF(AND('Individual Cost Statement'!$D$25:$D$25="Date when costs incurred",N36&gt;0),"ENCODE Exchange rate !"," "))</f>
        <v xml:space="preserve"> </v>
      </c>
      <c r="T36" s="180"/>
      <c r="U36" s="16" t="str">
        <f t="shared" si="5"/>
        <v xml:space="preserve"> </v>
      </c>
    </row>
    <row r="37" spans="1:21" ht="15" customHeight="1" x14ac:dyDescent="0.2">
      <c r="A37" s="76">
        <f t="shared" si="0"/>
        <v>30</v>
      </c>
      <c r="B37" s="77"/>
      <c r="C37" s="40"/>
      <c r="D37" s="40"/>
      <c r="E37" s="40"/>
      <c r="F37" s="52"/>
      <c r="G37" s="40"/>
      <c r="H37" s="40"/>
      <c r="I37" s="40"/>
      <c r="J37" s="52"/>
      <c r="K37" s="34"/>
      <c r="L37" s="35">
        <f t="shared" si="1"/>
        <v>0</v>
      </c>
      <c r="M37" s="34"/>
      <c r="N37" s="35">
        <f t="shared" si="2"/>
        <v>0</v>
      </c>
      <c r="O37" s="34"/>
      <c r="P37" s="72">
        <f>IF(AND('Individual Cost Statement'!$D$25:$D$25="Not applicable (all costs in EURO)",N37&gt;0),1,IF(AND('Individual Cost Statement'!$D$25:$D$25="Date when costs incurred",N37&gt;0),0,'Individual Cost Statement'!$F$26))</f>
        <v>1</v>
      </c>
      <c r="Q37" s="35" t="str">
        <f t="shared" si="3"/>
        <v xml:space="preserve"> </v>
      </c>
      <c r="R37" s="35" t="str">
        <f t="shared" si="4"/>
        <v xml:space="preserve"> </v>
      </c>
      <c r="S37" s="366" t="str">
        <f>IF(P37&gt;0," ",IF(AND('Individual Cost Statement'!$D$25:$D$25="Date when costs incurred",N37&gt;0),"ENCODE Exchange rate !"," "))</f>
        <v xml:space="preserve"> </v>
      </c>
      <c r="T37" s="180"/>
      <c r="U37" s="16" t="str">
        <f t="shared" si="5"/>
        <v xml:space="preserve"> </v>
      </c>
    </row>
    <row r="38" spans="1:21" ht="15" customHeight="1" x14ac:dyDescent="0.2">
      <c r="A38" s="76">
        <f t="shared" si="0"/>
        <v>31</v>
      </c>
      <c r="B38" s="77"/>
      <c r="C38" s="40"/>
      <c r="D38" s="40"/>
      <c r="E38" s="40"/>
      <c r="F38" s="52"/>
      <c r="G38" s="40"/>
      <c r="H38" s="40"/>
      <c r="I38" s="40"/>
      <c r="J38" s="52"/>
      <c r="K38" s="34"/>
      <c r="L38" s="35">
        <f t="shared" si="1"/>
        <v>0</v>
      </c>
      <c r="M38" s="34"/>
      <c r="N38" s="35">
        <f t="shared" si="2"/>
        <v>0</v>
      </c>
      <c r="O38" s="34"/>
      <c r="P38" s="72">
        <f>IF(AND('Individual Cost Statement'!$D$25:$D$25="Not applicable (all costs in EURO)",N38&gt;0),1,IF(AND('Individual Cost Statement'!$D$25:$D$25="Date when costs incurred",N38&gt;0),0,'Individual Cost Statement'!$F$26))</f>
        <v>1</v>
      </c>
      <c r="Q38" s="35" t="str">
        <f t="shared" si="3"/>
        <v xml:space="preserve"> </v>
      </c>
      <c r="R38" s="35" t="str">
        <f t="shared" si="4"/>
        <v xml:space="preserve"> </v>
      </c>
      <c r="S38" s="366" t="str">
        <f>IF(P38&gt;0," ",IF(AND('Individual Cost Statement'!$D$25:$D$25="Date when costs incurred",N38&gt;0),"ENCODE Exchange rate !"," "))</f>
        <v xml:space="preserve"> </v>
      </c>
      <c r="T38" s="180"/>
      <c r="U38" s="16" t="str">
        <f t="shared" si="5"/>
        <v xml:space="preserve"> </v>
      </c>
    </row>
    <row r="39" spans="1:21" ht="15" customHeight="1" x14ac:dyDescent="0.2">
      <c r="A39" s="76">
        <f t="shared" si="0"/>
        <v>32</v>
      </c>
      <c r="B39" s="77"/>
      <c r="C39" s="40"/>
      <c r="D39" s="40"/>
      <c r="E39" s="40"/>
      <c r="F39" s="52"/>
      <c r="G39" s="40"/>
      <c r="H39" s="40"/>
      <c r="I39" s="40"/>
      <c r="J39" s="52"/>
      <c r="K39" s="34"/>
      <c r="L39" s="35">
        <f t="shared" si="1"/>
        <v>0</v>
      </c>
      <c r="M39" s="34"/>
      <c r="N39" s="35">
        <f t="shared" si="2"/>
        <v>0</v>
      </c>
      <c r="O39" s="34"/>
      <c r="P39" s="72">
        <f>IF(AND('Individual Cost Statement'!$D$25:$D$25="Not applicable (all costs in EURO)",N39&gt;0),1,IF(AND('Individual Cost Statement'!$D$25:$D$25="Date when costs incurred",N39&gt;0),0,'Individual Cost Statement'!$F$26))</f>
        <v>1</v>
      </c>
      <c r="Q39" s="35" t="str">
        <f t="shared" si="3"/>
        <v xml:space="preserve"> </v>
      </c>
      <c r="R39" s="35" t="str">
        <f t="shared" si="4"/>
        <v xml:space="preserve"> </v>
      </c>
      <c r="S39" s="366" t="str">
        <f>IF(P39&gt;0," ",IF(AND('Individual Cost Statement'!$D$25:$D$25="Date when costs incurred",N39&gt;0),"ENCODE Exchange rate !"," "))</f>
        <v xml:space="preserve"> </v>
      </c>
      <c r="T39" s="180"/>
      <c r="U39" s="16" t="str">
        <f t="shared" si="5"/>
        <v xml:space="preserve"> </v>
      </c>
    </row>
    <row r="40" spans="1:21" ht="15" customHeight="1" x14ac:dyDescent="0.2">
      <c r="A40" s="76">
        <f t="shared" si="0"/>
        <v>33</v>
      </c>
      <c r="B40" s="77"/>
      <c r="C40" s="40"/>
      <c r="D40" s="40"/>
      <c r="E40" s="40"/>
      <c r="F40" s="52"/>
      <c r="G40" s="40"/>
      <c r="H40" s="40"/>
      <c r="I40" s="40"/>
      <c r="J40" s="52"/>
      <c r="K40" s="34"/>
      <c r="L40" s="35">
        <f t="shared" si="1"/>
        <v>0</v>
      </c>
      <c r="M40" s="34"/>
      <c r="N40" s="35">
        <f t="shared" si="2"/>
        <v>0</v>
      </c>
      <c r="O40" s="34"/>
      <c r="P40" s="72">
        <f>IF(AND('Individual Cost Statement'!$D$25:$D$25="Not applicable (all costs in EURO)",N40&gt;0),1,IF(AND('Individual Cost Statement'!$D$25:$D$25="Date when costs incurred",N40&gt;0),0,'Individual Cost Statement'!$F$26))</f>
        <v>1</v>
      </c>
      <c r="Q40" s="35" t="str">
        <f t="shared" si="3"/>
        <v xml:space="preserve"> </v>
      </c>
      <c r="R40" s="35" t="str">
        <f t="shared" si="4"/>
        <v xml:space="preserve"> </v>
      </c>
      <c r="S40" s="366" t="str">
        <f>IF(P40&gt;0," ",IF(AND('Individual Cost Statement'!$D$25:$D$25="Date when costs incurred",N40&gt;0),"ENCODE Exchange rate !"," "))</f>
        <v xml:space="preserve"> </v>
      </c>
      <c r="T40" s="180"/>
      <c r="U40" s="16" t="str">
        <f t="shared" si="5"/>
        <v xml:space="preserve"> </v>
      </c>
    </row>
    <row r="41" spans="1:21" ht="15" customHeight="1" x14ac:dyDescent="0.2">
      <c r="A41" s="76">
        <f t="shared" si="0"/>
        <v>34</v>
      </c>
      <c r="B41" s="77"/>
      <c r="C41" s="40"/>
      <c r="D41" s="40"/>
      <c r="E41" s="40"/>
      <c r="F41" s="52"/>
      <c r="G41" s="40"/>
      <c r="H41" s="40"/>
      <c r="I41" s="40"/>
      <c r="J41" s="52"/>
      <c r="K41" s="34"/>
      <c r="L41" s="35">
        <f t="shared" si="1"/>
        <v>0</v>
      </c>
      <c r="M41" s="34"/>
      <c r="N41" s="35">
        <f t="shared" si="2"/>
        <v>0</v>
      </c>
      <c r="O41" s="34"/>
      <c r="P41" s="72">
        <f>IF(AND('Individual Cost Statement'!$D$25:$D$25="Not applicable (all costs in EURO)",N41&gt;0),1,IF(AND('Individual Cost Statement'!$D$25:$D$25="Date when costs incurred",N41&gt;0),0,'Individual Cost Statement'!$F$26))</f>
        <v>1</v>
      </c>
      <c r="Q41" s="35" t="str">
        <f t="shared" si="3"/>
        <v xml:space="preserve"> </v>
      </c>
      <c r="R41" s="35" t="str">
        <f t="shared" si="4"/>
        <v xml:space="preserve"> </v>
      </c>
      <c r="S41" s="366" t="str">
        <f>IF(P41&gt;0," ",IF(AND('Individual Cost Statement'!$D$25:$D$25="Date when costs incurred",N41&gt;0),"ENCODE Exchange rate !"," "))</f>
        <v xml:space="preserve"> </v>
      </c>
      <c r="T41" s="180"/>
      <c r="U41" s="16" t="str">
        <f t="shared" si="5"/>
        <v xml:space="preserve"> </v>
      </c>
    </row>
    <row r="42" spans="1:21" ht="15" customHeight="1" x14ac:dyDescent="0.2">
      <c r="A42" s="76">
        <f t="shared" si="0"/>
        <v>35</v>
      </c>
      <c r="B42" s="77"/>
      <c r="C42" s="40"/>
      <c r="D42" s="40"/>
      <c r="E42" s="40"/>
      <c r="F42" s="52"/>
      <c r="G42" s="40"/>
      <c r="H42" s="40"/>
      <c r="I42" s="40"/>
      <c r="J42" s="52"/>
      <c r="K42" s="34"/>
      <c r="L42" s="35">
        <f t="shared" si="1"/>
        <v>0</v>
      </c>
      <c r="M42" s="34"/>
      <c r="N42" s="35">
        <f t="shared" si="2"/>
        <v>0</v>
      </c>
      <c r="O42" s="34"/>
      <c r="P42" s="72">
        <f>IF(AND('Individual Cost Statement'!$D$25:$D$25="Not applicable (all costs in EURO)",N42&gt;0),1,IF(AND('Individual Cost Statement'!$D$25:$D$25="Date when costs incurred",N42&gt;0),0,'Individual Cost Statement'!$F$26))</f>
        <v>1</v>
      </c>
      <c r="Q42" s="35" t="str">
        <f t="shared" si="3"/>
        <v xml:space="preserve"> </v>
      </c>
      <c r="R42" s="35" t="str">
        <f t="shared" si="4"/>
        <v xml:space="preserve"> </v>
      </c>
      <c r="S42" s="366" t="str">
        <f>IF(P42&gt;0," ",IF(AND('Individual Cost Statement'!$D$25:$D$25="Date when costs incurred",N42&gt;0),"ENCODE Exchange rate !"," "))</f>
        <v xml:space="preserve"> </v>
      </c>
      <c r="T42" s="180"/>
      <c r="U42" s="16" t="str">
        <f t="shared" si="5"/>
        <v xml:space="preserve"> </v>
      </c>
    </row>
    <row r="43" spans="1:21" ht="15" customHeight="1" x14ac:dyDescent="0.2">
      <c r="A43" s="76">
        <f t="shared" si="0"/>
        <v>36</v>
      </c>
      <c r="B43" s="77"/>
      <c r="C43" s="40"/>
      <c r="D43" s="40"/>
      <c r="E43" s="40"/>
      <c r="F43" s="52"/>
      <c r="G43" s="40"/>
      <c r="H43" s="40"/>
      <c r="I43" s="40"/>
      <c r="J43" s="52"/>
      <c r="K43" s="34"/>
      <c r="L43" s="35">
        <f t="shared" si="1"/>
        <v>0</v>
      </c>
      <c r="M43" s="34"/>
      <c r="N43" s="35">
        <f t="shared" si="2"/>
        <v>0</v>
      </c>
      <c r="O43" s="34"/>
      <c r="P43" s="72">
        <f>IF(AND('Individual Cost Statement'!$D$25:$D$25="Not applicable (all costs in EURO)",N43&gt;0),1,IF(AND('Individual Cost Statement'!$D$25:$D$25="Date when costs incurred",N43&gt;0),0,'Individual Cost Statement'!$F$26))</f>
        <v>1</v>
      </c>
      <c r="Q43" s="35" t="str">
        <f t="shared" si="3"/>
        <v xml:space="preserve"> </v>
      </c>
      <c r="R43" s="35" t="str">
        <f t="shared" si="4"/>
        <v xml:space="preserve"> </v>
      </c>
      <c r="S43" s="366" t="str">
        <f>IF(P43&gt;0," ",IF(AND('Individual Cost Statement'!$D$25:$D$25="Date when costs incurred",N43&gt;0),"ENCODE Exchange rate !"," "))</f>
        <v xml:space="preserve"> </v>
      </c>
      <c r="T43" s="180"/>
      <c r="U43" s="16" t="str">
        <f t="shared" si="5"/>
        <v xml:space="preserve"> </v>
      </c>
    </row>
    <row r="44" spans="1:21" ht="15" customHeight="1" x14ac:dyDescent="0.2">
      <c r="A44" s="76">
        <f t="shared" si="0"/>
        <v>37</v>
      </c>
      <c r="B44" s="77"/>
      <c r="C44" s="40"/>
      <c r="D44" s="40"/>
      <c r="E44" s="40"/>
      <c r="F44" s="52"/>
      <c r="G44" s="40"/>
      <c r="H44" s="40"/>
      <c r="I44" s="40"/>
      <c r="J44" s="52"/>
      <c r="K44" s="34"/>
      <c r="L44" s="35">
        <f t="shared" si="1"/>
        <v>0</v>
      </c>
      <c r="M44" s="34"/>
      <c r="N44" s="35">
        <f t="shared" si="2"/>
        <v>0</v>
      </c>
      <c r="O44" s="34"/>
      <c r="P44" s="72">
        <f>IF(AND('Individual Cost Statement'!$D$25:$D$25="Not applicable (all costs in EURO)",N44&gt;0),1,IF(AND('Individual Cost Statement'!$D$25:$D$25="Date when costs incurred",N44&gt;0),0,'Individual Cost Statement'!$F$26))</f>
        <v>1</v>
      </c>
      <c r="Q44" s="35" t="str">
        <f t="shared" si="3"/>
        <v xml:space="preserve"> </v>
      </c>
      <c r="R44" s="35" t="str">
        <f t="shared" si="4"/>
        <v xml:space="preserve"> </v>
      </c>
      <c r="S44" s="366" t="str">
        <f>IF(P44&gt;0," ",IF(AND('Individual Cost Statement'!$D$25:$D$25="Date when costs incurred",N44&gt;0),"ENCODE Exchange rate !"," "))</f>
        <v xml:space="preserve"> </v>
      </c>
      <c r="T44" s="180"/>
      <c r="U44" s="16" t="str">
        <f t="shared" si="5"/>
        <v xml:space="preserve"> </v>
      </c>
    </row>
    <row r="45" spans="1:21" ht="15" customHeight="1" x14ac:dyDescent="0.2">
      <c r="A45" s="76">
        <f t="shared" si="0"/>
        <v>38</v>
      </c>
      <c r="B45" s="77"/>
      <c r="C45" s="40"/>
      <c r="D45" s="40"/>
      <c r="E45" s="40"/>
      <c r="F45" s="52"/>
      <c r="G45" s="40"/>
      <c r="H45" s="40"/>
      <c r="I45" s="40"/>
      <c r="J45" s="52"/>
      <c r="K45" s="34"/>
      <c r="L45" s="35">
        <f t="shared" si="1"/>
        <v>0</v>
      </c>
      <c r="M45" s="34"/>
      <c r="N45" s="35">
        <f t="shared" si="2"/>
        <v>0</v>
      </c>
      <c r="O45" s="34"/>
      <c r="P45" s="72">
        <f>IF(AND('Individual Cost Statement'!$D$25:$D$25="Not applicable (all costs in EURO)",N45&gt;0),1,IF(AND('Individual Cost Statement'!$D$25:$D$25="Date when costs incurred",N45&gt;0),0,'Individual Cost Statement'!$F$26))</f>
        <v>1</v>
      </c>
      <c r="Q45" s="35" t="str">
        <f t="shared" si="3"/>
        <v xml:space="preserve"> </v>
      </c>
      <c r="R45" s="35" t="str">
        <f t="shared" si="4"/>
        <v xml:space="preserve"> </v>
      </c>
      <c r="S45" s="366" t="str">
        <f>IF(P45&gt;0," ",IF(AND('Individual Cost Statement'!$D$25:$D$25="Date when costs incurred",N45&gt;0),"ENCODE Exchange rate !"," "))</f>
        <v xml:space="preserve"> </v>
      </c>
      <c r="T45" s="180"/>
      <c r="U45" s="16" t="str">
        <f t="shared" si="5"/>
        <v xml:space="preserve"> </v>
      </c>
    </row>
    <row r="46" spans="1:21" ht="15" customHeight="1" x14ac:dyDescent="0.2">
      <c r="A46" s="76">
        <f t="shared" si="0"/>
        <v>39</v>
      </c>
      <c r="B46" s="77"/>
      <c r="C46" s="40"/>
      <c r="D46" s="40"/>
      <c r="E46" s="40"/>
      <c r="F46" s="52"/>
      <c r="G46" s="40"/>
      <c r="H46" s="40"/>
      <c r="I46" s="40"/>
      <c r="J46" s="52"/>
      <c r="K46" s="34"/>
      <c r="L46" s="35">
        <f t="shared" si="1"/>
        <v>0</v>
      </c>
      <c r="M46" s="34"/>
      <c r="N46" s="35">
        <f t="shared" si="2"/>
        <v>0</v>
      </c>
      <c r="O46" s="34"/>
      <c r="P46" s="72">
        <f>IF(AND('Individual Cost Statement'!$D$25:$D$25="Not applicable (all costs in EURO)",N46&gt;0),1,IF(AND('Individual Cost Statement'!$D$25:$D$25="Date when costs incurred",N46&gt;0),0,'Individual Cost Statement'!$F$26))</f>
        <v>1</v>
      </c>
      <c r="Q46" s="35" t="str">
        <f t="shared" si="3"/>
        <v xml:space="preserve"> </v>
      </c>
      <c r="R46" s="35" t="str">
        <f t="shared" si="4"/>
        <v xml:space="preserve"> </v>
      </c>
      <c r="S46" s="366" t="str">
        <f>IF(P46&gt;0," ",IF(AND('Individual Cost Statement'!$D$25:$D$25="Date when costs incurred",N46&gt;0),"ENCODE Exchange rate !"," "))</f>
        <v xml:space="preserve"> </v>
      </c>
      <c r="T46" s="180"/>
      <c r="U46" s="16" t="str">
        <f t="shared" si="5"/>
        <v xml:space="preserve"> </v>
      </c>
    </row>
    <row r="47" spans="1:21" ht="15" customHeight="1" x14ac:dyDescent="0.2">
      <c r="A47" s="76">
        <f t="shared" si="0"/>
        <v>40</v>
      </c>
      <c r="B47" s="77"/>
      <c r="C47" s="40"/>
      <c r="D47" s="40"/>
      <c r="E47" s="40"/>
      <c r="F47" s="52"/>
      <c r="G47" s="40"/>
      <c r="H47" s="40"/>
      <c r="I47" s="40"/>
      <c r="J47" s="52"/>
      <c r="K47" s="34"/>
      <c r="L47" s="35">
        <f t="shared" si="1"/>
        <v>0</v>
      </c>
      <c r="M47" s="34"/>
      <c r="N47" s="35">
        <f t="shared" si="2"/>
        <v>0</v>
      </c>
      <c r="O47" s="34"/>
      <c r="P47" s="72">
        <f>IF(AND('Individual Cost Statement'!$D$25:$D$25="Not applicable (all costs in EURO)",N47&gt;0),1,IF(AND('Individual Cost Statement'!$D$25:$D$25="Date when costs incurred",N47&gt;0),0,'Individual Cost Statement'!$F$26))</f>
        <v>1</v>
      </c>
      <c r="Q47" s="35" t="str">
        <f t="shared" si="3"/>
        <v xml:space="preserve"> </v>
      </c>
      <c r="R47" s="35" t="str">
        <f t="shared" si="4"/>
        <v xml:space="preserve"> </v>
      </c>
      <c r="S47" s="366" t="str">
        <f>IF(P47&gt;0," ",IF(AND('Individual Cost Statement'!$D$25:$D$25="Date when costs incurred",N47&gt;0),"ENCODE Exchange rate !"," "))</f>
        <v xml:space="preserve"> </v>
      </c>
      <c r="T47" s="180"/>
      <c r="U47" s="16" t="str">
        <f t="shared" si="5"/>
        <v xml:space="preserve"> </v>
      </c>
    </row>
    <row r="48" spans="1:21" ht="15" customHeight="1" x14ac:dyDescent="0.2">
      <c r="A48" s="76">
        <f t="shared" si="0"/>
        <v>41</v>
      </c>
      <c r="B48" s="77"/>
      <c r="C48" s="40"/>
      <c r="D48" s="40"/>
      <c r="E48" s="40"/>
      <c r="F48" s="52"/>
      <c r="G48" s="40"/>
      <c r="H48" s="40"/>
      <c r="I48" s="40"/>
      <c r="J48" s="52"/>
      <c r="K48" s="34"/>
      <c r="L48" s="35">
        <f t="shared" si="1"/>
        <v>0</v>
      </c>
      <c r="M48" s="34"/>
      <c r="N48" s="35">
        <f t="shared" si="2"/>
        <v>0</v>
      </c>
      <c r="O48" s="34"/>
      <c r="P48" s="72">
        <f>IF(AND('Individual Cost Statement'!$D$25:$D$25="Not applicable (all costs in EURO)",N48&gt;0),1,IF(AND('Individual Cost Statement'!$D$25:$D$25="Date when costs incurred",N48&gt;0),0,'Individual Cost Statement'!$F$26))</f>
        <v>1</v>
      </c>
      <c r="Q48" s="35" t="str">
        <f t="shared" si="3"/>
        <v xml:space="preserve"> </v>
      </c>
      <c r="R48" s="35" t="str">
        <f t="shared" si="4"/>
        <v xml:space="preserve"> </v>
      </c>
      <c r="S48" s="366" t="str">
        <f>IF(P48&gt;0," ",IF(AND('Individual Cost Statement'!$D$25:$D$25="Date when costs incurred",N48&gt;0),"ENCODE Exchange rate !"," "))</f>
        <v xml:space="preserve"> </v>
      </c>
      <c r="T48" s="180"/>
      <c r="U48" s="16" t="str">
        <f t="shared" si="5"/>
        <v xml:space="preserve"> </v>
      </c>
    </row>
    <row r="49" spans="1:21" ht="15" customHeight="1" x14ac:dyDescent="0.2">
      <c r="A49" s="76">
        <f t="shared" si="0"/>
        <v>42</v>
      </c>
      <c r="B49" s="77"/>
      <c r="C49" s="40"/>
      <c r="D49" s="40"/>
      <c r="E49" s="40"/>
      <c r="F49" s="52"/>
      <c r="G49" s="40"/>
      <c r="H49" s="40"/>
      <c r="I49" s="40"/>
      <c r="J49" s="52"/>
      <c r="K49" s="34"/>
      <c r="L49" s="35">
        <f t="shared" si="1"/>
        <v>0</v>
      </c>
      <c r="M49" s="34"/>
      <c r="N49" s="35">
        <f t="shared" si="2"/>
        <v>0</v>
      </c>
      <c r="O49" s="34"/>
      <c r="P49" s="72">
        <f>IF(AND('Individual Cost Statement'!$D$25:$D$25="Not applicable (all costs in EURO)",N49&gt;0),1,IF(AND('Individual Cost Statement'!$D$25:$D$25="Date when costs incurred",N49&gt;0),0,'Individual Cost Statement'!$F$26))</f>
        <v>1</v>
      </c>
      <c r="Q49" s="35" t="str">
        <f t="shared" si="3"/>
        <v xml:space="preserve"> </v>
      </c>
      <c r="R49" s="35" t="str">
        <f t="shared" si="4"/>
        <v xml:space="preserve"> </v>
      </c>
      <c r="S49" s="366" t="str">
        <f>IF(P49&gt;0," ",IF(AND('Individual Cost Statement'!$D$25:$D$25="Date when costs incurred",N49&gt;0),"ENCODE Exchange rate !"," "))</f>
        <v xml:space="preserve"> </v>
      </c>
      <c r="T49" s="180"/>
      <c r="U49" s="16" t="str">
        <f t="shared" si="5"/>
        <v xml:space="preserve"> </v>
      </c>
    </row>
    <row r="50" spans="1:21" ht="15" customHeight="1" x14ac:dyDescent="0.2">
      <c r="A50" s="76">
        <f t="shared" si="0"/>
        <v>43</v>
      </c>
      <c r="B50" s="77"/>
      <c r="C50" s="40"/>
      <c r="D50" s="40"/>
      <c r="E50" s="40"/>
      <c r="F50" s="52"/>
      <c r="G50" s="40"/>
      <c r="H50" s="40"/>
      <c r="I50" s="40"/>
      <c r="J50" s="52"/>
      <c r="K50" s="34"/>
      <c r="L50" s="35">
        <f t="shared" si="1"/>
        <v>0</v>
      </c>
      <c r="M50" s="34"/>
      <c r="N50" s="35">
        <f t="shared" si="2"/>
        <v>0</v>
      </c>
      <c r="O50" s="34"/>
      <c r="P50" s="72">
        <f>IF(AND('Individual Cost Statement'!$D$25:$D$25="Not applicable (all costs in EURO)",N50&gt;0),1,IF(AND('Individual Cost Statement'!$D$25:$D$25="Date when costs incurred",N50&gt;0),0,'Individual Cost Statement'!$F$26))</f>
        <v>1</v>
      </c>
      <c r="Q50" s="35" t="str">
        <f t="shared" si="3"/>
        <v xml:space="preserve"> </v>
      </c>
      <c r="R50" s="35" t="str">
        <f t="shared" si="4"/>
        <v xml:space="preserve"> </v>
      </c>
      <c r="S50" s="366" t="str">
        <f>IF(P50&gt;0," ",IF(AND('Individual Cost Statement'!$D$25:$D$25="Date when costs incurred",N50&gt;0),"ENCODE Exchange rate !"," "))</f>
        <v xml:space="preserve"> </v>
      </c>
      <c r="T50" s="180"/>
      <c r="U50" s="16" t="str">
        <f t="shared" si="5"/>
        <v xml:space="preserve"> </v>
      </c>
    </row>
    <row r="51" spans="1:21" ht="15" customHeight="1" x14ac:dyDescent="0.2">
      <c r="A51" s="76">
        <f t="shared" si="0"/>
        <v>44</v>
      </c>
      <c r="B51" s="77"/>
      <c r="C51" s="40"/>
      <c r="D51" s="40"/>
      <c r="E51" s="40"/>
      <c r="F51" s="52"/>
      <c r="G51" s="40"/>
      <c r="H51" s="40"/>
      <c r="I51" s="40"/>
      <c r="J51" s="52"/>
      <c r="K51" s="34"/>
      <c r="L51" s="35">
        <f t="shared" si="1"/>
        <v>0</v>
      </c>
      <c r="M51" s="34"/>
      <c r="N51" s="35">
        <f t="shared" si="2"/>
        <v>0</v>
      </c>
      <c r="O51" s="34"/>
      <c r="P51" s="72">
        <f>IF(AND('Individual Cost Statement'!$D$25:$D$25="Not applicable (all costs in EURO)",N51&gt;0),1,IF(AND('Individual Cost Statement'!$D$25:$D$25="Date when costs incurred",N51&gt;0),0,'Individual Cost Statement'!$F$26))</f>
        <v>1</v>
      </c>
      <c r="Q51" s="35" t="str">
        <f t="shared" si="3"/>
        <v xml:space="preserve"> </v>
      </c>
      <c r="R51" s="35" t="str">
        <f t="shared" si="4"/>
        <v xml:space="preserve"> </v>
      </c>
      <c r="S51" s="366" t="str">
        <f>IF(P51&gt;0," ",IF(AND('Individual Cost Statement'!$D$25:$D$25="Date when costs incurred",N51&gt;0),"ENCODE Exchange rate !"," "))</f>
        <v xml:space="preserve"> </v>
      </c>
      <c r="T51" s="180"/>
      <c r="U51" s="16" t="str">
        <f t="shared" si="5"/>
        <v xml:space="preserve"> </v>
      </c>
    </row>
    <row r="52" spans="1:21" ht="15" customHeight="1" x14ac:dyDescent="0.2">
      <c r="A52" s="76">
        <f t="shared" si="0"/>
        <v>45</v>
      </c>
      <c r="B52" s="77"/>
      <c r="C52" s="40"/>
      <c r="D52" s="40"/>
      <c r="E52" s="40"/>
      <c r="F52" s="52"/>
      <c r="G52" s="40"/>
      <c r="H52" s="40"/>
      <c r="I52" s="40"/>
      <c r="J52" s="52"/>
      <c r="K52" s="34"/>
      <c r="L52" s="35">
        <f t="shared" si="1"/>
        <v>0</v>
      </c>
      <c r="M52" s="34"/>
      <c r="N52" s="35">
        <f t="shared" si="2"/>
        <v>0</v>
      </c>
      <c r="O52" s="34"/>
      <c r="P52" s="72">
        <f>IF(AND('Individual Cost Statement'!$D$25:$D$25="Not applicable (all costs in EURO)",N52&gt;0),1,IF(AND('Individual Cost Statement'!$D$25:$D$25="Date when costs incurred",N52&gt;0),0,'Individual Cost Statement'!$F$26))</f>
        <v>1</v>
      </c>
      <c r="Q52" s="35" t="str">
        <f t="shared" si="3"/>
        <v xml:space="preserve"> </v>
      </c>
      <c r="R52" s="35" t="str">
        <f t="shared" si="4"/>
        <v xml:space="preserve"> </v>
      </c>
      <c r="S52" s="366" t="str">
        <f>IF(P52&gt;0," ",IF(AND('Individual Cost Statement'!$D$25:$D$25="Date when costs incurred",N52&gt;0),"ENCODE Exchange rate !"," "))</f>
        <v xml:space="preserve"> </v>
      </c>
      <c r="T52" s="180"/>
      <c r="U52" s="16" t="str">
        <f t="shared" si="5"/>
        <v xml:space="preserve"> </v>
      </c>
    </row>
    <row r="53" spans="1:21" ht="15" customHeight="1" x14ac:dyDescent="0.2">
      <c r="A53" s="76">
        <f t="shared" si="0"/>
        <v>46</v>
      </c>
      <c r="B53" s="77"/>
      <c r="C53" s="40"/>
      <c r="D53" s="40"/>
      <c r="E53" s="40"/>
      <c r="F53" s="52"/>
      <c r="G53" s="40"/>
      <c r="H53" s="40"/>
      <c r="I53" s="40"/>
      <c r="J53" s="52"/>
      <c r="K53" s="34"/>
      <c r="L53" s="35">
        <f t="shared" si="1"/>
        <v>0</v>
      </c>
      <c r="M53" s="34"/>
      <c r="N53" s="35">
        <f t="shared" si="2"/>
        <v>0</v>
      </c>
      <c r="O53" s="34"/>
      <c r="P53" s="72">
        <f>IF(AND('Individual Cost Statement'!$D$25:$D$25="Not applicable (all costs in EURO)",N53&gt;0),1,IF(AND('Individual Cost Statement'!$D$25:$D$25="Date when costs incurred",N53&gt;0),0,'Individual Cost Statement'!$F$26))</f>
        <v>1</v>
      </c>
      <c r="Q53" s="35" t="str">
        <f t="shared" si="3"/>
        <v xml:space="preserve"> </v>
      </c>
      <c r="R53" s="35" t="str">
        <f t="shared" si="4"/>
        <v xml:space="preserve"> </v>
      </c>
      <c r="S53" s="366" t="str">
        <f>IF(P53&gt;0," ",IF(AND('Individual Cost Statement'!$D$25:$D$25="Date when costs incurred",N53&gt;0),"ENCODE Exchange rate !"," "))</f>
        <v xml:space="preserve"> </v>
      </c>
      <c r="T53" s="180"/>
      <c r="U53" s="16" t="str">
        <f t="shared" si="5"/>
        <v xml:space="preserve"> </v>
      </c>
    </row>
    <row r="54" spans="1:21" ht="15" customHeight="1" x14ac:dyDescent="0.2">
      <c r="A54" s="76">
        <f t="shared" si="0"/>
        <v>47</v>
      </c>
      <c r="B54" s="77"/>
      <c r="C54" s="40"/>
      <c r="D54" s="40"/>
      <c r="E54" s="40"/>
      <c r="F54" s="52"/>
      <c r="G54" s="40"/>
      <c r="H54" s="40"/>
      <c r="I54" s="40"/>
      <c r="J54" s="52"/>
      <c r="K54" s="34"/>
      <c r="L54" s="35">
        <f t="shared" si="1"/>
        <v>0</v>
      </c>
      <c r="M54" s="34"/>
      <c r="N54" s="35">
        <f t="shared" si="2"/>
        <v>0</v>
      </c>
      <c r="O54" s="34"/>
      <c r="P54" s="72">
        <f>IF(AND('Individual Cost Statement'!$D$25:$D$25="Not applicable (all costs in EURO)",N54&gt;0),1,IF(AND('Individual Cost Statement'!$D$25:$D$25="Date when costs incurred",N54&gt;0),0,'Individual Cost Statement'!$F$26))</f>
        <v>1</v>
      </c>
      <c r="Q54" s="35" t="str">
        <f t="shared" si="3"/>
        <v xml:space="preserve"> </v>
      </c>
      <c r="R54" s="35" t="str">
        <f t="shared" si="4"/>
        <v xml:space="preserve"> </v>
      </c>
      <c r="S54" s="366" t="str">
        <f>IF(P54&gt;0," ",IF(AND('Individual Cost Statement'!$D$25:$D$25="Date when costs incurred",N54&gt;0),"ENCODE Exchange rate !"," "))</f>
        <v xml:space="preserve"> </v>
      </c>
      <c r="T54" s="180"/>
      <c r="U54" s="16" t="str">
        <f t="shared" si="5"/>
        <v xml:space="preserve"> </v>
      </c>
    </row>
    <row r="55" spans="1:21" ht="15" customHeight="1" x14ac:dyDescent="0.2">
      <c r="A55" s="76">
        <f t="shared" si="0"/>
        <v>48</v>
      </c>
      <c r="B55" s="77"/>
      <c r="C55" s="40"/>
      <c r="D55" s="40"/>
      <c r="E55" s="40"/>
      <c r="F55" s="52"/>
      <c r="G55" s="40"/>
      <c r="H55" s="40"/>
      <c r="I55" s="40"/>
      <c r="J55" s="52"/>
      <c r="K55" s="34"/>
      <c r="L55" s="35">
        <f t="shared" si="1"/>
        <v>0</v>
      </c>
      <c r="M55" s="34"/>
      <c r="N55" s="35">
        <f t="shared" si="2"/>
        <v>0</v>
      </c>
      <c r="O55" s="34"/>
      <c r="P55" s="72">
        <f>IF(AND('Individual Cost Statement'!$D$25:$D$25="Not applicable (all costs in EURO)",N55&gt;0),1,IF(AND('Individual Cost Statement'!$D$25:$D$25="Date when costs incurred",N55&gt;0),0,'Individual Cost Statement'!$F$26))</f>
        <v>1</v>
      </c>
      <c r="Q55" s="35" t="str">
        <f t="shared" si="3"/>
        <v xml:space="preserve"> </v>
      </c>
      <c r="R55" s="35" t="str">
        <f t="shared" si="4"/>
        <v xml:space="preserve"> </v>
      </c>
      <c r="S55" s="366" t="str">
        <f>IF(P55&gt;0," ",IF(AND('Individual Cost Statement'!$D$25:$D$25="Date when costs incurred",N55&gt;0),"ENCODE Exchange rate !"," "))</f>
        <v xml:space="preserve"> </v>
      </c>
      <c r="T55" s="180"/>
      <c r="U55" s="16" t="str">
        <f t="shared" si="5"/>
        <v xml:space="preserve"> </v>
      </c>
    </row>
    <row r="56" spans="1:21" ht="15" customHeight="1" x14ac:dyDescent="0.2">
      <c r="A56" s="76">
        <f t="shared" si="0"/>
        <v>49</v>
      </c>
      <c r="B56" s="77"/>
      <c r="C56" s="40"/>
      <c r="D56" s="40"/>
      <c r="E56" s="40"/>
      <c r="F56" s="52"/>
      <c r="G56" s="40"/>
      <c r="H56" s="40"/>
      <c r="I56" s="40"/>
      <c r="J56" s="52"/>
      <c r="K56" s="34"/>
      <c r="L56" s="35">
        <f t="shared" si="1"/>
        <v>0</v>
      </c>
      <c r="M56" s="34"/>
      <c r="N56" s="35">
        <f t="shared" si="2"/>
        <v>0</v>
      </c>
      <c r="O56" s="34"/>
      <c r="P56" s="72">
        <f>IF(AND('Individual Cost Statement'!$D$25:$D$25="Not applicable (all costs in EURO)",N56&gt;0),1,IF(AND('Individual Cost Statement'!$D$25:$D$25="Date when costs incurred",N56&gt;0),0,'Individual Cost Statement'!$F$26))</f>
        <v>1</v>
      </c>
      <c r="Q56" s="35" t="str">
        <f t="shared" si="3"/>
        <v xml:space="preserve"> </v>
      </c>
      <c r="R56" s="35" t="str">
        <f t="shared" si="4"/>
        <v xml:space="preserve"> </v>
      </c>
      <c r="S56" s="366" t="str">
        <f>IF(P56&gt;0," ",IF(AND('Individual Cost Statement'!$D$25:$D$25="Date when costs incurred",N56&gt;0),"ENCODE Exchange rate !"," "))</f>
        <v xml:space="preserve"> </v>
      </c>
      <c r="T56" s="180"/>
      <c r="U56" s="16" t="str">
        <f t="shared" si="5"/>
        <v xml:space="preserve"> </v>
      </c>
    </row>
    <row r="57" spans="1:21" ht="15" customHeight="1" x14ac:dyDescent="0.2">
      <c r="A57" s="76">
        <f t="shared" si="0"/>
        <v>50</v>
      </c>
      <c r="B57" s="77"/>
      <c r="C57" s="40"/>
      <c r="D57" s="40"/>
      <c r="E57" s="40"/>
      <c r="F57" s="52"/>
      <c r="G57" s="40"/>
      <c r="H57" s="40"/>
      <c r="I57" s="40"/>
      <c r="J57" s="52"/>
      <c r="K57" s="34"/>
      <c r="L57" s="35">
        <f t="shared" si="1"/>
        <v>0</v>
      </c>
      <c r="M57" s="34"/>
      <c r="N57" s="35">
        <f t="shared" si="2"/>
        <v>0</v>
      </c>
      <c r="O57" s="34"/>
      <c r="P57" s="72">
        <f>IF(AND('Individual Cost Statement'!$D$25:$D$25="Not applicable (all costs in EURO)",N57&gt;0),1,IF(AND('Individual Cost Statement'!$D$25:$D$25="Date when costs incurred",N57&gt;0),0,'Individual Cost Statement'!$F$26))</f>
        <v>1</v>
      </c>
      <c r="Q57" s="35" t="str">
        <f t="shared" si="3"/>
        <v xml:space="preserve"> </v>
      </c>
      <c r="R57" s="35" t="str">
        <f t="shared" si="4"/>
        <v xml:space="preserve"> </v>
      </c>
      <c r="S57" s="366" t="str">
        <f>IF(P57&gt;0," ",IF(AND('Individual Cost Statement'!$D$25:$D$25="Date when costs incurred",N57&gt;0),"ENCODE Exchange rate !"," "))</f>
        <v xml:space="preserve"> </v>
      </c>
      <c r="T57" s="180"/>
      <c r="U57" s="16" t="str">
        <f t="shared" si="5"/>
        <v xml:space="preserve"> </v>
      </c>
    </row>
    <row r="58" spans="1:21" ht="15" customHeight="1" x14ac:dyDescent="0.2">
      <c r="A58" s="907" t="s">
        <v>21</v>
      </c>
      <c r="B58" s="908"/>
      <c r="C58" s="908"/>
      <c r="D58" s="908"/>
      <c r="E58" s="908"/>
      <c r="F58" s="908"/>
      <c r="G58" s="908"/>
      <c r="H58" s="908"/>
      <c r="I58" s="908"/>
      <c r="J58" s="908"/>
      <c r="K58" s="908"/>
      <c r="L58" s="908"/>
      <c r="M58" s="908"/>
      <c r="N58" s="908"/>
      <c r="O58" s="908"/>
      <c r="P58" s="914"/>
      <c r="Q58" s="85">
        <f ca="1">SUM(Q8:INDIRECT("Q"&amp;ROW()-1))</f>
        <v>0</v>
      </c>
      <c r="R58" s="85">
        <f ca="1">SUM(R8:INDIRECT("R"&amp;ROW()-1))</f>
        <v>0</v>
      </c>
    </row>
    <row r="64" spans="1:21" ht="16.5" customHeight="1" x14ac:dyDescent="0.2">
      <c r="A64" s="899" t="s">
        <v>10</v>
      </c>
      <c r="B64" s="900"/>
      <c r="C64" s="900"/>
      <c r="D64" s="900"/>
      <c r="E64" s="900"/>
      <c r="F64" s="900"/>
      <c r="G64" s="900"/>
      <c r="H64" s="900"/>
      <c r="I64" s="900"/>
      <c r="J64" s="900"/>
      <c r="K64" s="900"/>
      <c r="L64" s="900"/>
      <c r="M64" s="900"/>
      <c r="N64" s="900"/>
      <c r="O64" s="900"/>
      <c r="P64" s="900"/>
      <c r="Q64" s="900"/>
      <c r="R64" s="906"/>
    </row>
    <row r="65" spans="1:18" ht="16.5" customHeight="1" x14ac:dyDescent="0.2">
      <c r="A65" s="841" t="s">
        <v>588</v>
      </c>
      <c r="B65" s="842"/>
      <c r="C65" s="842"/>
      <c r="D65" s="842"/>
      <c r="E65" s="842"/>
      <c r="F65" s="842"/>
      <c r="G65" s="842"/>
      <c r="H65" s="842"/>
      <c r="I65" s="842"/>
      <c r="J65" s="842"/>
      <c r="K65" s="842"/>
      <c r="L65" s="842"/>
      <c r="M65" s="842"/>
      <c r="N65" s="842"/>
      <c r="O65" s="842"/>
      <c r="P65" s="842"/>
      <c r="Q65" s="842"/>
      <c r="R65" s="843"/>
    </row>
    <row r="66" spans="1:18" ht="16.5" customHeight="1" x14ac:dyDescent="0.2">
      <c r="A66" s="166" t="s">
        <v>4</v>
      </c>
      <c r="B66" s="247" t="s">
        <v>615</v>
      </c>
      <c r="C66" s="165"/>
      <c r="D66" s="165"/>
      <c r="E66" s="165"/>
      <c r="F66" s="165"/>
      <c r="G66" s="165"/>
      <c r="H66" s="165"/>
      <c r="I66" s="165"/>
      <c r="J66" s="165"/>
      <c r="K66" s="165"/>
      <c r="L66" s="165"/>
      <c r="M66" s="165"/>
      <c r="N66" s="165"/>
      <c r="O66" s="165"/>
      <c r="P66" s="165"/>
      <c r="Q66" s="165"/>
      <c r="R66" s="255"/>
    </row>
    <row r="67" spans="1:18" ht="16.5" customHeight="1" x14ac:dyDescent="0.2">
      <c r="A67" s="67" t="s">
        <v>81</v>
      </c>
      <c r="B67" s="247" t="s">
        <v>47</v>
      </c>
      <c r="C67" s="165"/>
      <c r="D67" s="165"/>
      <c r="E67" s="165"/>
      <c r="F67" s="165"/>
      <c r="G67" s="165"/>
      <c r="H67" s="165"/>
      <c r="I67" s="165"/>
      <c r="J67" s="165"/>
      <c r="K67" s="165"/>
      <c r="L67" s="165"/>
      <c r="M67" s="165"/>
      <c r="N67" s="165"/>
      <c r="O67" s="165"/>
      <c r="P67" s="165"/>
      <c r="Q67" s="165"/>
      <c r="R67" s="255"/>
    </row>
    <row r="68" spans="1:18" ht="16.5" customHeight="1" x14ac:dyDescent="0.2">
      <c r="A68" s="67" t="s">
        <v>82</v>
      </c>
      <c r="B68" s="247" t="s">
        <v>734</v>
      </c>
      <c r="C68" s="165"/>
      <c r="D68" s="165"/>
      <c r="E68" s="165"/>
      <c r="F68" s="165"/>
      <c r="G68" s="165"/>
      <c r="H68" s="165"/>
      <c r="I68" s="165"/>
      <c r="J68" s="165"/>
      <c r="K68" s="165"/>
      <c r="L68" s="165"/>
      <c r="M68" s="165"/>
      <c r="N68" s="165"/>
      <c r="O68" s="165"/>
      <c r="P68" s="165"/>
      <c r="Q68" s="165"/>
      <c r="R68" s="255"/>
    </row>
    <row r="69" spans="1:18" ht="16.5" customHeight="1" x14ac:dyDescent="0.2">
      <c r="A69" s="67" t="s">
        <v>83</v>
      </c>
      <c r="B69" s="247" t="s">
        <v>69</v>
      </c>
      <c r="C69" s="165"/>
      <c r="D69" s="165"/>
      <c r="E69" s="165"/>
      <c r="F69" s="165"/>
      <c r="G69" s="165"/>
      <c r="H69" s="165"/>
      <c r="I69" s="165"/>
      <c r="J69" s="165"/>
      <c r="K69" s="165"/>
      <c r="L69" s="165"/>
      <c r="M69" s="165"/>
      <c r="N69" s="165"/>
      <c r="O69" s="165"/>
      <c r="P69" s="165"/>
      <c r="Q69" s="165"/>
      <c r="R69" s="255"/>
    </row>
    <row r="70" spans="1:18" ht="16.5" customHeight="1" x14ac:dyDescent="0.2">
      <c r="A70" s="67" t="s">
        <v>84</v>
      </c>
      <c r="B70" s="247" t="s">
        <v>63</v>
      </c>
      <c r="C70" s="165"/>
      <c r="D70" s="165"/>
      <c r="E70" s="165"/>
      <c r="F70" s="165"/>
      <c r="G70" s="165"/>
      <c r="H70" s="165"/>
      <c r="I70" s="165"/>
      <c r="J70" s="165"/>
      <c r="K70" s="165"/>
      <c r="L70" s="165"/>
      <c r="M70" s="165"/>
      <c r="N70" s="165"/>
      <c r="O70" s="165"/>
      <c r="P70" s="165"/>
      <c r="Q70" s="165"/>
      <c r="R70" s="255"/>
    </row>
    <row r="71" spans="1:18" ht="16.5" customHeight="1" x14ac:dyDescent="0.2">
      <c r="A71" s="213" t="s">
        <v>85</v>
      </c>
      <c r="B71" s="247" t="s">
        <v>64</v>
      </c>
      <c r="C71" s="165"/>
      <c r="D71" s="165"/>
      <c r="E71" s="165"/>
      <c r="F71" s="165"/>
      <c r="G71" s="165"/>
      <c r="H71" s="165"/>
      <c r="I71" s="165"/>
      <c r="J71" s="165"/>
      <c r="K71" s="165"/>
      <c r="L71" s="165"/>
      <c r="M71" s="165"/>
      <c r="N71" s="165"/>
      <c r="O71" s="165"/>
      <c r="P71" s="165"/>
      <c r="Q71" s="165"/>
      <c r="R71" s="255"/>
    </row>
    <row r="72" spans="1:18" ht="16.5" customHeight="1" x14ac:dyDescent="0.2">
      <c r="A72" s="213" t="s">
        <v>86</v>
      </c>
      <c r="B72" s="247" t="s">
        <v>65</v>
      </c>
      <c r="C72" s="165"/>
      <c r="D72" s="165"/>
      <c r="E72" s="165"/>
      <c r="F72" s="165"/>
      <c r="G72" s="165"/>
      <c r="H72" s="165"/>
      <c r="I72" s="165"/>
      <c r="J72" s="165"/>
      <c r="K72" s="165"/>
      <c r="L72" s="165"/>
      <c r="M72" s="165"/>
      <c r="N72" s="165"/>
      <c r="O72" s="165"/>
      <c r="P72" s="165"/>
      <c r="Q72" s="165"/>
      <c r="R72" s="255"/>
    </row>
    <row r="73" spans="1:18" ht="16.5" customHeight="1" x14ac:dyDescent="0.2">
      <c r="A73" s="213" t="s">
        <v>175</v>
      </c>
      <c r="B73" s="247" t="s">
        <v>66</v>
      </c>
      <c r="C73" s="165"/>
      <c r="D73" s="165"/>
      <c r="E73" s="165"/>
      <c r="F73" s="165"/>
      <c r="G73" s="165"/>
      <c r="H73" s="165"/>
      <c r="I73" s="165"/>
      <c r="J73" s="165"/>
      <c r="K73" s="165"/>
      <c r="L73" s="165"/>
      <c r="M73" s="165"/>
      <c r="N73" s="165"/>
      <c r="O73" s="165"/>
      <c r="P73" s="165"/>
      <c r="Q73" s="165"/>
      <c r="R73" s="255"/>
    </row>
    <row r="74" spans="1:18" ht="24.75" customHeight="1" x14ac:dyDescent="0.2">
      <c r="A74" s="246" t="s">
        <v>11</v>
      </c>
      <c r="B74" s="925" t="s">
        <v>702</v>
      </c>
      <c r="C74" s="926"/>
      <c r="D74" s="926"/>
      <c r="E74" s="926"/>
      <c r="F74" s="926"/>
      <c r="G74" s="926"/>
      <c r="H74" s="926"/>
      <c r="I74" s="926"/>
      <c r="J74" s="926"/>
      <c r="K74" s="926"/>
      <c r="L74" s="926"/>
      <c r="M74" s="926"/>
      <c r="N74" s="926"/>
      <c r="O74" s="926"/>
      <c r="P74" s="926"/>
      <c r="Q74" s="926"/>
      <c r="R74" s="927"/>
    </row>
    <row r="75" spans="1:18" ht="16.5" customHeight="1" x14ac:dyDescent="0.2">
      <c r="A75" s="209" t="s">
        <v>48</v>
      </c>
      <c r="B75" s="247" t="s">
        <v>67</v>
      </c>
      <c r="C75" s="165"/>
      <c r="D75" s="165"/>
      <c r="E75" s="165"/>
      <c r="F75" s="165"/>
      <c r="G75" s="165"/>
      <c r="H75" s="165"/>
      <c r="I75" s="165"/>
      <c r="J75" s="165"/>
      <c r="K75" s="165"/>
      <c r="L75" s="165"/>
      <c r="M75" s="165"/>
      <c r="N75" s="165"/>
      <c r="O75" s="165"/>
      <c r="P75" s="165"/>
      <c r="Q75" s="165"/>
      <c r="R75" s="255"/>
    </row>
    <row r="76" spans="1:18" ht="16.5" customHeight="1" x14ac:dyDescent="0.2">
      <c r="A76" s="209" t="s">
        <v>49</v>
      </c>
      <c r="B76" s="247" t="s">
        <v>658</v>
      </c>
      <c r="C76" s="165"/>
      <c r="D76" s="165"/>
      <c r="E76" s="165"/>
      <c r="F76" s="165"/>
      <c r="G76" s="165"/>
      <c r="H76" s="165"/>
      <c r="I76" s="165"/>
      <c r="J76" s="165"/>
      <c r="K76" s="165"/>
      <c r="L76" s="165"/>
      <c r="M76" s="165"/>
      <c r="N76" s="165"/>
      <c r="O76" s="165"/>
      <c r="P76" s="165"/>
      <c r="Q76" s="165"/>
      <c r="R76" s="255"/>
    </row>
    <row r="77" spans="1:18" ht="16.5" customHeight="1" x14ac:dyDescent="0.2">
      <c r="A77" s="209" t="s">
        <v>50</v>
      </c>
      <c r="B77" s="247" t="s">
        <v>43</v>
      </c>
      <c r="C77" s="165"/>
      <c r="D77" s="165"/>
      <c r="E77" s="165"/>
      <c r="F77" s="165"/>
      <c r="G77" s="165"/>
      <c r="H77" s="165"/>
      <c r="I77" s="165"/>
      <c r="J77" s="165"/>
      <c r="K77" s="165"/>
      <c r="L77" s="165"/>
      <c r="M77" s="165"/>
      <c r="N77" s="165"/>
      <c r="O77" s="165"/>
      <c r="P77" s="165"/>
      <c r="Q77" s="165"/>
      <c r="R77" s="255"/>
    </row>
    <row r="78" spans="1:18" ht="16.5" customHeight="1" x14ac:dyDescent="0.2">
      <c r="A78" s="209" t="s">
        <v>87</v>
      </c>
      <c r="B78" s="247" t="s">
        <v>68</v>
      </c>
      <c r="C78" s="165"/>
      <c r="D78" s="165"/>
      <c r="E78" s="165"/>
      <c r="F78" s="165"/>
      <c r="G78" s="165"/>
      <c r="H78" s="165"/>
      <c r="I78" s="165"/>
      <c r="J78" s="165"/>
      <c r="K78" s="165"/>
      <c r="L78" s="165"/>
      <c r="M78" s="165"/>
      <c r="N78" s="165"/>
      <c r="O78" s="165"/>
      <c r="P78" s="165"/>
      <c r="Q78" s="165"/>
      <c r="R78" s="255"/>
    </row>
    <row r="79" spans="1:18" ht="16.5" customHeight="1" x14ac:dyDescent="0.2">
      <c r="A79" s="209" t="s">
        <v>88</v>
      </c>
      <c r="B79" s="247" t="s">
        <v>617</v>
      </c>
      <c r="C79" s="165"/>
      <c r="D79" s="165"/>
      <c r="E79" s="165"/>
      <c r="F79" s="165"/>
      <c r="G79" s="165"/>
      <c r="H79" s="165"/>
      <c r="I79" s="165"/>
      <c r="J79" s="165"/>
      <c r="K79" s="165"/>
      <c r="L79" s="165"/>
      <c r="M79" s="165"/>
      <c r="N79" s="165"/>
      <c r="O79" s="165"/>
      <c r="P79" s="165"/>
      <c r="Q79" s="165"/>
      <c r="R79" s="252"/>
    </row>
    <row r="80" spans="1:18" ht="16.5" customHeight="1" x14ac:dyDescent="0.2">
      <c r="A80" s="209" t="s">
        <v>556</v>
      </c>
      <c r="B80" s="247" t="s">
        <v>44</v>
      </c>
      <c r="C80" s="165"/>
      <c r="D80" s="165"/>
      <c r="E80" s="165"/>
      <c r="F80" s="165"/>
      <c r="G80" s="165"/>
      <c r="H80" s="165"/>
      <c r="I80" s="165"/>
      <c r="J80" s="165"/>
      <c r="K80" s="165"/>
      <c r="L80" s="165"/>
      <c r="M80" s="165"/>
      <c r="N80" s="165"/>
      <c r="O80" s="165"/>
      <c r="P80" s="165"/>
      <c r="Q80" s="165"/>
      <c r="R80" s="252"/>
    </row>
    <row r="81" spans="1:18" ht="16.5" customHeight="1" x14ac:dyDescent="0.2">
      <c r="A81" s="209" t="s">
        <v>557</v>
      </c>
      <c r="B81" s="159" t="s">
        <v>605</v>
      </c>
      <c r="C81" s="165"/>
      <c r="D81" s="165"/>
      <c r="E81" s="165"/>
      <c r="F81" s="165"/>
      <c r="G81" s="165"/>
      <c r="H81" s="165"/>
      <c r="I81" s="165"/>
      <c r="J81" s="165"/>
      <c r="K81" s="165"/>
      <c r="L81" s="165"/>
      <c r="M81" s="165"/>
      <c r="N81" s="165"/>
      <c r="O81" s="165"/>
      <c r="P81" s="165"/>
      <c r="Q81" s="165"/>
      <c r="R81" s="252"/>
    </row>
    <row r="82" spans="1:18" ht="16.5" customHeight="1" x14ac:dyDescent="0.2">
      <c r="A82" s="209" t="s">
        <v>557</v>
      </c>
      <c r="B82" s="835" t="s">
        <v>648</v>
      </c>
      <c r="C82" s="836"/>
      <c r="D82" s="836"/>
      <c r="E82" s="836"/>
      <c r="F82" s="836"/>
      <c r="G82" s="836"/>
      <c r="H82" s="836"/>
      <c r="I82" s="836"/>
      <c r="J82" s="836"/>
      <c r="K82" s="836"/>
      <c r="L82" s="836"/>
      <c r="M82" s="836"/>
      <c r="N82" s="836"/>
      <c r="O82" s="836"/>
      <c r="P82" s="836"/>
      <c r="Q82" s="836"/>
      <c r="R82" s="837"/>
    </row>
    <row r="83" spans="1:18" ht="24.95" customHeight="1" x14ac:dyDescent="0.2">
      <c r="A83" s="209" t="s">
        <v>557</v>
      </c>
      <c r="B83" s="835" t="s">
        <v>647</v>
      </c>
      <c r="C83" s="919"/>
      <c r="D83" s="919"/>
      <c r="E83" s="919"/>
      <c r="F83" s="919"/>
      <c r="G83" s="919"/>
      <c r="H83" s="919"/>
      <c r="I83" s="919"/>
      <c r="J83" s="919"/>
      <c r="K83" s="919"/>
      <c r="L83" s="919"/>
      <c r="M83" s="919"/>
      <c r="N83" s="919"/>
      <c r="O83" s="919"/>
      <c r="P83" s="919"/>
      <c r="Q83" s="919"/>
      <c r="R83" s="920"/>
    </row>
    <row r="84" spans="1:18" ht="16.5" customHeight="1" x14ac:dyDescent="0.2">
      <c r="A84" s="71" t="s">
        <v>559</v>
      </c>
      <c r="B84" s="247" t="s">
        <v>618</v>
      </c>
      <c r="C84" s="165"/>
      <c r="D84" s="165"/>
      <c r="E84" s="165"/>
      <c r="F84" s="165"/>
      <c r="G84" s="165"/>
      <c r="H84" s="165"/>
      <c r="I84" s="165"/>
      <c r="J84" s="165"/>
      <c r="K84" s="165"/>
      <c r="L84" s="165"/>
      <c r="M84" s="165"/>
      <c r="N84" s="165"/>
      <c r="O84" s="165"/>
      <c r="P84" s="165"/>
      <c r="Q84" s="165"/>
      <c r="R84" s="252"/>
    </row>
    <row r="85" spans="1:18" ht="16.5" customHeight="1" x14ac:dyDescent="0.2">
      <c r="A85" s="71" t="s">
        <v>560</v>
      </c>
      <c r="B85" s="247" t="s">
        <v>619</v>
      </c>
      <c r="C85" s="165"/>
      <c r="D85" s="165"/>
      <c r="E85" s="165"/>
      <c r="F85" s="165"/>
      <c r="G85" s="165"/>
      <c r="H85" s="165"/>
      <c r="I85" s="165"/>
      <c r="J85" s="165"/>
      <c r="K85" s="165"/>
      <c r="L85" s="165"/>
      <c r="M85" s="165"/>
      <c r="N85" s="165"/>
      <c r="O85" s="165"/>
      <c r="P85" s="165"/>
      <c r="Q85" s="165"/>
      <c r="R85" s="255"/>
    </row>
  </sheetData>
  <mergeCells count="16">
    <mergeCell ref="B74:R74"/>
    <mergeCell ref="B83:R83"/>
    <mergeCell ref="B82:R82"/>
    <mergeCell ref="A65:R65"/>
    <mergeCell ref="A64:R64"/>
    <mergeCell ref="A58:P58"/>
    <mergeCell ref="C1:E1"/>
    <mergeCell ref="C2:E2"/>
    <mergeCell ref="C3:E3"/>
    <mergeCell ref="B5:E5"/>
    <mergeCell ref="P1:R1"/>
    <mergeCell ref="P2:R2"/>
    <mergeCell ref="P3:R3"/>
    <mergeCell ref="I5:I6"/>
    <mergeCell ref="F5:H5"/>
    <mergeCell ref="J5:R5"/>
  </mergeCells>
  <phoneticPr fontId="10" type="noConversion"/>
  <conditionalFormatting sqref="E1:E3">
    <cfRule type="cellIs" dxfId="47" priority="49" operator="equal">
      <formula>"ADDITIONAL"</formula>
    </cfRule>
    <cfRule type="cellIs" dxfId="46" priority="50" operator="equal">
      <formula>"?"</formula>
    </cfRule>
  </conditionalFormatting>
  <conditionalFormatting sqref="P8">
    <cfRule type="cellIs" dxfId="45" priority="46" operator="equal">
      <formula>0</formula>
    </cfRule>
  </conditionalFormatting>
  <conditionalFormatting sqref="P8">
    <cfRule type="expression" dxfId="44" priority="45">
      <formula>$S8="ENCODE Exchange rate !"</formula>
    </cfRule>
  </conditionalFormatting>
  <conditionalFormatting sqref="P9:P57">
    <cfRule type="cellIs" dxfId="43" priority="2" operator="equal">
      <formula>0</formula>
    </cfRule>
  </conditionalFormatting>
  <conditionalFormatting sqref="P9:P57">
    <cfRule type="expression" dxfId="42" priority="1">
      <formula>$S9="ENCODE Exchange rate !"</formula>
    </cfRule>
  </conditionalFormatting>
  <dataValidations count="2">
    <dataValidation type="list" allowBlank="1" showInputMessage="1" showErrorMessage="1" sqref="I8:I57">
      <formula1>"YES,NO"</formula1>
    </dataValidation>
    <dataValidation type="custom" allowBlank="1" showInputMessage="1" showErrorMessage="1" error="Amount WITH non-recoverable VAT cannot be smaller than Amount WITHOUT VAT" sqref="O8:O57">
      <formula1>(O8&gt;=N8)</formula1>
    </dataValidation>
  </dataValidations>
  <pageMargins left="0.31496062992125984" right="0.39370078740157483" top="0.86614173228346458" bottom="0.59055118110236227" header="0.39370078740157483" footer="0.39370078740157483"/>
  <pageSetup paperSize="9" scale="49"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24578" r:id="rId5" name="CommandButton">
          <controlPr defaultSize="0" print="0" autoLine="0" r:id="rId6">
            <anchor moveWithCells="1">
              <from>
                <xdr:col>19</xdr:col>
                <xdr:colOff>171450</xdr:colOff>
                <xdr:row>0</xdr:row>
                <xdr:rowOff>57150</xdr:rowOff>
              </from>
              <to>
                <xdr:col>22</xdr:col>
                <xdr:colOff>276225</xdr:colOff>
                <xdr:row>2</xdr:row>
                <xdr:rowOff>85725</xdr:rowOff>
              </to>
            </anchor>
          </controlPr>
        </control>
      </mc:Choice>
      <mc:Fallback>
        <control shapeId="24578" r:id="rId5" name="CommandButton"/>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U87"/>
  <sheetViews>
    <sheetView workbookViewId="0"/>
  </sheetViews>
  <sheetFormatPr defaultColWidth="9.140625" defaultRowHeight="12.75" x14ac:dyDescent="0.2"/>
  <cols>
    <col min="1" max="1" width="4.28515625" style="62" customWidth="1"/>
    <col min="2" max="2" width="20" style="62" customWidth="1"/>
    <col min="3" max="3" width="11.42578125" style="62" customWidth="1"/>
    <col min="4" max="4" width="17.140625" style="62" customWidth="1"/>
    <col min="5" max="6" width="17" style="62" customWidth="1"/>
    <col min="7" max="7" width="32.7109375" style="62" customWidth="1"/>
    <col min="8" max="10" width="13.5703125" style="62" customWidth="1"/>
    <col min="11" max="11" width="12.140625" style="62" customWidth="1"/>
    <col min="12" max="14" width="14.28515625" style="62" customWidth="1"/>
    <col min="15" max="15" width="14" style="62" customWidth="1"/>
    <col min="16" max="16" width="10" style="62" customWidth="1"/>
    <col min="17" max="17" width="15" style="62" customWidth="1"/>
    <col min="18" max="18" width="16.42578125" style="62" customWidth="1"/>
    <col min="19" max="19" width="10" style="118" bestFit="1" customWidth="1"/>
    <col min="20" max="20" width="22.85546875" style="62" bestFit="1" customWidth="1"/>
    <col min="21" max="21" width="11.42578125" style="62" hidden="1" customWidth="1"/>
    <col min="22" max="16384" width="9.140625" style="62"/>
  </cols>
  <sheetData>
    <row r="1" spans="1:21" ht="16.5" customHeight="1" x14ac:dyDescent="0.2">
      <c r="A1" s="59"/>
      <c r="B1" s="73" t="s">
        <v>684</v>
      </c>
      <c r="C1" s="868" t="str">
        <f>'Individual Cost Statement'!B3:B3</f>
        <v>LIFE19 ENV/DK/000013 - ForFit</v>
      </c>
      <c r="D1" s="868"/>
      <c r="E1" s="868"/>
      <c r="F1" s="59"/>
      <c r="G1" s="59"/>
      <c r="H1" s="913" t="s">
        <v>73</v>
      </c>
      <c r="I1" s="913"/>
      <c r="J1" s="179" t="str">
        <f>'Individual Cost Statement'!E3:E3</f>
        <v>1. September 2020</v>
      </c>
      <c r="K1" s="194"/>
      <c r="L1" s="194"/>
      <c r="M1" s="194"/>
      <c r="O1" s="87"/>
      <c r="P1" s="877" t="s">
        <v>693</v>
      </c>
      <c r="Q1" s="877"/>
      <c r="R1" s="877"/>
      <c r="S1" s="117"/>
    </row>
    <row r="2" spans="1:21" ht="16.5" customHeight="1" x14ac:dyDescent="0.2">
      <c r="A2" s="59"/>
      <c r="B2" s="73" t="s">
        <v>178</v>
      </c>
      <c r="C2" s="868" t="str">
        <f>'Individual Cost Statement'!B4:B4</f>
        <v>Denmark</v>
      </c>
      <c r="D2" s="868"/>
      <c r="E2" s="868"/>
      <c r="F2" s="59"/>
      <c r="G2" s="59"/>
      <c r="H2" s="913" t="s">
        <v>74</v>
      </c>
      <c r="I2" s="913"/>
      <c r="J2" s="179" t="str">
        <f>'Individual Cost Statement'!E4:E4</f>
        <v>31. December 2020</v>
      </c>
      <c r="K2" s="194"/>
      <c r="L2" s="194"/>
      <c r="M2" s="194"/>
      <c r="O2" s="87"/>
      <c r="P2" s="878" t="s">
        <v>563</v>
      </c>
      <c r="Q2" s="878"/>
      <c r="R2" s="878"/>
      <c r="S2" s="117"/>
    </row>
    <row r="3" spans="1:21" ht="16.5" customHeight="1" x14ac:dyDescent="0.2">
      <c r="A3" s="59"/>
      <c r="B3" s="73" t="s">
        <v>524</v>
      </c>
      <c r="C3" s="868" t="str">
        <f>'Individual Cost Statement'!B6:B6</f>
        <v>Københavns Universitet</v>
      </c>
      <c r="D3" s="868"/>
      <c r="E3" s="868"/>
      <c r="F3" s="84"/>
      <c r="G3" s="84"/>
      <c r="H3" s="59"/>
      <c r="P3" s="888">
        <f ca="1">R58</f>
        <v>0</v>
      </c>
      <c r="Q3" s="888"/>
      <c r="R3" s="888"/>
      <c r="S3" s="117"/>
    </row>
    <row r="4" spans="1:21" ht="16.5" customHeight="1" x14ac:dyDescent="0.2"/>
    <row r="5" spans="1:21" ht="30" customHeight="1" x14ac:dyDescent="0.25">
      <c r="A5" s="50"/>
      <c r="B5" s="896" t="s">
        <v>525</v>
      </c>
      <c r="C5" s="896"/>
      <c r="D5" s="896"/>
      <c r="E5" s="912" t="s">
        <v>527</v>
      </c>
      <c r="F5" s="912"/>
      <c r="G5" s="215" t="s">
        <v>690</v>
      </c>
      <c r="H5" s="877" t="s">
        <v>34</v>
      </c>
      <c r="I5" s="877"/>
      <c r="J5" s="875" t="s">
        <v>536</v>
      </c>
      <c r="K5" s="876"/>
      <c r="L5" s="876"/>
      <c r="M5" s="876"/>
      <c r="N5" s="876"/>
      <c r="O5" s="876"/>
      <c r="P5" s="876"/>
      <c r="Q5" s="876"/>
      <c r="R5" s="928"/>
      <c r="S5" s="363" t="s">
        <v>834</v>
      </c>
      <c r="T5" s="363" t="s">
        <v>835</v>
      </c>
    </row>
    <row r="6" spans="1:21" ht="16.5" customHeight="1" x14ac:dyDescent="0.2">
      <c r="A6" s="57" t="s">
        <v>4</v>
      </c>
      <c r="B6" s="67" t="s">
        <v>81</v>
      </c>
      <c r="C6" s="67" t="s">
        <v>82</v>
      </c>
      <c r="D6" s="67" t="s">
        <v>83</v>
      </c>
      <c r="E6" s="213" t="s">
        <v>85</v>
      </c>
      <c r="F6" s="213" t="s">
        <v>86</v>
      </c>
      <c r="G6" s="216" t="s">
        <v>11</v>
      </c>
      <c r="H6" s="180" t="s">
        <v>48</v>
      </c>
      <c r="I6" s="180" t="s">
        <v>49</v>
      </c>
      <c r="J6" s="209" t="s">
        <v>673</v>
      </c>
      <c r="K6" s="209" t="s">
        <v>674</v>
      </c>
      <c r="L6" s="209" t="s">
        <v>675</v>
      </c>
      <c r="M6" s="209" t="s">
        <v>676</v>
      </c>
      <c r="N6" s="209" t="s">
        <v>677</v>
      </c>
      <c r="O6" s="209" t="s">
        <v>678</v>
      </c>
      <c r="P6" s="209" t="s">
        <v>679</v>
      </c>
      <c r="Q6" s="209" t="s">
        <v>680</v>
      </c>
      <c r="R6" s="209" t="s">
        <v>681</v>
      </c>
      <c r="S6" s="364" t="s">
        <v>836</v>
      </c>
      <c r="T6" s="364" t="s">
        <v>836</v>
      </c>
    </row>
    <row r="7" spans="1:21" s="66" customFormat="1" ht="83.25" customHeight="1" x14ac:dyDescent="0.2">
      <c r="A7" s="58" t="s">
        <v>0</v>
      </c>
      <c r="B7" s="99" t="s">
        <v>9</v>
      </c>
      <c r="C7" s="99" t="s">
        <v>35</v>
      </c>
      <c r="D7" s="99" t="s">
        <v>36</v>
      </c>
      <c r="E7" s="214" t="s">
        <v>37</v>
      </c>
      <c r="F7" s="100" t="s">
        <v>38</v>
      </c>
      <c r="G7" s="217" t="s">
        <v>672</v>
      </c>
      <c r="H7" s="76" t="s">
        <v>33</v>
      </c>
      <c r="I7" s="76" t="s">
        <v>29</v>
      </c>
      <c r="J7" s="113" t="s">
        <v>7</v>
      </c>
      <c r="K7" s="210" t="s">
        <v>630</v>
      </c>
      <c r="L7" s="48" t="s">
        <v>670</v>
      </c>
      <c r="M7" s="48" t="s">
        <v>529</v>
      </c>
      <c r="N7" s="48" t="s">
        <v>537</v>
      </c>
      <c r="O7" s="48" t="s">
        <v>631</v>
      </c>
      <c r="P7" s="113" t="s">
        <v>3</v>
      </c>
      <c r="Q7" s="208" t="s">
        <v>719</v>
      </c>
      <c r="R7" s="208" t="s">
        <v>716</v>
      </c>
      <c r="S7" s="365"/>
      <c r="T7" s="365"/>
      <c r="U7" s="102" t="s">
        <v>562</v>
      </c>
    </row>
    <row r="8" spans="1:21" ht="15" customHeight="1" x14ac:dyDescent="0.2">
      <c r="A8" s="13">
        <f t="shared" ref="A8:A57" si="0">ROW()-7</f>
        <v>1</v>
      </c>
      <c r="B8" s="77"/>
      <c r="C8" s="40"/>
      <c r="D8" s="40"/>
      <c r="E8" s="40"/>
      <c r="F8" s="40"/>
      <c r="G8" s="40"/>
      <c r="H8" s="52"/>
      <c r="I8" s="40"/>
      <c r="J8" s="52"/>
      <c r="K8" s="34"/>
      <c r="L8" s="35">
        <f>C8*K8</f>
        <v>0</v>
      </c>
      <c r="M8" s="34"/>
      <c r="N8" s="35">
        <f>L8+M8</f>
        <v>0</v>
      </c>
      <c r="O8" s="34"/>
      <c r="P8" s="72">
        <f>IF(AND('Individual Cost Statement'!$D$25:$D$25="Not applicable (all costs in EURO)",N8&gt;0),1,IF(AND('Individual Cost Statement'!$D$25:$D$25="Date when costs incurred",N8&gt;0),0,'Individual Cost Statement'!$F$26))</f>
        <v>1</v>
      </c>
      <c r="Q8" s="35" t="str">
        <f>IF(AND(N8&gt;0,P8&gt;0),N8/P8," ")</f>
        <v xml:space="preserve"> </v>
      </c>
      <c r="R8" s="35" t="str">
        <f>IF(AND(O8&gt;0,P8&gt;0),O8/P8," ")</f>
        <v xml:space="preserve"> </v>
      </c>
      <c r="S8" s="366" t="str">
        <f>IF(P8&gt;0," ",IF(AND('Individual Cost Statement'!$D$25:$D$25="Date when costs incurred",N8&gt;0),"ENCODE Exchange rate !"," "))</f>
        <v xml:space="preserve"> </v>
      </c>
      <c r="T8" s="180"/>
      <c r="U8" s="16" t="str">
        <f t="shared" ref="U8" si="1">IF(Q8=" "," ",R8-Q8)</f>
        <v xml:space="preserve"> </v>
      </c>
    </row>
    <row r="9" spans="1:21" ht="15" customHeight="1" x14ac:dyDescent="0.2">
      <c r="A9" s="13">
        <f t="shared" si="0"/>
        <v>2</v>
      </c>
      <c r="B9" s="77"/>
      <c r="C9" s="40"/>
      <c r="D9" s="40"/>
      <c r="E9" s="40"/>
      <c r="F9" s="40"/>
      <c r="G9" s="40"/>
      <c r="H9" s="52"/>
      <c r="I9" s="40"/>
      <c r="J9" s="52"/>
      <c r="K9" s="34"/>
      <c r="L9" s="35">
        <f t="shared" ref="L9:L57" si="2">C9*K9</f>
        <v>0</v>
      </c>
      <c r="M9" s="34"/>
      <c r="N9" s="35">
        <f t="shared" ref="N9:N57" si="3">L9+M9</f>
        <v>0</v>
      </c>
      <c r="O9" s="34"/>
      <c r="P9" s="72">
        <f>IF(AND('Individual Cost Statement'!$D$25:$D$25="Not applicable (all costs in EURO)",N9&gt;0),1,IF(AND('Individual Cost Statement'!$D$25:$D$25="Date when costs incurred",N9&gt;0),0,'Individual Cost Statement'!$F$26))</f>
        <v>1</v>
      </c>
      <c r="Q9" s="35" t="str">
        <f t="shared" ref="Q9:Q57" si="4">IF(AND(N9&gt;0,P9&gt;0),N9/P9," ")</f>
        <v xml:space="preserve"> </v>
      </c>
      <c r="R9" s="35" t="str">
        <f t="shared" ref="R9:R57" si="5">IF(AND(O9&gt;0,P9&gt;0),O9/P9," ")</f>
        <v xml:space="preserve"> </v>
      </c>
      <c r="S9" s="366" t="str">
        <f>IF(P9&gt;0," ",IF(AND('Individual Cost Statement'!$D$25:$D$25="Date when costs incurred",N9&gt;0),"ENCODE Exchange rate !"," "))</f>
        <v xml:space="preserve"> </v>
      </c>
      <c r="T9" s="180"/>
      <c r="U9" s="16" t="str">
        <f t="shared" ref="U9:U57" si="6">IF(Q9=" "," ",R9-Q9)</f>
        <v xml:space="preserve"> </v>
      </c>
    </row>
    <row r="10" spans="1:21" ht="15" customHeight="1" x14ac:dyDescent="0.2">
      <c r="A10" s="13">
        <f t="shared" si="0"/>
        <v>3</v>
      </c>
      <c r="B10" s="77"/>
      <c r="C10" s="40"/>
      <c r="D10" s="40"/>
      <c r="E10" s="40"/>
      <c r="F10" s="40"/>
      <c r="G10" s="40"/>
      <c r="H10" s="52"/>
      <c r="I10" s="40"/>
      <c r="J10" s="52"/>
      <c r="K10" s="34"/>
      <c r="L10" s="35">
        <f t="shared" si="2"/>
        <v>0</v>
      </c>
      <c r="M10" s="34"/>
      <c r="N10" s="35">
        <f t="shared" si="3"/>
        <v>0</v>
      </c>
      <c r="O10" s="34"/>
      <c r="P10" s="72">
        <f>IF(AND('Individual Cost Statement'!$D$25:$D$25="Not applicable (all costs in EURO)",N10&gt;0),1,IF(AND('Individual Cost Statement'!$D$25:$D$25="Date when costs incurred",N10&gt;0),0,'Individual Cost Statement'!$F$26))</f>
        <v>1</v>
      </c>
      <c r="Q10" s="35" t="str">
        <f t="shared" si="4"/>
        <v xml:space="preserve"> </v>
      </c>
      <c r="R10" s="35" t="str">
        <f t="shared" si="5"/>
        <v xml:space="preserve"> </v>
      </c>
      <c r="S10" s="366" t="str">
        <f>IF(P10&gt;0," ",IF(AND('Individual Cost Statement'!$D$25:$D$25="Date when costs incurred",N10&gt;0),"ENCODE Exchange rate !"," "))</f>
        <v xml:space="preserve"> </v>
      </c>
      <c r="T10" s="180"/>
      <c r="U10" s="16" t="str">
        <f t="shared" si="6"/>
        <v xml:space="preserve"> </v>
      </c>
    </row>
    <row r="11" spans="1:21" ht="15" customHeight="1" x14ac:dyDescent="0.2">
      <c r="A11" s="13">
        <f t="shared" si="0"/>
        <v>4</v>
      </c>
      <c r="B11" s="77"/>
      <c r="C11" s="40"/>
      <c r="D11" s="40"/>
      <c r="E11" s="40"/>
      <c r="F11" s="40"/>
      <c r="G11" s="40"/>
      <c r="H11" s="52"/>
      <c r="I11" s="40"/>
      <c r="J11" s="52"/>
      <c r="K11" s="34"/>
      <c r="L11" s="35">
        <f t="shared" si="2"/>
        <v>0</v>
      </c>
      <c r="M11" s="34"/>
      <c r="N11" s="35">
        <f t="shared" si="3"/>
        <v>0</v>
      </c>
      <c r="O11" s="34"/>
      <c r="P11" s="72">
        <f>IF(AND('Individual Cost Statement'!$D$25:$D$25="Not applicable (all costs in EURO)",N11&gt;0),1,IF(AND('Individual Cost Statement'!$D$25:$D$25="Date when costs incurred",N11&gt;0),0,'Individual Cost Statement'!$F$26))</f>
        <v>1</v>
      </c>
      <c r="Q11" s="35" t="str">
        <f t="shared" si="4"/>
        <v xml:space="preserve"> </v>
      </c>
      <c r="R11" s="35" t="str">
        <f t="shared" si="5"/>
        <v xml:space="preserve"> </v>
      </c>
      <c r="S11" s="366" t="str">
        <f>IF(P11&gt;0," ",IF(AND('Individual Cost Statement'!$D$25:$D$25="Date when costs incurred",N11&gt;0),"ENCODE Exchange rate !"," "))</f>
        <v xml:space="preserve"> </v>
      </c>
      <c r="T11" s="180"/>
      <c r="U11" s="16" t="str">
        <f t="shared" si="6"/>
        <v xml:space="preserve"> </v>
      </c>
    </row>
    <row r="12" spans="1:21" ht="15" customHeight="1" x14ac:dyDescent="0.2">
      <c r="A12" s="13">
        <f t="shared" si="0"/>
        <v>5</v>
      </c>
      <c r="B12" s="77"/>
      <c r="C12" s="40"/>
      <c r="D12" s="40"/>
      <c r="E12" s="40"/>
      <c r="F12" s="40"/>
      <c r="G12" s="40"/>
      <c r="H12" s="52"/>
      <c r="I12" s="40"/>
      <c r="J12" s="52"/>
      <c r="K12" s="34"/>
      <c r="L12" s="35">
        <f t="shared" si="2"/>
        <v>0</v>
      </c>
      <c r="M12" s="34"/>
      <c r="N12" s="35">
        <f t="shared" si="3"/>
        <v>0</v>
      </c>
      <c r="O12" s="34"/>
      <c r="P12" s="72">
        <f>IF(AND('Individual Cost Statement'!$D$25:$D$25="Not applicable (all costs in EURO)",N12&gt;0),1,IF(AND('Individual Cost Statement'!$D$25:$D$25="Date when costs incurred",N12&gt;0),0,'Individual Cost Statement'!$F$26))</f>
        <v>1</v>
      </c>
      <c r="Q12" s="35" t="str">
        <f t="shared" si="4"/>
        <v xml:space="preserve"> </v>
      </c>
      <c r="R12" s="35" t="str">
        <f t="shared" si="5"/>
        <v xml:space="preserve"> </v>
      </c>
      <c r="S12" s="366" t="str">
        <f>IF(P12&gt;0," ",IF(AND('Individual Cost Statement'!$D$25:$D$25="Date when costs incurred",N12&gt;0),"ENCODE Exchange rate !"," "))</f>
        <v xml:space="preserve"> </v>
      </c>
      <c r="T12" s="180"/>
      <c r="U12" s="16" t="str">
        <f t="shared" si="6"/>
        <v xml:space="preserve"> </v>
      </c>
    </row>
    <row r="13" spans="1:21" ht="15" customHeight="1" x14ac:dyDescent="0.2">
      <c r="A13" s="13">
        <f t="shared" si="0"/>
        <v>6</v>
      </c>
      <c r="B13" s="77"/>
      <c r="C13" s="40"/>
      <c r="D13" s="40"/>
      <c r="E13" s="40"/>
      <c r="F13" s="40"/>
      <c r="G13" s="40"/>
      <c r="H13" s="52"/>
      <c r="I13" s="40"/>
      <c r="J13" s="52"/>
      <c r="K13" s="34"/>
      <c r="L13" s="35">
        <f t="shared" si="2"/>
        <v>0</v>
      </c>
      <c r="M13" s="34"/>
      <c r="N13" s="35">
        <f t="shared" si="3"/>
        <v>0</v>
      </c>
      <c r="O13" s="34"/>
      <c r="P13" s="72">
        <f>IF(AND('Individual Cost Statement'!$D$25:$D$25="Not applicable (all costs in EURO)",N13&gt;0),1,IF(AND('Individual Cost Statement'!$D$25:$D$25="Date when costs incurred",N13&gt;0),0,'Individual Cost Statement'!$F$26))</f>
        <v>1</v>
      </c>
      <c r="Q13" s="35" t="str">
        <f t="shared" si="4"/>
        <v xml:space="preserve"> </v>
      </c>
      <c r="R13" s="35" t="str">
        <f t="shared" si="5"/>
        <v xml:space="preserve"> </v>
      </c>
      <c r="S13" s="366" t="str">
        <f>IF(P13&gt;0," ",IF(AND('Individual Cost Statement'!$D$25:$D$25="Date when costs incurred",N13&gt;0),"ENCODE Exchange rate !"," "))</f>
        <v xml:space="preserve"> </v>
      </c>
      <c r="T13" s="180"/>
      <c r="U13" s="16" t="str">
        <f t="shared" si="6"/>
        <v xml:space="preserve"> </v>
      </c>
    </row>
    <row r="14" spans="1:21" ht="15" customHeight="1" x14ac:dyDescent="0.2">
      <c r="A14" s="13">
        <f t="shared" si="0"/>
        <v>7</v>
      </c>
      <c r="B14" s="77"/>
      <c r="C14" s="40"/>
      <c r="D14" s="40"/>
      <c r="E14" s="40"/>
      <c r="F14" s="40"/>
      <c r="G14" s="40"/>
      <c r="H14" s="52"/>
      <c r="I14" s="40"/>
      <c r="J14" s="52"/>
      <c r="K14" s="34"/>
      <c r="L14" s="35">
        <f t="shared" si="2"/>
        <v>0</v>
      </c>
      <c r="M14" s="34"/>
      <c r="N14" s="35">
        <f t="shared" si="3"/>
        <v>0</v>
      </c>
      <c r="O14" s="34"/>
      <c r="P14" s="72">
        <f>IF(AND('Individual Cost Statement'!$D$25:$D$25="Not applicable (all costs in EURO)",N14&gt;0),1,IF(AND('Individual Cost Statement'!$D$25:$D$25="Date when costs incurred",N14&gt;0),0,'Individual Cost Statement'!$F$26))</f>
        <v>1</v>
      </c>
      <c r="Q14" s="35" t="str">
        <f t="shared" si="4"/>
        <v xml:space="preserve"> </v>
      </c>
      <c r="R14" s="35" t="str">
        <f t="shared" si="5"/>
        <v xml:space="preserve"> </v>
      </c>
      <c r="S14" s="366" t="str">
        <f>IF(P14&gt;0," ",IF(AND('Individual Cost Statement'!$D$25:$D$25="Date when costs incurred",N14&gt;0),"ENCODE Exchange rate !"," "))</f>
        <v xml:space="preserve"> </v>
      </c>
      <c r="T14" s="180"/>
      <c r="U14" s="16" t="str">
        <f t="shared" si="6"/>
        <v xml:space="preserve"> </v>
      </c>
    </row>
    <row r="15" spans="1:21" ht="15" customHeight="1" x14ac:dyDescent="0.2">
      <c r="A15" s="13">
        <f t="shared" si="0"/>
        <v>8</v>
      </c>
      <c r="B15" s="77"/>
      <c r="C15" s="40"/>
      <c r="D15" s="40"/>
      <c r="E15" s="40"/>
      <c r="F15" s="40"/>
      <c r="G15" s="40"/>
      <c r="H15" s="52"/>
      <c r="I15" s="40"/>
      <c r="J15" s="52"/>
      <c r="K15" s="34"/>
      <c r="L15" s="35">
        <f t="shared" si="2"/>
        <v>0</v>
      </c>
      <c r="M15" s="34"/>
      <c r="N15" s="35">
        <f t="shared" si="3"/>
        <v>0</v>
      </c>
      <c r="O15" s="34"/>
      <c r="P15" s="72">
        <f>IF(AND('Individual Cost Statement'!$D$25:$D$25="Not applicable (all costs in EURO)",N15&gt;0),1,IF(AND('Individual Cost Statement'!$D$25:$D$25="Date when costs incurred",N15&gt;0),0,'Individual Cost Statement'!$F$26))</f>
        <v>1</v>
      </c>
      <c r="Q15" s="35" t="str">
        <f t="shared" si="4"/>
        <v xml:space="preserve"> </v>
      </c>
      <c r="R15" s="35" t="str">
        <f t="shared" si="5"/>
        <v xml:space="preserve"> </v>
      </c>
      <c r="S15" s="366" t="str">
        <f>IF(P15&gt;0," ",IF(AND('Individual Cost Statement'!$D$25:$D$25="Date when costs incurred",N15&gt;0),"ENCODE Exchange rate !"," "))</f>
        <v xml:space="preserve"> </v>
      </c>
      <c r="T15" s="180"/>
      <c r="U15" s="16" t="str">
        <f t="shared" si="6"/>
        <v xml:space="preserve"> </v>
      </c>
    </row>
    <row r="16" spans="1:21" ht="15" customHeight="1" x14ac:dyDescent="0.2">
      <c r="A16" s="13">
        <f t="shared" si="0"/>
        <v>9</v>
      </c>
      <c r="B16" s="77"/>
      <c r="C16" s="40"/>
      <c r="D16" s="40"/>
      <c r="E16" s="40"/>
      <c r="F16" s="40"/>
      <c r="G16" s="40"/>
      <c r="H16" s="52"/>
      <c r="I16" s="40"/>
      <c r="J16" s="52"/>
      <c r="K16" s="34"/>
      <c r="L16" s="35">
        <f t="shared" si="2"/>
        <v>0</v>
      </c>
      <c r="M16" s="34"/>
      <c r="N16" s="35">
        <f t="shared" si="3"/>
        <v>0</v>
      </c>
      <c r="O16" s="34"/>
      <c r="P16" s="72">
        <f>IF(AND('Individual Cost Statement'!$D$25:$D$25="Not applicable (all costs in EURO)",N16&gt;0),1,IF(AND('Individual Cost Statement'!$D$25:$D$25="Date when costs incurred",N16&gt;0),0,'Individual Cost Statement'!$F$26))</f>
        <v>1</v>
      </c>
      <c r="Q16" s="35" t="str">
        <f t="shared" si="4"/>
        <v xml:space="preserve"> </v>
      </c>
      <c r="R16" s="35" t="str">
        <f t="shared" si="5"/>
        <v xml:space="preserve"> </v>
      </c>
      <c r="S16" s="366" t="str">
        <f>IF(P16&gt;0," ",IF(AND('Individual Cost Statement'!$D$25:$D$25="Date when costs incurred",N16&gt;0),"ENCODE Exchange rate !"," "))</f>
        <v xml:space="preserve"> </v>
      </c>
      <c r="T16" s="180"/>
      <c r="U16" s="16" t="str">
        <f t="shared" si="6"/>
        <v xml:space="preserve"> </v>
      </c>
    </row>
    <row r="17" spans="1:21" ht="15" customHeight="1" x14ac:dyDescent="0.2">
      <c r="A17" s="13">
        <f t="shared" si="0"/>
        <v>10</v>
      </c>
      <c r="B17" s="77"/>
      <c r="C17" s="40"/>
      <c r="D17" s="40"/>
      <c r="E17" s="40"/>
      <c r="F17" s="40"/>
      <c r="G17" s="40"/>
      <c r="H17" s="52"/>
      <c r="I17" s="40"/>
      <c r="J17" s="52"/>
      <c r="K17" s="34"/>
      <c r="L17" s="35">
        <f t="shared" si="2"/>
        <v>0</v>
      </c>
      <c r="M17" s="34"/>
      <c r="N17" s="35">
        <f t="shared" si="3"/>
        <v>0</v>
      </c>
      <c r="O17" s="34"/>
      <c r="P17" s="72">
        <f>IF(AND('Individual Cost Statement'!$D$25:$D$25="Not applicable (all costs in EURO)",N17&gt;0),1,IF(AND('Individual Cost Statement'!$D$25:$D$25="Date when costs incurred",N17&gt;0),0,'Individual Cost Statement'!$F$26))</f>
        <v>1</v>
      </c>
      <c r="Q17" s="35" t="str">
        <f t="shared" si="4"/>
        <v xml:space="preserve"> </v>
      </c>
      <c r="R17" s="35" t="str">
        <f t="shared" si="5"/>
        <v xml:space="preserve"> </v>
      </c>
      <c r="S17" s="366" t="str">
        <f>IF(P17&gt;0," ",IF(AND('Individual Cost Statement'!$D$25:$D$25="Date when costs incurred",N17&gt;0),"ENCODE Exchange rate !"," "))</f>
        <v xml:space="preserve"> </v>
      </c>
      <c r="T17" s="180"/>
      <c r="U17" s="16" t="str">
        <f t="shared" si="6"/>
        <v xml:space="preserve"> </v>
      </c>
    </row>
    <row r="18" spans="1:21" ht="15" customHeight="1" x14ac:dyDescent="0.2">
      <c r="A18" s="13">
        <f t="shared" si="0"/>
        <v>11</v>
      </c>
      <c r="B18" s="77"/>
      <c r="C18" s="40"/>
      <c r="D18" s="40"/>
      <c r="E18" s="40"/>
      <c r="F18" s="40"/>
      <c r="G18" s="40"/>
      <c r="H18" s="52"/>
      <c r="I18" s="40"/>
      <c r="J18" s="52"/>
      <c r="K18" s="34"/>
      <c r="L18" s="35">
        <f t="shared" si="2"/>
        <v>0</v>
      </c>
      <c r="M18" s="34"/>
      <c r="N18" s="35">
        <f t="shared" si="3"/>
        <v>0</v>
      </c>
      <c r="O18" s="34"/>
      <c r="P18" s="72">
        <f>IF(AND('Individual Cost Statement'!$D$25:$D$25="Not applicable (all costs in EURO)",N18&gt;0),1,IF(AND('Individual Cost Statement'!$D$25:$D$25="Date when costs incurred",N18&gt;0),0,'Individual Cost Statement'!$F$26))</f>
        <v>1</v>
      </c>
      <c r="Q18" s="35" t="str">
        <f t="shared" si="4"/>
        <v xml:space="preserve"> </v>
      </c>
      <c r="R18" s="35" t="str">
        <f t="shared" si="5"/>
        <v xml:space="preserve"> </v>
      </c>
      <c r="S18" s="366" t="str">
        <f>IF(P18&gt;0," ",IF(AND('Individual Cost Statement'!$D$25:$D$25="Date when costs incurred",N18&gt;0),"ENCODE Exchange rate !"," "))</f>
        <v xml:space="preserve"> </v>
      </c>
      <c r="T18" s="180"/>
      <c r="U18" s="16" t="str">
        <f t="shared" si="6"/>
        <v xml:space="preserve"> </v>
      </c>
    </row>
    <row r="19" spans="1:21" ht="15" customHeight="1" x14ac:dyDescent="0.2">
      <c r="A19" s="13">
        <f t="shared" si="0"/>
        <v>12</v>
      </c>
      <c r="B19" s="77"/>
      <c r="C19" s="40"/>
      <c r="D19" s="40"/>
      <c r="E19" s="40"/>
      <c r="F19" s="40"/>
      <c r="G19" s="40"/>
      <c r="H19" s="52"/>
      <c r="I19" s="40"/>
      <c r="J19" s="52"/>
      <c r="K19" s="34"/>
      <c r="L19" s="35">
        <f t="shared" si="2"/>
        <v>0</v>
      </c>
      <c r="M19" s="34"/>
      <c r="N19" s="35">
        <f t="shared" si="3"/>
        <v>0</v>
      </c>
      <c r="O19" s="34"/>
      <c r="P19" s="72">
        <f>IF(AND('Individual Cost Statement'!$D$25:$D$25="Not applicable (all costs in EURO)",N19&gt;0),1,IF(AND('Individual Cost Statement'!$D$25:$D$25="Date when costs incurred",N19&gt;0),0,'Individual Cost Statement'!$F$26))</f>
        <v>1</v>
      </c>
      <c r="Q19" s="35" t="str">
        <f t="shared" si="4"/>
        <v xml:space="preserve"> </v>
      </c>
      <c r="R19" s="35" t="str">
        <f t="shared" si="5"/>
        <v xml:space="preserve"> </v>
      </c>
      <c r="S19" s="366" t="str">
        <f>IF(P19&gt;0," ",IF(AND('Individual Cost Statement'!$D$25:$D$25="Date when costs incurred",N19&gt;0),"ENCODE Exchange rate !"," "))</f>
        <v xml:space="preserve"> </v>
      </c>
      <c r="T19" s="180"/>
      <c r="U19" s="16" t="str">
        <f t="shared" si="6"/>
        <v xml:space="preserve"> </v>
      </c>
    </row>
    <row r="20" spans="1:21" ht="15" customHeight="1" x14ac:dyDescent="0.2">
      <c r="A20" s="13">
        <f t="shared" si="0"/>
        <v>13</v>
      </c>
      <c r="B20" s="77"/>
      <c r="C20" s="40"/>
      <c r="D20" s="40"/>
      <c r="E20" s="40"/>
      <c r="F20" s="40"/>
      <c r="G20" s="40"/>
      <c r="H20" s="52"/>
      <c r="I20" s="40"/>
      <c r="J20" s="52"/>
      <c r="K20" s="34"/>
      <c r="L20" s="35">
        <f t="shared" si="2"/>
        <v>0</v>
      </c>
      <c r="M20" s="34"/>
      <c r="N20" s="35">
        <f t="shared" si="3"/>
        <v>0</v>
      </c>
      <c r="O20" s="34"/>
      <c r="P20" s="72">
        <f>IF(AND('Individual Cost Statement'!$D$25:$D$25="Not applicable (all costs in EURO)",N20&gt;0),1,IF(AND('Individual Cost Statement'!$D$25:$D$25="Date when costs incurred",N20&gt;0),0,'Individual Cost Statement'!$F$26))</f>
        <v>1</v>
      </c>
      <c r="Q20" s="35" t="str">
        <f t="shared" si="4"/>
        <v xml:space="preserve"> </v>
      </c>
      <c r="R20" s="35" t="str">
        <f t="shared" si="5"/>
        <v xml:space="preserve"> </v>
      </c>
      <c r="S20" s="366" t="str">
        <f>IF(P20&gt;0," ",IF(AND('Individual Cost Statement'!$D$25:$D$25="Date when costs incurred",N20&gt;0),"ENCODE Exchange rate !"," "))</f>
        <v xml:space="preserve"> </v>
      </c>
      <c r="T20" s="180"/>
      <c r="U20" s="16" t="str">
        <f t="shared" si="6"/>
        <v xml:space="preserve"> </v>
      </c>
    </row>
    <row r="21" spans="1:21" ht="15" customHeight="1" x14ac:dyDescent="0.2">
      <c r="A21" s="13">
        <f t="shared" si="0"/>
        <v>14</v>
      </c>
      <c r="B21" s="77"/>
      <c r="C21" s="40"/>
      <c r="D21" s="40"/>
      <c r="E21" s="40"/>
      <c r="F21" s="40"/>
      <c r="G21" s="40"/>
      <c r="H21" s="52"/>
      <c r="I21" s="40"/>
      <c r="J21" s="52"/>
      <c r="K21" s="34"/>
      <c r="L21" s="35">
        <f t="shared" si="2"/>
        <v>0</v>
      </c>
      <c r="M21" s="34"/>
      <c r="N21" s="35">
        <f t="shared" si="3"/>
        <v>0</v>
      </c>
      <c r="O21" s="34"/>
      <c r="P21" s="72">
        <f>IF(AND('Individual Cost Statement'!$D$25:$D$25="Not applicable (all costs in EURO)",N21&gt;0),1,IF(AND('Individual Cost Statement'!$D$25:$D$25="Date when costs incurred",N21&gt;0),0,'Individual Cost Statement'!$F$26))</f>
        <v>1</v>
      </c>
      <c r="Q21" s="35" t="str">
        <f t="shared" si="4"/>
        <v xml:space="preserve"> </v>
      </c>
      <c r="R21" s="35" t="str">
        <f t="shared" si="5"/>
        <v xml:space="preserve"> </v>
      </c>
      <c r="S21" s="366" t="str">
        <f>IF(P21&gt;0," ",IF(AND('Individual Cost Statement'!$D$25:$D$25="Date when costs incurred",N21&gt;0),"ENCODE Exchange rate !"," "))</f>
        <v xml:space="preserve"> </v>
      </c>
      <c r="T21" s="180"/>
      <c r="U21" s="16" t="str">
        <f t="shared" si="6"/>
        <v xml:space="preserve"> </v>
      </c>
    </row>
    <row r="22" spans="1:21" ht="15" customHeight="1" x14ac:dyDescent="0.2">
      <c r="A22" s="13">
        <f t="shared" si="0"/>
        <v>15</v>
      </c>
      <c r="B22" s="77"/>
      <c r="C22" s="40"/>
      <c r="D22" s="40"/>
      <c r="E22" s="40"/>
      <c r="F22" s="40"/>
      <c r="G22" s="40"/>
      <c r="H22" s="52"/>
      <c r="I22" s="40"/>
      <c r="J22" s="52"/>
      <c r="K22" s="34"/>
      <c r="L22" s="35">
        <f t="shared" si="2"/>
        <v>0</v>
      </c>
      <c r="M22" s="34"/>
      <c r="N22" s="35">
        <f t="shared" si="3"/>
        <v>0</v>
      </c>
      <c r="O22" s="34"/>
      <c r="P22" s="72">
        <f>IF(AND('Individual Cost Statement'!$D$25:$D$25="Not applicable (all costs in EURO)",N22&gt;0),1,IF(AND('Individual Cost Statement'!$D$25:$D$25="Date when costs incurred",N22&gt;0),0,'Individual Cost Statement'!$F$26))</f>
        <v>1</v>
      </c>
      <c r="Q22" s="35" t="str">
        <f t="shared" si="4"/>
        <v xml:space="preserve"> </v>
      </c>
      <c r="R22" s="35" t="str">
        <f t="shared" si="5"/>
        <v xml:space="preserve"> </v>
      </c>
      <c r="S22" s="366" t="str">
        <f>IF(P22&gt;0," ",IF(AND('Individual Cost Statement'!$D$25:$D$25="Date when costs incurred",N22&gt;0),"ENCODE Exchange rate !"," "))</f>
        <v xml:space="preserve"> </v>
      </c>
      <c r="T22" s="180"/>
      <c r="U22" s="16" t="str">
        <f t="shared" si="6"/>
        <v xml:space="preserve"> </v>
      </c>
    </row>
    <row r="23" spans="1:21" ht="15" customHeight="1" x14ac:dyDescent="0.2">
      <c r="A23" s="13">
        <f t="shared" si="0"/>
        <v>16</v>
      </c>
      <c r="B23" s="77"/>
      <c r="C23" s="40"/>
      <c r="D23" s="40"/>
      <c r="E23" s="40"/>
      <c r="F23" s="40"/>
      <c r="G23" s="40"/>
      <c r="H23" s="52"/>
      <c r="I23" s="40"/>
      <c r="J23" s="52"/>
      <c r="K23" s="34"/>
      <c r="L23" s="35">
        <f t="shared" si="2"/>
        <v>0</v>
      </c>
      <c r="M23" s="34"/>
      <c r="N23" s="35">
        <f t="shared" si="3"/>
        <v>0</v>
      </c>
      <c r="O23" s="34"/>
      <c r="P23" s="72">
        <f>IF(AND('Individual Cost Statement'!$D$25:$D$25="Not applicable (all costs in EURO)",N23&gt;0),1,IF(AND('Individual Cost Statement'!$D$25:$D$25="Date when costs incurred",N23&gt;0),0,'Individual Cost Statement'!$F$26))</f>
        <v>1</v>
      </c>
      <c r="Q23" s="35" t="str">
        <f t="shared" si="4"/>
        <v xml:space="preserve"> </v>
      </c>
      <c r="R23" s="35" t="str">
        <f t="shared" si="5"/>
        <v xml:space="preserve"> </v>
      </c>
      <c r="S23" s="366" t="str">
        <f>IF(P23&gt;0," ",IF(AND('Individual Cost Statement'!$D$25:$D$25="Date when costs incurred",N23&gt;0),"ENCODE Exchange rate !"," "))</f>
        <v xml:space="preserve"> </v>
      </c>
      <c r="T23" s="180"/>
      <c r="U23" s="16" t="str">
        <f t="shared" si="6"/>
        <v xml:space="preserve"> </v>
      </c>
    </row>
    <row r="24" spans="1:21" ht="15" customHeight="1" x14ac:dyDescent="0.2">
      <c r="A24" s="13">
        <f t="shared" si="0"/>
        <v>17</v>
      </c>
      <c r="B24" s="77"/>
      <c r="C24" s="40"/>
      <c r="D24" s="40"/>
      <c r="E24" s="40"/>
      <c r="F24" s="40"/>
      <c r="G24" s="40"/>
      <c r="H24" s="52"/>
      <c r="I24" s="40"/>
      <c r="J24" s="52"/>
      <c r="K24" s="34"/>
      <c r="L24" s="35">
        <f t="shared" si="2"/>
        <v>0</v>
      </c>
      <c r="M24" s="34"/>
      <c r="N24" s="35">
        <f t="shared" si="3"/>
        <v>0</v>
      </c>
      <c r="O24" s="34"/>
      <c r="P24" s="72">
        <f>IF(AND('Individual Cost Statement'!$D$25:$D$25="Not applicable (all costs in EURO)",N24&gt;0),1,IF(AND('Individual Cost Statement'!$D$25:$D$25="Date when costs incurred",N24&gt;0),0,'Individual Cost Statement'!$F$26))</f>
        <v>1</v>
      </c>
      <c r="Q24" s="35" t="str">
        <f t="shared" si="4"/>
        <v xml:space="preserve"> </v>
      </c>
      <c r="R24" s="35" t="str">
        <f t="shared" si="5"/>
        <v xml:space="preserve"> </v>
      </c>
      <c r="S24" s="366" t="str">
        <f>IF(P24&gt;0," ",IF(AND('Individual Cost Statement'!$D$25:$D$25="Date when costs incurred",N24&gt;0),"ENCODE Exchange rate !"," "))</f>
        <v xml:space="preserve"> </v>
      </c>
      <c r="T24" s="180"/>
      <c r="U24" s="16" t="str">
        <f t="shared" si="6"/>
        <v xml:space="preserve"> </v>
      </c>
    </row>
    <row r="25" spans="1:21" ht="15" customHeight="1" x14ac:dyDescent="0.2">
      <c r="A25" s="13">
        <f t="shared" si="0"/>
        <v>18</v>
      </c>
      <c r="B25" s="77"/>
      <c r="C25" s="40"/>
      <c r="D25" s="40"/>
      <c r="E25" s="40"/>
      <c r="F25" s="40"/>
      <c r="G25" s="40"/>
      <c r="H25" s="52"/>
      <c r="I25" s="40"/>
      <c r="J25" s="52"/>
      <c r="K25" s="34"/>
      <c r="L25" s="35">
        <f t="shared" si="2"/>
        <v>0</v>
      </c>
      <c r="M25" s="34"/>
      <c r="N25" s="35">
        <f t="shared" si="3"/>
        <v>0</v>
      </c>
      <c r="O25" s="34"/>
      <c r="P25" s="72">
        <f>IF(AND('Individual Cost Statement'!$D$25:$D$25="Not applicable (all costs in EURO)",N25&gt;0),1,IF(AND('Individual Cost Statement'!$D$25:$D$25="Date when costs incurred",N25&gt;0),0,'Individual Cost Statement'!$F$26))</f>
        <v>1</v>
      </c>
      <c r="Q25" s="35" t="str">
        <f t="shared" si="4"/>
        <v xml:space="preserve"> </v>
      </c>
      <c r="R25" s="35" t="str">
        <f t="shared" si="5"/>
        <v xml:space="preserve"> </v>
      </c>
      <c r="S25" s="366" t="str">
        <f>IF(P25&gt;0," ",IF(AND('Individual Cost Statement'!$D$25:$D$25="Date when costs incurred",N25&gt;0),"ENCODE Exchange rate !"," "))</f>
        <v xml:space="preserve"> </v>
      </c>
      <c r="T25" s="180"/>
      <c r="U25" s="16" t="str">
        <f t="shared" si="6"/>
        <v xml:space="preserve"> </v>
      </c>
    </row>
    <row r="26" spans="1:21" ht="15" customHeight="1" x14ac:dyDescent="0.2">
      <c r="A26" s="13">
        <f t="shared" si="0"/>
        <v>19</v>
      </c>
      <c r="B26" s="77"/>
      <c r="C26" s="40"/>
      <c r="D26" s="40"/>
      <c r="E26" s="40"/>
      <c r="F26" s="40"/>
      <c r="G26" s="40"/>
      <c r="H26" s="52"/>
      <c r="I26" s="40"/>
      <c r="J26" s="52"/>
      <c r="K26" s="34"/>
      <c r="L26" s="35">
        <f t="shared" si="2"/>
        <v>0</v>
      </c>
      <c r="M26" s="34"/>
      <c r="N26" s="35">
        <f t="shared" si="3"/>
        <v>0</v>
      </c>
      <c r="O26" s="34"/>
      <c r="P26" s="72">
        <f>IF(AND('Individual Cost Statement'!$D$25:$D$25="Not applicable (all costs in EURO)",N26&gt;0),1,IF(AND('Individual Cost Statement'!$D$25:$D$25="Date when costs incurred",N26&gt;0),0,'Individual Cost Statement'!$F$26))</f>
        <v>1</v>
      </c>
      <c r="Q26" s="35" t="str">
        <f t="shared" si="4"/>
        <v xml:space="preserve"> </v>
      </c>
      <c r="R26" s="35" t="str">
        <f t="shared" si="5"/>
        <v xml:space="preserve"> </v>
      </c>
      <c r="S26" s="366" t="str">
        <f>IF(P26&gt;0," ",IF(AND('Individual Cost Statement'!$D$25:$D$25="Date when costs incurred",N26&gt;0),"ENCODE Exchange rate !"," "))</f>
        <v xml:space="preserve"> </v>
      </c>
      <c r="T26" s="180"/>
      <c r="U26" s="16" t="str">
        <f t="shared" si="6"/>
        <v xml:space="preserve"> </v>
      </c>
    </row>
    <row r="27" spans="1:21" ht="15" customHeight="1" x14ac:dyDescent="0.2">
      <c r="A27" s="13">
        <f t="shared" si="0"/>
        <v>20</v>
      </c>
      <c r="B27" s="77"/>
      <c r="C27" s="40"/>
      <c r="D27" s="40"/>
      <c r="E27" s="40"/>
      <c r="F27" s="40"/>
      <c r="G27" s="40"/>
      <c r="H27" s="52"/>
      <c r="I27" s="40"/>
      <c r="J27" s="52"/>
      <c r="K27" s="34"/>
      <c r="L27" s="35">
        <f t="shared" si="2"/>
        <v>0</v>
      </c>
      <c r="M27" s="34"/>
      <c r="N27" s="35">
        <f t="shared" si="3"/>
        <v>0</v>
      </c>
      <c r="O27" s="34"/>
      <c r="P27" s="72">
        <f>IF(AND('Individual Cost Statement'!$D$25:$D$25="Not applicable (all costs in EURO)",N27&gt;0),1,IF(AND('Individual Cost Statement'!$D$25:$D$25="Date when costs incurred",N27&gt;0),0,'Individual Cost Statement'!$F$26))</f>
        <v>1</v>
      </c>
      <c r="Q27" s="35" t="str">
        <f t="shared" si="4"/>
        <v xml:space="preserve"> </v>
      </c>
      <c r="R27" s="35" t="str">
        <f t="shared" si="5"/>
        <v xml:space="preserve"> </v>
      </c>
      <c r="S27" s="366" t="str">
        <f>IF(P27&gt;0," ",IF(AND('Individual Cost Statement'!$D$25:$D$25="Date when costs incurred",N27&gt;0),"ENCODE Exchange rate !"," "))</f>
        <v xml:space="preserve"> </v>
      </c>
      <c r="T27" s="180"/>
      <c r="U27" s="16" t="str">
        <f t="shared" si="6"/>
        <v xml:space="preserve"> </v>
      </c>
    </row>
    <row r="28" spans="1:21" ht="15" customHeight="1" x14ac:dyDescent="0.2">
      <c r="A28" s="13">
        <f t="shared" si="0"/>
        <v>21</v>
      </c>
      <c r="B28" s="77"/>
      <c r="C28" s="40"/>
      <c r="D28" s="40"/>
      <c r="E28" s="40"/>
      <c r="F28" s="40"/>
      <c r="G28" s="40"/>
      <c r="H28" s="52"/>
      <c r="I28" s="40"/>
      <c r="J28" s="52"/>
      <c r="K28" s="34"/>
      <c r="L28" s="35">
        <f t="shared" si="2"/>
        <v>0</v>
      </c>
      <c r="M28" s="34"/>
      <c r="N28" s="35">
        <f t="shared" si="3"/>
        <v>0</v>
      </c>
      <c r="O28" s="34"/>
      <c r="P28" s="72">
        <f>IF(AND('Individual Cost Statement'!$D$25:$D$25="Not applicable (all costs in EURO)",N28&gt;0),1,IF(AND('Individual Cost Statement'!$D$25:$D$25="Date when costs incurred",N28&gt;0),0,'Individual Cost Statement'!$F$26))</f>
        <v>1</v>
      </c>
      <c r="Q28" s="35" t="str">
        <f t="shared" si="4"/>
        <v xml:space="preserve"> </v>
      </c>
      <c r="R28" s="35" t="str">
        <f t="shared" si="5"/>
        <v xml:space="preserve"> </v>
      </c>
      <c r="S28" s="366" t="str">
        <f>IF(P28&gt;0," ",IF(AND('Individual Cost Statement'!$D$25:$D$25="Date when costs incurred",N28&gt;0),"ENCODE Exchange rate !"," "))</f>
        <v xml:space="preserve"> </v>
      </c>
      <c r="T28" s="180"/>
      <c r="U28" s="16" t="str">
        <f t="shared" si="6"/>
        <v xml:space="preserve"> </v>
      </c>
    </row>
    <row r="29" spans="1:21" ht="15" customHeight="1" x14ac:dyDescent="0.2">
      <c r="A29" s="13">
        <f t="shared" si="0"/>
        <v>22</v>
      </c>
      <c r="B29" s="77"/>
      <c r="C29" s="40"/>
      <c r="D29" s="40"/>
      <c r="E29" s="40"/>
      <c r="F29" s="40"/>
      <c r="G29" s="40"/>
      <c r="H29" s="52"/>
      <c r="I29" s="40"/>
      <c r="J29" s="52"/>
      <c r="K29" s="34"/>
      <c r="L29" s="35">
        <f t="shared" si="2"/>
        <v>0</v>
      </c>
      <c r="M29" s="34"/>
      <c r="N29" s="35">
        <f t="shared" si="3"/>
        <v>0</v>
      </c>
      <c r="O29" s="34"/>
      <c r="P29" s="72">
        <f>IF(AND('Individual Cost Statement'!$D$25:$D$25="Not applicable (all costs in EURO)",N29&gt;0),1,IF(AND('Individual Cost Statement'!$D$25:$D$25="Date when costs incurred",N29&gt;0),0,'Individual Cost Statement'!$F$26))</f>
        <v>1</v>
      </c>
      <c r="Q29" s="35" t="str">
        <f t="shared" si="4"/>
        <v xml:space="preserve"> </v>
      </c>
      <c r="R29" s="35" t="str">
        <f t="shared" si="5"/>
        <v xml:space="preserve"> </v>
      </c>
      <c r="S29" s="366" t="str">
        <f>IF(P29&gt;0," ",IF(AND('Individual Cost Statement'!$D$25:$D$25="Date when costs incurred",N29&gt;0),"ENCODE Exchange rate !"," "))</f>
        <v xml:space="preserve"> </v>
      </c>
      <c r="T29" s="180"/>
      <c r="U29" s="16" t="str">
        <f t="shared" si="6"/>
        <v xml:space="preserve"> </v>
      </c>
    </row>
    <row r="30" spans="1:21" ht="15" customHeight="1" x14ac:dyDescent="0.2">
      <c r="A30" s="13">
        <f t="shared" si="0"/>
        <v>23</v>
      </c>
      <c r="B30" s="77"/>
      <c r="C30" s="40"/>
      <c r="D30" s="40"/>
      <c r="E30" s="40"/>
      <c r="F30" s="40"/>
      <c r="G30" s="40"/>
      <c r="H30" s="52"/>
      <c r="I30" s="40"/>
      <c r="J30" s="52"/>
      <c r="K30" s="34"/>
      <c r="L30" s="35">
        <f t="shared" si="2"/>
        <v>0</v>
      </c>
      <c r="M30" s="34"/>
      <c r="N30" s="35">
        <f t="shared" si="3"/>
        <v>0</v>
      </c>
      <c r="O30" s="34"/>
      <c r="P30" s="72">
        <f>IF(AND('Individual Cost Statement'!$D$25:$D$25="Not applicable (all costs in EURO)",N30&gt;0),1,IF(AND('Individual Cost Statement'!$D$25:$D$25="Date when costs incurred",N30&gt;0),0,'Individual Cost Statement'!$F$26))</f>
        <v>1</v>
      </c>
      <c r="Q30" s="35" t="str">
        <f t="shared" si="4"/>
        <v xml:space="preserve"> </v>
      </c>
      <c r="R30" s="35" t="str">
        <f t="shared" si="5"/>
        <v xml:space="preserve"> </v>
      </c>
      <c r="S30" s="366" t="str">
        <f>IF(P30&gt;0," ",IF(AND('Individual Cost Statement'!$D$25:$D$25="Date when costs incurred",N30&gt;0),"ENCODE Exchange rate !"," "))</f>
        <v xml:space="preserve"> </v>
      </c>
      <c r="T30" s="180"/>
      <c r="U30" s="16" t="str">
        <f t="shared" si="6"/>
        <v xml:space="preserve"> </v>
      </c>
    </row>
    <row r="31" spans="1:21" ht="15" customHeight="1" x14ac:dyDescent="0.2">
      <c r="A31" s="13">
        <f t="shared" si="0"/>
        <v>24</v>
      </c>
      <c r="B31" s="77"/>
      <c r="C31" s="40"/>
      <c r="D31" s="40"/>
      <c r="E31" s="40"/>
      <c r="F31" s="40"/>
      <c r="G31" s="40"/>
      <c r="H31" s="52"/>
      <c r="I31" s="40"/>
      <c r="J31" s="52"/>
      <c r="K31" s="34"/>
      <c r="L31" s="35">
        <f t="shared" si="2"/>
        <v>0</v>
      </c>
      <c r="M31" s="34"/>
      <c r="N31" s="35">
        <f t="shared" si="3"/>
        <v>0</v>
      </c>
      <c r="O31" s="34"/>
      <c r="P31" s="72">
        <f>IF(AND('Individual Cost Statement'!$D$25:$D$25="Not applicable (all costs in EURO)",N31&gt;0),1,IF(AND('Individual Cost Statement'!$D$25:$D$25="Date when costs incurred",N31&gt;0),0,'Individual Cost Statement'!$F$26))</f>
        <v>1</v>
      </c>
      <c r="Q31" s="35" t="str">
        <f t="shared" si="4"/>
        <v xml:space="preserve"> </v>
      </c>
      <c r="R31" s="35" t="str">
        <f t="shared" si="5"/>
        <v xml:space="preserve"> </v>
      </c>
      <c r="S31" s="366" t="str">
        <f>IF(P31&gt;0," ",IF(AND('Individual Cost Statement'!$D$25:$D$25="Date when costs incurred",N31&gt;0),"ENCODE Exchange rate !"," "))</f>
        <v xml:space="preserve"> </v>
      </c>
      <c r="T31" s="180"/>
      <c r="U31" s="16" t="str">
        <f t="shared" si="6"/>
        <v xml:space="preserve"> </v>
      </c>
    </row>
    <row r="32" spans="1:21" ht="15" customHeight="1" x14ac:dyDescent="0.2">
      <c r="A32" s="13">
        <f t="shared" si="0"/>
        <v>25</v>
      </c>
      <c r="B32" s="77"/>
      <c r="C32" s="40"/>
      <c r="D32" s="40"/>
      <c r="E32" s="40"/>
      <c r="F32" s="40"/>
      <c r="G32" s="40"/>
      <c r="H32" s="52"/>
      <c r="I32" s="40"/>
      <c r="J32" s="52"/>
      <c r="K32" s="34"/>
      <c r="L32" s="35">
        <f t="shared" si="2"/>
        <v>0</v>
      </c>
      <c r="M32" s="34"/>
      <c r="N32" s="35">
        <f t="shared" si="3"/>
        <v>0</v>
      </c>
      <c r="O32" s="34"/>
      <c r="P32" s="72">
        <f>IF(AND('Individual Cost Statement'!$D$25:$D$25="Not applicable (all costs in EURO)",N32&gt;0),1,IF(AND('Individual Cost Statement'!$D$25:$D$25="Date when costs incurred",N32&gt;0),0,'Individual Cost Statement'!$F$26))</f>
        <v>1</v>
      </c>
      <c r="Q32" s="35" t="str">
        <f t="shared" si="4"/>
        <v xml:space="preserve"> </v>
      </c>
      <c r="R32" s="35" t="str">
        <f t="shared" si="5"/>
        <v xml:space="preserve"> </v>
      </c>
      <c r="S32" s="366" t="str">
        <f>IF(P32&gt;0," ",IF(AND('Individual Cost Statement'!$D$25:$D$25="Date when costs incurred",N32&gt;0),"ENCODE Exchange rate !"," "))</f>
        <v xml:space="preserve"> </v>
      </c>
      <c r="T32" s="180"/>
      <c r="U32" s="16" t="str">
        <f t="shared" si="6"/>
        <v xml:space="preserve"> </v>
      </c>
    </row>
    <row r="33" spans="1:21" ht="15" customHeight="1" x14ac:dyDescent="0.2">
      <c r="A33" s="13">
        <f t="shared" si="0"/>
        <v>26</v>
      </c>
      <c r="B33" s="77"/>
      <c r="C33" s="40"/>
      <c r="D33" s="40"/>
      <c r="E33" s="40"/>
      <c r="F33" s="40"/>
      <c r="G33" s="40"/>
      <c r="H33" s="52"/>
      <c r="I33" s="40"/>
      <c r="J33" s="52"/>
      <c r="K33" s="34"/>
      <c r="L33" s="35">
        <f t="shared" si="2"/>
        <v>0</v>
      </c>
      <c r="M33" s="34"/>
      <c r="N33" s="35">
        <f t="shared" si="3"/>
        <v>0</v>
      </c>
      <c r="O33" s="34"/>
      <c r="P33" s="72">
        <f>IF(AND('Individual Cost Statement'!$D$25:$D$25="Not applicable (all costs in EURO)",N33&gt;0),1,IF(AND('Individual Cost Statement'!$D$25:$D$25="Date when costs incurred",N33&gt;0),0,'Individual Cost Statement'!$F$26))</f>
        <v>1</v>
      </c>
      <c r="Q33" s="35" t="str">
        <f t="shared" si="4"/>
        <v xml:space="preserve"> </v>
      </c>
      <c r="R33" s="35" t="str">
        <f t="shared" si="5"/>
        <v xml:space="preserve"> </v>
      </c>
      <c r="S33" s="366" t="str">
        <f>IF(P33&gt;0," ",IF(AND('Individual Cost Statement'!$D$25:$D$25="Date when costs incurred",N33&gt;0),"ENCODE Exchange rate !"," "))</f>
        <v xml:space="preserve"> </v>
      </c>
      <c r="T33" s="180"/>
      <c r="U33" s="16" t="str">
        <f t="shared" si="6"/>
        <v xml:space="preserve"> </v>
      </c>
    </row>
    <row r="34" spans="1:21" ht="15" customHeight="1" x14ac:dyDescent="0.2">
      <c r="A34" s="13">
        <f t="shared" si="0"/>
        <v>27</v>
      </c>
      <c r="B34" s="77"/>
      <c r="C34" s="40"/>
      <c r="D34" s="40"/>
      <c r="E34" s="40"/>
      <c r="F34" s="40"/>
      <c r="G34" s="40"/>
      <c r="H34" s="52"/>
      <c r="I34" s="40"/>
      <c r="J34" s="52"/>
      <c r="K34" s="34"/>
      <c r="L34" s="35">
        <f t="shared" si="2"/>
        <v>0</v>
      </c>
      <c r="M34" s="34"/>
      <c r="N34" s="35">
        <f t="shared" si="3"/>
        <v>0</v>
      </c>
      <c r="O34" s="34"/>
      <c r="P34" s="72">
        <f>IF(AND('Individual Cost Statement'!$D$25:$D$25="Not applicable (all costs in EURO)",N34&gt;0),1,IF(AND('Individual Cost Statement'!$D$25:$D$25="Date when costs incurred",N34&gt;0),0,'Individual Cost Statement'!$F$26))</f>
        <v>1</v>
      </c>
      <c r="Q34" s="35" t="str">
        <f t="shared" si="4"/>
        <v xml:space="preserve"> </v>
      </c>
      <c r="R34" s="35" t="str">
        <f t="shared" si="5"/>
        <v xml:space="preserve"> </v>
      </c>
      <c r="S34" s="366" t="str">
        <f>IF(P34&gt;0," ",IF(AND('Individual Cost Statement'!$D$25:$D$25="Date when costs incurred",N34&gt;0),"ENCODE Exchange rate !"," "))</f>
        <v xml:space="preserve"> </v>
      </c>
      <c r="T34" s="180"/>
      <c r="U34" s="16" t="str">
        <f t="shared" si="6"/>
        <v xml:space="preserve"> </v>
      </c>
    </row>
    <row r="35" spans="1:21" ht="15" customHeight="1" x14ac:dyDescent="0.2">
      <c r="A35" s="13">
        <f t="shared" si="0"/>
        <v>28</v>
      </c>
      <c r="B35" s="77"/>
      <c r="C35" s="40"/>
      <c r="D35" s="40"/>
      <c r="E35" s="40"/>
      <c r="F35" s="40"/>
      <c r="G35" s="40"/>
      <c r="H35" s="52"/>
      <c r="I35" s="40"/>
      <c r="J35" s="52"/>
      <c r="K35" s="34"/>
      <c r="L35" s="35">
        <f t="shared" si="2"/>
        <v>0</v>
      </c>
      <c r="M35" s="34"/>
      <c r="N35" s="35">
        <f t="shared" si="3"/>
        <v>0</v>
      </c>
      <c r="O35" s="34"/>
      <c r="P35" s="72">
        <f>IF(AND('Individual Cost Statement'!$D$25:$D$25="Not applicable (all costs in EURO)",N35&gt;0),1,IF(AND('Individual Cost Statement'!$D$25:$D$25="Date when costs incurred",N35&gt;0),0,'Individual Cost Statement'!$F$26))</f>
        <v>1</v>
      </c>
      <c r="Q35" s="35" t="str">
        <f t="shared" si="4"/>
        <v xml:space="preserve"> </v>
      </c>
      <c r="R35" s="35" t="str">
        <f t="shared" si="5"/>
        <v xml:space="preserve"> </v>
      </c>
      <c r="S35" s="366" t="str">
        <f>IF(P35&gt;0," ",IF(AND('Individual Cost Statement'!$D$25:$D$25="Date when costs incurred",N35&gt;0),"ENCODE Exchange rate !"," "))</f>
        <v xml:space="preserve"> </v>
      </c>
      <c r="T35" s="180"/>
      <c r="U35" s="16" t="str">
        <f t="shared" si="6"/>
        <v xml:space="preserve"> </v>
      </c>
    </row>
    <row r="36" spans="1:21" ht="15" customHeight="1" x14ac:dyDescent="0.2">
      <c r="A36" s="13">
        <f t="shared" si="0"/>
        <v>29</v>
      </c>
      <c r="B36" s="77"/>
      <c r="C36" s="40"/>
      <c r="D36" s="40"/>
      <c r="E36" s="40"/>
      <c r="F36" s="40"/>
      <c r="G36" s="40"/>
      <c r="H36" s="52"/>
      <c r="I36" s="40"/>
      <c r="J36" s="52"/>
      <c r="K36" s="34"/>
      <c r="L36" s="35">
        <f t="shared" si="2"/>
        <v>0</v>
      </c>
      <c r="M36" s="34"/>
      <c r="N36" s="35">
        <f t="shared" si="3"/>
        <v>0</v>
      </c>
      <c r="O36" s="34"/>
      <c r="P36" s="72">
        <f>IF(AND('Individual Cost Statement'!$D$25:$D$25="Not applicable (all costs in EURO)",N36&gt;0),1,IF(AND('Individual Cost Statement'!$D$25:$D$25="Date when costs incurred",N36&gt;0),0,'Individual Cost Statement'!$F$26))</f>
        <v>1</v>
      </c>
      <c r="Q36" s="35" t="str">
        <f t="shared" si="4"/>
        <v xml:space="preserve"> </v>
      </c>
      <c r="R36" s="35" t="str">
        <f t="shared" si="5"/>
        <v xml:space="preserve"> </v>
      </c>
      <c r="S36" s="366" t="str">
        <f>IF(P36&gt;0," ",IF(AND('Individual Cost Statement'!$D$25:$D$25="Date when costs incurred",N36&gt;0),"ENCODE Exchange rate !"," "))</f>
        <v xml:space="preserve"> </v>
      </c>
      <c r="T36" s="180"/>
      <c r="U36" s="16" t="str">
        <f t="shared" si="6"/>
        <v xml:space="preserve"> </v>
      </c>
    </row>
    <row r="37" spans="1:21" ht="15" customHeight="1" x14ac:dyDescent="0.2">
      <c r="A37" s="13">
        <f t="shared" si="0"/>
        <v>30</v>
      </c>
      <c r="B37" s="77"/>
      <c r="C37" s="40"/>
      <c r="D37" s="40"/>
      <c r="E37" s="40"/>
      <c r="F37" s="40"/>
      <c r="G37" s="40"/>
      <c r="H37" s="52"/>
      <c r="I37" s="40"/>
      <c r="J37" s="52"/>
      <c r="K37" s="34"/>
      <c r="L37" s="35">
        <f t="shared" si="2"/>
        <v>0</v>
      </c>
      <c r="M37" s="34"/>
      <c r="N37" s="35">
        <f t="shared" si="3"/>
        <v>0</v>
      </c>
      <c r="O37" s="34"/>
      <c r="P37" s="72">
        <f>IF(AND('Individual Cost Statement'!$D$25:$D$25="Not applicable (all costs in EURO)",N37&gt;0),1,IF(AND('Individual Cost Statement'!$D$25:$D$25="Date when costs incurred",N37&gt;0),0,'Individual Cost Statement'!$F$26))</f>
        <v>1</v>
      </c>
      <c r="Q37" s="35" t="str">
        <f t="shared" si="4"/>
        <v xml:space="preserve"> </v>
      </c>
      <c r="R37" s="35" t="str">
        <f t="shared" si="5"/>
        <v xml:space="preserve"> </v>
      </c>
      <c r="S37" s="366" t="str">
        <f>IF(P37&gt;0," ",IF(AND('Individual Cost Statement'!$D$25:$D$25="Date when costs incurred",N37&gt;0),"ENCODE Exchange rate !"," "))</f>
        <v xml:space="preserve"> </v>
      </c>
      <c r="T37" s="180"/>
      <c r="U37" s="16" t="str">
        <f t="shared" si="6"/>
        <v xml:space="preserve"> </v>
      </c>
    </row>
    <row r="38" spans="1:21" ht="15" customHeight="1" x14ac:dyDescent="0.2">
      <c r="A38" s="13">
        <f t="shared" si="0"/>
        <v>31</v>
      </c>
      <c r="B38" s="77"/>
      <c r="C38" s="40"/>
      <c r="D38" s="40"/>
      <c r="E38" s="40"/>
      <c r="F38" s="40"/>
      <c r="G38" s="40"/>
      <c r="H38" s="52"/>
      <c r="I38" s="40"/>
      <c r="J38" s="52"/>
      <c r="K38" s="34"/>
      <c r="L38" s="35">
        <f t="shared" si="2"/>
        <v>0</v>
      </c>
      <c r="M38" s="34"/>
      <c r="N38" s="35">
        <f t="shared" si="3"/>
        <v>0</v>
      </c>
      <c r="O38" s="34"/>
      <c r="P38" s="72">
        <f>IF(AND('Individual Cost Statement'!$D$25:$D$25="Not applicable (all costs in EURO)",N38&gt;0),1,IF(AND('Individual Cost Statement'!$D$25:$D$25="Date when costs incurred",N38&gt;0),0,'Individual Cost Statement'!$F$26))</f>
        <v>1</v>
      </c>
      <c r="Q38" s="35" t="str">
        <f t="shared" si="4"/>
        <v xml:space="preserve"> </v>
      </c>
      <c r="R38" s="35" t="str">
        <f t="shared" si="5"/>
        <v xml:space="preserve"> </v>
      </c>
      <c r="S38" s="366" t="str">
        <f>IF(P38&gt;0," ",IF(AND('Individual Cost Statement'!$D$25:$D$25="Date when costs incurred",N38&gt;0),"ENCODE Exchange rate !"," "))</f>
        <v xml:space="preserve"> </v>
      </c>
      <c r="T38" s="180"/>
      <c r="U38" s="16" t="str">
        <f t="shared" si="6"/>
        <v xml:space="preserve"> </v>
      </c>
    </row>
    <row r="39" spans="1:21" ht="15" customHeight="1" x14ac:dyDescent="0.2">
      <c r="A39" s="13">
        <f t="shared" si="0"/>
        <v>32</v>
      </c>
      <c r="B39" s="77"/>
      <c r="C39" s="40"/>
      <c r="D39" s="40"/>
      <c r="E39" s="40"/>
      <c r="F39" s="40"/>
      <c r="G39" s="40"/>
      <c r="H39" s="52"/>
      <c r="I39" s="40"/>
      <c r="J39" s="52"/>
      <c r="K39" s="34"/>
      <c r="L39" s="35">
        <f t="shared" si="2"/>
        <v>0</v>
      </c>
      <c r="M39" s="34"/>
      <c r="N39" s="35">
        <f t="shared" si="3"/>
        <v>0</v>
      </c>
      <c r="O39" s="34"/>
      <c r="P39" s="72">
        <f>IF(AND('Individual Cost Statement'!$D$25:$D$25="Not applicable (all costs in EURO)",N39&gt;0),1,IF(AND('Individual Cost Statement'!$D$25:$D$25="Date when costs incurred",N39&gt;0),0,'Individual Cost Statement'!$F$26))</f>
        <v>1</v>
      </c>
      <c r="Q39" s="35" t="str">
        <f t="shared" si="4"/>
        <v xml:space="preserve"> </v>
      </c>
      <c r="R39" s="35" t="str">
        <f t="shared" si="5"/>
        <v xml:space="preserve"> </v>
      </c>
      <c r="S39" s="366" t="str">
        <f>IF(P39&gt;0," ",IF(AND('Individual Cost Statement'!$D$25:$D$25="Date when costs incurred",N39&gt;0),"ENCODE Exchange rate !"," "))</f>
        <v xml:space="preserve"> </v>
      </c>
      <c r="T39" s="180"/>
      <c r="U39" s="16" t="str">
        <f t="shared" si="6"/>
        <v xml:space="preserve"> </v>
      </c>
    </row>
    <row r="40" spans="1:21" ht="15" customHeight="1" x14ac:dyDescent="0.2">
      <c r="A40" s="13">
        <f t="shared" si="0"/>
        <v>33</v>
      </c>
      <c r="B40" s="77"/>
      <c r="C40" s="40"/>
      <c r="D40" s="40"/>
      <c r="E40" s="40"/>
      <c r="F40" s="40"/>
      <c r="G40" s="40"/>
      <c r="H40" s="52"/>
      <c r="I40" s="40"/>
      <c r="J40" s="52"/>
      <c r="K40" s="34"/>
      <c r="L40" s="35">
        <f t="shared" si="2"/>
        <v>0</v>
      </c>
      <c r="M40" s="34"/>
      <c r="N40" s="35">
        <f t="shared" si="3"/>
        <v>0</v>
      </c>
      <c r="O40" s="34"/>
      <c r="P40" s="72">
        <f>IF(AND('Individual Cost Statement'!$D$25:$D$25="Not applicable (all costs in EURO)",N40&gt;0),1,IF(AND('Individual Cost Statement'!$D$25:$D$25="Date when costs incurred",N40&gt;0),0,'Individual Cost Statement'!$F$26))</f>
        <v>1</v>
      </c>
      <c r="Q40" s="35" t="str">
        <f t="shared" si="4"/>
        <v xml:space="preserve"> </v>
      </c>
      <c r="R40" s="35" t="str">
        <f t="shared" si="5"/>
        <v xml:space="preserve"> </v>
      </c>
      <c r="S40" s="366" t="str">
        <f>IF(P40&gt;0," ",IF(AND('Individual Cost Statement'!$D$25:$D$25="Date when costs incurred",N40&gt;0),"ENCODE Exchange rate !"," "))</f>
        <v xml:space="preserve"> </v>
      </c>
      <c r="T40" s="180"/>
      <c r="U40" s="16" t="str">
        <f t="shared" si="6"/>
        <v xml:space="preserve"> </v>
      </c>
    </row>
    <row r="41" spans="1:21" ht="15" customHeight="1" x14ac:dyDescent="0.2">
      <c r="A41" s="13">
        <f t="shared" si="0"/>
        <v>34</v>
      </c>
      <c r="B41" s="77"/>
      <c r="C41" s="40"/>
      <c r="D41" s="40"/>
      <c r="E41" s="40"/>
      <c r="F41" s="40"/>
      <c r="G41" s="40"/>
      <c r="H41" s="52"/>
      <c r="I41" s="40"/>
      <c r="J41" s="52"/>
      <c r="K41" s="34"/>
      <c r="L41" s="35">
        <f t="shared" si="2"/>
        <v>0</v>
      </c>
      <c r="M41" s="34"/>
      <c r="N41" s="35">
        <f t="shared" si="3"/>
        <v>0</v>
      </c>
      <c r="O41" s="34"/>
      <c r="P41" s="72">
        <f>IF(AND('Individual Cost Statement'!$D$25:$D$25="Not applicable (all costs in EURO)",N41&gt;0),1,IF(AND('Individual Cost Statement'!$D$25:$D$25="Date when costs incurred",N41&gt;0),0,'Individual Cost Statement'!$F$26))</f>
        <v>1</v>
      </c>
      <c r="Q41" s="35" t="str">
        <f t="shared" si="4"/>
        <v xml:space="preserve"> </v>
      </c>
      <c r="R41" s="35" t="str">
        <f t="shared" si="5"/>
        <v xml:space="preserve"> </v>
      </c>
      <c r="S41" s="366" t="str">
        <f>IF(P41&gt;0," ",IF(AND('Individual Cost Statement'!$D$25:$D$25="Date when costs incurred",N41&gt;0),"ENCODE Exchange rate !"," "))</f>
        <v xml:space="preserve"> </v>
      </c>
      <c r="T41" s="180"/>
      <c r="U41" s="16" t="str">
        <f t="shared" si="6"/>
        <v xml:space="preserve"> </v>
      </c>
    </row>
    <row r="42" spans="1:21" ht="15" customHeight="1" x14ac:dyDescent="0.2">
      <c r="A42" s="13">
        <f t="shared" si="0"/>
        <v>35</v>
      </c>
      <c r="B42" s="77"/>
      <c r="C42" s="40"/>
      <c r="D42" s="40"/>
      <c r="E42" s="40"/>
      <c r="F42" s="40"/>
      <c r="G42" s="40"/>
      <c r="H42" s="52"/>
      <c r="I42" s="40"/>
      <c r="J42" s="52"/>
      <c r="K42" s="34"/>
      <c r="L42" s="35">
        <f t="shared" si="2"/>
        <v>0</v>
      </c>
      <c r="M42" s="34"/>
      <c r="N42" s="35">
        <f t="shared" si="3"/>
        <v>0</v>
      </c>
      <c r="O42" s="34"/>
      <c r="P42" s="72">
        <f>IF(AND('Individual Cost Statement'!$D$25:$D$25="Not applicable (all costs in EURO)",N42&gt;0),1,IF(AND('Individual Cost Statement'!$D$25:$D$25="Date when costs incurred",N42&gt;0),0,'Individual Cost Statement'!$F$26))</f>
        <v>1</v>
      </c>
      <c r="Q42" s="35" t="str">
        <f t="shared" si="4"/>
        <v xml:space="preserve"> </v>
      </c>
      <c r="R42" s="35" t="str">
        <f t="shared" si="5"/>
        <v xml:space="preserve"> </v>
      </c>
      <c r="S42" s="366" t="str">
        <f>IF(P42&gt;0," ",IF(AND('Individual Cost Statement'!$D$25:$D$25="Date when costs incurred",N42&gt;0),"ENCODE Exchange rate !"," "))</f>
        <v xml:space="preserve"> </v>
      </c>
      <c r="T42" s="180"/>
      <c r="U42" s="16" t="str">
        <f t="shared" si="6"/>
        <v xml:space="preserve"> </v>
      </c>
    </row>
    <row r="43" spans="1:21" ht="15" customHeight="1" x14ac:dyDescent="0.2">
      <c r="A43" s="13">
        <f t="shared" si="0"/>
        <v>36</v>
      </c>
      <c r="B43" s="77"/>
      <c r="C43" s="40"/>
      <c r="D43" s="40"/>
      <c r="E43" s="40"/>
      <c r="F43" s="40"/>
      <c r="G43" s="40"/>
      <c r="H43" s="52"/>
      <c r="I43" s="40"/>
      <c r="J43" s="52"/>
      <c r="K43" s="34"/>
      <c r="L43" s="35">
        <f t="shared" si="2"/>
        <v>0</v>
      </c>
      <c r="M43" s="34"/>
      <c r="N43" s="35">
        <f t="shared" si="3"/>
        <v>0</v>
      </c>
      <c r="O43" s="34"/>
      <c r="P43" s="72">
        <f>IF(AND('Individual Cost Statement'!$D$25:$D$25="Not applicable (all costs in EURO)",N43&gt;0),1,IF(AND('Individual Cost Statement'!$D$25:$D$25="Date when costs incurred",N43&gt;0),0,'Individual Cost Statement'!$F$26))</f>
        <v>1</v>
      </c>
      <c r="Q43" s="35" t="str">
        <f t="shared" si="4"/>
        <v xml:space="preserve"> </v>
      </c>
      <c r="R43" s="35" t="str">
        <f t="shared" si="5"/>
        <v xml:space="preserve"> </v>
      </c>
      <c r="S43" s="366" t="str">
        <f>IF(P43&gt;0," ",IF(AND('Individual Cost Statement'!$D$25:$D$25="Date when costs incurred",N43&gt;0),"ENCODE Exchange rate !"," "))</f>
        <v xml:space="preserve"> </v>
      </c>
      <c r="T43" s="180"/>
      <c r="U43" s="16" t="str">
        <f t="shared" si="6"/>
        <v xml:space="preserve"> </v>
      </c>
    </row>
    <row r="44" spans="1:21" ht="15" customHeight="1" x14ac:dyDescent="0.2">
      <c r="A44" s="13">
        <f t="shared" si="0"/>
        <v>37</v>
      </c>
      <c r="B44" s="77"/>
      <c r="C44" s="40"/>
      <c r="D44" s="40"/>
      <c r="E44" s="40"/>
      <c r="F44" s="40"/>
      <c r="G44" s="40"/>
      <c r="H44" s="52"/>
      <c r="I44" s="40"/>
      <c r="J44" s="52"/>
      <c r="K44" s="34"/>
      <c r="L44" s="35">
        <f t="shared" si="2"/>
        <v>0</v>
      </c>
      <c r="M44" s="34"/>
      <c r="N44" s="35">
        <f t="shared" si="3"/>
        <v>0</v>
      </c>
      <c r="O44" s="34"/>
      <c r="P44" s="72">
        <f>IF(AND('Individual Cost Statement'!$D$25:$D$25="Not applicable (all costs in EURO)",N44&gt;0),1,IF(AND('Individual Cost Statement'!$D$25:$D$25="Date when costs incurred",N44&gt;0),0,'Individual Cost Statement'!$F$26))</f>
        <v>1</v>
      </c>
      <c r="Q44" s="35" t="str">
        <f t="shared" si="4"/>
        <v xml:space="preserve"> </v>
      </c>
      <c r="R44" s="35" t="str">
        <f t="shared" si="5"/>
        <v xml:space="preserve"> </v>
      </c>
      <c r="S44" s="366" t="str">
        <f>IF(P44&gt;0," ",IF(AND('Individual Cost Statement'!$D$25:$D$25="Date when costs incurred",N44&gt;0),"ENCODE Exchange rate !"," "))</f>
        <v xml:space="preserve"> </v>
      </c>
      <c r="T44" s="180"/>
      <c r="U44" s="16" t="str">
        <f t="shared" si="6"/>
        <v xml:space="preserve"> </v>
      </c>
    </row>
    <row r="45" spans="1:21" ht="15" customHeight="1" x14ac:dyDescent="0.2">
      <c r="A45" s="13">
        <f t="shared" si="0"/>
        <v>38</v>
      </c>
      <c r="B45" s="77"/>
      <c r="C45" s="40"/>
      <c r="D45" s="40"/>
      <c r="E45" s="40"/>
      <c r="F45" s="40"/>
      <c r="G45" s="40"/>
      <c r="H45" s="52"/>
      <c r="I45" s="40"/>
      <c r="J45" s="52"/>
      <c r="K45" s="34"/>
      <c r="L45" s="35">
        <f t="shared" si="2"/>
        <v>0</v>
      </c>
      <c r="M45" s="34"/>
      <c r="N45" s="35">
        <f t="shared" si="3"/>
        <v>0</v>
      </c>
      <c r="O45" s="34"/>
      <c r="P45" s="72">
        <f>IF(AND('Individual Cost Statement'!$D$25:$D$25="Not applicable (all costs in EURO)",N45&gt;0),1,IF(AND('Individual Cost Statement'!$D$25:$D$25="Date when costs incurred",N45&gt;0),0,'Individual Cost Statement'!$F$26))</f>
        <v>1</v>
      </c>
      <c r="Q45" s="35" t="str">
        <f t="shared" si="4"/>
        <v xml:space="preserve"> </v>
      </c>
      <c r="R45" s="35" t="str">
        <f t="shared" si="5"/>
        <v xml:space="preserve"> </v>
      </c>
      <c r="S45" s="366" t="str">
        <f>IF(P45&gt;0," ",IF(AND('Individual Cost Statement'!$D$25:$D$25="Date when costs incurred",N45&gt;0),"ENCODE Exchange rate !"," "))</f>
        <v xml:space="preserve"> </v>
      </c>
      <c r="T45" s="180"/>
      <c r="U45" s="16" t="str">
        <f t="shared" si="6"/>
        <v xml:space="preserve"> </v>
      </c>
    </row>
    <row r="46" spans="1:21" ht="15" customHeight="1" x14ac:dyDescent="0.2">
      <c r="A46" s="13">
        <f t="shared" si="0"/>
        <v>39</v>
      </c>
      <c r="B46" s="77"/>
      <c r="C46" s="40"/>
      <c r="D46" s="40"/>
      <c r="E46" s="40"/>
      <c r="F46" s="40"/>
      <c r="G46" s="40"/>
      <c r="H46" s="52"/>
      <c r="I46" s="40"/>
      <c r="J46" s="52"/>
      <c r="K46" s="34"/>
      <c r="L46" s="35">
        <f t="shared" si="2"/>
        <v>0</v>
      </c>
      <c r="M46" s="34"/>
      <c r="N46" s="35">
        <f t="shared" si="3"/>
        <v>0</v>
      </c>
      <c r="O46" s="34"/>
      <c r="P46" s="72">
        <f>IF(AND('Individual Cost Statement'!$D$25:$D$25="Not applicable (all costs in EURO)",N46&gt;0),1,IF(AND('Individual Cost Statement'!$D$25:$D$25="Date when costs incurred",N46&gt;0),0,'Individual Cost Statement'!$F$26))</f>
        <v>1</v>
      </c>
      <c r="Q46" s="35" t="str">
        <f t="shared" si="4"/>
        <v xml:space="preserve"> </v>
      </c>
      <c r="R46" s="35" t="str">
        <f t="shared" si="5"/>
        <v xml:space="preserve"> </v>
      </c>
      <c r="S46" s="366" t="str">
        <f>IF(P46&gt;0," ",IF(AND('Individual Cost Statement'!$D$25:$D$25="Date when costs incurred",N46&gt;0),"ENCODE Exchange rate !"," "))</f>
        <v xml:space="preserve"> </v>
      </c>
      <c r="T46" s="180"/>
      <c r="U46" s="16" t="str">
        <f t="shared" si="6"/>
        <v xml:space="preserve"> </v>
      </c>
    </row>
    <row r="47" spans="1:21" ht="15" customHeight="1" x14ac:dyDescent="0.2">
      <c r="A47" s="13">
        <f t="shared" si="0"/>
        <v>40</v>
      </c>
      <c r="B47" s="77"/>
      <c r="C47" s="40"/>
      <c r="D47" s="40"/>
      <c r="E47" s="40"/>
      <c r="F47" s="40"/>
      <c r="G47" s="40"/>
      <c r="H47" s="52"/>
      <c r="I47" s="40"/>
      <c r="J47" s="52"/>
      <c r="K47" s="34"/>
      <c r="L47" s="35">
        <f t="shared" si="2"/>
        <v>0</v>
      </c>
      <c r="M47" s="34"/>
      <c r="N47" s="35">
        <f t="shared" si="3"/>
        <v>0</v>
      </c>
      <c r="O47" s="34"/>
      <c r="P47" s="72">
        <f>IF(AND('Individual Cost Statement'!$D$25:$D$25="Not applicable (all costs in EURO)",N47&gt;0),1,IF(AND('Individual Cost Statement'!$D$25:$D$25="Date when costs incurred",N47&gt;0),0,'Individual Cost Statement'!$F$26))</f>
        <v>1</v>
      </c>
      <c r="Q47" s="35" t="str">
        <f t="shared" si="4"/>
        <v xml:space="preserve"> </v>
      </c>
      <c r="R47" s="35" t="str">
        <f t="shared" si="5"/>
        <v xml:space="preserve"> </v>
      </c>
      <c r="S47" s="366" t="str">
        <f>IF(P47&gt;0," ",IF(AND('Individual Cost Statement'!$D$25:$D$25="Date when costs incurred",N47&gt;0),"ENCODE Exchange rate !"," "))</f>
        <v xml:space="preserve"> </v>
      </c>
      <c r="T47" s="180"/>
      <c r="U47" s="16" t="str">
        <f t="shared" si="6"/>
        <v xml:space="preserve"> </v>
      </c>
    </row>
    <row r="48" spans="1:21" ht="15" customHeight="1" x14ac:dyDescent="0.2">
      <c r="A48" s="13">
        <f t="shared" si="0"/>
        <v>41</v>
      </c>
      <c r="B48" s="77"/>
      <c r="C48" s="40"/>
      <c r="D48" s="40"/>
      <c r="E48" s="40"/>
      <c r="F48" s="40"/>
      <c r="G48" s="40"/>
      <c r="H48" s="52"/>
      <c r="I48" s="40"/>
      <c r="J48" s="52"/>
      <c r="K48" s="34"/>
      <c r="L48" s="35">
        <f t="shared" si="2"/>
        <v>0</v>
      </c>
      <c r="M48" s="34"/>
      <c r="N48" s="35">
        <f t="shared" si="3"/>
        <v>0</v>
      </c>
      <c r="O48" s="34"/>
      <c r="P48" s="72">
        <f>IF(AND('Individual Cost Statement'!$D$25:$D$25="Not applicable (all costs in EURO)",N48&gt;0),1,IF(AND('Individual Cost Statement'!$D$25:$D$25="Date when costs incurred",N48&gt;0),0,'Individual Cost Statement'!$F$26))</f>
        <v>1</v>
      </c>
      <c r="Q48" s="35" t="str">
        <f t="shared" si="4"/>
        <v xml:space="preserve"> </v>
      </c>
      <c r="R48" s="35" t="str">
        <f t="shared" si="5"/>
        <v xml:space="preserve"> </v>
      </c>
      <c r="S48" s="366" t="str">
        <f>IF(P48&gt;0," ",IF(AND('Individual Cost Statement'!$D$25:$D$25="Date when costs incurred",N48&gt;0),"ENCODE Exchange rate !"," "))</f>
        <v xml:space="preserve"> </v>
      </c>
      <c r="T48" s="180"/>
      <c r="U48" s="16" t="str">
        <f t="shared" si="6"/>
        <v xml:space="preserve"> </v>
      </c>
    </row>
    <row r="49" spans="1:21" ht="15" customHeight="1" x14ac:dyDescent="0.2">
      <c r="A49" s="13">
        <f t="shared" si="0"/>
        <v>42</v>
      </c>
      <c r="B49" s="77"/>
      <c r="C49" s="40"/>
      <c r="D49" s="40"/>
      <c r="E49" s="40"/>
      <c r="F49" s="40"/>
      <c r="G49" s="40"/>
      <c r="H49" s="52"/>
      <c r="I49" s="40"/>
      <c r="J49" s="52"/>
      <c r="K49" s="34"/>
      <c r="L49" s="35">
        <f t="shared" si="2"/>
        <v>0</v>
      </c>
      <c r="M49" s="34"/>
      <c r="N49" s="35">
        <f t="shared" si="3"/>
        <v>0</v>
      </c>
      <c r="O49" s="34"/>
      <c r="P49" s="72">
        <f>IF(AND('Individual Cost Statement'!$D$25:$D$25="Not applicable (all costs in EURO)",N49&gt;0),1,IF(AND('Individual Cost Statement'!$D$25:$D$25="Date when costs incurred",N49&gt;0),0,'Individual Cost Statement'!$F$26))</f>
        <v>1</v>
      </c>
      <c r="Q49" s="35" t="str">
        <f t="shared" si="4"/>
        <v xml:space="preserve"> </v>
      </c>
      <c r="R49" s="35" t="str">
        <f t="shared" si="5"/>
        <v xml:space="preserve"> </v>
      </c>
      <c r="S49" s="366" t="str">
        <f>IF(P49&gt;0," ",IF(AND('Individual Cost Statement'!$D$25:$D$25="Date when costs incurred",N49&gt;0),"ENCODE Exchange rate !"," "))</f>
        <v xml:space="preserve"> </v>
      </c>
      <c r="T49" s="180"/>
      <c r="U49" s="16" t="str">
        <f t="shared" si="6"/>
        <v xml:space="preserve"> </v>
      </c>
    </row>
    <row r="50" spans="1:21" ht="15" customHeight="1" x14ac:dyDescent="0.2">
      <c r="A50" s="13">
        <f t="shared" si="0"/>
        <v>43</v>
      </c>
      <c r="B50" s="77"/>
      <c r="C50" s="40"/>
      <c r="D50" s="40"/>
      <c r="E50" s="40"/>
      <c r="F50" s="40"/>
      <c r="G50" s="40"/>
      <c r="H50" s="52"/>
      <c r="I50" s="40"/>
      <c r="J50" s="52"/>
      <c r="K50" s="34"/>
      <c r="L50" s="35">
        <f t="shared" si="2"/>
        <v>0</v>
      </c>
      <c r="M50" s="34"/>
      <c r="N50" s="35">
        <f t="shared" si="3"/>
        <v>0</v>
      </c>
      <c r="O50" s="34"/>
      <c r="P50" s="72">
        <f>IF(AND('Individual Cost Statement'!$D$25:$D$25="Not applicable (all costs in EURO)",N50&gt;0),1,IF(AND('Individual Cost Statement'!$D$25:$D$25="Date when costs incurred",N50&gt;0),0,'Individual Cost Statement'!$F$26))</f>
        <v>1</v>
      </c>
      <c r="Q50" s="35" t="str">
        <f t="shared" si="4"/>
        <v xml:space="preserve"> </v>
      </c>
      <c r="R50" s="35" t="str">
        <f t="shared" si="5"/>
        <v xml:space="preserve"> </v>
      </c>
      <c r="S50" s="366" t="str">
        <f>IF(P50&gt;0," ",IF(AND('Individual Cost Statement'!$D$25:$D$25="Date when costs incurred",N50&gt;0),"ENCODE Exchange rate !"," "))</f>
        <v xml:space="preserve"> </v>
      </c>
      <c r="T50" s="180"/>
      <c r="U50" s="16" t="str">
        <f t="shared" si="6"/>
        <v xml:space="preserve"> </v>
      </c>
    </row>
    <row r="51" spans="1:21" ht="15" customHeight="1" x14ac:dyDescent="0.2">
      <c r="A51" s="13">
        <f t="shared" si="0"/>
        <v>44</v>
      </c>
      <c r="B51" s="77"/>
      <c r="C51" s="40"/>
      <c r="D51" s="40"/>
      <c r="E51" s="40"/>
      <c r="F51" s="40"/>
      <c r="G51" s="40"/>
      <c r="H51" s="52"/>
      <c r="I51" s="40"/>
      <c r="J51" s="52"/>
      <c r="K51" s="34"/>
      <c r="L51" s="35">
        <f t="shared" si="2"/>
        <v>0</v>
      </c>
      <c r="M51" s="34"/>
      <c r="N51" s="35">
        <f t="shared" si="3"/>
        <v>0</v>
      </c>
      <c r="O51" s="34"/>
      <c r="P51" s="72">
        <f>IF(AND('Individual Cost Statement'!$D$25:$D$25="Not applicable (all costs in EURO)",N51&gt;0),1,IF(AND('Individual Cost Statement'!$D$25:$D$25="Date when costs incurred",N51&gt;0),0,'Individual Cost Statement'!$F$26))</f>
        <v>1</v>
      </c>
      <c r="Q51" s="35" t="str">
        <f t="shared" si="4"/>
        <v xml:space="preserve"> </v>
      </c>
      <c r="R51" s="35" t="str">
        <f t="shared" si="5"/>
        <v xml:space="preserve"> </v>
      </c>
      <c r="S51" s="366" t="str">
        <f>IF(P51&gt;0," ",IF(AND('Individual Cost Statement'!$D$25:$D$25="Date when costs incurred",N51&gt;0),"ENCODE Exchange rate !"," "))</f>
        <v xml:space="preserve"> </v>
      </c>
      <c r="T51" s="180"/>
      <c r="U51" s="16" t="str">
        <f t="shared" si="6"/>
        <v xml:space="preserve"> </v>
      </c>
    </row>
    <row r="52" spans="1:21" ht="15" customHeight="1" x14ac:dyDescent="0.2">
      <c r="A52" s="13">
        <f t="shared" si="0"/>
        <v>45</v>
      </c>
      <c r="B52" s="77"/>
      <c r="C52" s="40"/>
      <c r="D52" s="40"/>
      <c r="E52" s="40"/>
      <c r="F52" s="40"/>
      <c r="G52" s="40"/>
      <c r="H52" s="52"/>
      <c r="I52" s="40"/>
      <c r="J52" s="52"/>
      <c r="K52" s="34"/>
      <c r="L52" s="35">
        <f t="shared" si="2"/>
        <v>0</v>
      </c>
      <c r="M52" s="34"/>
      <c r="N52" s="35">
        <f t="shared" si="3"/>
        <v>0</v>
      </c>
      <c r="O52" s="34"/>
      <c r="P52" s="72">
        <f>IF(AND('Individual Cost Statement'!$D$25:$D$25="Not applicable (all costs in EURO)",N52&gt;0),1,IF(AND('Individual Cost Statement'!$D$25:$D$25="Date when costs incurred",N52&gt;0),0,'Individual Cost Statement'!$F$26))</f>
        <v>1</v>
      </c>
      <c r="Q52" s="35" t="str">
        <f t="shared" si="4"/>
        <v xml:space="preserve"> </v>
      </c>
      <c r="R52" s="35" t="str">
        <f t="shared" si="5"/>
        <v xml:space="preserve"> </v>
      </c>
      <c r="S52" s="366" t="str">
        <f>IF(P52&gt;0," ",IF(AND('Individual Cost Statement'!$D$25:$D$25="Date when costs incurred",N52&gt;0),"ENCODE Exchange rate !"," "))</f>
        <v xml:space="preserve"> </v>
      </c>
      <c r="T52" s="180"/>
      <c r="U52" s="16" t="str">
        <f t="shared" si="6"/>
        <v xml:space="preserve"> </v>
      </c>
    </row>
    <row r="53" spans="1:21" ht="15" customHeight="1" x14ac:dyDescent="0.2">
      <c r="A53" s="13">
        <f t="shared" si="0"/>
        <v>46</v>
      </c>
      <c r="B53" s="77"/>
      <c r="C53" s="40"/>
      <c r="D53" s="40"/>
      <c r="E53" s="40"/>
      <c r="F53" s="40"/>
      <c r="G53" s="40"/>
      <c r="H53" s="52"/>
      <c r="I53" s="40"/>
      <c r="J53" s="52"/>
      <c r="K53" s="34"/>
      <c r="L53" s="35">
        <f t="shared" si="2"/>
        <v>0</v>
      </c>
      <c r="M53" s="34"/>
      <c r="N53" s="35">
        <f t="shared" si="3"/>
        <v>0</v>
      </c>
      <c r="O53" s="34"/>
      <c r="P53" s="72">
        <f>IF(AND('Individual Cost Statement'!$D$25:$D$25="Not applicable (all costs in EURO)",N53&gt;0),1,IF(AND('Individual Cost Statement'!$D$25:$D$25="Date when costs incurred",N53&gt;0),0,'Individual Cost Statement'!$F$26))</f>
        <v>1</v>
      </c>
      <c r="Q53" s="35" t="str">
        <f t="shared" si="4"/>
        <v xml:space="preserve"> </v>
      </c>
      <c r="R53" s="35" t="str">
        <f t="shared" si="5"/>
        <v xml:space="preserve"> </v>
      </c>
      <c r="S53" s="366" t="str">
        <f>IF(P53&gt;0," ",IF(AND('Individual Cost Statement'!$D$25:$D$25="Date when costs incurred",N53&gt;0),"ENCODE Exchange rate !"," "))</f>
        <v xml:space="preserve"> </v>
      </c>
      <c r="T53" s="180"/>
      <c r="U53" s="16" t="str">
        <f t="shared" si="6"/>
        <v xml:space="preserve"> </v>
      </c>
    </row>
    <row r="54" spans="1:21" ht="15" customHeight="1" x14ac:dyDescent="0.2">
      <c r="A54" s="13">
        <f t="shared" si="0"/>
        <v>47</v>
      </c>
      <c r="B54" s="77"/>
      <c r="C54" s="40"/>
      <c r="D54" s="40"/>
      <c r="E54" s="40"/>
      <c r="F54" s="40"/>
      <c r="G54" s="40"/>
      <c r="H54" s="52"/>
      <c r="I54" s="40"/>
      <c r="J54" s="52"/>
      <c r="K54" s="34"/>
      <c r="L54" s="35">
        <f t="shared" si="2"/>
        <v>0</v>
      </c>
      <c r="M54" s="34"/>
      <c r="N54" s="35">
        <f t="shared" si="3"/>
        <v>0</v>
      </c>
      <c r="O54" s="34"/>
      <c r="P54" s="72">
        <f>IF(AND('Individual Cost Statement'!$D$25:$D$25="Not applicable (all costs in EURO)",N54&gt;0),1,IF(AND('Individual Cost Statement'!$D$25:$D$25="Date when costs incurred",N54&gt;0),0,'Individual Cost Statement'!$F$26))</f>
        <v>1</v>
      </c>
      <c r="Q54" s="35" t="str">
        <f t="shared" si="4"/>
        <v xml:space="preserve"> </v>
      </c>
      <c r="R54" s="35" t="str">
        <f t="shared" si="5"/>
        <v xml:space="preserve"> </v>
      </c>
      <c r="S54" s="366" t="str">
        <f>IF(P54&gt;0," ",IF(AND('Individual Cost Statement'!$D$25:$D$25="Date when costs incurred",N54&gt;0),"ENCODE Exchange rate !"," "))</f>
        <v xml:space="preserve"> </v>
      </c>
      <c r="T54" s="180"/>
      <c r="U54" s="16" t="str">
        <f t="shared" si="6"/>
        <v xml:space="preserve"> </v>
      </c>
    </row>
    <row r="55" spans="1:21" ht="15" customHeight="1" x14ac:dyDescent="0.2">
      <c r="A55" s="13">
        <f t="shared" si="0"/>
        <v>48</v>
      </c>
      <c r="B55" s="77"/>
      <c r="C55" s="40"/>
      <c r="D55" s="40"/>
      <c r="E55" s="40"/>
      <c r="F55" s="40"/>
      <c r="G55" s="40"/>
      <c r="H55" s="52"/>
      <c r="I55" s="40"/>
      <c r="J55" s="52"/>
      <c r="K55" s="34"/>
      <c r="L55" s="35">
        <f t="shared" si="2"/>
        <v>0</v>
      </c>
      <c r="M55" s="34"/>
      <c r="N55" s="35">
        <f t="shared" si="3"/>
        <v>0</v>
      </c>
      <c r="O55" s="34"/>
      <c r="P55" s="72">
        <f>IF(AND('Individual Cost Statement'!$D$25:$D$25="Not applicable (all costs in EURO)",N55&gt;0),1,IF(AND('Individual Cost Statement'!$D$25:$D$25="Date when costs incurred",N55&gt;0),0,'Individual Cost Statement'!$F$26))</f>
        <v>1</v>
      </c>
      <c r="Q55" s="35" t="str">
        <f t="shared" si="4"/>
        <v xml:space="preserve"> </v>
      </c>
      <c r="R55" s="35" t="str">
        <f t="shared" si="5"/>
        <v xml:space="preserve"> </v>
      </c>
      <c r="S55" s="366" t="str">
        <f>IF(P55&gt;0," ",IF(AND('Individual Cost Statement'!$D$25:$D$25="Date when costs incurred",N55&gt;0),"ENCODE Exchange rate !"," "))</f>
        <v xml:space="preserve"> </v>
      </c>
      <c r="T55" s="180"/>
      <c r="U55" s="16" t="str">
        <f t="shared" si="6"/>
        <v xml:space="preserve"> </v>
      </c>
    </row>
    <row r="56" spans="1:21" ht="15" customHeight="1" x14ac:dyDescent="0.2">
      <c r="A56" s="13">
        <f t="shared" si="0"/>
        <v>49</v>
      </c>
      <c r="B56" s="77"/>
      <c r="C56" s="40"/>
      <c r="D56" s="40"/>
      <c r="E56" s="40"/>
      <c r="F56" s="40"/>
      <c r="G56" s="40"/>
      <c r="H56" s="52"/>
      <c r="I56" s="40"/>
      <c r="J56" s="52"/>
      <c r="K56" s="34"/>
      <c r="L56" s="35">
        <f t="shared" si="2"/>
        <v>0</v>
      </c>
      <c r="M56" s="34"/>
      <c r="N56" s="35">
        <f t="shared" si="3"/>
        <v>0</v>
      </c>
      <c r="O56" s="34"/>
      <c r="P56" s="72">
        <f>IF(AND('Individual Cost Statement'!$D$25:$D$25="Not applicable (all costs in EURO)",N56&gt;0),1,IF(AND('Individual Cost Statement'!$D$25:$D$25="Date when costs incurred",N56&gt;0),0,'Individual Cost Statement'!$F$26))</f>
        <v>1</v>
      </c>
      <c r="Q56" s="35" t="str">
        <f t="shared" si="4"/>
        <v xml:space="preserve"> </v>
      </c>
      <c r="R56" s="35" t="str">
        <f t="shared" si="5"/>
        <v xml:space="preserve"> </v>
      </c>
      <c r="S56" s="366" t="str">
        <f>IF(P56&gt;0," ",IF(AND('Individual Cost Statement'!$D$25:$D$25="Date when costs incurred",N56&gt;0),"ENCODE Exchange rate !"," "))</f>
        <v xml:space="preserve"> </v>
      </c>
      <c r="T56" s="180"/>
      <c r="U56" s="16" t="str">
        <f t="shared" si="6"/>
        <v xml:space="preserve"> </v>
      </c>
    </row>
    <row r="57" spans="1:21" ht="15" customHeight="1" x14ac:dyDescent="0.2">
      <c r="A57" s="13">
        <f t="shared" si="0"/>
        <v>50</v>
      </c>
      <c r="B57" s="77"/>
      <c r="C57" s="40"/>
      <c r="D57" s="40"/>
      <c r="E57" s="40"/>
      <c r="F57" s="40"/>
      <c r="G57" s="40"/>
      <c r="H57" s="52"/>
      <c r="I57" s="40"/>
      <c r="J57" s="52"/>
      <c r="K57" s="34"/>
      <c r="L57" s="35">
        <f t="shared" si="2"/>
        <v>0</v>
      </c>
      <c r="M57" s="34"/>
      <c r="N57" s="35">
        <f t="shared" si="3"/>
        <v>0</v>
      </c>
      <c r="O57" s="34"/>
      <c r="P57" s="72">
        <f>IF(AND('Individual Cost Statement'!$D$25:$D$25="Not applicable (all costs in EURO)",N57&gt;0),1,IF(AND('Individual Cost Statement'!$D$25:$D$25="Date when costs incurred",N57&gt;0),0,'Individual Cost Statement'!$F$26))</f>
        <v>1</v>
      </c>
      <c r="Q57" s="35" t="str">
        <f t="shared" si="4"/>
        <v xml:space="preserve"> </v>
      </c>
      <c r="R57" s="35" t="str">
        <f t="shared" si="5"/>
        <v xml:space="preserve"> </v>
      </c>
      <c r="S57" s="366" t="str">
        <f>IF(P57&gt;0," ",IF(AND('Individual Cost Statement'!$D$25:$D$25="Date when costs incurred",N57&gt;0),"ENCODE Exchange rate !"," "))</f>
        <v xml:space="preserve"> </v>
      </c>
      <c r="T57" s="180"/>
      <c r="U57" s="16" t="str">
        <f t="shared" si="6"/>
        <v xml:space="preserve"> </v>
      </c>
    </row>
    <row r="58" spans="1:21" ht="15" customHeight="1" x14ac:dyDescent="0.2">
      <c r="A58" s="907" t="s">
        <v>21</v>
      </c>
      <c r="B58" s="908"/>
      <c r="C58" s="908"/>
      <c r="D58" s="908"/>
      <c r="E58" s="908"/>
      <c r="F58" s="908"/>
      <c r="G58" s="908"/>
      <c r="H58" s="908"/>
      <c r="I58" s="908"/>
      <c r="J58" s="908"/>
      <c r="K58" s="908"/>
      <c r="L58" s="908"/>
      <c r="M58" s="908"/>
      <c r="N58" s="908"/>
      <c r="O58" s="908"/>
      <c r="P58" s="914"/>
      <c r="Q58" s="85">
        <f ca="1">SUM(Q8:INDIRECT("Q"&amp;ROW()-1))</f>
        <v>0</v>
      </c>
      <c r="R58" s="85">
        <f ca="1">SUM(R8:INDIRECT("R"&amp;ROW()-1))</f>
        <v>0</v>
      </c>
    </row>
    <row r="64" spans="1:21" ht="16.5" customHeight="1" x14ac:dyDescent="0.2">
      <c r="A64" s="899" t="s">
        <v>10</v>
      </c>
      <c r="B64" s="900"/>
      <c r="C64" s="900"/>
      <c r="D64" s="900"/>
      <c r="E64" s="900"/>
      <c r="F64" s="900"/>
      <c r="G64" s="900"/>
      <c r="H64" s="900"/>
      <c r="I64" s="900"/>
      <c r="J64" s="900"/>
      <c r="K64" s="900"/>
      <c r="L64" s="900"/>
      <c r="M64" s="900"/>
      <c r="N64" s="900"/>
      <c r="O64" s="900"/>
      <c r="P64" s="900"/>
      <c r="Q64" s="900"/>
      <c r="R64" s="906"/>
    </row>
    <row r="65" spans="1:18" ht="16.5" customHeight="1" x14ac:dyDescent="0.2">
      <c r="A65" s="841" t="s">
        <v>588</v>
      </c>
      <c r="B65" s="842"/>
      <c r="C65" s="842"/>
      <c r="D65" s="842"/>
      <c r="E65" s="842"/>
      <c r="F65" s="842"/>
      <c r="G65" s="842"/>
      <c r="H65" s="842"/>
      <c r="I65" s="842"/>
      <c r="J65" s="842"/>
      <c r="K65" s="842"/>
      <c r="L65" s="842"/>
      <c r="M65" s="842"/>
      <c r="N65" s="842"/>
      <c r="O65" s="842"/>
      <c r="P65" s="842"/>
      <c r="Q65" s="842"/>
      <c r="R65" s="843"/>
    </row>
    <row r="66" spans="1:18" ht="16.5" customHeight="1" x14ac:dyDescent="0.2">
      <c r="A66" s="81" t="s">
        <v>4</v>
      </c>
      <c r="B66" s="247" t="s">
        <v>616</v>
      </c>
      <c r="C66" s="248"/>
      <c r="D66" s="248"/>
      <c r="E66" s="248"/>
      <c r="F66" s="248"/>
      <c r="G66" s="248"/>
      <c r="H66" s="248"/>
      <c r="I66" s="248"/>
      <c r="J66" s="248"/>
      <c r="K66" s="248"/>
      <c r="L66" s="248"/>
      <c r="M66" s="248"/>
      <c r="N66" s="248"/>
      <c r="O66" s="165"/>
      <c r="P66" s="165"/>
      <c r="Q66" s="165"/>
      <c r="R66" s="255"/>
    </row>
    <row r="67" spans="1:18" ht="16.5" customHeight="1" x14ac:dyDescent="0.2">
      <c r="A67" s="155" t="s">
        <v>81</v>
      </c>
      <c r="B67" s="247" t="s">
        <v>47</v>
      </c>
      <c r="C67" s="248"/>
      <c r="D67" s="248"/>
      <c r="E67" s="248"/>
      <c r="F67" s="248"/>
      <c r="G67" s="248"/>
      <c r="H67" s="248"/>
      <c r="I67" s="248"/>
      <c r="J67" s="248"/>
      <c r="K67" s="248"/>
      <c r="L67" s="248"/>
      <c r="M67" s="248"/>
      <c r="N67" s="248"/>
      <c r="O67" s="165"/>
      <c r="P67" s="165"/>
      <c r="Q67" s="165"/>
      <c r="R67" s="255"/>
    </row>
    <row r="68" spans="1:18" ht="16.5" customHeight="1" x14ac:dyDescent="0.2">
      <c r="A68" s="155" t="s">
        <v>82</v>
      </c>
      <c r="B68" s="247" t="s">
        <v>69</v>
      </c>
      <c r="C68" s="248"/>
      <c r="D68" s="248"/>
      <c r="E68" s="248"/>
      <c r="F68" s="248"/>
      <c r="G68" s="248"/>
      <c r="H68" s="248"/>
      <c r="I68" s="248"/>
      <c r="J68" s="248"/>
      <c r="K68" s="248"/>
      <c r="L68" s="248"/>
      <c r="M68" s="248"/>
      <c r="N68" s="248"/>
      <c r="O68" s="165"/>
      <c r="P68" s="165"/>
      <c r="Q68" s="165"/>
      <c r="R68" s="255"/>
    </row>
    <row r="69" spans="1:18" ht="16.5" customHeight="1" x14ac:dyDescent="0.2">
      <c r="A69" s="155" t="s">
        <v>83</v>
      </c>
      <c r="B69" s="247" t="s">
        <v>63</v>
      </c>
      <c r="C69" s="248"/>
      <c r="D69" s="248"/>
      <c r="E69" s="248"/>
      <c r="F69" s="248"/>
      <c r="G69" s="248"/>
      <c r="H69" s="248"/>
      <c r="I69" s="248"/>
      <c r="J69" s="248"/>
      <c r="K69" s="248"/>
      <c r="L69" s="248"/>
      <c r="M69" s="248"/>
      <c r="N69" s="248"/>
      <c r="O69" s="165"/>
      <c r="P69" s="165"/>
      <c r="Q69" s="165"/>
      <c r="R69" s="255"/>
    </row>
    <row r="70" spans="1:18" ht="16.5" customHeight="1" x14ac:dyDescent="0.2">
      <c r="A70" s="168" t="s">
        <v>85</v>
      </c>
      <c r="B70" s="247" t="s">
        <v>683</v>
      </c>
      <c r="C70" s="248"/>
      <c r="D70" s="248"/>
      <c r="E70" s="248"/>
      <c r="F70" s="248"/>
      <c r="G70" s="248"/>
      <c r="H70" s="248"/>
      <c r="I70" s="248"/>
      <c r="J70" s="248"/>
      <c r="K70" s="248"/>
      <c r="L70" s="248"/>
      <c r="M70" s="248"/>
      <c r="N70" s="248"/>
      <c r="O70" s="165"/>
      <c r="P70" s="165"/>
      <c r="Q70" s="165"/>
      <c r="R70" s="255"/>
    </row>
    <row r="71" spans="1:18" ht="16.5" customHeight="1" x14ac:dyDescent="0.2">
      <c r="A71" s="168" t="s">
        <v>86</v>
      </c>
      <c r="B71" s="247" t="s">
        <v>72</v>
      </c>
      <c r="C71" s="248"/>
      <c r="D71" s="248"/>
      <c r="E71" s="248"/>
      <c r="F71" s="248"/>
      <c r="G71" s="248"/>
      <c r="H71" s="248"/>
      <c r="I71" s="248"/>
      <c r="J71" s="248"/>
      <c r="K71" s="248"/>
      <c r="L71" s="248"/>
      <c r="M71" s="248"/>
      <c r="N71" s="248"/>
      <c r="O71" s="165"/>
      <c r="P71" s="165"/>
      <c r="Q71" s="165"/>
      <c r="R71" s="255"/>
    </row>
    <row r="72" spans="1:18" ht="16.5" customHeight="1" x14ac:dyDescent="0.2">
      <c r="A72" s="219" t="s">
        <v>11</v>
      </c>
      <c r="B72" s="247" t="s">
        <v>691</v>
      </c>
      <c r="C72" s="248"/>
      <c r="D72" s="248"/>
      <c r="E72" s="248"/>
      <c r="F72" s="248"/>
      <c r="G72" s="248"/>
      <c r="H72" s="248"/>
      <c r="I72" s="248"/>
      <c r="J72" s="248"/>
      <c r="K72" s="248"/>
      <c r="L72" s="248"/>
      <c r="M72" s="248"/>
      <c r="N72" s="248"/>
      <c r="O72" s="165"/>
      <c r="P72" s="165"/>
      <c r="Q72" s="165"/>
      <c r="R72" s="255"/>
    </row>
    <row r="73" spans="1:18" ht="16.5" customHeight="1" x14ac:dyDescent="0.2">
      <c r="A73" s="82" t="s">
        <v>48</v>
      </c>
      <c r="B73" s="247" t="s">
        <v>70</v>
      </c>
      <c r="C73" s="248"/>
      <c r="D73" s="248"/>
      <c r="E73" s="248"/>
      <c r="F73" s="248"/>
      <c r="G73" s="248"/>
      <c r="H73" s="248"/>
      <c r="I73" s="248"/>
      <c r="J73" s="248"/>
      <c r="K73" s="248"/>
      <c r="L73" s="248"/>
      <c r="M73" s="248"/>
      <c r="N73" s="248"/>
      <c r="O73" s="165"/>
      <c r="P73" s="165"/>
      <c r="Q73" s="165"/>
      <c r="R73" s="255"/>
    </row>
    <row r="74" spans="1:18" ht="16.5" customHeight="1" x14ac:dyDescent="0.2">
      <c r="A74" s="82" t="s">
        <v>49</v>
      </c>
      <c r="B74" s="247" t="s">
        <v>71</v>
      </c>
      <c r="C74" s="248"/>
      <c r="D74" s="248"/>
      <c r="E74" s="248"/>
      <c r="F74" s="248"/>
      <c r="G74" s="248"/>
      <c r="H74" s="248"/>
      <c r="I74" s="248"/>
      <c r="J74" s="248"/>
      <c r="K74" s="248"/>
      <c r="L74" s="248"/>
      <c r="M74" s="248"/>
      <c r="N74" s="248"/>
      <c r="O74" s="165"/>
      <c r="P74" s="165"/>
      <c r="Q74" s="165"/>
      <c r="R74" s="255"/>
    </row>
    <row r="75" spans="1:18" ht="16.5" customHeight="1" x14ac:dyDescent="0.2">
      <c r="A75" s="212" t="s">
        <v>673</v>
      </c>
      <c r="B75" s="247" t="s">
        <v>7</v>
      </c>
      <c r="C75" s="248"/>
      <c r="D75" s="248"/>
      <c r="E75" s="248"/>
      <c r="F75" s="248"/>
      <c r="G75" s="248"/>
      <c r="H75" s="248"/>
      <c r="I75" s="248"/>
      <c r="J75" s="248"/>
      <c r="K75" s="248"/>
      <c r="L75" s="248"/>
      <c r="M75" s="248"/>
      <c r="N75" s="248"/>
      <c r="O75" s="165"/>
      <c r="P75" s="165"/>
      <c r="Q75" s="165"/>
      <c r="R75" s="255"/>
    </row>
    <row r="76" spans="1:18" ht="16.5" customHeight="1" x14ac:dyDescent="0.2">
      <c r="A76" s="212" t="s">
        <v>674</v>
      </c>
      <c r="B76" s="247" t="s">
        <v>658</v>
      </c>
      <c r="C76" s="248"/>
      <c r="D76" s="248"/>
      <c r="E76" s="248"/>
      <c r="F76" s="248"/>
      <c r="G76" s="248"/>
      <c r="H76" s="248"/>
      <c r="I76" s="248"/>
      <c r="J76" s="248"/>
      <c r="K76" s="248"/>
      <c r="L76" s="248"/>
      <c r="M76" s="248"/>
      <c r="N76" s="248"/>
      <c r="O76" s="165"/>
      <c r="P76" s="165"/>
      <c r="Q76" s="165"/>
      <c r="R76" s="255"/>
    </row>
    <row r="77" spans="1:18" ht="16.5" customHeight="1" x14ac:dyDescent="0.2">
      <c r="A77" s="212" t="s">
        <v>675</v>
      </c>
      <c r="B77" s="247" t="s">
        <v>682</v>
      </c>
      <c r="C77" s="248"/>
      <c r="D77" s="248"/>
      <c r="E77" s="248"/>
      <c r="F77" s="248"/>
      <c r="G77" s="248"/>
      <c r="H77" s="248"/>
      <c r="I77" s="248"/>
      <c r="J77" s="248"/>
      <c r="K77" s="248"/>
      <c r="L77" s="248"/>
      <c r="M77" s="248"/>
      <c r="N77" s="248"/>
      <c r="O77" s="165"/>
      <c r="P77" s="165"/>
      <c r="Q77" s="165"/>
      <c r="R77" s="255"/>
    </row>
    <row r="78" spans="1:18" ht="16.5" customHeight="1" x14ac:dyDescent="0.2">
      <c r="A78" s="212" t="s">
        <v>676</v>
      </c>
      <c r="B78" s="247" t="s">
        <v>68</v>
      </c>
      <c r="C78" s="248"/>
      <c r="D78" s="248"/>
      <c r="E78" s="248"/>
      <c r="F78" s="248"/>
      <c r="G78" s="248"/>
      <c r="H78" s="248"/>
      <c r="I78" s="248"/>
      <c r="J78" s="248"/>
      <c r="K78" s="248"/>
      <c r="L78" s="248"/>
      <c r="M78" s="248"/>
      <c r="N78" s="248"/>
      <c r="O78" s="165"/>
      <c r="P78" s="165"/>
      <c r="Q78" s="165"/>
      <c r="R78" s="255"/>
    </row>
    <row r="79" spans="1:18" ht="16.5" customHeight="1" x14ac:dyDescent="0.2">
      <c r="A79" s="212" t="s">
        <v>677</v>
      </c>
      <c r="B79" s="247" t="s">
        <v>606</v>
      </c>
      <c r="C79" s="248"/>
      <c r="D79" s="248"/>
      <c r="E79" s="248"/>
      <c r="F79" s="248"/>
      <c r="G79" s="248"/>
      <c r="H79" s="248"/>
      <c r="I79" s="248"/>
      <c r="J79" s="248"/>
      <c r="K79" s="248"/>
      <c r="L79" s="248"/>
      <c r="M79" s="248"/>
      <c r="N79" s="248"/>
      <c r="O79" s="165"/>
      <c r="P79" s="165"/>
      <c r="Q79" s="165"/>
      <c r="R79" s="255"/>
    </row>
    <row r="80" spans="1:18" ht="16.5" customHeight="1" x14ac:dyDescent="0.2">
      <c r="A80" s="212" t="s">
        <v>678</v>
      </c>
      <c r="B80" s="247" t="s">
        <v>607</v>
      </c>
      <c r="C80" s="248"/>
      <c r="D80" s="248"/>
      <c r="E80" s="248"/>
      <c r="F80" s="248"/>
      <c r="G80" s="248"/>
      <c r="H80" s="248"/>
      <c r="I80" s="248"/>
      <c r="J80" s="248"/>
      <c r="K80" s="248"/>
      <c r="L80" s="248"/>
      <c r="M80" s="248"/>
      <c r="N80" s="248"/>
      <c r="O80" s="165"/>
      <c r="P80" s="165"/>
      <c r="Q80" s="165"/>
      <c r="R80" s="255"/>
    </row>
    <row r="81" spans="1:18" ht="16.5" customHeight="1" x14ac:dyDescent="0.2">
      <c r="A81" s="212" t="s">
        <v>679</v>
      </c>
      <c r="B81" s="159" t="s">
        <v>605</v>
      </c>
      <c r="C81" s="248"/>
      <c r="D81" s="248"/>
      <c r="E81" s="248"/>
      <c r="F81" s="248"/>
      <c r="G81" s="248"/>
      <c r="H81" s="248"/>
      <c r="I81" s="248"/>
      <c r="J81" s="248"/>
      <c r="K81" s="248"/>
      <c r="L81" s="248"/>
      <c r="M81" s="248"/>
      <c r="N81" s="248"/>
      <c r="O81" s="165"/>
      <c r="P81" s="165"/>
      <c r="Q81" s="165"/>
      <c r="R81" s="255"/>
    </row>
    <row r="82" spans="1:18" ht="24.95" customHeight="1" x14ac:dyDescent="0.2">
      <c r="A82" s="212" t="s">
        <v>679</v>
      </c>
      <c r="B82" s="835" t="s">
        <v>648</v>
      </c>
      <c r="C82" s="836"/>
      <c r="D82" s="836"/>
      <c r="E82" s="836"/>
      <c r="F82" s="836"/>
      <c r="G82" s="836"/>
      <c r="H82" s="836"/>
      <c r="I82" s="836"/>
      <c r="J82" s="836"/>
      <c r="K82" s="836"/>
      <c r="L82" s="836"/>
      <c r="M82" s="836"/>
      <c r="N82" s="836"/>
      <c r="O82" s="836"/>
      <c r="P82" s="836"/>
      <c r="Q82" s="836"/>
      <c r="R82" s="837"/>
    </row>
    <row r="83" spans="1:18" ht="24.95" customHeight="1" x14ac:dyDescent="0.2">
      <c r="A83" s="212" t="s">
        <v>679</v>
      </c>
      <c r="B83" s="835" t="s">
        <v>647</v>
      </c>
      <c r="C83" s="919"/>
      <c r="D83" s="919"/>
      <c r="E83" s="919"/>
      <c r="F83" s="919"/>
      <c r="G83" s="919"/>
      <c r="H83" s="919"/>
      <c r="I83" s="919"/>
      <c r="J83" s="919"/>
      <c r="K83" s="919"/>
      <c r="L83" s="919"/>
      <c r="M83" s="919"/>
      <c r="N83" s="919"/>
      <c r="O83" s="919"/>
      <c r="P83" s="919"/>
      <c r="Q83" s="919"/>
      <c r="R83" s="920"/>
    </row>
    <row r="84" spans="1:18" ht="16.5" customHeight="1" x14ac:dyDescent="0.2">
      <c r="A84" s="212" t="s">
        <v>680</v>
      </c>
      <c r="B84" s="162" t="s">
        <v>620</v>
      </c>
      <c r="C84" s="245"/>
      <c r="D84" s="245"/>
      <c r="E84" s="245"/>
      <c r="F84" s="245"/>
      <c r="G84" s="245"/>
      <c r="H84" s="245"/>
      <c r="I84" s="245"/>
      <c r="J84" s="245"/>
      <c r="K84" s="245"/>
      <c r="L84" s="245"/>
      <c r="M84" s="245"/>
      <c r="N84" s="245"/>
      <c r="O84" s="245"/>
      <c r="P84" s="245"/>
      <c r="Q84" s="245"/>
      <c r="R84" s="256"/>
    </row>
    <row r="85" spans="1:18" ht="16.5" customHeight="1" x14ac:dyDescent="0.2">
      <c r="A85" s="212" t="s">
        <v>681</v>
      </c>
      <c r="B85" s="162" t="s">
        <v>621</v>
      </c>
      <c r="C85" s="245"/>
      <c r="D85" s="245"/>
      <c r="E85" s="245"/>
      <c r="F85" s="245"/>
      <c r="G85" s="245"/>
      <c r="H85" s="245"/>
      <c r="I85" s="245"/>
      <c r="J85" s="245"/>
      <c r="K85" s="245"/>
      <c r="L85" s="245"/>
      <c r="M85" s="245"/>
      <c r="N85" s="245"/>
      <c r="O85" s="245"/>
      <c r="P85" s="245"/>
      <c r="Q85" s="245"/>
      <c r="R85" s="256"/>
    </row>
    <row r="86" spans="1:18" ht="16.5" customHeight="1" x14ac:dyDescent="0.2"/>
    <row r="87" spans="1:18" ht="16.5" customHeight="1" x14ac:dyDescent="0.2"/>
  </sheetData>
  <mergeCells count="17">
    <mergeCell ref="B83:R83"/>
    <mergeCell ref="J5:R5"/>
    <mergeCell ref="C3:E3"/>
    <mergeCell ref="P3:R3"/>
    <mergeCell ref="B5:D5"/>
    <mergeCell ref="E5:F5"/>
    <mergeCell ref="H5:I5"/>
    <mergeCell ref="A58:P58"/>
    <mergeCell ref="A64:R64"/>
    <mergeCell ref="A65:R65"/>
    <mergeCell ref="B82:R82"/>
    <mergeCell ref="C1:E1"/>
    <mergeCell ref="H1:I1"/>
    <mergeCell ref="P1:R1"/>
    <mergeCell ref="C2:E2"/>
    <mergeCell ref="H2:I2"/>
    <mergeCell ref="P2:R2"/>
  </mergeCells>
  <conditionalFormatting sqref="E1:E3">
    <cfRule type="cellIs" dxfId="41" priority="45" operator="equal">
      <formula>"ADDITIONAL"</formula>
    </cfRule>
    <cfRule type="cellIs" dxfId="40" priority="46" operator="equal">
      <formula>"?"</formula>
    </cfRule>
  </conditionalFormatting>
  <conditionalFormatting sqref="P8">
    <cfRule type="cellIs" dxfId="39" priority="44" operator="equal">
      <formula>0</formula>
    </cfRule>
  </conditionalFormatting>
  <conditionalFormatting sqref="P8">
    <cfRule type="expression" dxfId="38" priority="43">
      <formula>$S8="ENCODE Exchange rate !"</formula>
    </cfRule>
  </conditionalFormatting>
  <conditionalFormatting sqref="P9:P57">
    <cfRule type="cellIs" dxfId="37" priority="2" operator="equal">
      <formula>0</formula>
    </cfRule>
  </conditionalFormatting>
  <conditionalFormatting sqref="P9:P57">
    <cfRule type="expression" dxfId="36" priority="1">
      <formula>$S9="ENCODE Exchange rate !"</formula>
    </cfRule>
  </conditionalFormatting>
  <dataValidations count="1">
    <dataValidation type="custom" allowBlank="1" showInputMessage="1" showErrorMessage="1" error="Amount WITH non-recoverable VAT cannot be smaller than Amount WITHOUT VAT" sqref="O8:O57">
      <formula1>(O8&gt;=N8)</formula1>
    </dataValidation>
  </dataValidations>
  <pageMargins left="0.31496062992125984" right="0.39370078740157483" top="0.86614173228346458" bottom="0.59055118110236227" header="0.39370078740157483" footer="0.39370078740157483"/>
  <pageSetup paperSize="9" scale="47"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32769" r:id="rId5" name="CommandButton">
          <controlPr defaultSize="0" print="0" autoLine="0" r:id="rId6">
            <anchor moveWithCells="1">
              <from>
                <xdr:col>19</xdr:col>
                <xdr:colOff>590550</xdr:colOff>
                <xdr:row>0</xdr:row>
                <xdr:rowOff>152400</xdr:rowOff>
              </from>
              <to>
                <xdr:col>23</xdr:col>
                <xdr:colOff>85725</xdr:colOff>
                <xdr:row>2</xdr:row>
                <xdr:rowOff>190500</xdr:rowOff>
              </to>
            </anchor>
          </controlPr>
        </control>
      </mc:Choice>
      <mc:Fallback>
        <control shapeId="32769" r:id="rId5" name="CommandButton"/>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O62"/>
  <sheetViews>
    <sheetView zoomScaleNormal="100" workbookViewId="0">
      <selection activeCell="B8" sqref="B8"/>
    </sheetView>
  </sheetViews>
  <sheetFormatPr defaultColWidth="9.140625" defaultRowHeight="12.75" x14ac:dyDescent="0.2"/>
  <cols>
    <col min="1" max="1" width="4.28515625" style="50" customWidth="1"/>
    <col min="2" max="2" width="20" style="50" customWidth="1"/>
    <col min="3" max="4" width="12.85546875" style="50" customWidth="1"/>
    <col min="5" max="5" width="28.5703125" style="50" customWidth="1"/>
    <col min="6" max="6" width="42.85546875" style="50" customWidth="1"/>
    <col min="7" max="7" width="17.7109375" style="50" customWidth="1"/>
    <col min="8" max="8" width="18.7109375" style="50" customWidth="1"/>
    <col min="9" max="9" width="10" style="50" customWidth="1"/>
    <col min="10" max="11" width="15" style="50" customWidth="1"/>
    <col min="12" max="12" width="23.5703125" style="118" customWidth="1"/>
    <col min="13" max="13" width="15" style="50" customWidth="1"/>
    <col min="14" max="14" width="22" style="50" customWidth="1"/>
    <col min="15" max="15" width="12.42578125" style="90" customWidth="1"/>
    <col min="16" max="16384" width="9.140625" style="50"/>
  </cols>
  <sheetData>
    <row r="1" spans="1:15" ht="16.5" customHeight="1" x14ac:dyDescent="0.2">
      <c r="A1" s="59"/>
      <c r="B1" s="73" t="s">
        <v>684</v>
      </c>
      <c r="C1" s="868" t="str">
        <f>'Individual Cost Statement'!B3:B3</f>
        <v>LIFE19 ENV/DK/000013 - ForFit</v>
      </c>
      <c r="D1" s="868"/>
      <c r="E1" s="868"/>
      <c r="G1" s="115" t="s">
        <v>73</v>
      </c>
      <c r="H1" s="103" t="str">
        <f>'Individual Cost Statement'!E3:E3</f>
        <v>1. September 2020</v>
      </c>
      <c r="I1" s="877" t="s">
        <v>542</v>
      </c>
      <c r="J1" s="877"/>
      <c r="K1" s="877"/>
      <c r="L1" s="117"/>
    </row>
    <row r="2" spans="1:15" ht="16.5" customHeight="1" x14ac:dyDescent="0.2">
      <c r="A2" s="59"/>
      <c r="B2" s="73" t="s">
        <v>178</v>
      </c>
      <c r="C2" s="868" t="str">
        <f>'Individual Cost Statement'!B4:B4</f>
        <v>Denmark</v>
      </c>
      <c r="D2" s="868"/>
      <c r="E2" s="868"/>
      <c r="G2" s="115" t="s">
        <v>74</v>
      </c>
      <c r="H2" s="103" t="str">
        <f>'Individual Cost Statement'!E4:E4</f>
        <v>31. December 2020</v>
      </c>
      <c r="I2" s="878" t="s">
        <v>563</v>
      </c>
      <c r="J2" s="878"/>
      <c r="K2" s="878"/>
      <c r="L2" s="117"/>
    </row>
    <row r="3" spans="1:15" ht="16.5" customHeight="1" x14ac:dyDescent="0.2">
      <c r="A3" s="59"/>
      <c r="B3" s="73" t="s">
        <v>524</v>
      </c>
      <c r="C3" s="868" t="str">
        <f>'Individual Cost Statement'!B6:B6</f>
        <v>Københavns Universitet</v>
      </c>
      <c r="D3" s="868"/>
      <c r="E3" s="868"/>
      <c r="F3" s="19"/>
      <c r="G3" s="59"/>
      <c r="H3" s="90"/>
      <c r="I3" s="888">
        <f>K40</f>
        <v>0</v>
      </c>
      <c r="J3" s="888"/>
      <c r="K3" s="888"/>
      <c r="L3" s="117"/>
    </row>
    <row r="4" spans="1:15" ht="16.5" customHeight="1" x14ac:dyDescent="0.2"/>
    <row r="5" spans="1:15" ht="16.5" customHeight="1" x14ac:dyDescent="0.25">
      <c r="B5" s="896" t="s">
        <v>511</v>
      </c>
      <c r="C5" s="896"/>
      <c r="D5" s="896"/>
      <c r="E5" s="912" t="s">
        <v>174</v>
      </c>
      <c r="F5" s="912"/>
      <c r="G5" s="897" t="s">
        <v>528</v>
      </c>
      <c r="H5" s="897"/>
      <c r="I5" s="897"/>
      <c r="J5" s="897"/>
      <c r="K5" s="897"/>
      <c r="L5" s="204" t="s">
        <v>612</v>
      </c>
      <c r="M5" s="363" t="s">
        <v>834</v>
      </c>
      <c r="N5" s="363" t="s">
        <v>835</v>
      </c>
      <c r="O5" s="363" t="s">
        <v>850</v>
      </c>
    </row>
    <row r="6" spans="1:15" ht="16.5" customHeight="1" x14ac:dyDescent="0.2">
      <c r="A6" s="57" t="s">
        <v>4</v>
      </c>
      <c r="B6" s="67" t="s">
        <v>81</v>
      </c>
      <c r="C6" s="67" t="s">
        <v>82</v>
      </c>
      <c r="D6" s="67" t="s">
        <v>83</v>
      </c>
      <c r="E6" s="68" t="s">
        <v>85</v>
      </c>
      <c r="F6" s="68" t="s">
        <v>86</v>
      </c>
      <c r="G6" s="209" t="s">
        <v>51</v>
      </c>
      <c r="H6" s="209" t="s">
        <v>52</v>
      </c>
      <c r="I6" s="209" t="s">
        <v>53</v>
      </c>
      <c r="J6" s="209" t="s">
        <v>54</v>
      </c>
      <c r="K6" s="209" t="s">
        <v>514</v>
      </c>
      <c r="L6" s="119" t="s">
        <v>5</v>
      </c>
      <c r="M6" s="364" t="s">
        <v>836</v>
      </c>
      <c r="N6" s="364" t="s">
        <v>836</v>
      </c>
      <c r="O6" s="364" t="s">
        <v>836</v>
      </c>
    </row>
    <row r="7" spans="1:15" s="66" customFormat="1" ht="83.25" customHeight="1" x14ac:dyDescent="0.2">
      <c r="A7" s="58" t="s">
        <v>0</v>
      </c>
      <c r="B7" s="47" t="s">
        <v>12</v>
      </c>
      <c r="C7" s="47" t="s">
        <v>56</v>
      </c>
      <c r="D7" s="47" t="s">
        <v>7</v>
      </c>
      <c r="E7" s="70" t="s">
        <v>13</v>
      </c>
      <c r="F7" s="100" t="s">
        <v>8</v>
      </c>
      <c r="G7" s="48" t="s">
        <v>512</v>
      </c>
      <c r="H7" s="48" t="s">
        <v>513</v>
      </c>
      <c r="I7" s="206" t="s">
        <v>3</v>
      </c>
      <c r="J7" s="208" t="s">
        <v>719</v>
      </c>
      <c r="K7" s="208" t="s">
        <v>716</v>
      </c>
      <c r="L7" s="205" t="s">
        <v>848</v>
      </c>
      <c r="M7" s="432" t="s">
        <v>847</v>
      </c>
      <c r="N7" s="432" t="s">
        <v>849</v>
      </c>
      <c r="O7" s="432" t="s">
        <v>851</v>
      </c>
    </row>
    <row r="8" spans="1:15" ht="15" customHeight="1" x14ac:dyDescent="0.2">
      <c r="A8" s="13">
        <f t="shared" ref="A8:A21" si="0">ROW()-7</f>
        <v>1</v>
      </c>
      <c r="B8" s="544"/>
      <c r="C8" s="549"/>
      <c r="D8" s="544"/>
      <c r="E8" s="545"/>
      <c r="F8" s="545"/>
      <c r="G8" s="548"/>
      <c r="H8" s="548"/>
      <c r="I8" s="72">
        <f>IF(AND('Individual Cost Statement'!$D$25:$D$25="Not applicable (all costs in EURO)",G8&gt;0),1,IF(AND('Individual Cost Statement'!$D$25:$D$25="Date when costs incurred",G8&gt;0),0,'Individual Cost Statement'!$F$26))</f>
        <v>1</v>
      </c>
      <c r="J8" s="35" t="str">
        <f t="shared" ref="J8:J26" si="1">IF(AND(G8&gt;0,I8&gt;0),G8/I8," ")</f>
        <v xml:space="preserve"> </v>
      </c>
      <c r="K8" s="35" t="str">
        <f t="shared" ref="K8:K22" si="2">IF(AND(H8&gt;0,I8&gt;0),H8/I8," ")</f>
        <v xml:space="preserve"> </v>
      </c>
      <c r="L8" s="561"/>
      <c r="M8" s="562"/>
      <c r="N8" s="563"/>
      <c r="O8" s="367">
        <f>IF(D8="",0,YEAR(D8))</f>
        <v>0</v>
      </c>
    </row>
    <row r="9" spans="1:15" ht="15" customHeight="1" x14ac:dyDescent="0.2">
      <c r="A9" s="13">
        <f t="shared" si="0"/>
        <v>2</v>
      </c>
      <c r="B9" s="544"/>
      <c r="C9" s="549"/>
      <c r="D9" s="544"/>
      <c r="E9" s="545"/>
      <c r="F9" s="545"/>
      <c r="G9" s="548"/>
      <c r="H9" s="548"/>
      <c r="I9" s="72">
        <f>IF(AND('Individual Cost Statement'!$D$25:$D$25="Not applicable (all costs in EURO)",G9&gt;0),1,IF(AND('Individual Cost Statement'!$D$25:$D$25="Date when costs incurred",G9&gt;0),0,'Individual Cost Statement'!$F$26))</f>
        <v>1</v>
      </c>
      <c r="J9" s="35" t="str">
        <f t="shared" si="1"/>
        <v xml:space="preserve"> </v>
      </c>
      <c r="K9" s="35" t="str">
        <f t="shared" si="2"/>
        <v xml:space="preserve"> </v>
      </c>
      <c r="L9" s="561"/>
      <c r="M9" s="562"/>
      <c r="N9" s="563"/>
      <c r="O9" s="367">
        <f t="shared" ref="O9:O22" si="3">IF(D9="",0,YEAR(D9))</f>
        <v>0</v>
      </c>
    </row>
    <row r="10" spans="1:15" ht="15" customHeight="1" x14ac:dyDescent="0.2">
      <c r="A10" s="13">
        <f t="shared" si="0"/>
        <v>3</v>
      </c>
      <c r="B10" s="544"/>
      <c r="C10" s="549"/>
      <c r="D10" s="544"/>
      <c r="E10" s="545"/>
      <c r="F10" s="545"/>
      <c r="G10" s="548"/>
      <c r="H10" s="548"/>
      <c r="I10" s="72">
        <f>IF(AND('Individual Cost Statement'!$D$25:$D$25="Not applicable (all costs in EURO)",G10&gt;0),1,IF(AND('Individual Cost Statement'!$D$25:$D$25="Date when costs incurred",G10&gt;0),0,'Individual Cost Statement'!$F$26))</f>
        <v>1</v>
      </c>
      <c r="J10" s="35" t="str">
        <f t="shared" si="1"/>
        <v xml:space="preserve"> </v>
      </c>
      <c r="K10" s="35" t="str">
        <f t="shared" si="2"/>
        <v xml:space="preserve"> </v>
      </c>
      <c r="L10" s="561"/>
      <c r="M10" s="562"/>
      <c r="N10" s="563"/>
      <c r="O10" s="367">
        <f t="shared" si="3"/>
        <v>0</v>
      </c>
    </row>
    <row r="11" spans="1:15" ht="15" customHeight="1" x14ac:dyDescent="0.2">
      <c r="A11" s="13">
        <f t="shared" si="0"/>
        <v>4</v>
      </c>
      <c r="B11" s="544"/>
      <c r="C11" s="549"/>
      <c r="D11" s="544"/>
      <c r="E11" s="545"/>
      <c r="F11" s="545"/>
      <c r="G11" s="548"/>
      <c r="H11" s="548"/>
      <c r="I11" s="72">
        <f>IF(AND('Individual Cost Statement'!$D$25:$D$25="Not applicable (all costs in EURO)",G11&gt;0),1,IF(AND('Individual Cost Statement'!$D$25:$D$25="Date when costs incurred",G11&gt;0),0,'Individual Cost Statement'!$F$26))</f>
        <v>1</v>
      </c>
      <c r="J11" s="35" t="str">
        <f t="shared" si="1"/>
        <v xml:space="preserve"> </v>
      </c>
      <c r="K11" s="35" t="str">
        <f t="shared" si="2"/>
        <v xml:space="preserve"> </v>
      </c>
      <c r="L11" s="561"/>
      <c r="M11" s="562"/>
      <c r="N11" s="563"/>
      <c r="O11" s="367">
        <f t="shared" si="3"/>
        <v>0</v>
      </c>
    </row>
    <row r="12" spans="1:15" ht="15" customHeight="1" x14ac:dyDescent="0.2">
      <c r="A12" s="13">
        <f t="shared" si="0"/>
        <v>5</v>
      </c>
      <c r="B12" s="544"/>
      <c r="C12" s="549"/>
      <c r="D12" s="544"/>
      <c r="E12" s="545"/>
      <c r="F12" s="545"/>
      <c r="G12" s="548"/>
      <c r="H12" s="548"/>
      <c r="I12" s="72">
        <f>IF(AND('Individual Cost Statement'!$D$25:$D$25="Not applicable (all costs in EURO)",G12&gt;0),1,IF(AND('Individual Cost Statement'!$D$25:$D$25="Date when costs incurred",G12&gt;0),0,'Individual Cost Statement'!$F$26))</f>
        <v>1</v>
      </c>
      <c r="J12" s="35" t="str">
        <f t="shared" si="1"/>
        <v xml:space="preserve"> </v>
      </c>
      <c r="K12" s="35" t="str">
        <f t="shared" si="2"/>
        <v xml:space="preserve"> </v>
      </c>
      <c r="L12" s="561"/>
      <c r="M12" s="562"/>
      <c r="N12" s="563"/>
      <c r="O12" s="367">
        <f t="shared" si="3"/>
        <v>0</v>
      </c>
    </row>
    <row r="13" spans="1:15" ht="15" customHeight="1" x14ac:dyDescent="0.2">
      <c r="A13" s="13">
        <f t="shared" si="0"/>
        <v>6</v>
      </c>
      <c r="B13" s="544"/>
      <c r="C13" s="549"/>
      <c r="D13" s="544"/>
      <c r="E13" s="545"/>
      <c r="F13" s="545"/>
      <c r="G13" s="548"/>
      <c r="H13" s="548"/>
      <c r="I13" s="72">
        <f>IF(AND('Individual Cost Statement'!$D$25:$D$25="Not applicable (all costs in EURO)",G13&gt;0),1,IF(AND('Individual Cost Statement'!$D$25:$D$25="Date when costs incurred",G13&gt;0),0,'Individual Cost Statement'!$F$26))</f>
        <v>1</v>
      </c>
      <c r="J13" s="35" t="str">
        <f t="shared" si="1"/>
        <v xml:space="preserve"> </v>
      </c>
      <c r="K13" s="35" t="str">
        <f t="shared" si="2"/>
        <v xml:space="preserve"> </v>
      </c>
      <c r="L13" s="561"/>
      <c r="M13" s="562"/>
      <c r="N13" s="563"/>
      <c r="O13" s="367">
        <f t="shared" si="3"/>
        <v>0</v>
      </c>
    </row>
    <row r="14" spans="1:15" ht="15" customHeight="1" x14ac:dyDescent="0.2">
      <c r="A14" s="13">
        <f t="shared" si="0"/>
        <v>7</v>
      </c>
      <c r="B14" s="544"/>
      <c r="C14" s="549"/>
      <c r="D14" s="544"/>
      <c r="E14" s="545"/>
      <c r="F14" s="545"/>
      <c r="G14" s="548"/>
      <c r="H14" s="548"/>
      <c r="I14" s="72">
        <f>IF(AND('Individual Cost Statement'!$D$25:$D$25="Not applicable (all costs in EURO)",G14&gt;0),1,IF(AND('Individual Cost Statement'!$D$25:$D$25="Date when costs incurred",G14&gt;0),0,'Individual Cost Statement'!$F$26))</f>
        <v>1</v>
      </c>
      <c r="J14" s="35" t="str">
        <f t="shared" si="1"/>
        <v xml:space="preserve"> </v>
      </c>
      <c r="K14" s="35" t="str">
        <f t="shared" si="2"/>
        <v xml:space="preserve"> </v>
      </c>
      <c r="L14" s="561"/>
      <c r="M14" s="562"/>
      <c r="N14" s="563"/>
      <c r="O14" s="367">
        <f t="shared" si="3"/>
        <v>0</v>
      </c>
    </row>
    <row r="15" spans="1:15" ht="15" customHeight="1" x14ac:dyDescent="0.2">
      <c r="A15" s="13">
        <f t="shared" si="0"/>
        <v>8</v>
      </c>
      <c r="B15" s="544"/>
      <c r="C15" s="549"/>
      <c r="D15" s="544"/>
      <c r="E15" s="545"/>
      <c r="F15" s="545"/>
      <c r="G15" s="548"/>
      <c r="H15" s="548"/>
      <c r="I15" s="72">
        <f>IF(AND('Individual Cost Statement'!$D$25:$D$25="Not applicable (all costs in EURO)",G15&gt;0),1,IF(AND('Individual Cost Statement'!$D$25:$D$25="Date when costs incurred",G15&gt;0),0,'Individual Cost Statement'!$F$26))</f>
        <v>1</v>
      </c>
      <c r="J15" s="35" t="str">
        <f t="shared" si="1"/>
        <v xml:space="preserve"> </v>
      </c>
      <c r="K15" s="35" t="str">
        <f t="shared" si="2"/>
        <v xml:space="preserve"> </v>
      </c>
      <c r="L15" s="561"/>
      <c r="M15" s="562"/>
      <c r="N15" s="563"/>
      <c r="O15" s="367">
        <f t="shared" si="3"/>
        <v>0</v>
      </c>
    </row>
    <row r="16" spans="1:15" ht="15" customHeight="1" x14ac:dyDescent="0.2">
      <c r="A16" s="13">
        <f t="shared" si="0"/>
        <v>9</v>
      </c>
      <c r="B16" s="544"/>
      <c r="C16" s="549"/>
      <c r="D16" s="544"/>
      <c r="E16" s="545"/>
      <c r="F16" s="545"/>
      <c r="G16" s="548"/>
      <c r="H16" s="548"/>
      <c r="I16" s="72">
        <f>IF(AND('Individual Cost Statement'!$D$25:$D$25="Not applicable (all costs in EURO)",G16&gt;0),1,IF(AND('Individual Cost Statement'!$D$25:$D$25="Date when costs incurred",G16&gt;0),0,'Individual Cost Statement'!$F$26))</f>
        <v>1</v>
      </c>
      <c r="J16" s="35" t="str">
        <f t="shared" si="1"/>
        <v xml:space="preserve"> </v>
      </c>
      <c r="K16" s="35" t="str">
        <f t="shared" si="2"/>
        <v xml:space="preserve"> </v>
      </c>
      <c r="L16" s="561"/>
      <c r="M16" s="562"/>
      <c r="N16" s="563"/>
      <c r="O16" s="367">
        <f t="shared" si="3"/>
        <v>0</v>
      </c>
    </row>
    <row r="17" spans="1:15" ht="15" customHeight="1" x14ac:dyDescent="0.2">
      <c r="A17" s="13">
        <f t="shared" si="0"/>
        <v>10</v>
      </c>
      <c r="B17" s="544"/>
      <c r="C17" s="549"/>
      <c r="D17" s="544"/>
      <c r="E17" s="545"/>
      <c r="F17" s="545"/>
      <c r="G17" s="548"/>
      <c r="H17" s="548"/>
      <c r="I17" s="72">
        <f>IF(AND('Individual Cost Statement'!$D$25:$D$25="Not applicable (all costs in EURO)",G17&gt;0),1,IF(AND('Individual Cost Statement'!$D$25:$D$25="Date when costs incurred",G17&gt;0),0,'Individual Cost Statement'!$F$26))</f>
        <v>1</v>
      </c>
      <c r="J17" s="35" t="str">
        <f t="shared" ref="J17:J21" si="4">IF(AND(G17&gt;0,I17&gt;0),G17/I17," ")</f>
        <v xml:space="preserve"> </v>
      </c>
      <c r="K17" s="35" t="str">
        <f t="shared" ref="K17:K21" si="5">IF(AND(H17&gt;0,I17&gt;0),H17/I17," ")</f>
        <v xml:space="preserve"> </v>
      </c>
      <c r="L17" s="561"/>
      <c r="M17" s="562"/>
      <c r="N17" s="563"/>
      <c r="O17" s="367">
        <f t="shared" si="3"/>
        <v>0</v>
      </c>
    </row>
    <row r="18" spans="1:15" ht="15" customHeight="1" x14ac:dyDescent="0.2">
      <c r="A18" s="13">
        <f t="shared" si="0"/>
        <v>11</v>
      </c>
      <c r="B18" s="544"/>
      <c r="C18" s="549"/>
      <c r="D18" s="544"/>
      <c r="E18" s="545"/>
      <c r="F18" s="545"/>
      <c r="G18" s="548"/>
      <c r="H18" s="548"/>
      <c r="I18" s="72">
        <f>IF(AND('Individual Cost Statement'!$D$25:$D$25="Not applicable (all costs in EURO)",G18&gt;0),1,IF(AND('Individual Cost Statement'!$D$25:$D$25="Date when costs incurred",G18&gt;0),0,'Individual Cost Statement'!$F$26))</f>
        <v>1</v>
      </c>
      <c r="J18" s="35" t="str">
        <f t="shared" si="4"/>
        <v xml:space="preserve"> </v>
      </c>
      <c r="K18" s="35" t="str">
        <f t="shared" si="5"/>
        <v xml:space="preserve"> </v>
      </c>
      <c r="L18" s="561"/>
      <c r="M18" s="562"/>
      <c r="N18" s="563"/>
      <c r="O18" s="367">
        <f t="shared" si="3"/>
        <v>0</v>
      </c>
    </row>
    <row r="19" spans="1:15" ht="15" customHeight="1" x14ac:dyDescent="0.2">
      <c r="A19" s="13">
        <f t="shared" si="0"/>
        <v>12</v>
      </c>
      <c r="B19" s="544"/>
      <c r="C19" s="549"/>
      <c r="D19" s="544"/>
      <c r="E19" s="545"/>
      <c r="F19" s="545"/>
      <c r="G19" s="548"/>
      <c r="H19" s="548"/>
      <c r="I19" s="72">
        <f>IF(AND('Individual Cost Statement'!$D$25:$D$25="Not applicable (all costs in EURO)",G19&gt;0),1,IF(AND('Individual Cost Statement'!$D$25:$D$25="Date when costs incurred",G19&gt;0),0,'Individual Cost Statement'!$F$26))</f>
        <v>1</v>
      </c>
      <c r="J19" s="35" t="str">
        <f t="shared" si="4"/>
        <v xml:space="preserve"> </v>
      </c>
      <c r="K19" s="35" t="str">
        <f t="shared" si="5"/>
        <v xml:space="preserve"> </v>
      </c>
      <c r="L19" s="561"/>
      <c r="M19" s="562"/>
      <c r="N19" s="563"/>
      <c r="O19" s="367">
        <f t="shared" si="3"/>
        <v>0</v>
      </c>
    </row>
    <row r="20" spans="1:15" ht="15" customHeight="1" x14ac:dyDescent="0.2">
      <c r="A20" s="13">
        <f t="shared" si="0"/>
        <v>13</v>
      </c>
      <c r="B20" s="544"/>
      <c r="C20" s="549"/>
      <c r="D20" s="544"/>
      <c r="E20" s="545"/>
      <c r="F20" s="545"/>
      <c r="G20" s="548"/>
      <c r="H20" s="548"/>
      <c r="I20" s="72">
        <f>IF(AND('Individual Cost Statement'!$D$25:$D$25="Not applicable (all costs in EURO)",G20&gt;0),1,IF(AND('Individual Cost Statement'!$D$25:$D$25="Date when costs incurred",G20&gt;0),0,'Individual Cost Statement'!$F$26))</f>
        <v>1</v>
      </c>
      <c r="J20" s="35" t="str">
        <f t="shared" si="4"/>
        <v xml:space="preserve"> </v>
      </c>
      <c r="K20" s="35" t="str">
        <f t="shared" si="5"/>
        <v xml:space="preserve"> </v>
      </c>
      <c r="L20" s="561"/>
      <c r="M20" s="562"/>
      <c r="N20" s="563"/>
      <c r="O20" s="367">
        <f t="shared" si="3"/>
        <v>0</v>
      </c>
    </row>
    <row r="21" spans="1:15" ht="15" customHeight="1" x14ac:dyDescent="0.2">
      <c r="A21" s="13">
        <f t="shared" si="0"/>
        <v>14</v>
      </c>
      <c r="B21" s="544"/>
      <c r="C21" s="549"/>
      <c r="D21" s="544"/>
      <c r="E21" s="545"/>
      <c r="F21" s="545"/>
      <c r="G21" s="548"/>
      <c r="H21" s="548"/>
      <c r="I21" s="72">
        <f>IF(AND('Individual Cost Statement'!$D$25:$D$25="Not applicable (all costs in EURO)",G21&gt;0),1,IF(AND('Individual Cost Statement'!$D$25:$D$25="Date when costs incurred",G21&gt;0),0,'Individual Cost Statement'!$F$26))</f>
        <v>1</v>
      </c>
      <c r="J21" s="35" t="str">
        <f t="shared" si="4"/>
        <v xml:space="preserve"> </v>
      </c>
      <c r="K21" s="35" t="str">
        <f t="shared" si="5"/>
        <v xml:space="preserve"> </v>
      </c>
      <c r="L21" s="561"/>
      <c r="M21" s="562"/>
      <c r="N21" s="563"/>
      <c r="O21" s="367">
        <f t="shared" si="3"/>
        <v>0</v>
      </c>
    </row>
    <row r="22" spans="1:15" ht="15" customHeight="1" x14ac:dyDescent="0.2">
      <c r="A22" s="13">
        <f t="shared" ref="A22:A39" si="6">ROW()-7</f>
        <v>15</v>
      </c>
      <c r="B22" s="544"/>
      <c r="C22" s="549"/>
      <c r="D22" s="544"/>
      <c r="E22" s="545"/>
      <c r="F22" s="545"/>
      <c r="G22" s="548"/>
      <c r="H22" s="548"/>
      <c r="I22" s="72">
        <f>IF(AND('Individual Cost Statement'!$D$25:$D$25="Not applicable (all costs in EURO)",G22&gt;0),1,IF(AND('Individual Cost Statement'!$D$25:$D$25="Date when costs incurred",G22&gt;0),0,'Individual Cost Statement'!$F$26))</f>
        <v>1</v>
      </c>
      <c r="J22" s="35" t="str">
        <f t="shared" si="1"/>
        <v xml:space="preserve"> </v>
      </c>
      <c r="K22" s="35" t="str">
        <f t="shared" si="2"/>
        <v xml:space="preserve"> </v>
      </c>
      <c r="L22" s="561"/>
      <c r="M22" s="562"/>
      <c r="N22" s="563"/>
      <c r="O22" s="367">
        <f t="shared" si="3"/>
        <v>0</v>
      </c>
    </row>
    <row r="23" spans="1:15" ht="15" customHeight="1" x14ac:dyDescent="0.2">
      <c r="A23" s="286">
        <f t="shared" si="6"/>
        <v>16</v>
      </c>
      <c r="B23" s="552" t="s">
        <v>858</v>
      </c>
      <c r="C23" s="555"/>
      <c r="D23" s="552"/>
      <c r="E23" s="554"/>
      <c r="F23" s="554"/>
      <c r="G23" s="556"/>
      <c r="H23" s="556"/>
      <c r="I23" s="289">
        <f>IF(AND('Individual Cost Statement'!$D$25:$D$25="Not applicable (all costs in EURO)",G23&gt;0),1,IF(AND('Individual Cost Statement'!$D$25:$D$25="Date when costs incurred",G23&gt;0),0,'Individual Cost Statement'!$F$26))</f>
        <v>1</v>
      </c>
      <c r="J23" s="288" t="str">
        <f t="shared" si="1"/>
        <v xml:space="preserve"> </v>
      </c>
      <c r="K23" s="288">
        <f>SUM(K8:K22)</f>
        <v>0</v>
      </c>
      <c r="L23" s="564"/>
      <c r="M23" s="558" t="str">
        <f>IF(I23&gt;0," ",IF(AND('Individual Cost Statement'!$D$25:$D$25="Date when costs incurred",G23&gt;0),"ENCODE Exchange rate !"," "))</f>
        <v xml:space="preserve"> </v>
      </c>
      <c r="N23" s="559"/>
      <c r="O23" s="383"/>
    </row>
    <row r="24" spans="1:15" ht="15" customHeight="1" x14ac:dyDescent="0.2">
      <c r="A24" s="13">
        <f t="shared" si="6"/>
        <v>17</v>
      </c>
      <c r="B24" s="544"/>
      <c r="C24" s="549"/>
      <c r="D24" s="544"/>
      <c r="E24" s="545"/>
      <c r="F24" s="545"/>
      <c r="G24" s="548"/>
      <c r="H24" s="548"/>
      <c r="I24" s="72">
        <f>IF(AND('Individual Cost Statement'!$D$25:$D$25="Not applicable (all costs in EURO)",G24&gt;0),1,IF(AND('Individual Cost Statement'!$D$25:$D$25="Date when costs incurred",G24&gt;0),0,'Individual Cost Statement'!$F$26))</f>
        <v>1</v>
      </c>
      <c r="J24" s="35" t="str">
        <f t="shared" si="1"/>
        <v xml:space="preserve"> </v>
      </c>
      <c r="K24" s="35" t="str">
        <f>IF(AND(H24&gt;0,I24&gt;0),H24/I24," ")</f>
        <v xml:space="preserve"> </v>
      </c>
      <c r="L24" s="561"/>
      <c r="M24" s="562"/>
      <c r="N24" s="563"/>
      <c r="O24" s="367">
        <f t="shared" ref="O24:O38" si="7">IF(D24="",0,YEAR(D24))</f>
        <v>0</v>
      </c>
    </row>
    <row r="25" spans="1:15" ht="15" customHeight="1" x14ac:dyDescent="0.2">
      <c r="A25" s="13">
        <f t="shared" si="6"/>
        <v>18</v>
      </c>
      <c r="B25" s="544"/>
      <c r="C25" s="549"/>
      <c r="D25" s="544"/>
      <c r="E25" s="545"/>
      <c r="F25" s="545"/>
      <c r="G25" s="548"/>
      <c r="H25" s="548"/>
      <c r="I25" s="72">
        <f>IF(AND('Individual Cost Statement'!$D$25:$D$25="Not applicable (all costs in EURO)",G25&gt;0),1,IF(AND('Individual Cost Statement'!$D$25:$D$25="Date when costs incurred",G25&gt;0),0,'Individual Cost Statement'!$F$26))</f>
        <v>1</v>
      </c>
      <c r="J25" s="35" t="str">
        <f t="shared" si="1"/>
        <v xml:space="preserve"> </v>
      </c>
      <c r="K25" s="35" t="str">
        <f>IF(AND(H25&gt;0,I25&gt;0),H25/I25," ")</f>
        <v xml:space="preserve"> </v>
      </c>
      <c r="L25" s="561"/>
      <c r="M25" s="562"/>
      <c r="N25" s="563"/>
      <c r="O25" s="367">
        <f t="shared" si="7"/>
        <v>0</v>
      </c>
    </row>
    <row r="26" spans="1:15" ht="15" customHeight="1" x14ac:dyDescent="0.2">
      <c r="A26" s="13">
        <f t="shared" si="6"/>
        <v>19</v>
      </c>
      <c r="B26" s="544"/>
      <c r="C26" s="549"/>
      <c r="D26" s="544"/>
      <c r="E26" s="545"/>
      <c r="F26" s="545"/>
      <c r="G26" s="548"/>
      <c r="H26" s="548"/>
      <c r="I26" s="72">
        <f>IF(AND('Individual Cost Statement'!$D$25:$D$25="Not applicable (all costs in EURO)",G26&gt;0),1,IF(AND('Individual Cost Statement'!$D$25:$D$25="Date when costs incurred",G26&gt;0),0,'Individual Cost Statement'!$F$26))</f>
        <v>1</v>
      </c>
      <c r="J26" s="35" t="str">
        <f t="shared" si="1"/>
        <v xml:space="preserve"> </v>
      </c>
      <c r="K26" s="35" t="str">
        <f>IF(AND(H26&gt;0,I26&gt;0),H26/I26," ")</f>
        <v xml:space="preserve"> </v>
      </c>
      <c r="L26" s="561"/>
      <c r="M26" s="562"/>
      <c r="N26" s="563"/>
      <c r="O26" s="367">
        <f t="shared" si="7"/>
        <v>0</v>
      </c>
    </row>
    <row r="27" spans="1:15" ht="15" customHeight="1" x14ac:dyDescent="0.2">
      <c r="A27" s="13">
        <f t="shared" si="6"/>
        <v>20</v>
      </c>
      <c r="B27" s="544"/>
      <c r="C27" s="549"/>
      <c r="D27" s="544"/>
      <c r="E27" s="545"/>
      <c r="F27" s="545"/>
      <c r="G27" s="548"/>
      <c r="H27" s="548"/>
      <c r="I27" s="72">
        <f>IF(AND('Individual Cost Statement'!$D$25:$D$25="Not applicable (all costs in EURO)",G27&gt;0),1,IF(AND('Individual Cost Statement'!$D$25:$D$25="Date when costs incurred",G27&gt;0),0,'Individual Cost Statement'!$F$26))</f>
        <v>1</v>
      </c>
      <c r="J27" s="35" t="str">
        <f t="shared" ref="J27:J37" si="8">IF(AND(G27&gt;0,I27&gt;0),G27/I27," ")</f>
        <v xml:space="preserve"> </v>
      </c>
      <c r="K27" s="35" t="str">
        <f t="shared" ref="K27:K37" si="9">IF(AND(H27&gt;0,I27&gt;0),H27/I27," ")</f>
        <v xml:space="preserve"> </v>
      </c>
      <c r="L27" s="561"/>
      <c r="M27" s="562"/>
      <c r="N27" s="563"/>
      <c r="O27" s="367">
        <f t="shared" si="7"/>
        <v>0</v>
      </c>
    </row>
    <row r="28" spans="1:15" ht="15" customHeight="1" x14ac:dyDescent="0.2">
      <c r="A28" s="13">
        <f t="shared" si="6"/>
        <v>21</v>
      </c>
      <c r="B28" s="544"/>
      <c r="C28" s="549"/>
      <c r="D28" s="544"/>
      <c r="E28" s="545"/>
      <c r="F28" s="545"/>
      <c r="G28" s="548"/>
      <c r="H28" s="548"/>
      <c r="I28" s="72">
        <f>IF(AND('Individual Cost Statement'!$D$25:$D$25="Not applicable (all costs in EURO)",G28&gt;0),1,IF(AND('Individual Cost Statement'!$D$25:$D$25="Date when costs incurred",G28&gt;0),0,'Individual Cost Statement'!$F$26))</f>
        <v>1</v>
      </c>
      <c r="J28" s="35" t="str">
        <f t="shared" si="8"/>
        <v xml:space="preserve"> </v>
      </c>
      <c r="K28" s="35" t="str">
        <f t="shared" si="9"/>
        <v xml:space="preserve"> </v>
      </c>
      <c r="L28" s="561"/>
      <c r="M28" s="562"/>
      <c r="N28" s="563"/>
      <c r="O28" s="367">
        <f t="shared" si="7"/>
        <v>0</v>
      </c>
    </row>
    <row r="29" spans="1:15" ht="15" customHeight="1" x14ac:dyDescent="0.2">
      <c r="A29" s="13">
        <f t="shared" si="6"/>
        <v>22</v>
      </c>
      <c r="B29" s="544"/>
      <c r="C29" s="549"/>
      <c r="D29" s="544"/>
      <c r="E29" s="545"/>
      <c r="F29" s="545"/>
      <c r="G29" s="548"/>
      <c r="H29" s="548"/>
      <c r="I29" s="72">
        <f>IF(AND('Individual Cost Statement'!$D$25:$D$25="Not applicable (all costs in EURO)",G29&gt;0),1,IF(AND('Individual Cost Statement'!$D$25:$D$25="Date when costs incurred",G29&gt;0),0,'Individual Cost Statement'!$F$26))</f>
        <v>1</v>
      </c>
      <c r="J29" s="35" t="str">
        <f t="shared" si="8"/>
        <v xml:space="preserve"> </v>
      </c>
      <c r="K29" s="35" t="str">
        <f t="shared" si="9"/>
        <v xml:space="preserve"> </v>
      </c>
      <c r="L29" s="561"/>
      <c r="M29" s="562"/>
      <c r="N29" s="563"/>
      <c r="O29" s="367">
        <f t="shared" si="7"/>
        <v>0</v>
      </c>
    </row>
    <row r="30" spans="1:15" ht="15" customHeight="1" x14ac:dyDescent="0.2">
      <c r="A30" s="13">
        <f t="shared" si="6"/>
        <v>23</v>
      </c>
      <c r="B30" s="544"/>
      <c r="C30" s="549"/>
      <c r="D30" s="544"/>
      <c r="E30" s="545"/>
      <c r="F30" s="545"/>
      <c r="G30" s="548"/>
      <c r="H30" s="548"/>
      <c r="I30" s="72">
        <f>IF(AND('Individual Cost Statement'!$D$25:$D$25="Not applicable (all costs in EURO)",G30&gt;0),1,IF(AND('Individual Cost Statement'!$D$25:$D$25="Date when costs incurred",G30&gt;0),0,'Individual Cost Statement'!$F$26))</f>
        <v>1</v>
      </c>
      <c r="J30" s="35" t="str">
        <f t="shared" si="8"/>
        <v xml:space="preserve"> </v>
      </c>
      <c r="K30" s="35" t="str">
        <f t="shared" si="9"/>
        <v xml:space="preserve"> </v>
      </c>
      <c r="L30" s="561"/>
      <c r="M30" s="562"/>
      <c r="N30" s="563"/>
      <c r="O30" s="367">
        <f t="shared" si="7"/>
        <v>0</v>
      </c>
    </row>
    <row r="31" spans="1:15" ht="15" customHeight="1" x14ac:dyDescent="0.2">
      <c r="A31" s="13">
        <f t="shared" si="6"/>
        <v>24</v>
      </c>
      <c r="B31" s="544"/>
      <c r="C31" s="549"/>
      <c r="D31" s="544"/>
      <c r="E31" s="545"/>
      <c r="F31" s="545"/>
      <c r="G31" s="548"/>
      <c r="H31" s="548"/>
      <c r="I31" s="72">
        <f>IF(AND('Individual Cost Statement'!$D$25:$D$25="Not applicable (all costs in EURO)",G31&gt;0),1,IF(AND('Individual Cost Statement'!$D$25:$D$25="Date when costs incurred",G31&gt;0),0,'Individual Cost Statement'!$F$26))</f>
        <v>1</v>
      </c>
      <c r="J31" s="35" t="str">
        <f t="shared" ref="J31:J35" si="10">IF(AND(G31&gt;0,I31&gt;0),G31/I31," ")</f>
        <v xml:space="preserve"> </v>
      </c>
      <c r="K31" s="35" t="str">
        <f t="shared" ref="K31:K35" si="11">IF(AND(H31&gt;0,I31&gt;0),H31/I31," ")</f>
        <v xml:space="preserve"> </v>
      </c>
      <c r="L31" s="561"/>
      <c r="M31" s="562"/>
      <c r="N31" s="563"/>
      <c r="O31" s="367">
        <f t="shared" si="7"/>
        <v>0</v>
      </c>
    </row>
    <row r="32" spans="1:15" ht="15" customHeight="1" x14ac:dyDescent="0.2">
      <c r="A32" s="13">
        <f t="shared" si="6"/>
        <v>25</v>
      </c>
      <c r="B32" s="544"/>
      <c r="C32" s="549"/>
      <c r="D32" s="544"/>
      <c r="E32" s="545"/>
      <c r="F32" s="545"/>
      <c r="G32" s="548"/>
      <c r="H32" s="548"/>
      <c r="I32" s="72">
        <f>IF(AND('Individual Cost Statement'!$D$25:$D$25="Not applicable (all costs in EURO)",G32&gt;0),1,IF(AND('Individual Cost Statement'!$D$25:$D$25="Date when costs incurred",G32&gt;0),0,'Individual Cost Statement'!$F$26))</f>
        <v>1</v>
      </c>
      <c r="J32" s="35" t="str">
        <f t="shared" si="10"/>
        <v xml:space="preserve"> </v>
      </c>
      <c r="K32" s="35" t="str">
        <f t="shared" si="11"/>
        <v xml:space="preserve"> </v>
      </c>
      <c r="L32" s="561"/>
      <c r="M32" s="562"/>
      <c r="N32" s="563"/>
      <c r="O32" s="367">
        <f t="shared" si="7"/>
        <v>0</v>
      </c>
    </row>
    <row r="33" spans="1:15" ht="15" customHeight="1" x14ac:dyDescent="0.2">
      <c r="A33" s="13">
        <f t="shared" si="6"/>
        <v>26</v>
      </c>
      <c r="B33" s="544"/>
      <c r="C33" s="549"/>
      <c r="D33" s="544"/>
      <c r="E33" s="545"/>
      <c r="F33" s="545"/>
      <c r="G33" s="548"/>
      <c r="H33" s="548"/>
      <c r="I33" s="72">
        <f>IF(AND('Individual Cost Statement'!$D$25:$D$25="Not applicable (all costs in EURO)",G33&gt;0),1,IF(AND('Individual Cost Statement'!$D$25:$D$25="Date when costs incurred",G33&gt;0),0,'Individual Cost Statement'!$F$26))</f>
        <v>1</v>
      </c>
      <c r="J33" s="35" t="str">
        <f t="shared" si="10"/>
        <v xml:space="preserve"> </v>
      </c>
      <c r="K33" s="35" t="str">
        <f t="shared" si="11"/>
        <v xml:space="preserve"> </v>
      </c>
      <c r="L33" s="561"/>
      <c r="M33" s="562"/>
      <c r="N33" s="563"/>
      <c r="O33" s="367">
        <f t="shared" si="7"/>
        <v>0</v>
      </c>
    </row>
    <row r="34" spans="1:15" ht="15" customHeight="1" x14ac:dyDescent="0.2">
      <c r="A34" s="13">
        <f t="shared" si="6"/>
        <v>27</v>
      </c>
      <c r="B34" s="544"/>
      <c r="C34" s="549"/>
      <c r="D34" s="544"/>
      <c r="E34" s="545"/>
      <c r="F34" s="545"/>
      <c r="G34" s="548"/>
      <c r="H34" s="548"/>
      <c r="I34" s="72">
        <f>IF(AND('Individual Cost Statement'!$D$25:$D$25="Not applicable (all costs in EURO)",G34&gt;0),1,IF(AND('Individual Cost Statement'!$D$25:$D$25="Date when costs incurred",G34&gt;0),0,'Individual Cost Statement'!$F$26))</f>
        <v>1</v>
      </c>
      <c r="J34" s="35" t="str">
        <f t="shared" si="10"/>
        <v xml:space="preserve"> </v>
      </c>
      <c r="K34" s="35" t="str">
        <f t="shared" si="11"/>
        <v xml:space="preserve"> </v>
      </c>
      <c r="L34" s="561"/>
      <c r="M34" s="562"/>
      <c r="N34" s="563"/>
      <c r="O34" s="367">
        <f t="shared" si="7"/>
        <v>0</v>
      </c>
    </row>
    <row r="35" spans="1:15" ht="15" customHeight="1" x14ac:dyDescent="0.2">
      <c r="A35" s="13">
        <f t="shared" si="6"/>
        <v>28</v>
      </c>
      <c r="B35" s="544"/>
      <c r="C35" s="549"/>
      <c r="D35" s="544"/>
      <c r="E35" s="545"/>
      <c r="F35" s="545"/>
      <c r="G35" s="548"/>
      <c r="H35" s="548"/>
      <c r="I35" s="72">
        <f>IF(AND('Individual Cost Statement'!$D$25:$D$25="Not applicable (all costs in EURO)",G35&gt;0),1,IF(AND('Individual Cost Statement'!$D$25:$D$25="Date when costs incurred",G35&gt;0),0,'Individual Cost Statement'!$F$26))</f>
        <v>1</v>
      </c>
      <c r="J35" s="35" t="str">
        <f t="shared" si="10"/>
        <v xml:space="preserve"> </v>
      </c>
      <c r="K35" s="35" t="str">
        <f t="shared" si="11"/>
        <v xml:space="preserve"> </v>
      </c>
      <c r="L35" s="561"/>
      <c r="M35" s="562"/>
      <c r="N35" s="563"/>
      <c r="O35" s="367">
        <f t="shared" si="7"/>
        <v>0</v>
      </c>
    </row>
    <row r="36" spans="1:15" ht="15" customHeight="1" x14ac:dyDescent="0.2">
      <c r="A36" s="13">
        <f t="shared" si="6"/>
        <v>29</v>
      </c>
      <c r="B36" s="544"/>
      <c r="C36" s="549"/>
      <c r="D36" s="544"/>
      <c r="E36" s="545"/>
      <c r="F36" s="545"/>
      <c r="G36" s="548"/>
      <c r="H36" s="548"/>
      <c r="I36" s="72">
        <f>IF(AND('Individual Cost Statement'!$D$25:$D$25="Not applicable (all costs in EURO)",G36&gt;0),1,IF(AND('Individual Cost Statement'!$D$25:$D$25="Date when costs incurred",G36&gt;0),0,'Individual Cost Statement'!$F$26))</f>
        <v>1</v>
      </c>
      <c r="J36" s="35" t="str">
        <f t="shared" si="8"/>
        <v xml:space="preserve"> </v>
      </c>
      <c r="K36" s="35" t="str">
        <f t="shared" si="9"/>
        <v xml:space="preserve"> </v>
      </c>
      <c r="L36" s="561"/>
      <c r="M36" s="562"/>
      <c r="N36" s="563"/>
      <c r="O36" s="367">
        <f t="shared" si="7"/>
        <v>0</v>
      </c>
    </row>
    <row r="37" spans="1:15" ht="15" customHeight="1" x14ac:dyDescent="0.2">
      <c r="A37" s="13">
        <f t="shared" si="6"/>
        <v>30</v>
      </c>
      <c r="B37" s="544"/>
      <c r="C37" s="549"/>
      <c r="D37" s="544"/>
      <c r="E37" s="545"/>
      <c r="F37" s="545"/>
      <c r="G37" s="548"/>
      <c r="H37" s="548"/>
      <c r="I37" s="72">
        <f>IF(AND('Individual Cost Statement'!$D$25:$D$25="Not applicable (all costs in EURO)",G37&gt;0),1,IF(AND('Individual Cost Statement'!$D$25:$D$25="Date when costs incurred",G37&gt;0),0,'Individual Cost Statement'!$F$26))</f>
        <v>1</v>
      </c>
      <c r="J37" s="35" t="str">
        <f t="shared" si="8"/>
        <v xml:space="preserve"> </v>
      </c>
      <c r="K37" s="35" t="str">
        <f t="shared" si="9"/>
        <v xml:space="preserve"> </v>
      </c>
      <c r="L37" s="561"/>
      <c r="M37" s="562"/>
      <c r="N37" s="563"/>
      <c r="O37" s="367">
        <f t="shared" si="7"/>
        <v>0</v>
      </c>
    </row>
    <row r="38" spans="1:15" ht="15" customHeight="1" x14ac:dyDescent="0.2">
      <c r="A38" s="13">
        <f t="shared" si="6"/>
        <v>31</v>
      </c>
      <c r="B38" s="544"/>
      <c r="C38" s="549"/>
      <c r="D38" s="544"/>
      <c r="E38" s="545"/>
      <c r="F38" s="545"/>
      <c r="G38" s="548"/>
      <c r="H38" s="548"/>
      <c r="I38" s="72">
        <f>IF(AND('Individual Cost Statement'!$D$25:$D$25="Not applicable (all costs in EURO)",G38&gt;0),1,IF(AND('Individual Cost Statement'!$D$25:$D$25="Date when costs incurred",G38&gt;0),0,'Individual Cost Statement'!$F$26))</f>
        <v>1</v>
      </c>
      <c r="J38" s="35" t="str">
        <f t="shared" ref="J38" si="12">IF(AND(G38&gt;0,I38&gt;0),G38/I38," ")</f>
        <v xml:space="preserve"> </v>
      </c>
      <c r="K38" s="35" t="str">
        <f t="shared" ref="K38" si="13">IF(AND(H38&gt;0,I38&gt;0),H38/I38," ")</f>
        <v xml:space="preserve"> </v>
      </c>
      <c r="L38" s="561"/>
      <c r="M38" s="562"/>
      <c r="N38" s="563"/>
      <c r="O38" s="367">
        <f t="shared" si="7"/>
        <v>0</v>
      </c>
    </row>
    <row r="39" spans="1:15" ht="15" customHeight="1" x14ac:dyDescent="0.2">
      <c r="A39" s="286">
        <f t="shared" si="6"/>
        <v>32</v>
      </c>
      <c r="B39" s="552" t="s">
        <v>859</v>
      </c>
      <c r="C39" s="555"/>
      <c r="D39" s="552"/>
      <c r="E39" s="554"/>
      <c r="F39" s="554"/>
      <c r="G39" s="556"/>
      <c r="H39" s="556"/>
      <c r="I39" s="289">
        <f>IF(AND('Individual Cost Statement'!$D$25:$D$25="Not applicable (all costs in EURO)",G39&gt;0),1,IF(AND('Individual Cost Statement'!$D$25:$D$25="Date when costs incurred",G39&gt;0),0,'Individual Cost Statement'!$F$26))</f>
        <v>1</v>
      </c>
      <c r="J39" s="288" t="str">
        <f t="shared" ref="J39" si="14">IF(AND(G39&gt;0,I39&gt;0),G39/I39," ")</f>
        <v xml:space="preserve"> </v>
      </c>
      <c r="K39" s="288">
        <f>SUM(K24:K38)</f>
        <v>0</v>
      </c>
      <c r="L39" s="564"/>
      <c r="M39" s="558" t="str">
        <f>IF(I40&gt;0," ",IF(AND('Individual Cost Statement'!$D$25:$D$25="Date when costs incurred",G40&gt;0),"ENCODE Exchange rate !"," "))</f>
        <v xml:space="preserve"> </v>
      </c>
      <c r="N39" s="559"/>
      <c r="O39" s="383"/>
    </row>
    <row r="40" spans="1:15" ht="15" customHeight="1" x14ac:dyDescent="0.2">
      <c r="A40" s="907" t="s">
        <v>21</v>
      </c>
      <c r="B40" s="908"/>
      <c r="C40" s="908"/>
      <c r="D40" s="908"/>
      <c r="E40" s="908"/>
      <c r="F40" s="908"/>
      <c r="G40" s="908"/>
      <c r="H40" s="908"/>
      <c r="I40" s="914"/>
      <c r="J40" s="26">
        <f>SUM(J8:J39)</f>
        <v>0</v>
      </c>
      <c r="K40" s="26">
        <f>Consum2020+Consum2021</f>
        <v>0</v>
      </c>
      <c r="O40" s="25"/>
    </row>
    <row r="45" spans="1:15" x14ac:dyDescent="0.2">
      <c r="B45" s="80"/>
    </row>
    <row r="46" spans="1:15" ht="16.5" customHeight="1" x14ac:dyDescent="0.2">
      <c r="A46" s="899" t="s">
        <v>10</v>
      </c>
      <c r="B46" s="900"/>
      <c r="C46" s="900"/>
      <c r="D46" s="900"/>
      <c r="E46" s="900"/>
      <c r="F46" s="900"/>
      <c r="G46" s="900"/>
      <c r="H46" s="900"/>
      <c r="I46" s="900"/>
      <c r="J46" s="900"/>
      <c r="K46" s="900"/>
      <c r="L46" s="906"/>
    </row>
    <row r="47" spans="1:15" ht="16.5" customHeight="1" x14ac:dyDescent="0.2">
      <c r="A47" s="841" t="s">
        <v>588</v>
      </c>
      <c r="B47" s="842"/>
      <c r="C47" s="842"/>
      <c r="D47" s="842"/>
      <c r="E47" s="842"/>
      <c r="F47" s="842"/>
      <c r="G47" s="842"/>
      <c r="H47" s="842"/>
      <c r="I47" s="842"/>
      <c r="J47" s="842"/>
      <c r="K47" s="842"/>
      <c r="L47" s="843"/>
    </row>
    <row r="48" spans="1:15" ht="16.5" customHeight="1" x14ac:dyDescent="0.2">
      <c r="A48" s="82" t="s">
        <v>4</v>
      </c>
      <c r="B48" s="929" t="s">
        <v>616</v>
      </c>
      <c r="C48" s="930"/>
      <c r="D48" s="930"/>
      <c r="E48" s="930"/>
      <c r="F48" s="930"/>
      <c r="G48" s="930"/>
      <c r="H48" s="930"/>
      <c r="I48" s="930"/>
      <c r="J48" s="930"/>
      <c r="K48" s="930"/>
      <c r="L48" s="249"/>
      <c r="N48" s="94"/>
      <c r="O48" s="50"/>
    </row>
    <row r="49" spans="1:15" ht="16.5" customHeight="1" x14ac:dyDescent="0.2">
      <c r="A49" s="155" t="s">
        <v>81</v>
      </c>
      <c r="B49" s="247" t="s">
        <v>57</v>
      </c>
      <c r="C49" s="248"/>
      <c r="D49" s="248"/>
      <c r="E49" s="248"/>
      <c r="F49" s="248"/>
      <c r="G49" s="248"/>
      <c r="H49" s="248"/>
      <c r="I49" s="248"/>
      <c r="J49" s="248"/>
      <c r="K49" s="248"/>
      <c r="L49" s="249"/>
      <c r="N49" s="94"/>
      <c r="O49" s="50"/>
    </row>
    <row r="50" spans="1:15" ht="16.5" customHeight="1" x14ac:dyDescent="0.2">
      <c r="A50" s="155" t="s">
        <v>82</v>
      </c>
      <c r="B50" s="247" t="s">
        <v>653</v>
      </c>
      <c r="C50" s="248"/>
      <c r="D50" s="248"/>
      <c r="E50" s="248"/>
      <c r="F50" s="248"/>
      <c r="G50" s="248"/>
      <c r="H50" s="248"/>
      <c r="I50" s="248"/>
      <c r="J50" s="248"/>
      <c r="K50" s="248"/>
      <c r="L50" s="249"/>
      <c r="N50" s="94"/>
      <c r="O50" s="50"/>
    </row>
    <row r="51" spans="1:15" ht="16.5" customHeight="1" x14ac:dyDescent="0.2">
      <c r="A51" s="155" t="s">
        <v>83</v>
      </c>
      <c r="B51" s="247" t="s">
        <v>59</v>
      </c>
      <c r="C51" s="248"/>
      <c r="D51" s="248"/>
      <c r="E51" s="248"/>
      <c r="F51" s="248"/>
      <c r="G51" s="248"/>
      <c r="H51" s="248"/>
      <c r="I51" s="248"/>
      <c r="J51" s="248"/>
      <c r="K51" s="248"/>
      <c r="L51" s="249"/>
      <c r="N51" s="94"/>
      <c r="O51" s="50"/>
    </row>
    <row r="52" spans="1:15" ht="35.25" customHeight="1" x14ac:dyDescent="0.2">
      <c r="A52" s="168" t="s">
        <v>85</v>
      </c>
      <c r="B52" s="931" t="s">
        <v>767</v>
      </c>
      <c r="C52" s="921"/>
      <c r="D52" s="921"/>
      <c r="E52" s="921"/>
      <c r="F52" s="921"/>
      <c r="G52" s="921"/>
      <c r="H52" s="921"/>
      <c r="I52" s="921"/>
      <c r="J52" s="921"/>
      <c r="K52" s="921"/>
      <c r="L52" s="922"/>
      <c r="N52" s="269"/>
      <c r="O52" s="50"/>
    </row>
    <row r="53" spans="1:15" ht="16.5" customHeight="1" x14ac:dyDescent="0.2">
      <c r="A53" s="168" t="s">
        <v>86</v>
      </c>
      <c r="B53" s="247" t="s">
        <v>62</v>
      </c>
      <c r="C53" s="248"/>
      <c r="D53" s="248"/>
      <c r="E53" s="248"/>
      <c r="F53" s="248"/>
      <c r="G53" s="248"/>
      <c r="H53" s="248"/>
      <c r="I53" s="248"/>
      <c r="J53" s="248"/>
      <c r="K53" s="248"/>
      <c r="L53" s="249"/>
      <c r="N53" s="94"/>
      <c r="O53" s="50"/>
    </row>
    <row r="54" spans="1:15" ht="16.5" customHeight="1" x14ac:dyDescent="0.2">
      <c r="A54" s="212" t="s">
        <v>51</v>
      </c>
      <c r="B54" s="247" t="s">
        <v>606</v>
      </c>
      <c r="C54" s="248"/>
      <c r="D54" s="248"/>
      <c r="E54" s="248"/>
      <c r="F54" s="248"/>
      <c r="G54" s="248"/>
      <c r="H54" s="248"/>
      <c r="I54" s="248"/>
      <c r="J54" s="248"/>
      <c r="K54" s="248"/>
      <c r="L54" s="249"/>
      <c r="N54" s="94"/>
      <c r="O54" s="50"/>
    </row>
    <row r="55" spans="1:15" ht="16.5" customHeight="1" x14ac:dyDescent="0.2">
      <c r="A55" s="212" t="s">
        <v>52</v>
      </c>
      <c r="B55" s="247" t="s">
        <v>607</v>
      </c>
      <c r="C55" s="248"/>
      <c r="D55" s="248"/>
      <c r="E55" s="248"/>
      <c r="F55" s="248"/>
      <c r="G55" s="248"/>
      <c r="H55" s="248"/>
      <c r="I55" s="248"/>
      <c r="J55" s="248"/>
      <c r="K55" s="248"/>
      <c r="L55" s="249"/>
      <c r="N55" s="94"/>
      <c r="O55" s="50"/>
    </row>
    <row r="56" spans="1:15" ht="16.5" customHeight="1" x14ac:dyDescent="0.2">
      <c r="A56" s="212" t="s">
        <v>53</v>
      </c>
      <c r="B56" s="159" t="s">
        <v>605</v>
      </c>
      <c r="C56" s="248"/>
      <c r="D56" s="248"/>
      <c r="E56" s="248"/>
      <c r="F56" s="248"/>
      <c r="G56" s="248"/>
      <c r="H56" s="248"/>
      <c r="I56" s="248"/>
      <c r="J56" s="248"/>
      <c r="K56" s="248"/>
      <c r="L56" s="249"/>
      <c r="N56" s="94"/>
      <c r="O56" s="50"/>
    </row>
    <row r="57" spans="1:15" ht="24.95" customHeight="1" x14ac:dyDescent="0.2">
      <c r="A57" s="212" t="s">
        <v>53</v>
      </c>
      <c r="B57" s="835" t="s">
        <v>648</v>
      </c>
      <c r="C57" s="919"/>
      <c r="D57" s="919"/>
      <c r="E57" s="919"/>
      <c r="F57" s="919"/>
      <c r="G57" s="919"/>
      <c r="H57" s="919"/>
      <c r="I57" s="919"/>
      <c r="J57" s="919"/>
      <c r="K57" s="919"/>
      <c r="L57" s="920"/>
      <c r="N57" s="94"/>
      <c r="O57" s="50"/>
    </row>
    <row r="58" spans="1:15" ht="24.95" customHeight="1" x14ac:dyDescent="0.2">
      <c r="A58" s="212" t="s">
        <v>53</v>
      </c>
      <c r="B58" s="835" t="s">
        <v>647</v>
      </c>
      <c r="C58" s="919"/>
      <c r="D58" s="919"/>
      <c r="E58" s="919"/>
      <c r="F58" s="919"/>
      <c r="G58" s="919"/>
      <c r="H58" s="919"/>
      <c r="I58" s="919"/>
      <c r="J58" s="919"/>
      <c r="K58" s="919"/>
      <c r="L58" s="920"/>
      <c r="N58" s="94"/>
      <c r="O58" s="50"/>
    </row>
    <row r="59" spans="1:15" ht="16.5" customHeight="1" x14ac:dyDescent="0.2">
      <c r="A59" s="212" t="s">
        <v>54</v>
      </c>
      <c r="B59" s="247" t="s">
        <v>608</v>
      </c>
      <c r="C59" s="248"/>
      <c r="D59" s="248"/>
      <c r="E59" s="248"/>
      <c r="F59" s="248"/>
      <c r="G59" s="248"/>
      <c r="H59" s="248"/>
      <c r="I59" s="248"/>
      <c r="J59" s="248"/>
      <c r="K59" s="248"/>
      <c r="L59" s="249"/>
      <c r="N59" s="94"/>
      <c r="O59" s="50"/>
    </row>
    <row r="60" spans="1:15" ht="16.5" customHeight="1" x14ac:dyDescent="0.2">
      <c r="A60" s="212" t="s">
        <v>514</v>
      </c>
      <c r="B60" s="247" t="s">
        <v>622</v>
      </c>
      <c r="C60" s="248"/>
      <c r="D60" s="248"/>
      <c r="E60" s="248"/>
      <c r="F60" s="248"/>
      <c r="G60" s="248"/>
      <c r="H60" s="248"/>
      <c r="I60" s="248"/>
      <c r="J60" s="248"/>
      <c r="K60" s="248"/>
      <c r="L60" s="249"/>
      <c r="N60" s="94"/>
      <c r="O60" s="50"/>
    </row>
    <row r="61" spans="1:15" ht="42.75" customHeight="1" x14ac:dyDescent="0.2">
      <c r="A61" s="167" t="s">
        <v>5</v>
      </c>
      <c r="B61" s="835" t="s">
        <v>656</v>
      </c>
      <c r="C61" s="836"/>
      <c r="D61" s="836"/>
      <c r="E61" s="836"/>
      <c r="F61" s="836"/>
      <c r="G61" s="836"/>
      <c r="H61" s="836"/>
      <c r="I61" s="836"/>
      <c r="J61" s="836"/>
      <c r="K61" s="836"/>
      <c r="L61" s="837"/>
      <c r="N61" s="94"/>
      <c r="O61" s="50"/>
    </row>
    <row r="62" spans="1:15" x14ac:dyDescent="0.2">
      <c r="N62" s="90"/>
    </row>
  </sheetData>
  <sheetProtection algorithmName="SHA-512" hashValue="D5JNaML8p22RjaapRThC3F/lp84LeaYs+/I4BCbgsrRxVDyXwbkUMZpmjrSuZyQp1pOkhsivQvT3cDqN0X6x7g==" saltValue="CFedxGt3WgTC74kHMT2ZPQ==" spinCount="100000" sheet="1" objects="1" scenarios="1"/>
  <mergeCells count="17">
    <mergeCell ref="B61:L61"/>
    <mergeCell ref="B57:L57"/>
    <mergeCell ref="B58:L58"/>
    <mergeCell ref="G5:K5"/>
    <mergeCell ref="A46:L46"/>
    <mergeCell ref="A47:L47"/>
    <mergeCell ref="B52:L52"/>
    <mergeCell ref="I1:K1"/>
    <mergeCell ref="I2:K2"/>
    <mergeCell ref="I3:K3"/>
    <mergeCell ref="B48:K48"/>
    <mergeCell ref="A40:I40"/>
    <mergeCell ref="C1:E1"/>
    <mergeCell ref="C2:E2"/>
    <mergeCell ref="C3:E3"/>
    <mergeCell ref="E5:F5"/>
    <mergeCell ref="B5:D5"/>
  </mergeCells>
  <phoneticPr fontId="10" type="noConversion"/>
  <conditionalFormatting sqref="E1:E3">
    <cfRule type="cellIs" dxfId="35" priority="77" operator="equal">
      <formula>"ADDITIONAL"</formula>
    </cfRule>
    <cfRule type="cellIs" dxfId="34" priority="78" operator="equal">
      <formula>"?"</formula>
    </cfRule>
  </conditionalFormatting>
  <conditionalFormatting sqref="I23:I25 I38">
    <cfRule type="cellIs" dxfId="33" priority="76" operator="equal">
      <formula>0</formula>
    </cfRule>
  </conditionalFormatting>
  <conditionalFormatting sqref="I39">
    <cfRule type="cellIs" dxfId="32" priority="12" operator="equal">
      <formula>0</formula>
    </cfRule>
  </conditionalFormatting>
  <conditionalFormatting sqref="I22">
    <cfRule type="cellIs" dxfId="31" priority="10" operator="equal">
      <formula>0</formula>
    </cfRule>
  </conditionalFormatting>
  <conditionalFormatting sqref="I8:I16">
    <cfRule type="cellIs" dxfId="30" priority="8" operator="equal">
      <formula>0</formula>
    </cfRule>
  </conditionalFormatting>
  <conditionalFormatting sqref="I26:I30 I36:I37">
    <cfRule type="cellIs" dxfId="29" priority="6" operator="equal">
      <formula>0</formula>
    </cfRule>
  </conditionalFormatting>
  <conditionalFormatting sqref="I8:I16 I22:I30 I36:I39">
    <cfRule type="expression" dxfId="28" priority="292">
      <formula>#REF!="ENCODE Exchange rate !"</formula>
    </cfRule>
  </conditionalFormatting>
  <conditionalFormatting sqref="I17:I21">
    <cfRule type="cellIs" dxfId="27" priority="3" operator="equal">
      <formula>0</formula>
    </cfRule>
  </conditionalFormatting>
  <conditionalFormatting sqref="I17:I21">
    <cfRule type="expression" dxfId="26" priority="4">
      <formula>#REF!="ENCODE Exchange rate !"</formula>
    </cfRule>
  </conditionalFormatting>
  <conditionalFormatting sqref="I31:I35">
    <cfRule type="cellIs" dxfId="25" priority="1" operator="equal">
      <formula>0</formula>
    </cfRule>
  </conditionalFormatting>
  <conditionalFormatting sqref="I31:I35">
    <cfRule type="expression" dxfId="24" priority="2">
      <formula>#REF!="ENCODE Exchange rate !"</formula>
    </cfRule>
  </conditionalFormatting>
  <dataValidations count="2">
    <dataValidation type="custom" allowBlank="1" showInputMessage="1" showErrorMessage="1" error="Amount WITH non-recoverable VAT cannot be smaller than Amount WITHOUT VAT" sqref="H8:H39">
      <formula1>(H8&gt;=G8)</formula1>
    </dataValidation>
    <dataValidation type="list" allowBlank="1" showInputMessage="1" showErrorMessage="1" sqref="M8:M39">
      <formula1>ActionNr</formula1>
    </dataValidation>
  </dataValidations>
  <hyperlinks>
    <hyperlink ref="B45" location="_ftnref1" display="_ftnref1"/>
  </hyperlinks>
  <pageMargins left="0.31496062992125984" right="0.39370078740157483" top="0.86614173228346458" bottom="0.59055118110236227" header="0.39370078740157483" footer="0.39370078740157483"/>
  <pageSetup paperSize="9" scale="54" fitToHeight="5" orientation="landscape" r:id="rId1"/>
  <headerFooter scaleWithDoc="0">
    <oddHeader>&amp;C&amp;"Arial,Gras"&amp;12Individual Financial Statement - Details on &amp;A&amp;R&amp;G</oddHeader>
    <oddFooter>&amp;C&amp;8Page &amp;P of &amp;N</oddFooter>
  </headerFooter>
  <drawing r:id="rId2"/>
  <legacyDrawing r:id="rId3"/>
  <legacyDrawingHF r:id="rId4"/>
  <controls>
    <mc:AlternateContent xmlns:mc="http://schemas.openxmlformats.org/markup-compatibility/2006">
      <mc:Choice Requires="x14">
        <control shapeId="26625" r:id="rId5" name="CommandButton">
          <controlPr defaultSize="0" print="0" autoLine="0" r:id="rId6">
            <anchor moveWithCells="1">
              <from>
                <xdr:col>15</xdr:col>
                <xdr:colOff>0</xdr:colOff>
                <xdr:row>0</xdr:row>
                <xdr:rowOff>161925</xdr:rowOff>
              </from>
              <to>
                <xdr:col>18</xdr:col>
                <xdr:colOff>409575</xdr:colOff>
                <xdr:row>2</xdr:row>
                <xdr:rowOff>190500</xdr:rowOff>
              </to>
            </anchor>
          </controlPr>
        </control>
      </mc:Choice>
      <mc:Fallback>
        <control shapeId="26625" r:id="rId5"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L8:L39</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pageSetUpPr fitToPage="1"/>
  </sheetPr>
  <dimension ref="A1:O62"/>
  <sheetViews>
    <sheetView topLeftCell="G1" zoomScaleNormal="100" workbookViewId="0">
      <selection activeCell="N10" sqref="N10"/>
    </sheetView>
  </sheetViews>
  <sheetFormatPr defaultColWidth="9.140625" defaultRowHeight="12.75" x14ac:dyDescent="0.2"/>
  <cols>
    <col min="1" max="1" width="4.28515625" style="50" customWidth="1"/>
    <col min="2" max="2" width="20" style="50" customWidth="1"/>
    <col min="3" max="4" width="12.85546875" style="50" customWidth="1"/>
    <col min="5" max="5" width="28.5703125" style="50" customWidth="1"/>
    <col min="6" max="6" width="42.85546875" style="50" customWidth="1"/>
    <col min="7" max="8" width="15" style="50" customWidth="1"/>
    <col min="9" max="9" width="10" style="50" customWidth="1"/>
    <col min="10" max="11" width="15" style="50" customWidth="1"/>
    <col min="12" max="12" width="21.42578125" style="118" customWidth="1"/>
    <col min="13" max="13" width="15" style="50" customWidth="1"/>
    <col min="14" max="14" width="22" style="50" customWidth="1"/>
    <col min="15" max="15" width="12" style="50" customWidth="1"/>
    <col min="16" max="16384" width="9.140625" style="50"/>
  </cols>
  <sheetData>
    <row r="1" spans="1:15" ht="16.5" customHeight="1" x14ac:dyDescent="0.2">
      <c r="A1" s="59"/>
      <c r="B1" s="73" t="s">
        <v>684</v>
      </c>
      <c r="C1" s="868" t="str">
        <f>'Individual Cost Statement'!B3:B3</f>
        <v>LIFE19 ENV/DK/000013 - ForFit</v>
      </c>
      <c r="D1" s="868"/>
      <c r="E1" s="868"/>
      <c r="G1" s="115" t="s">
        <v>73</v>
      </c>
      <c r="H1" s="103" t="str">
        <f>'Individual Cost Statement'!E3:E3</f>
        <v>1. September 2020</v>
      </c>
      <c r="I1" s="877" t="s">
        <v>659</v>
      </c>
      <c r="J1" s="877"/>
      <c r="K1" s="877"/>
      <c r="L1" s="117"/>
    </row>
    <row r="2" spans="1:15" ht="16.5" customHeight="1" x14ac:dyDescent="0.2">
      <c r="A2" s="59"/>
      <c r="B2" s="73" t="s">
        <v>178</v>
      </c>
      <c r="C2" s="868" t="str">
        <f>'Individual Cost Statement'!B4:B4</f>
        <v>Denmark</v>
      </c>
      <c r="D2" s="868"/>
      <c r="E2" s="868"/>
      <c r="G2" s="115" t="s">
        <v>74</v>
      </c>
      <c r="H2" s="103" t="str">
        <f>'Individual Cost Statement'!E4:E4</f>
        <v>31. December 2020</v>
      </c>
      <c r="I2" s="878" t="s">
        <v>563</v>
      </c>
      <c r="J2" s="878"/>
      <c r="K2" s="878"/>
      <c r="L2" s="117"/>
    </row>
    <row r="3" spans="1:15" ht="16.5" customHeight="1" x14ac:dyDescent="0.2">
      <c r="A3" s="59"/>
      <c r="B3" s="73" t="s">
        <v>524</v>
      </c>
      <c r="C3" s="868" t="str">
        <f>'Individual Cost Statement'!B6:B6</f>
        <v>Københavns Universitet</v>
      </c>
      <c r="D3" s="868"/>
      <c r="E3" s="868"/>
      <c r="F3" s="19"/>
      <c r="G3" s="59"/>
      <c r="H3" s="90"/>
      <c r="I3" s="888">
        <f>K40</f>
        <v>267.2</v>
      </c>
      <c r="J3" s="888"/>
      <c r="K3" s="888"/>
      <c r="L3" s="117"/>
    </row>
    <row r="4" spans="1:15" ht="16.5" customHeight="1" x14ac:dyDescent="0.2"/>
    <row r="5" spans="1:15" ht="16.5" customHeight="1" x14ac:dyDescent="0.25">
      <c r="B5" s="896" t="s">
        <v>511</v>
      </c>
      <c r="C5" s="896"/>
      <c r="D5" s="896"/>
      <c r="E5" s="912" t="s">
        <v>174</v>
      </c>
      <c r="F5" s="912"/>
      <c r="G5" s="897" t="s">
        <v>671</v>
      </c>
      <c r="H5" s="897"/>
      <c r="I5" s="897"/>
      <c r="J5" s="897"/>
      <c r="K5" s="897"/>
      <c r="L5" s="204" t="s">
        <v>612</v>
      </c>
      <c r="M5" s="363" t="s">
        <v>834</v>
      </c>
      <c r="N5" s="363" t="s">
        <v>835</v>
      </c>
      <c r="O5" s="363" t="s">
        <v>850</v>
      </c>
    </row>
    <row r="6" spans="1:15" ht="16.5" customHeight="1" x14ac:dyDescent="0.2">
      <c r="A6" s="57" t="s">
        <v>4</v>
      </c>
      <c r="B6" s="67" t="s">
        <v>81</v>
      </c>
      <c r="C6" s="67" t="s">
        <v>82</v>
      </c>
      <c r="D6" s="67" t="s">
        <v>83</v>
      </c>
      <c r="E6" s="68" t="s">
        <v>85</v>
      </c>
      <c r="F6" s="68" t="s">
        <v>86</v>
      </c>
      <c r="G6" s="209" t="s">
        <v>51</v>
      </c>
      <c r="H6" s="209" t="s">
        <v>52</v>
      </c>
      <c r="I6" s="209" t="s">
        <v>53</v>
      </c>
      <c r="J6" s="209" t="s">
        <v>54</v>
      </c>
      <c r="K6" s="209" t="s">
        <v>514</v>
      </c>
      <c r="L6" s="119" t="s">
        <v>5</v>
      </c>
      <c r="M6" s="364" t="s">
        <v>836</v>
      </c>
      <c r="N6" s="364" t="s">
        <v>836</v>
      </c>
      <c r="O6" s="364" t="s">
        <v>836</v>
      </c>
    </row>
    <row r="7" spans="1:15" s="66" customFormat="1" ht="83.25" customHeight="1" x14ac:dyDescent="0.2">
      <c r="A7" s="58" t="s">
        <v>0</v>
      </c>
      <c r="B7" s="47" t="s">
        <v>12</v>
      </c>
      <c r="C7" s="47" t="s">
        <v>56</v>
      </c>
      <c r="D7" s="47" t="s">
        <v>7</v>
      </c>
      <c r="E7" s="70" t="s">
        <v>13</v>
      </c>
      <c r="F7" s="100" t="s">
        <v>8</v>
      </c>
      <c r="G7" s="48" t="s">
        <v>512</v>
      </c>
      <c r="H7" s="48" t="s">
        <v>513</v>
      </c>
      <c r="I7" s="113" t="s">
        <v>3</v>
      </c>
      <c r="J7" s="208" t="s">
        <v>719</v>
      </c>
      <c r="K7" s="208" t="s">
        <v>716</v>
      </c>
      <c r="L7" s="205" t="s">
        <v>613</v>
      </c>
      <c r="M7" s="432" t="s">
        <v>847</v>
      </c>
      <c r="N7" s="432" t="s">
        <v>849</v>
      </c>
      <c r="O7" s="432" t="s">
        <v>851</v>
      </c>
    </row>
    <row r="8" spans="1:15" ht="30" customHeight="1" x14ac:dyDescent="0.2">
      <c r="A8" s="13">
        <f t="shared" ref="A8:A39" si="0">ROW()-7</f>
        <v>1</v>
      </c>
      <c r="B8" s="544">
        <v>44096</v>
      </c>
      <c r="C8" s="549" t="s">
        <v>986</v>
      </c>
      <c r="D8" s="544">
        <v>44096</v>
      </c>
      <c r="E8" s="545" t="s">
        <v>985</v>
      </c>
      <c r="F8" s="545" t="s">
        <v>984</v>
      </c>
      <c r="G8" s="548">
        <v>267.2</v>
      </c>
      <c r="H8" s="548">
        <v>267.2</v>
      </c>
      <c r="I8" s="72">
        <f>IF(AND('Individual Cost Statement'!$D$25:$D$25="Not applicable (all costs in EURO)",G8&gt;0),1,IF(AND('Individual Cost Statement'!$D$25:$D$25="Date when costs incurred",G8&gt;0),0,'Individual Cost Statement'!$F$26))</f>
        <v>1</v>
      </c>
      <c r="J8" s="35">
        <f t="shared" ref="J8" si="1">IF(AND(G8&gt;0,I8&gt;0),G8/I8," ")</f>
        <v>267.2</v>
      </c>
      <c r="K8" s="35">
        <f t="shared" ref="K8" si="2">IF(AND(H8&gt;0,I8&gt;0),H8/I8," ")</f>
        <v>267.2</v>
      </c>
      <c r="L8" s="561" t="s">
        <v>568</v>
      </c>
      <c r="M8" s="562" t="s">
        <v>868</v>
      </c>
      <c r="N8" s="563" t="s">
        <v>987</v>
      </c>
      <c r="O8" s="367">
        <f>IF(D8="",0,YEAR(D8))</f>
        <v>2020</v>
      </c>
    </row>
    <row r="9" spans="1:15" ht="30" customHeight="1" x14ac:dyDescent="0.2">
      <c r="A9" s="13">
        <f t="shared" si="0"/>
        <v>2</v>
      </c>
      <c r="B9" s="544"/>
      <c r="C9" s="549"/>
      <c r="D9" s="544"/>
      <c r="E9" s="545"/>
      <c r="F9" s="545"/>
      <c r="G9" s="548"/>
      <c r="H9" s="548"/>
      <c r="I9" s="72">
        <f>IF(AND('Individual Cost Statement'!$D$25:$D$25="Not applicable (all costs in EURO)",G9&gt;0),1,IF(AND('Individual Cost Statement'!$D$25:$D$25="Date when costs incurred",G9&gt;0),0,'Individual Cost Statement'!$F$26))</f>
        <v>1</v>
      </c>
      <c r="J9" s="35" t="str">
        <f t="shared" ref="J9:J22" si="3">IF(AND(G9&gt;0,I9&gt;0),G9/I9," ")</f>
        <v xml:space="preserve"> </v>
      </c>
      <c r="K9" s="35" t="str">
        <f t="shared" ref="K9:K22" si="4">IF(AND(H9&gt;0,I9&gt;0),H9/I9," ")</f>
        <v xml:space="preserve"> </v>
      </c>
      <c r="L9" s="561"/>
      <c r="M9" s="562"/>
      <c r="N9" s="563" t="s">
        <v>1015</v>
      </c>
      <c r="O9" s="367">
        <f t="shared" ref="O9:O22" si="5">IF(D9="",0,YEAR(D9))</f>
        <v>0</v>
      </c>
    </row>
    <row r="10" spans="1:15" ht="30" customHeight="1" x14ac:dyDescent="0.2">
      <c r="A10" s="13">
        <f t="shared" si="0"/>
        <v>3</v>
      </c>
      <c r="B10" s="544"/>
      <c r="C10" s="549"/>
      <c r="D10" s="544"/>
      <c r="E10" s="545"/>
      <c r="F10" s="545"/>
      <c r="G10" s="548"/>
      <c r="H10" s="548"/>
      <c r="I10" s="72">
        <f>IF(AND('Individual Cost Statement'!$D$25:$D$25="Not applicable (all costs in EURO)",G10&gt;0),1,IF(AND('Individual Cost Statement'!$D$25:$D$25="Date when costs incurred",G10&gt;0),0,'Individual Cost Statement'!$F$26))</f>
        <v>1</v>
      </c>
      <c r="J10" s="35" t="str">
        <f t="shared" si="3"/>
        <v xml:space="preserve"> </v>
      </c>
      <c r="K10" s="35" t="str">
        <f t="shared" si="4"/>
        <v xml:space="preserve"> </v>
      </c>
      <c r="L10" s="561"/>
      <c r="M10" s="562"/>
      <c r="N10" s="563"/>
      <c r="O10" s="367">
        <f t="shared" si="5"/>
        <v>0</v>
      </c>
    </row>
    <row r="11" spans="1:15" ht="30" customHeight="1" x14ac:dyDescent="0.2">
      <c r="A11" s="13">
        <f t="shared" si="0"/>
        <v>4</v>
      </c>
      <c r="B11" s="544"/>
      <c r="C11" s="549"/>
      <c r="D11" s="544"/>
      <c r="E11" s="545"/>
      <c r="F11" s="545"/>
      <c r="G11" s="548"/>
      <c r="H11" s="548"/>
      <c r="I11" s="72">
        <f>IF(AND('Individual Cost Statement'!$D$25:$D$25="Not applicable (all costs in EURO)",G11&gt;0),1,IF(AND('Individual Cost Statement'!$D$25:$D$25="Date when costs incurred",G11&gt;0),0,'Individual Cost Statement'!$F$26))</f>
        <v>1</v>
      </c>
      <c r="J11" s="35" t="str">
        <f t="shared" si="3"/>
        <v xml:space="preserve"> </v>
      </c>
      <c r="K11" s="35" t="str">
        <f t="shared" si="4"/>
        <v xml:space="preserve"> </v>
      </c>
      <c r="L11" s="561"/>
      <c r="M11" s="562"/>
      <c r="N11" s="563"/>
      <c r="O11" s="367">
        <f t="shared" si="5"/>
        <v>0</v>
      </c>
    </row>
    <row r="12" spans="1:15" ht="30" customHeight="1" x14ac:dyDescent="0.2">
      <c r="A12" s="13">
        <f t="shared" si="0"/>
        <v>5</v>
      </c>
      <c r="B12" s="544"/>
      <c r="C12" s="549"/>
      <c r="D12" s="544"/>
      <c r="E12" s="545"/>
      <c r="F12" s="545"/>
      <c r="G12" s="548"/>
      <c r="H12" s="548"/>
      <c r="I12" s="72">
        <f>IF(AND('Individual Cost Statement'!$D$25:$D$25="Not applicable (all costs in EURO)",G12&gt;0),1,IF(AND('Individual Cost Statement'!$D$25:$D$25="Date when costs incurred",G12&gt;0),0,'Individual Cost Statement'!$F$26))</f>
        <v>1</v>
      </c>
      <c r="J12" s="35" t="str">
        <f t="shared" si="3"/>
        <v xml:space="preserve"> </v>
      </c>
      <c r="K12" s="35" t="str">
        <f t="shared" si="4"/>
        <v xml:space="preserve"> </v>
      </c>
      <c r="L12" s="561"/>
      <c r="M12" s="562"/>
      <c r="N12" s="563"/>
      <c r="O12" s="367">
        <f t="shared" si="5"/>
        <v>0</v>
      </c>
    </row>
    <row r="13" spans="1:15" ht="30" customHeight="1" x14ac:dyDescent="0.2">
      <c r="A13" s="13">
        <f t="shared" si="0"/>
        <v>6</v>
      </c>
      <c r="B13" s="544"/>
      <c r="C13" s="549"/>
      <c r="D13" s="544"/>
      <c r="E13" s="545"/>
      <c r="F13" s="545"/>
      <c r="G13" s="548"/>
      <c r="H13" s="548"/>
      <c r="I13" s="72">
        <f>IF(AND('Individual Cost Statement'!$D$25:$D$25="Not applicable (all costs in EURO)",G13&gt;0),1,IF(AND('Individual Cost Statement'!$D$25:$D$25="Date when costs incurred",G13&gt;0),0,'Individual Cost Statement'!$F$26))</f>
        <v>1</v>
      </c>
      <c r="J13" s="35" t="str">
        <f t="shared" si="3"/>
        <v xml:space="preserve"> </v>
      </c>
      <c r="K13" s="35" t="str">
        <f t="shared" si="4"/>
        <v xml:space="preserve"> </v>
      </c>
      <c r="L13" s="561"/>
      <c r="M13" s="562"/>
      <c r="N13" s="563"/>
      <c r="O13" s="367">
        <f t="shared" si="5"/>
        <v>0</v>
      </c>
    </row>
    <row r="14" spans="1:15" ht="30" customHeight="1" x14ac:dyDescent="0.2">
      <c r="A14" s="13">
        <f t="shared" si="0"/>
        <v>7</v>
      </c>
      <c r="B14" s="544"/>
      <c r="C14" s="549"/>
      <c r="D14" s="544"/>
      <c r="E14" s="545"/>
      <c r="F14" s="545"/>
      <c r="G14" s="548"/>
      <c r="H14" s="548"/>
      <c r="I14" s="72">
        <f>IF(AND('Individual Cost Statement'!$D$25:$D$25="Not applicable (all costs in EURO)",G14&gt;0),1,IF(AND('Individual Cost Statement'!$D$25:$D$25="Date when costs incurred",G14&gt;0),0,'Individual Cost Statement'!$F$26))</f>
        <v>1</v>
      </c>
      <c r="J14" s="35" t="str">
        <f t="shared" si="3"/>
        <v xml:space="preserve"> </v>
      </c>
      <c r="K14" s="35" t="str">
        <f t="shared" si="4"/>
        <v xml:space="preserve"> </v>
      </c>
      <c r="L14" s="561"/>
      <c r="M14" s="562"/>
      <c r="N14" s="563"/>
      <c r="O14" s="367">
        <f t="shared" si="5"/>
        <v>0</v>
      </c>
    </row>
    <row r="15" spans="1:15" ht="30" customHeight="1" x14ac:dyDescent="0.2">
      <c r="A15" s="13">
        <f t="shared" si="0"/>
        <v>8</v>
      </c>
      <c r="B15" s="544"/>
      <c r="C15" s="549"/>
      <c r="D15" s="544"/>
      <c r="E15" s="545"/>
      <c r="F15" s="545"/>
      <c r="G15" s="548"/>
      <c r="H15" s="548"/>
      <c r="I15" s="72">
        <f>IF(AND('Individual Cost Statement'!$D$25:$D$25="Not applicable (all costs in EURO)",G15&gt;0),1,IF(AND('Individual Cost Statement'!$D$25:$D$25="Date when costs incurred",G15&gt;0),0,'Individual Cost Statement'!$F$26))</f>
        <v>1</v>
      </c>
      <c r="J15" s="35" t="str">
        <f t="shared" ref="J15" si="6">IF(AND(G15&gt;0,I15&gt;0),G15/I15," ")</f>
        <v xml:space="preserve"> </v>
      </c>
      <c r="K15" s="35" t="str">
        <f t="shared" ref="K15" si="7">IF(AND(H15&gt;0,I15&gt;0),H15/I15," ")</f>
        <v xml:space="preserve"> </v>
      </c>
      <c r="L15" s="561"/>
      <c r="M15" s="562"/>
      <c r="N15" s="563"/>
      <c r="O15" s="367">
        <f t="shared" si="5"/>
        <v>0</v>
      </c>
    </row>
    <row r="16" spans="1:15" ht="30" customHeight="1" x14ac:dyDescent="0.2">
      <c r="A16" s="13">
        <f t="shared" si="0"/>
        <v>9</v>
      </c>
      <c r="B16" s="544"/>
      <c r="C16" s="549"/>
      <c r="D16" s="544"/>
      <c r="E16" s="545"/>
      <c r="F16" s="545"/>
      <c r="G16" s="548"/>
      <c r="H16" s="548"/>
      <c r="I16" s="72">
        <f>IF(AND('Individual Cost Statement'!$D$25:$D$25="Not applicable (all costs in EURO)",G16&gt;0),1,IF(AND('Individual Cost Statement'!$D$25:$D$25="Date when costs incurred",G16&gt;0),0,'Individual Cost Statement'!$F$26))</f>
        <v>1</v>
      </c>
      <c r="J16" s="35" t="str">
        <f t="shared" si="3"/>
        <v xml:space="preserve"> </v>
      </c>
      <c r="K16" s="35" t="str">
        <f t="shared" si="4"/>
        <v xml:space="preserve"> </v>
      </c>
      <c r="L16" s="561"/>
      <c r="M16" s="562"/>
      <c r="N16" s="563"/>
      <c r="O16" s="367">
        <f t="shared" si="5"/>
        <v>0</v>
      </c>
    </row>
    <row r="17" spans="1:15" ht="30" customHeight="1" x14ac:dyDescent="0.2">
      <c r="A17" s="13">
        <f t="shared" si="0"/>
        <v>10</v>
      </c>
      <c r="B17" s="544"/>
      <c r="C17" s="549"/>
      <c r="D17" s="544"/>
      <c r="E17" s="545"/>
      <c r="F17" s="545"/>
      <c r="G17" s="548"/>
      <c r="H17" s="548"/>
      <c r="I17" s="72">
        <f>IF(AND('Individual Cost Statement'!$D$25:$D$25="Not applicable (all costs in EURO)",G17&gt;0),1,IF(AND('Individual Cost Statement'!$D$25:$D$25="Date when costs incurred",G17&gt;0),0,'Individual Cost Statement'!$F$26))</f>
        <v>1</v>
      </c>
      <c r="J17" s="35" t="str">
        <f t="shared" ref="J17:J21" si="8">IF(AND(G17&gt;0,I17&gt;0),G17/I17," ")</f>
        <v xml:space="preserve"> </v>
      </c>
      <c r="K17" s="35" t="str">
        <f t="shared" ref="K17:K21" si="9">IF(AND(H17&gt;0,I17&gt;0),H17/I17," ")</f>
        <v xml:space="preserve"> </v>
      </c>
      <c r="L17" s="561"/>
      <c r="M17" s="562"/>
      <c r="N17" s="563"/>
      <c r="O17" s="367">
        <f t="shared" si="5"/>
        <v>0</v>
      </c>
    </row>
    <row r="18" spans="1:15" ht="30" customHeight="1" x14ac:dyDescent="0.2">
      <c r="A18" s="13">
        <f t="shared" si="0"/>
        <v>11</v>
      </c>
      <c r="B18" s="544"/>
      <c r="C18" s="549"/>
      <c r="D18" s="544"/>
      <c r="E18" s="545"/>
      <c r="F18" s="545"/>
      <c r="G18" s="548"/>
      <c r="H18" s="548"/>
      <c r="I18" s="72">
        <f>IF(AND('Individual Cost Statement'!$D$25:$D$25="Not applicable (all costs in EURO)",G18&gt;0),1,IF(AND('Individual Cost Statement'!$D$25:$D$25="Date when costs incurred",G18&gt;0),0,'Individual Cost Statement'!$F$26))</f>
        <v>1</v>
      </c>
      <c r="J18" s="35" t="str">
        <f t="shared" si="8"/>
        <v xml:space="preserve"> </v>
      </c>
      <c r="K18" s="35" t="str">
        <f t="shared" si="9"/>
        <v xml:space="preserve"> </v>
      </c>
      <c r="L18" s="561"/>
      <c r="M18" s="562"/>
      <c r="N18" s="563"/>
      <c r="O18" s="367">
        <f t="shared" si="5"/>
        <v>0</v>
      </c>
    </row>
    <row r="19" spans="1:15" ht="30" customHeight="1" x14ac:dyDescent="0.2">
      <c r="A19" s="13">
        <f t="shared" si="0"/>
        <v>12</v>
      </c>
      <c r="B19" s="544"/>
      <c r="C19" s="549"/>
      <c r="D19" s="544"/>
      <c r="E19" s="545"/>
      <c r="F19" s="545"/>
      <c r="G19" s="548"/>
      <c r="H19" s="548"/>
      <c r="I19" s="72">
        <f>IF(AND('Individual Cost Statement'!$D$25:$D$25="Not applicable (all costs in EURO)",G19&gt;0),1,IF(AND('Individual Cost Statement'!$D$25:$D$25="Date when costs incurred",G19&gt;0),0,'Individual Cost Statement'!$F$26))</f>
        <v>1</v>
      </c>
      <c r="J19" s="35" t="str">
        <f t="shared" si="8"/>
        <v xml:space="preserve"> </v>
      </c>
      <c r="K19" s="35" t="str">
        <f t="shared" si="9"/>
        <v xml:space="preserve"> </v>
      </c>
      <c r="L19" s="561"/>
      <c r="M19" s="562"/>
      <c r="N19" s="563"/>
      <c r="O19" s="367">
        <f t="shared" si="5"/>
        <v>0</v>
      </c>
    </row>
    <row r="20" spans="1:15" ht="30" customHeight="1" x14ac:dyDescent="0.2">
      <c r="A20" s="13">
        <f t="shared" si="0"/>
        <v>13</v>
      </c>
      <c r="B20" s="544"/>
      <c r="C20" s="549"/>
      <c r="D20" s="544"/>
      <c r="E20" s="545"/>
      <c r="F20" s="545"/>
      <c r="G20" s="548"/>
      <c r="H20" s="548"/>
      <c r="I20" s="72">
        <f>IF(AND('Individual Cost Statement'!$D$25:$D$25="Not applicable (all costs in EURO)",G20&gt;0),1,IF(AND('Individual Cost Statement'!$D$25:$D$25="Date when costs incurred",G20&gt;0),0,'Individual Cost Statement'!$F$26))</f>
        <v>1</v>
      </c>
      <c r="J20" s="35" t="str">
        <f t="shared" si="8"/>
        <v xml:space="preserve"> </v>
      </c>
      <c r="K20" s="35" t="str">
        <f t="shared" si="9"/>
        <v xml:space="preserve"> </v>
      </c>
      <c r="L20" s="561"/>
      <c r="M20" s="562"/>
      <c r="N20" s="563"/>
      <c r="O20" s="367">
        <f t="shared" si="5"/>
        <v>0</v>
      </c>
    </row>
    <row r="21" spans="1:15" ht="30" customHeight="1" x14ac:dyDescent="0.2">
      <c r="A21" s="13">
        <f t="shared" si="0"/>
        <v>14</v>
      </c>
      <c r="B21" s="544"/>
      <c r="C21" s="549"/>
      <c r="D21" s="544"/>
      <c r="E21" s="545"/>
      <c r="F21" s="545"/>
      <c r="G21" s="548"/>
      <c r="H21" s="548"/>
      <c r="I21" s="72">
        <f>IF(AND('Individual Cost Statement'!$D$25:$D$25="Not applicable (all costs in EURO)",G21&gt;0),1,IF(AND('Individual Cost Statement'!$D$25:$D$25="Date when costs incurred",G21&gt;0),0,'Individual Cost Statement'!$F$26))</f>
        <v>1</v>
      </c>
      <c r="J21" s="35" t="str">
        <f t="shared" si="8"/>
        <v xml:space="preserve"> </v>
      </c>
      <c r="K21" s="35" t="str">
        <f t="shared" si="9"/>
        <v xml:space="preserve"> </v>
      </c>
      <c r="L21" s="561"/>
      <c r="M21" s="562"/>
      <c r="N21" s="563"/>
      <c r="O21" s="367">
        <f t="shared" si="5"/>
        <v>0</v>
      </c>
    </row>
    <row r="22" spans="1:15" ht="30" customHeight="1" x14ac:dyDescent="0.2">
      <c r="A22" s="13">
        <f t="shared" si="0"/>
        <v>15</v>
      </c>
      <c r="B22" s="544"/>
      <c r="C22" s="549"/>
      <c r="D22" s="544"/>
      <c r="E22" s="545"/>
      <c r="F22" s="545"/>
      <c r="G22" s="548"/>
      <c r="H22" s="548"/>
      <c r="I22" s="72">
        <f>IF(AND('Individual Cost Statement'!$D$25:$D$25="Not applicable (all costs in EURO)",G22&gt;0),1,IF(AND('Individual Cost Statement'!$D$25:$D$25="Date when costs incurred",G22&gt;0),0,'Individual Cost Statement'!$F$26))</f>
        <v>1</v>
      </c>
      <c r="J22" s="35" t="str">
        <f t="shared" si="3"/>
        <v xml:space="preserve"> </v>
      </c>
      <c r="K22" s="35" t="str">
        <f t="shared" si="4"/>
        <v xml:space="preserve"> </v>
      </c>
      <c r="L22" s="561"/>
      <c r="M22" s="562"/>
      <c r="N22" s="563"/>
      <c r="O22" s="367">
        <f t="shared" si="5"/>
        <v>0</v>
      </c>
    </row>
    <row r="23" spans="1:15" ht="15" customHeight="1" x14ac:dyDescent="0.2">
      <c r="A23" s="286">
        <f t="shared" si="0"/>
        <v>16</v>
      </c>
      <c r="B23" s="552" t="s">
        <v>860</v>
      </c>
      <c r="C23" s="555"/>
      <c r="D23" s="552"/>
      <c r="E23" s="554"/>
      <c r="F23" s="554"/>
      <c r="G23" s="556"/>
      <c r="H23" s="556"/>
      <c r="I23" s="289">
        <f>IF(AND('Individual Cost Statement'!$D$25:$D$25="Not applicable (all costs in EURO)",G23&gt;0),1,IF(AND('Individual Cost Statement'!$D$25:$D$25="Date when costs incurred",G23&gt;0),0,'Individual Cost Statement'!$F$26))</f>
        <v>1</v>
      </c>
      <c r="J23" s="288" t="str">
        <f t="shared" ref="J23:J38" si="10">IF(AND(G23&gt;0,I23&gt;0),G23/I23," ")</f>
        <v xml:space="preserve"> </v>
      </c>
      <c r="K23" s="288">
        <f>SUM(K8:K22)</f>
        <v>267.2</v>
      </c>
      <c r="L23" s="564"/>
      <c r="M23" s="558" t="str">
        <f>IF(I23&gt;0," ",IF(AND('Individual Cost Statement'!$D$25:$D$25="Date when costs incurred",G23&gt;0),"ENCODE Exchange rate !"," "))</f>
        <v xml:space="preserve"> </v>
      </c>
      <c r="N23" s="559"/>
      <c r="O23" s="383"/>
    </row>
    <row r="24" spans="1:15" ht="30" customHeight="1" x14ac:dyDescent="0.2">
      <c r="A24" s="13">
        <f t="shared" si="0"/>
        <v>17</v>
      </c>
      <c r="B24" s="544"/>
      <c r="C24" s="549"/>
      <c r="D24" s="544"/>
      <c r="E24" s="545"/>
      <c r="F24" s="545"/>
      <c r="G24" s="548"/>
      <c r="H24" s="548"/>
      <c r="I24" s="72">
        <f>IF(AND('Individual Cost Statement'!$D$25:$D$25="Not applicable (all costs in EURO)",G24&gt;0),1,IF(AND('Individual Cost Statement'!$D$25:$D$25="Date when costs incurred",G24&gt;0),0,'Individual Cost Statement'!$F$26))</f>
        <v>1</v>
      </c>
      <c r="J24" s="35" t="str">
        <f t="shared" si="10"/>
        <v xml:space="preserve"> </v>
      </c>
      <c r="K24" s="35" t="str">
        <f t="shared" ref="K24:K38" si="11">IF(AND(H24&gt;0,I24&gt;0),H24/I24," ")</f>
        <v xml:space="preserve"> </v>
      </c>
      <c r="L24" s="561"/>
      <c r="M24" s="562"/>
      <c r="N24" s="563"/>
      <c r="O24" s="367">
        <f t="shared" ref="O24:O38" si="12">IF(D24="",0,YEAR(D24))</f>
        <v>0</v>
      </c>
    </row>
    <row r="25" spans="1:15" ht="24.95" customHeight="1" x14ac:dyDescent="0.2">
      <c r="A25" s="13">
        <f t="shared" si="0"/>
        <v>18</v>
      </c>
      <c r="B25" s="544"/>
      <c r="C25" s="549"/>
      <c r="D25" s="544"/>
      <c r="E25" s="545"/>
      <c r="F25" s="545"/>
      <c r="G25" s="548"/>
      <c r="H25" s="548"/>
      <c r="I25" s="72">
        <f>IF(AND('Individual Cost Statement'!$D$25:$D$25="Not applicable (all costs in EURO)",G25&gt;0),1,IF(AND('Individual Cost Statement'!$D$25:$D$25="Date when costs incurred",G25&gt;0),0,'Individual Cost Statement'!$F$26))</f>
        <v>1</v>
      </c>
      <c r="J25" s="35" t="str">
        <f t="shared" si="10"/>
        <v xml:space="preserve"> </v>
      </c>
      <c r="K25" s="35" t="str">
        <f t="shared" si="11"/>
        <v xml:space="preserve"> </v>
      </c>
      <c r="L25" s="561"/>
      <c r="M25" s="562"/>
      <c r="N25" s="563"/>
      <c r="O25" s="367">
        <f t="shared" si="12"/>
        <v>0</v>
      </c>
    </row>
    <row r="26" spans="1:15" ht="24.95" customHeight="1" x14ac:dyDescent="0.2">
      <c r="A26" s="13">
        <f t="shared" si="0"/>
        <v>19</v>
      </c>
      <c r="B26" s="544"/>
      <c r="C26" s="549"/>
      <c r="D26" s="544"/>
      <c r="E26" s="545"/>
      <c r="F26" s="545"/>
      <c r="G26" s="548"/>
      <c r="H26" s="548"/>
      <c r="I26" s="72">
        <f>IF(AND('Individual Cost Statement'!$D$25:$D$25="Not applicable (all costs in EURO)",G26&gt;0),1,IF(AND('Individual Cost Statement'!$D$25:$D$25="Date when costs incurred",G26&gt;0),0,'Individual Cost Statement'!$F$26))</f>
        <v>1</v>
      </c>
      <c r="J26" s="35" t="str">
        <f t="shared" ref="J26:J30" si="13">IF(AND(G26&gt;0,I26&gt;0),G26/I26," ")</f>
        <v xml:space="preserve"> </v>
      </c>
      <c r="K26" s="35" t="str">
        <f t="shared" ref="K26:K30" si="14">IF(AND(H26&gt;0,I26&gt;0),H26/I26," ")</f>
        <v xml:space="preserve"> </v>
      </c>
      <c r="L26" s="561"/>
      <c r="M26" s="562"/>
      <c r="N26" s="563"/>
      <c r="O26" s="367">
        <f t="shared" si="12"/>
        <v>0</v>
      </c>
    </row>
    <row r="27" spans="1:15" ht="24.95" customHeight="1" x14ac:dyDescent="0.2">
      <c r="A27" s="13">
        <f t="shared" si="0"/>
        <v>20</v>
      </c>
      <c r="B27" s="544"/>
      <c r="C27" s="549"/>
      <c r="D27" s="544"/>
      <c r="E27" s="545"/>
      <c r="F27" s="545"/>
      <c r="G27" s="548"/>
      <c r="H27" s="548"/>
      <c r="I27" s="72">
        <f>IF(AND('Individual Cost Statement'!$D$25:$D$25="Not applicable (all costs in EURO)",G27&gt;0),1,IF(AND('Individual Cost Statement'!$D$25:$D$25="Date when costs incurred",G27&gt;0),0,'Individual Cost Statement'!$F$26))</f>
        <v>1</v>
      </c>
      <c r="J27" s="35" t="str">
        <f t="shared" si="13"/>
        <v xml:space="preserve"> </v>
      </c>
      <c r="K27" s="35" t="str">
        <f t="shared" si="14"/>
        <v xml:space="preserve"> </v>
      </c>
      <c r="L27" s="561"/>
      <c r="M27" s="562"/>
      <c r="N27" s="563"/>
      <c r="O27" s="367">
        <f t="shared" si="12"/>
        <v>0</v>
      </c>
    </row>
    <row r="28" spans="1:15" ht="24.95" customHeight="1" x14ac:dyDescent="0.2">
      <c r="A28" s="13">
        <f t="shared" si="0"/>
        <v>21</v>
      </c>
      <c r="B28" s="544"/>
      <c r="C28" s="549"/>
      <c r="D28" s="544"/>
      <c r="E28" s="545"/>
      <c r="F28" s="545"/>
      <c r="G28" s="548"/>
      <c r="H28" s="548"/>
      <c r="I28" s="72">
        <f>IF(AND('Individual Cost Statement'!$D$25:$D$25="Not applicable (all costs in EURO)",G28&gt;0),1,IF(AND('Individual Cost Statement'!$D$25:$D$25="Date when costs incurred",G28&gt;0),0,'Individual Cost Statement'!$F$26))</f>
        <v>1</v>
      </c>
      <c r="J28" s="35" t="str">
        <f t="shared" si="13"/>
        <v xml:space="preserve"> </v>
      </c>
      <c r="K28" s="35" t="str">
        <f t="shared" si="14"/>
        <v xml:space="preserve"> </v>
      </c>
      <c r="L28" s="561"/>
      <c r="M28" s="562"/>
      <c r="N28" s="563"/>
      <c r="O28" s="367">
        <f t="shared" si="12"/>
        <v>0</v>
      </c>
    </row>
    <row r="29" spans="1:15" ht="24.95" customHeight="1" x14ac:dyDescent="0.2">
      <c r="A29" s="13">
        <f t="shared" si="0"/>
        <v>22</v>
      </c>
      <c r="B29" s="544"/>
      <c r="C29" s="549"/>
      <c r="D29" s="544"/>
      <c r="E29" s="545"/>
      <c r="F29" s="545"/>
      <c r="G29" s="548"/>
      <c r="H29" s="548"/>
      <c r="I29" s="72">
        <f>IF(AND('Individual Cost Statement'!$D$25:$D$25="Not applicable (all costs in EURO)",G29&gt;0),1,IF(AND('Individual Cost Statement'!$D$25:$D$25="Date when costs incurred",G29&gt;0),0,'Individual Cost Statement'!$F$26))</f>
        <v>1</v>
      </c>
      <c r="J29" s="35" t="str">
        <f t="shared" si="13"/>
        <v xml:space="preserve"> </v>
      </c>
      <c r="K29" s="35" t="str">
        <f t="shared" si="14"/>
        <v xml:space="preserve"> </v>
      </c>
      <c r="L29" s="561"/>
      <c r="M29" s="562"/>
      <c r="N29" s="563"/>
      <c r="O29" s="367">
        <f t="shared" si="12"/>
        <v>0</v>
      </c>
    </row>
    <row r="30" spans="1:15" ht="24.95" customHeight="1" x14ac:dyDescent="0.2">
      <c r="A30" s="13">
        <f t="shared" si="0"/>
        <v>23</v>
      </c>
      <c r="B30" s="544"/>
      <c r="C30" s="549"/>
      <c r="D30" s="544"/>
      <c r="E30" s="545"/>
      <c r="F30" s="545"/>
      <c r="G30" s="548"/>
      <c r="H30" s="548"/>
      <c r="I30" s="72">
        <f>IF(AND('Individual Cost Statement'!$D$25:$D$25="Not applicable (all costs in EURO)",G30&gt;0),1,IF(AND('Individual Cost Statement'!$D$25:$D$25="Date when costs incurred",G30&gt;0),0,'Individual Cost Statement'!$F$26))</f>
        <v>1</v>
      </c>
      <c r="J30" s="35" t="str">
        <f t="shared" si="13"/>
        <v xml:space="preserve"> </v>
      </c>
      <c r="K30" s="35" t="str">
        <f t="shared" si="14"/>
        <v xml:space="preserve"> </v>
      </c>
      <c r="L30" s="561"/>
      <c r="M30" s="562"/>
      <c r="N30" s="563"/>
      <c r="O30" s="367">
        <f t="shared" si="12"/>
        <v>0</v>
      </c>
    </row>
    <row r="31" spans="1:15" ht="15" customHeight="1" x14ac:dyDescent="0.2">
      <c r="A31" s="13">
        <f t="shared" si="0"/>
        <v>24</v>
      </c>
      <c r="B31" s="544"/>
      <c r="C31" s="549"/>
      <c r="D31" s="544"/>
      <c r="E31" s="545"/>
      <c r="F31" s="545"/>
      <c r="G31" s="548"/>
      <c r="H31" s="548"/>
      <c r="I31" s="72">
        <f>IF(AND('Individual Cost Statement'!$D$25:$D$25="Not applicable (all costs in EURO)",G31&gt;0),1,IF(AND('Individual Cost Statement'!$D$25:$D$25="Date when costs incurred",G31&gt;0),0,'Individual Cost Statement'!$F$26))</f>
        <v>1</v>
      </c>
      <c r="J31" s="35" t="str">
        <f t="shared" si="10"/>
        <v xml:space="preserve"> </v>
      </c>
      <c r="K31" s="35" t="str">
        <f t="shared" si="11"/>
        <v xml:space="preserve"> </v>
      </c>
      <c r="L31" s="561"/>
      <c r="M31" s="562"/>
      <c r="N31" s="563"/>
      <c r="O31" s="367">
        <f t="shared" si="12"/>
        <v>0</v>
      </c>
    </row>
    <row r="32" spans="1:15" ht="15" customHeight="1" x14ac:dyDescent="0.2">
      <c r="A32" s="13">
        <f t="shared" si="0"/>
        <v>25</v>
      </c>
      <c r="B32" s="544"/>
      <c r="C32" s="549"/>
      <c r="D32" s="544"/>
      <c r="E32" s="545"/>
      <c r="F32" s="545"/>
      <c r="G32" s="548"/>
      <c r="H32" s="548"/>
      <c r="I32" s="72">
        <f>IF(AND('Individual Cost Statement'!$D$25:$D$25="Not applicable (all costs in EURO)",G32&gt;0),1,IF(AND('Individual Cost Statement'!$D$25:$D$25="Date when costs incurred",G32&gt;0),0,'Individual Cost Statement'!$F$26))</f>
        <v>1</v>
      </c>
      <c r="J32" s="35" t="str">
        <f t="shared" ref="J32:J35" si="15">IF(AND(G32&gt;0,I32&gt;0),G32/I32," ")</f>
        <v xml:space="preserve"> </v>
      </c>
      <c r="K32" s="35" t="str">
        <f t="shared" ref="K32:K35" si="16">IF(AND(H32&gt;0,I32&gt;0),H32/I32," ")</f>
        <v xml:space="preserve"> </v>
      </c>
      <c r="L32" s="561"/>
      <c r="M32" s="562"/>
      <c r="N32" s="563"/>
      <c r="O32" s="367">
        <f t="shared" si="12"/>
        <v>0</v>
      </c>
    </row>
    <row r="33" spans="1:15" ht="15" customHeight="1" x14ac:dyDescent="0.2">
      <c r="A33" s="13">
        <f t="shared" si="0"/>
        <v>26</v>
      </c>
      <c r="B33" s="544"/>
      <c r="C33" s="549"/>
      <c r="D33" s="544"/>
      <c r="E33" s="545"/>
      <c r="F33" s="545"/>
      <c r="G33" s="548"/>
      <c r="H33" s="548"/>
      <c r="I33" s="72">
        <f>IF(AND('Individual Cost Statement'!$D$25:$D$25="Not applicable (all costs in EURO)",G33&gt;0),1,IF(AND('Individual Cost Statement'!$D$25:$D$25="Date when costs incurred",G33&gt;0),0,'Individual Cost Statement'!$F$26))</f>
        <v>1</v>
      </c>
      <c r="J33" s="35" t="str">
        <f t="shared" si="15"/>
        <v xml:space="preserve"> </v>
      </c>
      <c r="K33" s="35" t="str">
        <f t="shared" si="16"/>
        <v xml:space="preserve"> </v>
      </c>
      <c r="L33" s="561"/>
      <c r="M33" s="562"/>
      <c r="N33" s="563"/>
      <c r="O33" s="367">
        <f t="shared" si="12"/>
        <v>0</v>
      </c>
    </row>
    <row r="34" spans="1:15" ht="15" customHeight="1" x14ac:dyDescent="0.2">
      <c r="A34" s="13">
        <f t="shared" si="0"/>
        <v>27</v>
      </c>
      <c r="B34" s="544"/>
      <c r="C34" s="549"/>
      <c r="D34" s="544"/>
      <c r="E34" s="545"/>
      <c r="F34" s="545"/>
      <c r="G34" s="548"/>
      <c r="H34" s="548"/>
      <c r="I34" s="72">
        <f>IF(AND('Individual Cost Statement'!$D$25:$D$25="Not applicable (all costs in EURO)",G34&gt;0),1,IF(AND('Individual Cost Statement'!$D$25:$D$25="Date when costs incurred",G34&gt;0),0,'Individual Cost Statement'!$F$26))</f>
        <v>1</v>
      </c>
      <c r="J34" s="35" t="str">
        <f t="shared" si="15"/>
        <v xml:space="preserve"> </v>
      </c>
      <c r="K34" s="35" t="str">
        <f t="shared" si="16"/>
        <v xml:space="preserve"> </v>
      </c>
      <c r="L34" s="561"/>
      <c r="M34" s="562"/>
      <c r="N34" s="563"/>
      <c r="O34" s="367">
        <f t="shared" si="12"/>
        <v>0</v>
      </c>
    </row>
    <row r="35" spans="1:15" ht="15" customHeight="1" x14ac:dyDescent="0.2">
      <c r="A35" s="13">
        <f t="shared" si="0"/>
        <v>28</v>
      </c>
      <c r="B35" s="544"/>
      <c r="C35" s="549"/>
      <c r="D35" s="544"/>
      <c r="E35" s="545"/>
      <c r="F35" s="545"/>
      <c r="G35" s="548"/>
      <c r="H35" s="548"/>
      <c r="I35" s="72">
        <f>IF(AND('Individual Cost Statement'!$D$25:$D$25="Not applicable (all costs in EURO)",G35&gt;0),1,IF(AND('Individual Cost Statement'!$D$25:$D$25="Date when costs incurred",G35&gt;0),0,'Individual Cost Statement'!$F$26))</f>
        <v>1</v>
      </c>
      <c r="J35" s="35" t="str">
        <f t="shared" si="15"/>
        <v xml:space="preserve"> </v>
      </c>
      <c r="K35" s="35" t="str">
        <f t="shared" si="16"/>
        <v xml:space="preserve"> </v>
      </c>
      <c r="L35" s="561"/>
      <c r="M35" s="562"/>
      <c r="N35" s="563"/>
      <c r="O35" s="367">
        <f t="shared" si="12"/>
        <v>0</v>
      </c>
    </row>
    <row r="36" spans="1:15" ht="15" customHeight="1" x14ac:dyDescent="0.2">
      <c r="A36" s="13">
        <f t="shared" si="0"/>
        <v>29</v>
      </c>
      <c r="B36" s="544"/>
      <c r="C36" s="549"/>
      <c r="D36" s="544"/>
      <c r="E36" s="545"/>
      <c r="F36" s="545"/>
      <c r="G36" s="548"/>
      <c r="H36" s="548"/>
      <c r="I36" s="72">
        <f>IF(AND('Individual Cost Statement'!$D$25:$D$25="Not applicable (all costs in EURO)",G36&gt;0),1,IF(AND('Individual Cost Statement'!$D$25:$D$25="Date when costs incurred",G36&gt;0),0,'Individual Cost Statement'!$F$26))</f>
        <v>1</v>
      </c>
      <c r="J36" s="35" t="str">
        <f t="shared" si="10"/>
        <v xml:space="preserve"> </v>
      </c>
      <c r="K36" s="35" t="str">
        <f t="shared" si="11"/>
        <v xml:space="preserve"> </v>
      </c>
      <c r="L36" s="561"/>
      <c r="M36" s="562"/>
      <c r="N36" s="563"/>
      <c r="O36" s="367">
        <f t="shared" si="12"/>
        <v>0</v>
      </c>
    </row>
    <row r="37" spans="1:15" ht="15" customHeight="1" x14ac:dyDescent="0.2">
      <c r="A37" s="13">
        <f t="shared" si="0"/>
        <v>30</v>
      </c>
      <c r="B37" s="544"/>
      <c r="C37" s="549"/>
      <c r="D37" s="544"/>
      <c r="E37" s="545"/>
      <c r="F37" s="545"/>
      <c r="G37" s="548"/>
      <c r="H37" s="548"/>
      <c r="I37" s="72">
        <f>IF(AND('Individual Cost Statement'!$D$25:$D$25="Not applicable (all costs in EURO)",G37&gt;0),1,IF(AND('Individual Cost Statement'!$D$25:$D$25="Date when costs incurred",G37&gt;0),0,'Individual Cost Statement'!$F$26))</f>
        <v>1</v>
      </c>
      <c r="J37" s="35" t="str">
        <f t="shared" si="10"/>
        <v xml:space="preserve"> </v>
      </c>
      <c r="K37" s="35" t="str">
        <f t="shared" si="11"/>
        <v xml:space="preserve"> </v>
      </c>
      <c r="L37" s="561"/>
      <c r="M37" s="562"/>
      <c r="N37" s="563"/>
      <c r="O37" s="367">
        <f t="shared" si="12"/>
        <v>0</v>
      </c>
    </row>
    <row r="38" spans="1:15" ht="15" customHeight="1" x14ac:dyDescent="0.2">
      <c r="A38" s="13">
        <f t="shared" si="0"/>
        <v>31</v>
      </c>
      <c r="B38" s="544"/>
      <c r="C38" s="549"/>
      <c r="D38" s="544"/>
      <c r="E38" s="545"/>
      <c r="F38" s="545"/>
      <c r="G38" s="548"/>
      <c r="H38" s="548"/>
      <c r="I38" s="72">
        <f>IF(AND('Individual Cost Statement'!$D$25:$D$25="Not applicable (all costs in EURO)",G38&gt;0),1,IF(AND('Individual Cost Statement'!$D$25:$D$25="Date when costs incurred",G38&gt;0),0,'Individual Cost Statement'!$F$26))</f>
        <v>1</v>
      </c>
      <c r="J38" s="35" t="str">
        <f t="shared" si="10"/>
        <v xml:space="preserve"> </v>
      </c>
      <c r="K38" s="35" t="str">
        <f t="shared" si="11"/>
        <v xml:space="preserve"> </v>
      </c>
      <c r="L38" s="561"/>
      <c r="M38" s="562"/>
      <c r="N38" s="563"/>
      <c r="O38" s="367">
        <f t="shared" si="12"/>
        <v>0</v>
      </c>
    </row>
    <row r="39" spans="1:15" ht="15" customHeight="1" x14ac:dyDescent="0.2">
      <c r="A39" s="286">
        <f t="shared" si="0"/>
        <v>32</v>
      </c>
      <c r="B39" s="380" t="s">
        <v>861</v>
      </c>
      <c r="C39" s="382"/>
      <c r="D39" s="380"/>
      <c r="E39" s="381"/>
      <c r="F39" s="381"/>
      <c r="G39" s="287"/>
      <c r="H39" s="287"/>
      <c r="I39" s="289">
        <f>IF(AND('Individual Cost Statement'!$D$25:$D$25="Not applicable (all costs in EURO)",G39&gt;0),1,IF(AND('Individual Cost Statement'!$D$25:$D$25="Date when costs incurred",G39&gt;0),0,'Individual Cost Statement'!$F$26))</f>
        <v>1</v>
      </c>
      <c r="J39" s="288" t="str">
        <f t="shared" ref="J39" si="17">IF(AND(G39&gt;0,I39&gt;0),G39/I39," ")</f>
        <v xml:space="preserve"> </v>
      </c>
      <c r="K39" s="288">
        <f>SUM(K24:K38)</f>
        <v>0</v>
      </c>
      <c r="L39" s="564"/>
      <c r="M39" s="558" t="str">
        <f>IF(I39&gt;0," ",IF(AND('Individual Cost Statement'!$D$25:$D$25="Date when costs incurred",G39&gt;0),"ENCODE Exchange rate !"," "))</f>
        <v xml:space="preserve"> </v>
      </c>
      <c r="N39" s="559"/>
      <c r="O39" s="383"/>
    </row>
    <row r="40" spans="1:15" ht="15" customHeight="1" x14ac:dyDescent="0.2">
      <c r="A40" s="907" t="s">
        <v>21</v>
      </c>
      <c r="B40" s="908"/>
      <c r="C40" s="908"/>
      <c r="D40" s="908"/>
      <c r="E40" s="908"/>
      <c r="F40" s="908"/>
      <c r="G40" s="908"/>
      <c r="H40" s="908"/>
      <c r="I40" s="914"/>
      <c r="J40" s="26">
        <f>SUM(J8:J39)</f>
        <v>267.2</v>
      </c>
      <c r="K40" s="26">
        <f>SUM(Other2020+Other2021)</f>
        <v>267.2</v>
      </c>
    </row>
    <row r="45" spans="1:15" x14ac:dyDescent="0.2">
      <c r="B45" s="80"/>
    </row>
    <row r="46" spans="1:15" ht="16.5" customHeight="1" x14ac:dyDescent="0.2">
      <c r="A46" s="899" t="s">
        <v>10</v>
      </c>
      <c r="B46" s="900"/>
      <c r="C46" s="900"/>
      <c r="D46" s="900"/>
      <c r="E46" s="900"/>
      <c r="F46" s="900"/>
      <c r="G46" s="900"/>
      <c r="H46" s="900"/>
      <c r="I46" s="900"/>
      <c r="J46" s="900"/>
      <c r="K46" s="900"/>
      <c r="L46" s="906"/>
    </row>
    <row r="47" spans="1:15" ht="16.5" customHeight="1" x14ac:dyDescent="0.2">
      <c r="A47" s="841" t="s">
        <v>588</v>
      </c>
      <c r="B47" s="842"/>
      <c r="C47" s="842"/>
      <c r="D47" s="842"/>
      <c r="E47" s="842"/>
      <c r="F47" s="842"/>
      <c r="G47" s="842"/>
      <c r="H47" s="842"/>
      <c r="I47" s="842"/>
      <c r="J47" s="842"/>
      <c r="K47" s="842"/>
      <c r="L47" s="843"/>
    </row>
    <row r="48" spans="1:15" ht="16.5" customHeight="1" x14ac:dyDescent="0.2">
      <c r="A48" s="81" t="s">
        <v>4</v>
      </c>
      <c r="B48" s="929" t="s">
        <v>27</v>
      </c>
      <c r="C48" s="930"/>
      <c r="D48" s="930"/>
      <c r="E48" s="930"/>
      <c r="F48" s="930"/>
      <c r="G48" s="930"/>
      <c r="H48" s="930"/>
      <c r="I48" s="930"/>
      <c r="J48" s="930"/>
      <c r="K48" s="930"/>
      <c r="L48" s="249"/>
      <c r="N48" s="94"/>
    </row>
    <row r="49" spans="1:14" ht="16.5" customHeight="1" x14ac:dyDescent="0.2">
      <c r="A49" s="155" t="s">
        <v>81</v>
      </c>
      <c r="B49" s="247" t="s">
        <v>57</v>
      </c>
      <c r="C49" s="248"/>
      <c r="D49" s="248"/>
      <c r="E49" s="248"/>
      <c r="F49" s="248"/>
      <c r="G49" s="248"/>
      <c r="H49" s="248"/>
      <c r="I49" s="248"/>
      <c r="J49" s="248"/>
      <c r="K49" s="248"/>
      <c r="L49" s="249"/>
      <c r="N49" s="94"/>
    </row>
    <row r="50" spans="1:14" ht="16.5" customHeight="1" x14ac:dyDescent="0.2">
      <c r="A50" s="155" t="s">
        <v>82</v>
      </c>
      <c r="B50" s="247" t="s">
        <v>653</v>
      </c>
      <c r="C50" s="248"/>
      <c r="D50" s="248"/>
      <c r="E50" s="248"/>
      <c r="F50" s="248"/>
      <c r="G50" s="248"/>
      <c r="H50" s="248"/>
      <c r="I50" s="248"/>
      <c r="J50" s="248"/>
      <c r="K50" s="248"/>
      <c r="L50" s="249"/>
      <c r="N50" s="94"/>
    </row>
    <row r="51" spans="1:14" ht="16.5" customHeight="1" x14ac:dyDescent="0.2">
      <c r="A51" s="155" t="s">
        <v>83</v>
      </c>
      <c r="B51" s="247" t="s">
        <v>59</v>
      </c>
      <c r="C51" s="248"/>
      <c r="D51" s="248"/>
      <c r="E51" s="248"/>
      <c r="F51" s="248"/>
      <c r="G51" s="248"/>
      <c r="H51" s="248"/>
      <c r="I51" s="248"/>
      <c r="J51" s="248"/>
      <c r="K51" s="248"/>
      <c r="L51" s="249"/>
      <c r="N51" s="94"/>
    </row>
    <row r="52" spans="1:14" ht="34.5" customHeight="1" x14ac:dyDescent="0.2">
      <c r="A52" s="168" t="s">
        <v>85</v>
      </c>
      <c r="B52" s="931" t="s">
        <v>768</v>
      </c>
      <c r="C52" s="921"/>
      <c r="D52" s="921"/>
      <c r="E52" s="921"/>
      <c r="F52" s="921"/>
      <c r="G52" s="921"/>
      <c r="H52" s="921"/>
      <c r="I52" s="921"/>
      <c r="J52" s="921"/>
      <c r="K52" s="921"/>
      <c r="L52" s="922"/>
      <c r="N52" s="269"/>
    </row>
    <row r="53" spans="1:14" ht="16.5" customHeight="1" x14ac:dyDescent="0.2">
      <c r="A53" s="168" t="s">
        <v>86</v>
      </c>
      <c r="B53" s="247" t="s">
        <v>62</v>
      </c>
      <c r="C53" s="248"/>
      <c r="D53" s="248"/>
      <c r="E53" s="248"/>
      <c r="F53" s="248"/>
      <c r="G53" s="248"/>
      <c r="H53" s="248"/>
      <c r="I53" s="248"/>
      <c r="J53" s="248"/>
      <c r="K53" s="248"/>
      <c r="L53" s="249"/>
      <c r="N53" s="94"/>
    </row>
    <row r="54" spans="1:14" ht="16.5" customHeight="1" x14ac:dyDescent="0.2">
      <c r="A54" s="212" t="s">
        <v>51</v>
      </c>
      <c r="B54" s="247" t="s">
        <v>606</v>
      </c>
      <c r="C54" s="248"/>
      <c r="D54" s="248"/>
      <c r="E54" s="248"/>
      <c r="F54" s="248"/>
      <c r="G54" s="248"/>
      <c r="H54" s="248"/>
      <c r="I54" s="248"/>
      <c r="J54" s="248"/>
      <c r="K54" s="248"/>
      <c r="L54" s="249"/>
      <c r="N54" s="94"/>
    </row>
    <row r="55" spans="1:14" ht="16.5" customHeight="1" x14ac:dyDescent="0.2">
      <c r="A55" s="212" t="s">
        <v>52</v>
      </c>
      <c r="B55" s="247" t="s">
        <v>607</v>
      </c>
      <c r="C55" s="248"/>
      <c r="D55" s="248"/>
      <c r="E55" s="248"/>
      <c r="F55" s="248"/>
      <c r="G55" s="248"/>
      <c r="H55" s="248"/>
      <c r="I55" s="248"/>
      <c r="J55" s="248"/>
      <c r="K55" s="248"/>
      <c r="L55" s="249"/>
      <c r="N55" s="94"/>
    </row>
    <row r="56" spans="1:14" ht="16.5" customHeight="1" x14ac:dyDescent="0.2">
      <c r="A56" s="212" t="s">
        <v>53</v>
      </c>
      <c r="B56" s="159" t="s">
        <v>605</v>
      </c>
      <c r="C56" s="248"/>
      <c r="D56" s="248"/>
      <c r="E56" s="248"/>
      <c r="F56" s="248"/>
      <c r="G56" s="248"/>
      <c r="H56" s="248"/>
      <c r="I56" s="248"/>
      <c r="J56" s="248"/>
      <c r="K56" s="248"/>
      <c r="L56" s="249"/>
      <c r="N56" s="94"/>
    </row>
    <row r="57" spans="1:14" ht="24.95" customHeight="1" x14ac:dyDescent="0.2">
      <c r="A57" s="212" t="s">
        <v>53</v>
      </c>
      <c r="B57" s="835" t="s">
        <v>648</v>
      </c>
      <c r="C57" s="919"/>
      <c r="D57" s="919"/>
      <c r="E57" s="919"/>
      <c r="F57" s="919"/>
      <c r="G57" s="919"/>
      <c r="H57" s="919"/>
      <c r="I57" s="919"/>
      <c r="J57" s="919"/>
      <c r="K57" s="919"/>
      <c r="L57" s="920"/>
      <c r="N57" s="94"/>
    </row>
    <row r="58" spans="1:14" ht="24.95" customHeight="1" x14ac:dyDescent="0.2">
      <c r="A58" s="212" t="s">
        <v>53</v>
      </c>
      <c r="B58" s="835" t="s">
        <v>647</v>
      </c>
      <c r="C58" s="919"/>
      <c r="D58" s="919"/>
      <c r="E58" s="919"/>
      <c r="F58" s="919"/>
      <c r="G58" s="919"/>
      <c r="H58" s="919"/>
      <c r="I58" s="919"/>
      <c r="J58" s="919"/>
      <c r="K58" s="919"/>
      <c r="L58" s="920"/>
      <c r="N58" s="94"/>
    </row>
    <row r="59" spans="1:14" ht="16.5" customHeight="1" x14ac:dyDescent="0.2">
      <c r="A59" s="212" t="s">
        <v>54</v>
      </c>
      <c r="B59" s="247" t="s">
        <v>623</v>
      </c>
      <c r="C59" s="248"/>
      <c r="D59" s="248"/>
      <c r="E59" s="248"/>
      <c r="F59" s="248"/>
      <c r="G59" s="248"/>
      <c r="H59" s="248"/>
      <c r="I59" s="248"/>
      <c r="J59" s="248"/>
      <c r="K59" s="248"/>
      <c r="L59" s="249"/>
      <c r="N59" s="94"/>
    </row>
    <row r="60" spans="1:14" ht="16.5" customHeight="1" x14ac:dyDescent="0.2">
      <c r="A60" s="212" t="s">
        <v>514</v>
      </c>
      <c r="B60" s="247" t="s">
        <v>624</v>
      </c>
      <c r="C60" s="248"/>
      <c r="D60" s="248"/>
      <c r="E60" s="248"/>
      <c r="F60" s="248"/>
      <c r="G60" s="248"/>
      <c r="H60" s="248"/>
      <c r="I60" s="248"/>
      <c r="J60" s="248"/>
      <c r="K60" s="248"/>
      <c r="L60" s="249"/>
      <c r="N60" s="94"/>
    </row>
    <row r="61" spans="1:14" ht="42" customHeight="1" x14ac:dyDescent="0.2">
      <c r="A61" s="167" t="s">
        <v>5</v>
      </c>
      <c r="B61" s="835" t="s">
        <v>656</v>
      </c>
      <c r="C61" s="836"/>
      <c r="D61" s="836"/>
      <c r="E61" s="836"/>
      <c r="F61" s="836"/>
      <c r="G61" s="836"/>
      <c r="H61" s="836"/>
      <c r="I61" s="836"/>
      <c r="J61" s="836"/>
      <c r="K61" s="836"/>
      <c r="L61" s="837"/>
      <c r="N61" s="94"/>
    </row>
    <row r="62" spans="1:14" ht="16.5" customHeight="1" x14ac:dyDescent="0.2">
      <c r="A62" s="169"/>
      <c r="N62" s="90"/>
    </row>
  </sheetData>
  <sheetProtection algorithmName="SHA-512" hashValue="enD0F7sFhQ8PkRKSAvZHPdjyF13qF5/Jox3dQmTELMc8qbgFdxh4C0BPaEcFXw9hbfmWogzzZryac30XgQW67g==" saltValue="WHOHxNmOu6oPUxKCkshK8w==" spinCount="100000" sheet="1" objects="1" scenarios="1"/>
  <customSheetViews>
    <customSheetView guid="{B30AE3CA-B263-4ED9-9BD8-49357E294511}" showPageBreaks="1" fitToPage="1" showRuler="0" topLeftCell="C16">
      <selection activeCell="C16" sqref="A1:IV65536"/>
      <pageMargins left="0.75" right="0.75" top="1" bottom="1" header="0.5" footer="0.5"/>
      <pageSetup paperSize="9" scale="57" orientation="landscape" r:id="rId1"/>
      <headerFooter alignWithMargins="0">
        <oddHeader>&amp;C&amp;A</oddHeader>
        <oddFooter>&amp;C&amp;F</oddFooter>
      </headerFooter>
    </customSheetView>
  </customSheetViews>
  <mergeCells count="17">
    <mergeCell ref="B61:L61"/>
    <mergeCell ref="B57:L57"/>
    <mergeCell ref="B58:L58"/>
    <mergeCell ref="B5:D5"/>
    <mergeCell ref="A46:L46"/>
    <mergeCell ref="A47:L47"/>
    <mergeCell ref="B52:L52"/>
    <mergeCell ref="I1:K1"/>
    <mergeCell ref="I2:K2"/>
    <mergeCell ref="I3:K3"/>
    <mergeCell ref="B48:K48"/>
    <mergeCell ref="A40:I40"/>
    <mergeCell ref="G5:K5"/>
    <mergeCell ref="C1:E1"/>
    <mergeCell ref="C2:E2"/>
    <mergeCell ref="C3:E3"/>
    <mergeCell ref="E5:F5"/>
  </mergeCells>
  <phoneticPr fontId="10" type="noConversion"/>
  <conditionalFormatting sqref="E1:E3">
    <cfRule type="cellIs" dxfId="23" priority="119" operator="equal">
      <formula>"ADDITIONAL"</formula>
    </cfRule>
    <cfRule type="cellIs" dxfId="22" priority="120" operator="equal">
      <formula>"?"</formula>
    </cfRule>
  </conditionalFormatting>
  <conditionalFormatting sqref="I23:I25 I31 I36:I38">
    <cfRule type="cellIs" dxfId="21" priority="118" operator="equal">
      <formula>0</formula>
    </cfRule>
  </conditionalFormatting>
  <conditionalFormatting sqref="I23:I25 I31 I36:I38">
    <cfRule type="expression" dxfId="20" priority="117">
      <formula>$M23="ENCODE Exchange rate !"</formula>
    </cfRule>
  </conditionalFormatting>
  <conditionalFormatting sqref="I39">
    <cfRule type="cellIs" dxfId="19" priority="14" operator="equal">
      <formula>0</formula>
    </cfRule>
  </conditionalFormatting>
  <conditionalFormatting sqref="I39">
    <cfRule type="expression" dxfId="18" priority="13">
      <formula>$M39="ENCODE Exchange rate !"</formula>
    </cfRule>
  </conditionalFormatting>
  <conditionalFormatting sqref="I8">
    <cfRule type="cellIs" dxfId="17" priority="12" operator="equal">
      <formula>0</formula>
    </cfRule>
  </conditionalFormatting>
  <conditionalFormatting sqref="I8">
    <cfRule type="expression" dxfId="16" priority="11">
      <formula>$M8="ENCODE Exchange rate !"</formula>
    </cfRule>
  </conditionalFormatting>
  <conditionalFormatting sqref="I9:I14 I16 I22">
    <cfRule type="cellIs" dxfId="15" priority="10" operator="equal">
      <formula>0</formula>
    </cfRule>
  </conditionalFormatting>
  <conditionalFormatting sqref="I9:I14 I16 I22">
    <cfRule type="expression" dxfId="14" priority="9">
      <formula>$M9="ENCODE Exchange rate !"</formula>
    </cfRule>
  </conditionalFormatting>
  <conditionalFormatting sqref="I15">
    <cfRule type="cellIs" dxfId="13" priority="8" operator="equal">
      <formula>0</formula>
    </cfRule>
  </conditionalFormatting>
  <conditionalFormatting sqref="I15">
    <cfRule type="expression" dxfId="12" priority="7">
      <formula>$M15="ENCODE Exchange rate !"</formula>
    </cfRule>
  </conditionalFormatting>
  <conditionalFormatting sqref="I26:I30">
    <cfRule type="cellIs" dxfId="11" priority="6" operator="equal">
      <formula>0</formula>
    </cfRule>
  </conditionalFormatting>
  <conditionalFormatting sqref="I26:I30">
    <cfRule type="expression" dxfId="10" priority="5">
      <formula>$M26="ENCODE Exchange rate !"</formula>
    </cfRule>
  </conditionalFormatting>
  <conditionalFormatting sqref="I17:I21">
    <cfRule type="cellIs" dxfId="9" priority="4" operator="equal">
      <formula>0</formula>
    </cfRule>
  </conditionalFormatting>
  <conditionalFormatting sqref="I17:I21">
    <cfRule type="expression" dxfId="8" priority="3">
      <formula>$M17="ENCODE Exchange rate !"</formula>
    </cfRule>
  </conditionalFormatting>
  <conditionalFormatting sqref="I32:I35">
    <cfRule type="cellIs" dxfId="7" priority="2" operator="equal">
      <formula>0</formula>
    </cfRule>
  </conditionalFormatting>
  <conditionalFormatting sqref="I32:I35">
    <cfRule type="expression" dxfId="6" priority="1">
      <formula>$M32="ENCODE Exchange rate !"</formula>
    </cfRule>
  </conditionalFormatting>
  <dataValidations count="2">
    <dataValidation type="custom" allowBlank="1" showInputMessage="1" showErrorMessage="1" error="Amount WITH non-recoverable VAT cannot be smaller than Amount WITHOUT VAT" sqref="H8:H39">
      <formula1>(H8&gt;=G8)</formula1>
    </dataValidation>
    <dataValidation type="list" allowBlank="1" showInputMessage="1" showErrorMessage="1" sqref="M8:M39">
      <formula1>ActionNr</formula1>
    </dataValidation>
  </dataValidations>
  <hyperlinks>
    <hyperlink ref="B45" location="_ftnref1" display="_ftnref1"/>
  </hyperlinks>
  <pageMargins left="0.31496062992125984" right="0.39370078740157483" top="0.86614173228346458" bottom="0.59055118110236227" header="0.39370078740157483" footer="0.39370078740157483"/>
  <pageSetup paperSize="9" scale="54" fitToHeight="5" orientation="landscape" r:id="rId2"/>
  <headerFooter scaleWithDoc="0">
    <oddHeader>&amp;C&amp;"Arial,Gras"&amp;12Individual Financial Statement - Details on &amp;A&amp;R&amp;G</oddHeader>
    <oddFooter>&amp;C&amp;8Page &amp;P of &amp;N</oddFooter>
  </headerFooter>
  <drawing r:id="rId3"/>
  <legacyDrawing r:id="rId4"/>
  <legacyDrawingHF r:id="rId5"/>
  <controls>
    <mc:AlternateContent xmlns:mc="http://schemas.openxmlformats.org/markup-compatibility/2006">
      <mc:Choice Requires="x14">
        <control shapeId="27649" r:id="rId6" name="CommandButton">
          <controlPr defaultSize="0" print="0" autoLine="0" r:id="rId7">
            <anchor moveWithCells="1">
              <from>
                <xdr:col>12</xdr:col>
                <xdr:colOff>390525</xdr:colOff>
                <xdr:row>0</xdr:row>
                <xdr:rowOff>123825</xdr:rowOff>
              </from>
              <to>
                <xdr:col>14</xdr:col>
                <xdr:colOff>152400</xdr:colOff>
                <xdr:row>2</xdr:row>
                <xdr:rowOff>152400</xdr:rowOff>
              </to>
            </anchor>
          </controlPr>
        </control>
      </mc:Choice>
      <mc:Fallback>
        <control shapeId="27649" r:id="rId6" name="CommandButton"/>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LISTS!$K$2:$K$9</xm:f>
          </x14:formula1>
          <xm:sqref>L8:L39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FF00"/>
    <pageSetUpPr fitToPage="1"/>
  </sheetPr>
  <dimension ref="A1:N47"/>
  <sheetViews>
    <sheetView workbookViewId="0">
      <selection activeCell="F22" sqref="F22"/>
    </sheetView>
  </sheetViews>
  <sheetFormatPr defaultRowHeight="16.5" customHeight="1" x14ac:dyDescent="0.2"/>
  <cols>
    <col min="1" max="1" width="3" style="125" bestFit="1" customWidth="1"/>
    <col min="2" max="2" width="39.42578125" customWidth="1"/>
    <col min="3" max="3" width="18.5703125" customWidth="1"/>
    <col min="4" max="4" width="12.140625" style="3" customWidth="1"/>
    <col min="5" max="5" width="11.42578125" style="3" customWidth="1"/>
    <col min="6" max="6" width="18.5703125" customWidth="1"/>
    <col min="7" max="7" width="22.85546875" bestFit="1" customWidth="1"/>
  </cols>
  <sheetData>
    <row r="1" spans="1:14" ht="16.5" customHeight="1" x14ac:dyDescent="0.2">
      <c r="B1" s="123" t="s">
        <v>684</v>
      </c>
      <c r="C1" s="937" t="str">
        <f>'Individual Cost Statement'!B3:B3</f>
        <v>LIFE19 ENV/DK/000013 - ForFit</v>
      </c>
      <c r="D1" s="937"/>
      <c r="E1" s="937"/>
      <c r="F1" s="124" t="s">
        <v>73</v>
      </c>
      <c r="G1" s="106" t="str">
        <f>'Individual Cost Statement'!E3:E3</f>
        <v>1. September 2020</v>
      </c>
    </row>
    <row r="2" spans="1:14" ht="16.5" customHeight="1" x14ac:dyDescent="0.2">
      <c r="B2" s="123" t="s">
        <v>178</v>
      </c>
      <c r="C2" s="937" t="str">
        <f>'Individual Cost Statement'!B4:B4</f>
        <v>Denmark</v>
      </c>
      <c r="D2" s="937"/>
      <c r="E2" s="937"/>
      <c r="F2" s="124" t="s">
        <v>74</v>
      </c>
      <c r="G2" s="106" t="str">
        <f>'Individual Cost Statement'!E4:E4</f>
        <v>31. December 2020</v>
      </c>
    </row>
    <row r="3" spans="1:14" ht="16.5" customHeight="1" x14ac:dyDescent="0.2">
      <c r="B3" s="123" t="s">
        <v>524</v>
      </c>
      <c r="C3" s="937" t="str">
        <f>'Individual Cost Statement'!B6:B6</f>
        <v>Københavns Universitet</v>
      </c>
      <c r="D3" s="937"/>
      <c r="E3" s="937"/>
      <c r="F3" s="19"/>
      <c r="G3" s="19"/>
      <c r="H3" s="19"/>
      <c r="I3" s="20"/>
      <c r="J3" s="20"/>
      <c r="K3" s="21"/>
      <c r="L3" s="20"/>
      <c r="M3" s="50"/>
      <c r="N3" s="50"/>
    </row>
    <row r="5" spans="1:14" s="60" customFormat="1" ht="18" x14ac:dyDescent="0.2">
      <c r="A5" s="22"/>
      <c r="B5" s="932" t="s">
        <v>686</v>
      </c>
      <c r="C5" s="932"/>
      <c r="D5" s="932"/>
      <c r="E5" s="932"/>
      <c r="F5" s="933"/>
      <c r="I5"/>
      <c r="J5"/>
      <c r="K5"/>
      <c r="L5"/>
    </row>
    <row r="6" spans="1:14" s="60" customFormat="1" ht="45.2" customHeight="1" x14ac:dyDescent="0.2">
      <c r="A6" s="22"/>
      <c r="B6" s="938" t="str">
        <f>IF(ISBLANK('Individual Cost Statement'!B7:B7)," ", IF('Individual Cost Statement'!B7:B7="COORDINATING beneficiary", "List of payments received and expected from EC/EASME","List of payments received and expected from the Coordinating Beneficiary"))</f>
        <v>List of payments received and expected from the Coordinating Beneficiary</v>
      </c>
      <c r="C6" s="939"/>
      <c r="D6" s="939"/>
      <c r="E6" s="940"/>
      <c r="F6" s="121" t="str">
        <f>CONCATENATE("Amount of co-funding in ",KursIArk)</f>
        <v>Amount of co-funding in Dkr</v>
      </c>
      <c r="H6"/>
      <c r="I6"/>
      <c r="J6"/>
      <c r="K6"/>
    </row>
    <row r="7" spans="1:14" s="60" customFormat="1" ht="16.5" customHeight="1" x14ac:dyDescent="0.2">
      <c r="A7" s="22">
        <v>1</v>
      </c>
      <c r="B7" s="941" t="s">
        <v>953</v>
      </c>
      <c r="C7" s="942"/>
      <c r="D7" s="942"/>
      <c r="E7" s="943"/>
      <c r="F7" s="128">
        <f ca="1">EligibleCost*EUPct</f>
        <v>1452055.8949864348</v>
      </c>
    </row>
    <row r="8" spans="1:14" s="60" customFormat="1" ht="16.5" customHeight="1" x14ac:dyDescent="0.2">
      <c r="A8" s="22">
        <v>2</v>
      </c>
      <c r="B8" s="941"/>
      <c r="C8" s="942"/>
      <c r="D8" s="942"/>
      <c r="E8" s="943"/>
      <c r="F8" s="128"/>
    </row>
    <row r="9" spans="1:14" s="60" customFormat="1" ht="16.5" customHeight="1" x14ac:dyDescent="0.2">
      <c r="A9" s="22">
        <v>3</v>
      </c>
      <c r="B9" s="941"/>
      <c r="C9" s="942"/>
      <c r="D9" s="942"/>
      <c r="E9" s="943"/>
      <c r="F9" s="128"/>
    </row>
    <row r="10" spans="1:14" s="60" customFormat="1" ht="16.5" customHeight="1" x14ac:dyDescent="0.2">
      <c r="A10" s="22">
        <v>4</v>
      </c>
      <c r="B10" s="941"/>
      <c r="C10" s="942"/>
      <c r="D10" s="942"/>
      <c r="E10" s="943"/>
      <c r="F10" s="128"/>
    </row>
    <row r="11" spans="1:14" s="60" customFormat="1" ht="16.5" customHeight="1" thickBot="1" x14ac:dyDescent="0.25">
      <c r="A11" s="22">
        <v>5</v>
      </c>
      <c r="B11" s="941"/>
      <c r="C11" s="942"/>
      <c r="D11" s="942"/>
      <c r="E11" s="943"/>
      <c r="F11" s="128"/>
    </row>
    <row r="12" spans="1:14" s="60" customFormat="1" ht="30" customHeight="1" thickBot="1" x14ac:dyDescent="0.25">
      <c r="A12" s="22"/>
      <c r="B12" s="934" t="s">
        <v>687</v>
      </c>
      <c r="C12" s="935"/>
      <c r="D12" s="935"/>
      <c r="E12" s="936"/>
      <c r="F12" s="134">
        <f ca="1">SUM(F7:F11)</f>
        <v>1452055.8949864348</v>
      </c>
    </row>
    <row r="13" spans="1:14" s="60" customFormat="1" ht="16.5" customHeight="1" x14ac:dyDescent="0.2">
      <c r="A13" s="22"/>
      <c r="D13" s="90"/>
      <c r="E13" s="90"/>
    </row>
    <row r="14" spans="1:14" s="60" customFormat="1" ht="16.5" customHeight="1" x14ac:dyDescent="0.2">
      <c r="A14" s="22"/>
      <c r="D14" s="90"/>
      <c r="E14" s="90"/>
    </row>
    <row r="15" spans="1:14" s="60" customFormat="1" ht="18" x14ac:dyDescent="0.2">
      <c r="A15" s="22"/>
      <c r="B15" s="932" t="s">
        <v>633</v>
      </c>
      <c r="C15" s="932"/>
      <c r="D15" s="932"/>
      <c r="E15" s="932"/>
      <c r="F15" s="933"/>
    </row>
    <row r="16" spans="1:14" s="60" customFormat="1" ht="30" x14ac:dyDescent="0.2">
      <c r="A16" s="22"/>
      <c r="B16" s="121" t="s">
        <v>634</v>
      </c>
      <c r="C16" s="121" t="str">
        <f>CONCATENATE("Amount in ",KursIArk)</f>
        <v>Amount in Dkr</v>
      </c>
      <c r="D16" s="121" t="s">
        <v>9</v>
      </c>
      <c r="E16" s="121" t="s">
        <v>3</v>
      </c>
      <c r="F16" s="121" t="str">
        <f>CONCATENATE("Amount of co-funding in ",KursIArk)</f>
        <v>Amount of co-funding in Dkr</v>
      </c>
    </row>
    <row r="17" spans="1:7" s="60" customFormat="1" ht="16.5" customHeight="1" x14ac:dyDescent="0.2">
      <c r="A17" s="22">
        <v>1</v>
      </c>
      <c r="B17" s="763" t="s">
        <v>954</v>
      </c>
      <c r="C17" s="128"/>
      <c r="D17" s="127"/>
      <c r="E17" s="72">
        <f>IF(AND('Individual Cost Statement'!$D$25:$D$25="Not applicable (all costs in EURO)",C17&gt;0),1,IF(AND('Individual Cost Statement'!$D$25:$D$25="Date when costs incurred",C17&gt;0),0,'Individual Cost Statement'!$F$26))</f>
        <v>1</v>
      </c>
      <c r="F17" s="129">
        <f ca="1">EligibleCost*(1-(EUPct+CoFinansPct))</f>
        <v>89445.120661025343</v>
      </c>
      <c r="G17" s="74" t="str">
        <f>IF(E17&gt;0," ",IF(AND('Individual Cost Statement'!$D$25:$D$25="Date when costs incurred",C17&gt;0),"ENCODE Exchange rate !"," "))</f>
        <v xml:space="preserve"> </v>
      </c>
    </row>
    <row r="18" spans="1:7" s="60" customFormat="1" ht="16.5" customHeight="1" x14ac:dyDescent="0.2">
      <c r="A18" s="22">
        <v>2</v>
      </c>
      <c r="B18" s="127"/>
      <c r="C18" s="128"/>
      <c r="D18" s="127"/>
      <c r="E18" s="72">
        <f>IF(AND('Individual Cost Statement'!$D$25:$D$25="Not applicable (all costs in EURO)",C18&gt;0),1,IF(AND('Individual Cost Statement'!$D$25:$D$25="Date when costs incurred",C18&gt;0),0,'Individual Cost Statement'!$F$26))</f>
        <v>1</v>
      </c>
      <c r="F18" s="129" t="str">
        <f>IF(C18&lt;&gt;0,C18/E18," ")</f>
        <v xml:space="preserve"> </v>
      </c>
      <c r="G18" s="74" t="str">
        <f>IF(E18&gt;0," ",IF(AND('Individual Cost Statement'!$D$25:$D$25="Date when costs incurred",C18&gt;0),"ENCODE Exchange rate !"," "))</f>
        <v xml:space="preserve"> </v>
      </c>
    </row>
    <row r="19" spans="1:7" s="60" customFormat="1" ht="16.5" customHeight="1" x14ac:dyDescent="0.2">
      <c r="A19" s="22">
        <v>3</v>
      </c>
      <c r="B19" s="127"/>
      <c r="C19" s="128"/>
      <c r="D19" s="127"/>
      <c r="E19" s="72">
        <f>IF(AND('Individual Cost Statement'!$D$25:$D$25="Not applicable (all costs in EURO)",C19&gt;0),1,IF(AND('Individual Cost Statement'!$D$25:$D$25="Date when costs incurred",C19&gt;0),0,'Individual Cost Statement'!$F$26))</f>
        <v>1</v>
      </c>
      <c r="F19" s="129" t="str">
        <f>IF(C19&lt;&gt;0,C19/E19," ")</f>
        <v xml:space="preserve"> </v>
      </c>
      <c r="G19" s="74" t="str">
        <f>IF(E19&gt;0," ",IF(AND('Individual Cost Statement'!$D$25:$D$25="Date when costs incurred",C19&gt;0),"ENCODE Exchange rate !"," "))</f>
        <v xml:space="preserve"> </v>
      </c>
    </row>
    <row r="20" spans="1:7" s="60" customFormat="1" ht="16.5" customHeight="1" x14ac:dyDescent="0.2">
      <c r="A20" s="22">
        <v>4</v>
      </c>
      <c r="B20" s="127"/>
      <c r="C20" s="128"/>
      <c r="D20" s="127"/>
      <c r="E20" s="72">
        <f>IF(AND('Individual Cost Statement'!$D$25:$D$25="Not applicable (all costs in EURO)",C20&gt;0),1,IF(AND('Individual Cost Statement'!$D$25:$D$25="Date when costs incurred",C20&gt;0),0,'Individual Cost Statement'!$F$26))</f>
        <v>1</v>
      </c>
      <c r="F20" s="129" t="str">
        <f>IF(C20&lt;&gt;0,C20/E20," ")</f>
        <v xml:space="preserve"> </v>
      </c>
      <c r="G20" s="74" t="str">
        <f>IF(E20&gt;0," ",IF(AND('Individual Cost Statement'!$D$25:$D$25="Date when costs incurred",C20&gt;0),"ENCODE Exchange rate !"," "))</f>
        <v xml:space="preserve"> </v>
      </c>
    </row>
    <row r="21" spans="1:7" s="60" customFormat="1" ht="16.5" customHeight="1" thickBot="1" x14ac:dyDescent="0.25">
      <c r="A21" s="22">
        <v>5</v>
      </c>
      <c r="B21" s="127"/>
      <c r="C21" s="128"/>
      <c r="D21" s="127"/>
      <c r="E21" s="72">
        <f>IF(AND('Individual Cost Statement'!$D$25:$D$25="Not applicable (all costs in EURO)",C21&gt;0),1,IF(AND('Individual Cost Statement'!$D$25:$D$25="Date when costs incurred",C21&gt;0),0,'Individual Cost Statement'!$F$26))</f>
        <v>1</v>
      </c>
      <c r="F21" s="129" t="str">
        <f>IF(C21&lt;&gt;0,C21/E21," ")</f>
        <v xml:space="preserve"> </v>
      </c>
      <c r="G21" s="74" t="str">
        <f>IF(E21&gt;0," ",IF(AND('Individual Cost Statement'!$D$25:$D$25="Date when costs incurred",C21&gt;0),"ENCODE Exchange rate !"," "))</f>
        <v xml:space="preserve"> </v>
      </c>
    </row>
    <row r="22" spans="1:7" s="60" customFormat="1" ht="30" customHeight="1" thickBot="1" x14ac:dyDescent="0.25">
      <c r="A22" s="22"/>
      <c r="B22" s="934" t="s">
        <v>642</v>
      </c>
      <c r="C22" s="935"/>
      <c r="D22" s="935"/>
      <c r="E22" s="936"/>
      <c r="F22" s="134">
        <f ca="1">SUM(F17:F21)</f>
        <v>89445.120661025343</v>
      </c>
    </row>
    <row r="23" spans="1:7" s="60" customFormat="1" ht="16.5" customHeight="1" x14ac:dyDescent="0.2">
      <c r="A23" s="22"/>
      <c r="D23" s="90"/>
      <c r="E23" s="90"/>
    </row>
    <row r="24" spans="1:7" s="60" customFormat="1" ht="16.5" customHeight="1" x14ac:dyDescent="0.2">
      <c r="A24" s="22"/>
      <c r="D24" s="90"/>
      <c r="E24" s="90"/>
    </row>
    <row r="25" spans="1:7" s="60" customFormat="1" ht="18" x14ac:dyDescent="0.2">
      <c r="A25" s="22"/>
      <c r="B25" s="932" t="s">
        <v>635</v>
      </c>
      <c r="C25" s="932"/>
      <c r="D25" s="932"/>
      <c r="E25" s="932"/>
      <c r="F25" s="933"/>
    </row>
    <row r="26" spans="1:7" s="60" customFormat="1" ht="45" x14ac:dyDescent="0.2">
      <c r="A26" s="22"/>
      <c r="B26" s="121" t="s">
        <v>45</v>
      </c>
      <c r="C26" s="121" t="s">
        <v>2</v>
      </c>
      <c r="D26" s="121" t="s">
        <v>9</v>
      </c>
      <c r="E26" s="121" t="s">
        <v>3</v>
      </c>
      <c r="F26" s="121" t="s">
        <v>17</v>
      </c>
    </row>
    <row r="27" spans="1:7" s="60" customFormat="1" ht="16.5" customHeight="1" x14ac:dyDescent="0.2">
      <c r="A27" s="22">
        <v>1</v>
      </c>
      <c r="B27" s="127" t="s">
        <v>972</v>
      </c>
      <c r="C27" s="128"/>
      <c r="D27" s="127"/>
      <c r="E27" s="72">
        <f>IF(AND('Individual Cost Statement'!$D$25:$D$25="Not applicable (all costs in EURO)",C27&gt;0),1,IF(AND('Individual Cost Statement'!$D$25:$D$25="Date when costs incurred",C27&gt;0),0,'Individual Cost Statement'!$F$26))</f>
        <v>1</v>
      </c>
      <c r="F27" s="129">
        <f ca="1">EligibleCost*CoFinansPct</f>
        <v>361586.65799137956</v>
      </c>
      <c r="G27" s="74" t="str">
        <f>IF(E27&gt;0," ",IF(AND('Individual Cost Statement'!$D$25:$D$25="Date when costs incurred",C27&gt;0),"ENCODE Exchange rate !"," "))</f>
        <v xml:space="preserve"> </v>
      </c>
    </row>
    <row r="28" spans="1:7" s="60" customFormat="1" ht="16.5" customHeight="1" x14ac:dyDescent="0.2">
      <c r="A28" s="22">
        <v>2</v>
      </c>
      <c r="B28" s="127"/>
      <c r="C28" s="128"/>
      <c r="D28" s="127"/>
      <c r="E28" s="72">
        <f>IF(AND('Individual Cost Statement'!$D$25:$D$25="Not applicable (all costs in EURO)",C28&gt;0),1,IF(AND('Individual Cost Statement'!$D$25:$D$25="Date when costs incurred",C28&gt;0),0,'Individual Cost Statement'!$F$26))</f>
        <v>1</v>
      </c>
      <c r="F28" s="129" t="str">
        <f>IF(C28&lt;&gt;0,C28/E28," ")</f>
        <v xml:space="preserve"> </v>
      </c>
      <c r="G28" s="74" t="str">
        <f>IF(E28&gt;0," ",IF(AND('Individual Cost Statement'!$D$25:$D$25="Date when costs incurred",C28&gt;0),"ENCODE Exchange rate !"," "))</f>
        <v xml:space="preserve"> </v>
      </c>
    </row>
    <row r="29" spans="1:7" s="60" customFormat="1" ht="16.5" customHeight="1" x14ac:dyDescent="0.2">
      <c r="A29" s="22">
        <v>3</v>
      </c>
      <c r="B29" s="127"/>
      <c r="C29" s="128"/>
      <c r="D29" s="127"/>
      <c r="E29" s="72">
        <f>IF(AND('Individual Cost Statement'!$D$25:$D$25="Not applicable (all costs in EURO)",C29&gt;0),1,IF(AND('Individual Cost Statement'!$D$25:$D$25="Date when costs incurred",C29&gt;0),0,'Individual Cost Statement'!$F$26))</f>
        <v>1</v>
      </c>
      <c r="F29" s="129" t="str">
        <f>IF(C29&lt;&gt;0,C29/E29," ")</f>
        <v xml:space="preserve"> </v>
      </c>
      <c r="G29" s="74" t="str">
        <f>IF(E29&gt;0," ",IF(AND('Individual Cost Statement'!$D$25:$D$25="Date when costs incurred",C29&gt;0),"ENCODE Exchange rate !"," "))</f>
        <v xml:space="preserve"> </v>
      </c>
    </row>
    <row r="30" spans="1:7" s="60" customFormat="1" ht="16.5" customHeight="1" x14ac:dyDescent="0.2">
      <c r="A30" s="22">
        <v>4</v>
      </c>
      <c r="B30" s="127"/>
      <c r="C30" s="128"/>
      <c r="D30" s="127"/>
      <c r="E30" s="72">
        <f>IF(AND('Individual Cost Statement'!$D$25:$D$25="Not applicable (all costs in EURO)",C30&gt;0),1,IF(AND('Individual Cost Statement'!$D$25:$D$25="Date when costs incurred",C30&gt;0),0,'Individual Cost Statement'!$F$26))</f>
        <v>1</v>
      </c>
      <c r="F30" s="129" t="str">
        <f>IF(C30&lt;&gt;0,C30/E30," ")</f>
        <v xml:space="preserve"> </v>
      </c>
      <c r="G30" s="74" t="str">
        <f>IF(E30&gt;0," ",IF(AND('Individual Cost Statement'!$D$25:$D$25="Date when costs incurred",C30&gt;0),"ENCODE Exchange rate !"," "))</f>
        <v xml:space="preserve"> </v>
      </c>
    </row>
    <row r="31" spans="1:7" s="60" customFormat="1" ht="16.5" customHeight="1" thickBot="1" x14ac:dyDescent="0.25">
      <c r="A31" s="22">
        <v>5</v>
      </c>
      <c r="B31" s="127"/>
      <c r="C31" s="128"/>
      <c r="D31" s="127"/>
      <c r="E31" s="72">
        <f>IF(AND('Individual Cost Statement'!$D$25:$D$25="Not applicable (all costs in EURO)",C31&gt;0),1,IF(AND('Individual Cost Statement'!$D$25:$D$25="Date when costs incurred",C31&gt;0),0,'Individual Cost Statement'!$F$26))</f>
        <v>1</v>
      </c>
      <c r="F31" s="129" t="str">
        <f>IF(C31&lt;&gt;0,C31/E31," ")</f>
        <v xml:space="preserve"> </v>
      </c>
      <c r="G31" s="74" t="str">
        <f>IF(E31&gt;0," ",IF(AND('Individual Cost Statement'!$D$25:$D$25="Date when costs incurred",C31&gt;0),"ENCODE Exchange rate !"," "))</f>
        <v xml:space="preserve"> </v>
      </c>
    </row>
    <row r="32" spans="1:7" s="60" customFormat="1" ht="30" customHeight="1" thickBot="1" x14ac:dyDescent="0.25">
      <c r="A32" s="22"/>
      <c r="B32" s="934" t="s">
        <v>637</v>
      </c>
      <c r="C32" s="935"/>
      <c r="D32" s="935"/>
      <c r="E32" s="936"/>
      <c r="F32" s="134">
        <f ca="1">SUM(F27:F31)</f>
        <v>361586.65799137956</v>
      </c>
    </row>
    <row r="33" spans="1:7" s="60" customFormat="1" ht="16.5" customHeight="1" x14ac:dyDescent="0.2">
      <c r="A33" s="22"/>
      <c r="D33" s="90"/>
      <c r="E33" s="90"/>
    </row>
    <row r="34" spans="1:7" s="60" customFormat="1" ht="16.5" customHeight="1" x14ac:dyDescent="0.2">
      <c r="A34" s="22"/>
      <c r="D34" s="90"/>
      <c r="E34" s="90"/>
    </row>
    <row r="35" spans="1:7" s="60" customFormat="1" ht="16.5" customHeight="1" x14ac:dyDescent="0.2">
      <c r="A35" s="22"/>
      <c r="B35" s="932" t="s">
        <v>636</v>
      </c>
      <c r="C35" s="932"/>
      <c r="D35" s="932"/>
      <c r="E35" s="932"/>
      <c r="F35" s="933"/>
    </row>
    <row r="36" spans="1:7" s="122" customFormat="1" ht="45" x14ac:dyDescent="0.2">
      <c r="A36" s="126"/>
      <c r="B36" s="121" t="s">
        <v>42</v>
      </c>
      <c r="C36" s="121" t="s">
        <v>2</v>
      </c>
      <c r="D36" s="121" t="s">
        <v>9</v>
      </c>
      <c r="E36" s="121" t="s">
        <v>3</v>
      </c>
      <c r="F36" s="121" t="s">
        <v>25</v>
      </c>
    </row>
    <row r="37" spans="1:7" s="60" customFormat="1" ht="16.5" customHeight="1" x14ac:dyDescent="0.2">
      <c r="A37" s="22">
        <v>1</v>
      </c>
      <c r="B37" s="130"/>
      <c r="C37" s="128"/>
      <c r="D37" s="132"/>
      <c r="E37" s="72">
        <f>IF(AND('Individual Cost Statement'!$D$25:$D$25="Not applicable (all costs in EURO)",C37&gt;0),1,IF(AND('Individual Cost Statement'!$D$25:$D$25="Date when costs incurred",C37&gt;0),0,'Individual Cost Statement'!$F$26))</f>
        <v>1</v>
      </c>
      <c r="F37" s="129" t="str">
        <f>IF(C37&lt;&gt;0,C37/E37," ")</f>
        <v xml:space="preserve"> </v>
      </c>
      <c r="G37" s="74" t="str">
        <f>IF(E37&gt;0," ",IF(AND('Individual Cost Statement'!$D$25:$D$25="Date when costs incurred",C37&gt;0),"ENCODE Exchange rate !"," "))</f>
        <v xml:space="preserve"> </v>
      </c>
    </row>
    <row r="38" spans="1:7" s="60" customFormat="1" ht="16.5" customHeight="1" x14ac:dyDescent="0.2">
      <c r="A38" s="22">
        <v>2</v>
      </c>
      <c r="B38" s="130"/>
      <c r="C38" s="128"/>
      <c r="D38" s="132"/>
      <c r="E38" s="72">
        <f>IF(AND('Individual Cost Statement'!$D$25:$D$25="Not applicable (all costs in EURO)",C38&gt;0),1,IF(AND('Individual Cost Statement'!$D$25:$D$25="Date when costs incurred",C38&gt;0),0,'Individual Cost Statement'!$F$26))</f>
        <v>1</v>
      </c>
      <c r="F38" s="129" t="str">
        <f>IF(C38&lt;&gt;0,C38/E38," ")</f>
        <v xml:space="preserve"> </v>
      </c>
      <c r="G38" s="74" t="str">
        <f>IF(E38&gt;0," ",IF(AND('Individual Cost Statement'!$D$25:$D$25="Date when costs incurred",C38&gt;0),"ENCODE Exchange rate !"," "))</f>
        <v xml:space="preserve"> </v>
      </c>
    </row>
    <row r="39" spans="1:7" s="60" customFormat="1" ht="16.5" customHeight="1" x14ac:dyDescent="0.2">
      <c r="A39" s="22">
        <v>3</v>
      </c>
      <c r="B39" s="130"/>
      <c r="C39" s="131"/>
      <c r="D39" s="132"/>
      <c r="E39" s="72">
        <f>IF(AND('Individual Cost Statement'!$D$25:$D$25="Not applicable (all costs in EURO)",C39&gt;0),1,IF(AND('Individual Cost Statement'!$D$25:$D$25="Date when costs incurred",C39&gt;0),0,'Individual Cost Statement'!$F$26))</f>
        <v>1</v>
      </c>
      <c r="F39" s="129" t="str">
        <f t="shared" ref="F39:F43" si="0">IF(C39&lt;&gt;0,C39/E39," ")</f>
        <v xml:space="preserve"> </v>
      </c>
      <c r="G39" s="74" t="str">
        <f>IF(E39&gt;0," ",IF(AND('Individual Cost Statement'!$D$25:$D$25="Date when costs incurred",C39&gt;0),"ENCODE Exchange rate !"," "))</f>
        <v xml:space="preserve"> </v>
      </c>
    </row>
    <row r="40" spans="1:7" s="60" customFormat="1" ht="16.5" customHeight="1" x14ac:dyDescent="0.2">
      <c r="A40" s="22">
        <v>4</v>
      </c>
      <c r="B40" s="130"/>
      <c r="C40" s="131"/>
      <c r="D40" s="132"/>
      <c r="E40" s="72">
        <f>IF(AND('Individual Cost Statement'!$D$25:$D$25="Not applicable (all costs in EURO)",C40&gt;0),1,IF(AND('Individual Cost Statement'!$D$25:$D$25="Date when costs incurred",C40&gt;0),0,'Individual Cost Statement'!$F$26))</f>
        <v>1</v>
      </c>
      <c r="F40" s="129" t="str">
        <f t="shared" si="0"/>
        <v xml:space="preserve"> </v>
      </c>
      <c r="G40" s="74" t="str">
        <f>IF(E40&gt;0," ",IF(AND('Individual Cost Statement'!$D$25:$D$25="Date when costs incurred",C40&gt;0),"ENCODE Exchange rate !"," "))</f>
        <v xml:space="preserve"> </v>
      </c>
    </row>
    <row r="41" spans="1:7" s="60" customFormat="1" ht="16.5" customHeight="1" x14ac:dyDescent="0.2">
      <c r="A41" s="22">
        <v>5</v>
      </c>
      <c r="B41" s="130"/>
      <c r="C41" s="131"/>
      <c r="D41" s="132"/>
      <c r="E41" s="72">
        <f>IF(AND('Individual Cost Statement'!$D$25:$D$25="Not applicable (all costs in EURO)",C41&gt;0),1,IF(AND('Individual Cost Statement'!$D$25:$D$25="Date when costs incurred",C41&gt;0),0,'Individual Cost Statement'!$F$26))</f>
        <v>1</v>
      </c>
      <c r="F41" s="129" t="str">
        <f t="shared" si="0"/>
        <v xml:space="preserve"> </v>
      </c>
      <c r="G41" s="74" t="str">
        <f>IF(E41&gt;0," ",IF(AND('Individual Cost Statement'!$D$25:$D$25="Date when costs incurred",C41&gt;0),"ENCODE Exchange rate !"," "))</f>
        <v xml:space="preserve"> </v>
      </c>
    </row>
    <row r="42" spans="1:7" s="60" customFormat="1" ht="16.5" customHeight="1" x14ac:dyDescent="0.2">
      <c r="A42" s="22">
        <v>6</v>
      </c>
      <c r="B42" s="130"/>
      <c r="C42" s="131"/>
      <c r="D42" s="132"/>
      <c r="E42" s="72">
        <f>IF(AND('Individual Cost Statement'!$D$25:$D$25="Not applicable (all costs in EURO)",C42&gt;0),1,IF(AND('Individual Cost Statement'!$D$25:$D$25="Date when costs incurred",C42&gt;0),0,'Individual Cost Statement'!$F$26))</f>
        <v>1</v>
      </c>
      <c r="F42" s="129" t="str">
        <f t="shared" si="0"/>
        <v xml:space="preserve"> </v>
      </c>
      <c r="G42" s="74" t="str">
        <f>IF(E42&gt;0," ",IF(AND('Individual Cost Statement'!$D$25:$D$25="Date when costs incurred",C42&gt;0),"ENCODE Exchange rate !"," "))</f>
        <v xml:space="preserve"> </v>
      </c>
    </row>
    <row r="43" spans="1:7" s="60" customFormat="1" ht="16.5" customHeight="1" x14ac:dyDescent="0.2">
      <c r="A43" s="22">
        <v>7</v>
      </c>
      <c r="B43" s="130"/>
      <c r="C43" s="131"/>
      <c r="D43" s="132"/>
      <c r="E43" s="72">
        <f>IF(AND('Individual Cost Statement'!$D$25:$D$25="Not applicable (all costs in EURO)",C43&gt;0),1,IF(AND('Individual Cost Statement'!$D$25:$D$25="Date when costs incurred",C43&gt;0),0,'Individual Cost Statement'!$F$26))</f>
        <v>1</v>
      </c>
      <c r="F43" s="129" t="str">
        <f t="shared" si="0"/>
        <v xml:space="preserve"> </v>
      </c>
      <c r="G43" s="74" t="str">
        <f>IF(E43&gt;0," ",IF(AND('Individual Cost Statement'!$D$25:$D$25="Date when costs incurred",C43&gt;0),"ENCODE Exchange rate !"," "))</f>
        <v xml:space="preserve"> </v>
      </c>
    </row>
    <row r="44" spans="1:7" s="60" customFormat="1" ht="16.5" customHeight="1" x14ac:dyDescent="0.2">
      <c r="A44" s="22">
        <v>8</v>
      </c>
      <c r="B44" s="130"/>
      <c r="C44" s="128"/>
      <c r="D44" s="132"/>
      <c r="E44" s="72">
        <f>IF(AND('Individual Cost Statement'!$D$25:$D$25="Not applicable (all costs in EURO)",C44&gt;0),1,IF(AND('Individual Cost Statement'!$D$25:$D$25="Date when costs incurred",C44&gt;0),0,'Individual Cost Statement'!$F$26))</f>
        <v>1</v>
      </c>
      <c r="F44" s="129" t="str">
        <f>IF(C44&lt;&gt;0,C44/E44," ")</f>
        <v xml:space="preserve"> </v>
      </c>
      <c r="G44" s="74" t="str">
        <f>IF(E44&gt;0," ",IF(AND('Individual Cost Statement'!$D$25:$D$25="Date when costs incurred",C44&gt;0),"ENCODE Exchange rate !"," "))</f>
        <v xml:space="preserve"> </v>
      </c>
    </row>
    <row r="45" spans="1:7" s="60" customFormat="1" ht="16.5" customHeight="1" x14ac:dyDescent="0.2">
      <c r="A45" s="22">
        <v>9</v>
      </c>
      <c r="B45" s="130"/>
      <c r="C45" s="131"/>
      <c r="D45" s="132"/>
      <c r="E45" s="72">
        <f>IF(AND('Individual Cost Statement'!$D$25:$D$25="Not applicable (all costs in EURO)",C45&gt;0),1,IF(AND('Individual Cost Statement'!$D$25:$D$25="Date when costs incurred",C45&gt;0),0,'Individual Cost Statement'!$F$26))</f>
        <v>1</v>
      </c>
      <c r="F45" s="129" t="str">
        <f>IF(C45&lt;&gt;0,C45/E45," ")</f>
        <v xml:space="preserve"> </v>
      </c>
      <c r="G45" s="74" t="str">
        <f>IF(E45&gt;0," ",IF(AND('Individual Cost Statement'!$D$25:$D$25="Date when costs incurred",C45&gt;0),"ENCODE Exchange rate !"," "))</f>
        <v xml:space="preserve"> </v>
      </c>
    </row>
    <row r="46" spans="1:7" s="60" customFormat="1" ht="16.5" customHeight="1" thickBot="1" x14ac:dyDescent="0.25">
      <c r="A46" s="22">
        <v>10</v>
      </c>
      <c r="B46" s="135"/>
      <c r="C46" s="136"/>
      <c r="D46" s="137"/>
      <c r="E46" s="72">
        <f>IF(AND('Individual Cost Statement'!$D$25:$D$25="Not applicable (all costs in EURO)",C46&gt;0),1,IF(AND('Individual Cost Statement'!$D$25:$D$25="Date when costs incurred",C46&gt;0),0,'Individual Cost Statement'!$F$26))</f>
        <v>1</v>
      </c>
      <c r="F46" s="133" t="str">
        <f>IF(C46&lt;&gt;0,C46/E46," ")</f>
        <v xml:space="preserve"> </v>
      </c>
      <c r="G46" s="74" t="str">
        <f>IF(E46&gt;0," ",IF(AND('Individual Cost Statement'!$D$25:$D$25="Date when costs incurred",C46&gt;0),"ENCODE Exchange rate !"," "))</f>
        <v xml:space="preserve"> </v>
      </c>
    </row>
    <row r="47" spans="1:7" s="60" customFormat="1" ht="30" customHeight="1" thickBot="1" x14ac:dyDescent="0.25">
      <c r="A47" s="22"/>
      <c r="B47" s="934" t="s">
        <v>581</v>
      </c>
      <c r="C47" s="935"/>
      <c r="D47" s="935"/>
      <c r="E47" s="936"/>
      <c r="F47" s="134">
        <f>SUM(F37:F46)</f>
        <v>0</v>
      </c>
    </row>
  </sheetData>
  <sheetProtection algorithmName="SHA-512" hashValue="dIbddbygf8/Ne/Hx00TzG3aH2hpwtQKjBx6nhDfGHmzI0KWugAp0vai13iVXpt7bF5EZOm8fCJ2OCcmF2J3RWw==" saltValue="+zxDMlZHwygKTAG2GB7IQA==" spinCount="100000" sheet="1" objects="1" scenarios="1"/>
  <customSheetViews>
    <customSheetView guid="{B30AE3CA-B263-4ED9-9BD8-49357E294511}" showPageBreaks="1" showRuler="0">
      <selection activeCell="A29" sqref="A29"/>
      <pageMargins left="0.75" right="0.75" top="1" bottom="1" header="0.5" footer="0.5"/>
      <pageSetup paperSize="9" orientation="portrait" r:id="rId1"/>
      <headerFooter alignWithMargins="0"/>
    </customSheetView>
  </customSheetViews>
  <mergeCells count="17">
    <mergeCell ref="B47:E47"/>
    <mergeCell ref="B35:F35"/>
    <mergeCell ref="B25:F25"/>
    <mergeCell ref="B5:F5"/>
    <mergeCell ref="B12:E12"/>
    <mergeCell ref="B32:E32"/>
    <mergeCell ref="B6:E6"/>
    <mergeCell ref="B7:E7"/>
    <mergeCell ref="B8:E8"/>
    <mergeCell ref="B9:E9"/>
    <mergeCell ref="B10:E10"/>
    <mergeCell ref="B11:E11"/>
    <mergeCell ref="B15:F15"/>
    <mergeCell ref="B22:E22"/>
    <mergeCell ref="C3:E3"/>
    <mergeCell ref="C2:E2"/>
    <mergeCell ref="C1:E1"/>
  </mergeCells>
  <phoneticPr fontId="10" type="noConversion"/>
  <conditionalFormatting sqref="E17:E21">
    <cfRule type="cellIs" dxfId="5" priority="8" operator="equal">
      <formula>0</formula>
    </cfRule>
  </conditionalFormatting>
  <conditionalFormatting sqref="E17:E21">
    <cfRule type="expression" dxfId="4" priority="7">
      <formula>$G17="ENCODE Exchange rate !"</formula>
    </cfRule>
  </conditionalFormatting>
  <conditionalFormatting sqref="E37:E46">
    <cfRule type="cellIs" dxfId="3" priority="2" operator="equal">
      <formula>0</formula>
    </cfRule>
  </conditionalFormatting>
  <conditionalFormatting sqref="E37:E46">
    <cfRule type="expression" dxfId="2" priority="1">
      <formula>$G37="ENCODE Exchange rate !"</formula>
    </cfRule>
  </conditionalFormatting>
  <conditionalFormatting sqref="E27:E31">
    <cfRule type="cellIs" dxfId="1" priority="4" operator="equal">
      <formula>0</formula>
    </cfRule>
  </conditionalFormatting>
  <conditionalFormatting sqref="E27:E31">
    <cfRule type="expression" dxfId="0" priority="3">
      <formula>$G27="ENCODE Exchange rate !"</formula>
    </cfRule>
  </conditionalFormatting>
  <pageMargins left="0.39370078740157483" right="0.39370078740157483" top="0.98425196850393704" bottom="0.98425196850393704" header="0.51181102362204722" footer="0.51181102362204722"/>
  <pageSetup paperSize="9" scale="77" orientation="portrait" r:id="rId2"/>
  <headerFooter alignWithMargins="0">
    <oddHeader>&amp;C&amp;"Arial,Gras"&amp;12Individual Financial Statement - Details on &amp;A&amp;R&amp;G</oddHeader>
    <oddFooter>&amp;C&amp;9Page &amp;P of &amp;N</oddFooter>
  </headerFooter>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00">
    <tabColor rgb="FFFFFF00"/>
    <pageSetUpPr fitToPage="1"/>
  </sheetPr>
  <dimension ref="A1:H16"/>
  <sheetViews>
    <sheetView workbookViewId="0">
      <selection sqref="A1:H1"/>
    </sheetView>
  </sheetViews>
  <sheetFormatPr defaultColWidth="10" defaultRowHeight="12.75" x14ac:dyDescent="0.2"/>
  <cols>
    <col min="1" max="8" width="11.85546875" style="60" customWidth="1"/>
    <col min="9" max="16384" width="10" style="60"/>
  </cols>
  <sheetData>
    <row r="1" spans="1:8" ht="27.2" customHeight="1" thickBot="1" x14ac:dyDescent="0.25">
      <c r="A1" s="950" t="s">
        <v>721</v>
      </c>
      <c r="B1" s="951"/>
      <c r="C1" s="951"/>
      <c r="D1" s="951"/>
      <c r="E1" s="951"/>
      <c r="F1" s="951"/>
      <c r="G1" s="951"/>
      <c r="H1" s="952"/>
    </row>
    <row r="2" spans="1:8" ht="27.2" customHeight="1" thickBot="1" x14ac:dyDescent="0.25">
      <c r="A2" s="220"/>
      <c r="B2" s="90"/>
      <c r="C2" s="90"/>
      <c r="D2" s="90"/>
      <c r="E2" s="90"/>
      <c r="F2" s="90"/>
      <c r="G2" s="90"/>
      <c r="H2" s="90"/>
    </row>
    <row r="3" spans="1:8" ht="27.2" customHeight="1" thickBot="1" x14ac:dyDescent="0.25">
      <c r="A3" s="953" t="s">
        <v>40</v>
      </c>
      <c r="B3" s="954"/>
      <c r="C3" s="955"/>
      <c r="D3" s="953" t="str">
        <f>'Individual Cost Statement'!B3:B3</f>
        <v>LIFE19 ENV/DK/000013 - ForFit</v>
      </c>
      <c r="E3" s="956"/>
      <c r="F3" s="956"/>
      <c r="G3" s="956"/>
      <c r="H3" s="957"/>
    </row>
    <row r="4" spans="1:8" ht="27.2" customHeight="1" thickBot="1" x14ac:dyDescent="0.25">
      <c r="A4" s="958" t="s">
        <v>46</v>
      </c>
      <c r="B4" s="959"/>
      <c r="C4" s="960"/>
      <c r="D4" s="953" t="str">
        <f>'Individual Cost Statement'!B6:B6</f>
        <v>Københavns Universitet</v>
      </c>
      <c r="E4" s="956"/>
      <c r="F4" s="956"/>
      <c r="G4" s="956"/>
      <c r="H4" s="957"/>
    </row>
    <row r="5" spans="1:8" ht="27.2" customHeight="1" thickBot="1" x14ac:dyDescent="0.25"/>
    <row r="6" spans="1:8" ht="27.2" customHeight="1" thickBot="1" x14ac:dyDescent="0.25">
      <c r="A6" s="944" t="s">
        <v>73</v>
      </c>
      <c r="B6" s="945"/>
      <c r="C6" s="946"/>
      <c r="D6" s="947" t="str">
        <f>'Individual Cost Statement'!E3:E3</f>
        <v>1. September 2020</v>
      </c>
      <c r="E6" s="948"/>
      <c r="F6" s="948"/>
      <c r="G6" s="948"/>
      <c r="H6" s="949"/>
    </row>
    <row r="7" spans="1:8" ht="27.2" customHeight="1" thickBot="1" x14ac:dyDescent="0.25">
      <c r="A7" s="944" t="s">
        <v>74</v>
      </c>
      <c r="B7" s="945"/>
      <c r="C7" s="946"/>
      <c r="D7" s="947" t="str">
        <f>'Individual Cost Statement'!E4:E4</f>
        <v>31. December 2020</v>
      </c>
      <c r="E7" s="948"/>
      <c r="F7" s="948"/>
      <c r="G7" s="948"/>
      <c r="H7" s="949"/>
    </row>
    <row r="8" spans="1:8" ht="27.2" customHeight="1" thickBot="1" x14ac:dyDescent="0.25"/>
    <row r="9" spans="1:8" ht="53.25" customHeight="1" thickBot="1" x14ac:dyDescent="0.25">
      <c r="A9" s="966" t="s">
        <v>695</v>
      </c>
      <c r="B9" s="967"/>
      <c r="C9" s="967"/>
      <c r="D9" s="967"/>
      <c r="E9" s="967"/>
      <c r="F9" s="967"/>
      <c r="G9" s="967"/>
      <c r="H9" s="968"/>
    </row>
    <row r="10" spans="1:8" ht="27.2" customHeight="1" thickBot="1" x14ac:dyDescent="0.25"/>
    <row r="11" spans="1:8" ht="27.2" customHeight="1" thickBot="1" x14ac:dyDescent="0.25">
      <c r="A11" s="953" t="s">
        <v>685</v>
      </c>
      <c r="B11" s="956"/>
      <c r="C11" s="956"/>
      <c r="D11" s="956"/>
      <c r="E11" s="954"/>
      <c r="F11" s="954"/>
      <c r="G11" s="954"/>
      <c r="H11" s="955"/>
    </row>
    <row r="12" spans="1:8" ht="27.2" customHeight="1" x14ac:dyDescent="0.2">
      <c r="A12" s="961" t="s">
        <v>41</v>
      </c>
      <c r="B12" s="962"/>
      <c r="C12" s="963"/>
      <c r="D12" s="964"/>
      <c r="E12" s="964"/>
      <c r="F12" s="964"/>
      <c r="G12" s="964"/>
      <c r="H12" s="965"/>
    </row>
    <row r="13" spans="1:8" ht="27.2" customHeight="1" x14ac:dyDescent="0.2">
      <c r="A13" s="974" t="s">
        <v>18</v>
      </c>
      <c r="B13" s="975"/>
      <c r="C13" s="976"/>
      <c r="D13" s="977"/>
      <c r="E13" s="977"/>
      <c r="F13" s="977"/>
      <c r="G13" s="977"/>
      <c r="H13" s="978"/>
    </row>
    <row r="14" spans="1:8" ht="27.2" customHeight="1" x14ac:dyDescent="0.2">
      <c r="A14" s="974" t="s">
        <v>22</v>
      </c>
      <c r="B14" s="975"/>
      <c r="C14" s="976"/>
      <c r="D14" s="977"/>
      <c r="E14" s="979"/>
      <c r="F14" s="979"/>
      <c r="G14" s="979"/>
      <c r="H14" s="980"/>
    </row>
    <row r="15" spans="1:8" ht="27.2" customHeight="1" x14ac:dyDescent="0.2">
      <c r="A15" s="974" t="s">
        <v>19</v>
      </c>
      <c r="B15" s="975"/>
      <c r="C15" s="976"/>
      <c r="D15" s="977"/>
      <c r="E15" s="979"/>
      <c r="F15" s="979"/>
      <c r="G15" s="979"/>
      <c r="H15" s="980"/>
    </row>
    <row r="16" spans="1:8" ht="52.5" customHeight="1" thickBot="1" x14ac:dyDescent="0.25">
      <c r="A16" s="969" t="s">
        <v>20</v>
      </c>
      <c r="B16" s="970"/>
      <c r="C16" s="971"/>
      <c r="D16" s="972"/>
      <c r="E16" s="972"/>
      <c r="F16" s="972"/>
      <c r="G16" s="972"/>
      <c r="H16" s="973"/>
    </row>
  </sheetData>
  <mergeCells count="21">
    <mergeCell ref="A11:H11"/>
    <mergeCell ref="A12:C12"/>
    <mergeCell ref="D12:H12"/>
    <mergeCell ref="A9:H9"/>
    <mergeCell ref="A16:C16"/>
    <mergeCell ref="D16:H16"/>
    <mergeCell ref="A13:C13"/>
    <mergeCell ref="D13:H13"/>
    <mergeCell ref="A14:C14"/>
    <mergeCell ref="D14:H14"/>
    <mergeCell ref="A15:C15"/>
    <mergeCell ref="D15:H15"/>
    <mergeCell ref="A6:C6"/>
    <mergeCell ref="D6:H6"/>
    <mergeCell ref="D7:H7"/>
    <mergeCell ref="A1:H1"/>
    <mergeCell ref="A3:C3"/>
    <mergeCell ref="D3:H3"/>
    <mergeCell ref="A4:C4"/>
    <mergeCell ref="D4:H4"/>
    <mergeCell ref="A7:C7"/>
  </mergeCells>
  <phoneticPr fontId="10" type="noConversion"/>
  <pageMargins left="0.74803149606299213" right="0.74803149606299213" top="0.98425196850393704" bottom="0.98425196850393704" header="0.51181102362204722" footer="0.51181102362204722"/>
  <pageSetup paperSize="9" scale="91" orientation="portrait" r:id="rId1"/>
  <headerFooter alignWithMargins="0">
    <oddHeader>&amp;R&amp;G</oddHeader>
    <oddFooter>&amp;C&amp;9Page &amp;P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pageSetUpPr fitToPage="1"/>
  </sheetPr>
  <dimension ref="A1:H16"/>
  <sheetViews>
    <sheetView workbookViewId="0">
      <selection sqref="A1:H1"/>
    </sheetView>
  </sheetViews>
  <sheetFormatPr defaultColWidth="10" defaultRowHeight="12.75" x14ac:dyDescent="0.2"/>
  <cols>
    <col min="1" max="8" width="11.85546875" style="60" customWidth="1"/>
    <col min="9" max="16384" width="10" style="60"/>
  </cols>
  <sheetData>
    <row r="1" spans="1:8" ht="27.2" customHeight="1" thickBot="1" x14ac:dyDescent="0.25">
      <c r="A1" s="950" t="s">
        <v>720</v>
      </c>
      <c r="B1" s="951"/>
      <c r="C1" s="951"/>
      <c r="D1" s="951"/>
      <c r="E1" s="951"/>
      <c r="F1" s="951"/>
      <c r="G1" s="951"/>
      <c r="H1" s="952"/>
    </row>
    <row r="2" spans="1:8" ht="27.2" customHeight="1" thickBot="1" x14ac:dyDescent="0.25">
      <c r="A2" s="220"/>
      <c r="B2" s="90"/>
      <c r="C2" s="90"/>
      <c r="D2" s="90"/>
      <c r="E2" s="90"/>
      <c r="F2" s="90"/>
      <c r="G2" s="90"/>
      <c r="H2" s="90"/>
    </row>
    <row r="3" spans="1:8" ht="27.2" customHeight="1" thickBot="1" x14ac:dyDescent="0.25">
      <c r="A3" s="953" t="s">
        <v>40</v>
      </c>
      <c r="B3" s="954"/>
      <c r="C3" s="955"/>
      <c r="D3" s="953" t="str">
        <f>'Individual Cost Statement'!B3:B3</f>
        <v>LIFE19 ENV/DK/000013 - ForFit</v>
      </c>
      <c r="E3" s="956"/>
      <c r="F3" s="956"/>
      <c r="G3" s="956"/>
      <c r="H3" s="957"/>
    </row>
    <row r="4" spans="1:8" ht="27.2" customHeight="1" thickBot="1" x14ac:dyDescent="0.25">
      <c r="A4" s="958" t="s">
        <v>46</v>
      </c>
      <c r="B4" s="959"/>
      <c r="C4" s="960"/>
      <c r="D4" s="953" t="str">
        <f>'Individual Cost Statement'!B6:B6</f>
        <v>Københavns Universitet</v>
      </c>
      <c r="E4" s="956"/>
      <c r="F4" s="956"/>
      <c r="G4" s="956"/>
      <c r="H4" s="957"/>
    </row>
    <row r="5" spans="1:8" ht="27.2" customHeight="1" thickBot="1" x14ac:dyDescent="0.25"/>
    <row r="6" spans="1:8" ht="27.2" customHeight="1" thickBot="1" x14ac:dyDescent="0.25">
      <c r="A6" s="944" t="s">
        <v>73</v>
      </c>
      <c r="B6" s="945"/>
      <c r="C6" s="946"/>
      <c r="D6" s="947" t="str">
        <f>'Individual Cost Statement'!E3:E3</f>
        <v>1. September 2020</v>
      </c>
      <c r="E6" s="948"/>
      <c r="F6" s="948"/>
      <c r="G6" s="948"/>
      <c r="H6" s="949"/>
    </row>
    <row r="7" spans="1:8" ht="27.2" customHeight="1" thickBot="1" x14ac:dyDescent="0.25">
      <c r="A7" s="944" t="s">
        <v>74</v>
      </c>
      <c r="B7" s="945"/>
      <c r="C7" s="946"/>
      <c r="D7" s="947" t="str">
        <f>'Individual Cost Statement'!E4:E4</f>
        <v>31. December 2020</v>
      </c>
      <c r="E7" s="948"/>
      <c r="F7" s="948"/>
      <c r="G7" s="948"/>
      <c r="H7" s="949"/>
    </row>
    <row r="8" spans="1:8" ht="27.2" customHeight="1" thickBot="1" x14ac:dyDescent="0.25"/>
    <row r="9" spans="1:8" ht="53.25" customHeight="1" thickBot="1" x14ac:dyDescent="0.25">
      <c r="A9" s="966" t="s">
        <v>722</v>
      </c>
      <c r="B9" s="967"/>
      <c r="C9" s="967"/>
      <c r="D9" s="967"/>
      <c r="E9" s="967"/>
      <c r="F9" s="967"/>
      <c r="G9" s="967"/>
      <c r="H9" s="968"/>
    </row>
    <row r="10" spans="1:8" ht="27.2" customHeight="1" thickBot="1" x14ac:dyDescent="0.25"/>
    <row r="11" spans="1:8" ht="27.2" customHeight="1" thickBot="1" x14ac:dyDescent="0.25">
      <c r="A11" s="953" t="s">
        <v>685</v>
      </c>
      <c r="B11" s="956"/>
      <c r="C11" s="956"/>
      <c r="D11" s="956"/>
      <c r="E11" s="954"/>
      <c r="F11" s="954"/>
      <c r="G11" s="954"/>
      <c r="H11" s="955"/>
    </row>
    <row r="12" spans="1:8" ht="27.2" customHeight="1" x14ac:dyDescent="0.2">
      <c r="A12" s="961" t="s">
        <v>41</v>
      </c>
      <c r="B12" s="962"/>
      <c r="C12" s="963"/>
      <c r="D12" s="964"/>
      <c r="E12" s="964"/>
      <c r="F12" s="964"/>
      <c r="G12" s="964"/>
      <c r="H12" s="965"/>
    </row>
    <row r="13" spans="1:8" ht="27.2" customHeight="1" x14ac:dyDescent="0.2">
      <c r="A13" s="974" t="s">
        <v>18</v>
      </c>
      <c r="B13" s="975"/>
      <c r="C13" s="976"/>
      <c r="D13" s="977"/>
      <c r="E13" s="977"/>
      <c r="F13" s="977"/>
      <c r="G13" s="977"/>
      <c r="H13" s="978"/>
    </row>
    <row r="14" spans="1:8" ht="27.2" customHeight="1" x14ac:dyDescent="0.2">
      <c r="A14" s="974" t="s">
        <v>22</v>
      </c>
      <c r="B14" s="975"/>
      <c r="C14" s="976"/>
      <c r="D14" s="977"/>
      <c r="E14" s="979"/>
      <c r="F14" s="979"/>
      <c r="G14" s="979"/>
      <c r="H14" s="980"/>
    </row>
    <row r="15" spans="1:8" ht="27.2" customHeight="1" x14ac:dyDescent="0.2">
      <c r="A15" s="974" t="s">
        <v>19</v>
      </c>
      <c r="B15" s="975"/>
      <c r="C15" s="976"/>
      <c r="D15" s="977"/>
      <c r="E15" s="979"/>
      <c r="F15" s="979"/>
      <c r="G15" s="979"/>
      <c r="H15" s="980"/>
    </row>
    <row r="16" spans="1:8" ht="52.5" customHeight="1" thickBot="1" x14ac:dyDescent="0.25">
      <c r="A16" s="969" t="s">
        <v>20</v>
      </c>
      <c r="B16" s="970"/>
      <c r="C16" s="971"/>
      <c r="D16" s="972"/>
      <c r="E16" s="972"/>
      <c r="F16" s="972"/>
      <c r="G16" s="972"/>
      <c r="H16" s="973"/>
    </row>
  </sheetData>
  <mergeCells count="21">
    <mergeCell ref="A16:C16"/>
    <mergeCell ref="D16:H16"/>
    <mergeCell ref="A13:C13"/>
    <mergeCell ref="D13:H13"/>
    <mergeCell ref="A14:C14"/>
    <mergeCell ref="D14:H14"/>
    <mergeCell ref="A15:C15"/>
    <mergeCell ref="D15:H15"/>
    <mergeCell ref="A7:C7"/>
    <mergeCell ref="D7:H7"/>
    <mergeCell ref="A9:H9"/>
    <mergeCell ref="A11:H11"/>
    <mergeCell ref="A12:C12"/>
    <mergeCell ref="D12:H12"/>
    <mergeCell ref="A6:C6"/>
    <mergeCell ref="D6:H6"/>
    <mergeCell ref="A1:H1"/>
    <mergeCell ref="A3:C3"/>
    <mergeCell ref="D3:H3"/>
    <mergeCell ref="A4:C4"/>
    <mergeCell ref="D4:H4"/>
  </mergeCells>
  <pageMargins left="0.74803149606299213" right="0.74803149606299213" top="0.98425196850393704" bottom="0.98425196850393704" header="0.51181102362204722" footer="0.51181102362204722"/>
  <pageSetup paperSize="9" scale="92" orientation="portrait" r:id="rId1"/>
  <headerFooter alignWithMargins="0">
    <oddHeader>&amp;R&amp;G</oddHeader>
    <oddFooter>&amp;C&amp;9Page &amp;P of &amp;N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H23"/>
  <sheetViews>
    <sheetView workbookViewId="0"/>
  </sheetViews>
  <sheetFormatPr defaultColWidth="9.140625" defaultRowHeight="16.5" customHeight="1" x14ac:dyDescent="0.2"/>
  <cols>
    <col min="1" max="1" width="10.140625" style="60" customWidth="1"/>
    <col min="2" max="2" width="36.140625" style="120" customWidth="1"/>
    <col min="3" max="3" width="35.28515625" style="60" bestFit="1" customWidth="1"/>
    <col min="4" max="16384" width="9.140625" style="60"/>
  </cols>
  <sheetData>
    <row r="1" spans="2:8" ht="16.5" customHeight="1" x14ac:dyDescent="0.2">
      <c r="B1" s="73" t="s">
        <v>684</v>
      </c>
      <c r="C1" s="223" t="str">
        <f>'Individual Cost Statement'!B3:B3</f>
        <v>LIFE19 ENV/DK/000013 - ForFit</v>
      </c>
      <c r="D1" s="21"/>
    </row>
    <row r="2" spans="2:8" ht="16.5" customHeight="1" x14ac:dyDescent="0.2">
      <c r="B2" s="73" t="s">
        <v>178</v>
      </c>
      <c r="C2" s="223" t="str">
        <f>'Individual Cost Statement'!B4:B4</f>
        <v>Denmark</v>
      </c>
      <c r="D2" s="21"/>
    </row>
    <row r="3" spans="2:8" ht="16.5" customHeight="1" x14ac:dyDescent="0.2">
      <c r="B3" s="73" t="s">
        <v>524</v>
      </c>
      <c r="C3" s="223" t="str">
        <f>'Individual Cost Statement'!B6:B6</f>
        <v>Københavns Universitet</v>
      </c>
      <c r="D3" s="19"/>
      <c r="E3" s="21"/>
      <c r="F3" s="20"/>
      <c r="G3" s="50"/>
      <c r="H3" s="50"/>
    </row>
    <row r="5" spans="2:8" ht="16.5" customHeight="1" x14ac:dyDescent="0.2">
      <c r="B5" s="224" t="s">
        <v>73</v>
      </c>
      <c r="C5" s="222" t="str">
        <f>'Individual Cost Statement'!E3:E3</f>
        <v>1. September 2020</v>
      </c>
    </row>
    <row r="6" spans="2:8" ht="16.5" customHeight="1" x14ac:dyDescent="0.2">
      <c r="B6" s="224" t="s">
        <v>74</v>
      </c>
      <c r="C6" s="222" t="str">
        <f>'Individual Cost Statement'!E4:E4</f>
        <v>31. December 2020</v>
      </c>
    </row>
    <row r="8" spans="2:8" ht="16.5" customHeight="1" thickBot="1" x14ac:dyDescent="0.25"/>
    <row r="9" spans="2:8" ht="21.75" customHeight="1" thickBot="1" x14ac:dyDescent="0.25">
      <c r="B9" s="981" t="s">
        <v>640</v>
      </c>
      <c r="C9" s="982"/>
    </row>
    <row r="10" spans="2:8" ht="22.5" customHeight="1" x14ac:dyDescent="0.2">
      <c r="B10" s="225" t="s">
        <v>163</v>
      </c>
      <c r="C10" s="228">
        <f>SUM(C11:C12)</f>
        <v>0</v>
      </c>
    </row>
    <row r="11" spans="2:8" ht="22.5" customHeight="1" x14ac:dyDescent="0.2">
      <c r="B11" s="200" t="s">
        <v>699</v>
      </c>
      <c r="C11" s="229"/>
    </row>
    <row r="12" spans="2:8" ht="22.5" customHeight="1" x14ac:dyDescent="0.2">
      <c r="B12" s="200" t="s">
        <v>700</v>
      </c>
      <c r="C12" s="230">
        <f>SUM(Personnel_NON_EMPLOYEES!U:U)</f>
        <v>0</v>
      </c>
    </row>
    <row r="13" spans="2:8" ht="22.5" customHeight="1" x14ac:dyDescent="0.2">
      <c r="B13" s="197" t="s">
        <v>164</v>
      </c>
      <c r="C13" s="231">
        <f>SUM(Travel!T:T)</f>
        <v>0</v>
      </c>
    </row>
    <row r="14" spans="2:8" ht="22.5" customHeight="1" x14ac:dyDescent="0.2">
      <c r="B14" s="197" t="s">
        <v>165</v>
      </c>
      <c r="C14" s="231" t="e">
        <f>SUM('External assistance'!#REF!)</f>
        <v>#REF!</v>
      </c>
    </row>
    <row r="15" spans="2:8" ht="22.5" customHeight="1" x14ac:dyDescent="0.2">
      <c r="B15" s="198" t="s">
        <v>626</v>
      </c>
      <c r="C15" s="231">
        <f>SUM(Infrastructure!S:S)</f>
        <v>0</v>
      </c>
    </row>
    <row r="16" spans="2:8" ht="22.5" customHeight="1" x14ac:dyDescent="0.2">
      <c r="B16" s="199" t="s">
        <v>625</v>
      </c>
      <c r="C16" s="231">
        <f>SUM(Equipment!S:S)</f>
        <v>0</v>
      </c>
    </row>
    <row r="17" spans="2:3" ht="22.5" customHeight="1" x14ac:dyDescent="0.2">
      <c r="B17" s="198" t="s">
        <v>627</v>
      </c>
      <c r="C17" s="231">
        <f>SUM(Prototype!O:O)</f>
        <v>0</v>
      </c>
    </row>
    <row r="18" spans="2:3" ht="35.25" customHeight="1" x14ac:dyDescent="0.2">
      <c r="B18" s="240" t="s">
        <v>692</v>
      </c>
      <c r="C18" s="231">
        <f>SUM(C19:C20)</f>
        <v>0</v>
      </c>
    </row>
    <row r="19" spans="2:3" ht="22.5" customHeight="1" x14ac:dyDescent="0.2">
      <c r="B19" s="200" t="s">
        <v>570</v>
      </c>
      <c r="C19" s="230">
        <f>SUM(Land_purchase!U:U)</f>
        <v>0</v>
      </c>
    </row>
    <row r="20" spans="2:3" ht="30" customHeight="1" x14ac:dyDescent="0.2">
      <c r="B20" s="200" t="s">
        <v>689</v>
      </c>
      <c r="C20" s="230">
        <f>SUM(Land_Lease_Compensation!U:U)</f>
        <v>0</v>
      </c>
    </row>
    <row r="21" spans="2:3" ht="22.5" customHeight="1" x14ac:dyDescent="0.2">
      <c r="B21" s="196" t="s">
        <v>542</v>
      </c>
      <c r="C21" s="231">
        <f>SUM(Consumables!O:O)</f>
        <v>0</v>
      </c>
    </row>
    <row r="22" spans="2:3" ht="22.5" customHeight="1" thickBot="1" x14ac:dyDescent="0.25">
      <c r="B22" s="226" t="s">
        <v>166</v>
      </c>
      <c r="C22" s="232" t="e">
        <f>SUM('Other direct costs'!#REF!)</f>
        <v>#REF!</v>
      </c>
    </row>
    <row r="23" spans="2:3" ht="22.5" customHeight="1" thickBot="1" x14ac:dyDescent="0.25">
      <c r="B23" s="227" t="s">
        <v>16</v>
      </c>
      <c r="C23" s="233" t="e">
        <f>SUM(C10,C13:C18,C21:C22)</f>
        <v>#REF!</v>
      </c>
    </row>
  </sheetData>
  <mergeCells count="1">
    <mergeCell ref="B9:C9"/>
  </mergeCells>
  <pageMargins left="0.70866141732283472" right="0.70866141732283472" top="0.74803149606299213" bottom="0.74803149606299213" header="0.31496062992125984" footer="0.31496062992125984"/>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O167"/>
  <sheetViews>
    <sheetView workbookViewId="0"/>
  </sheetViews>
  <sheetFormatPr defaultColWidth="9.140625" defaultRowHeight="12.75" x14ac:dyDescent="0.2"/>
  <cols>
    <col min="1" max="1" width="14.28515625" style="61" bestFit="1" customWidth="1"/>
    <col min="2" max="2" width="9.140625" style="61"/>
    <col min="3" max="5" width="3.42578125" style="61" customWidth="1"/>
    <col min="6" max="6" width="9.140625" style="61"/>
    <col min="7" max="7" width="55.140625" style="61" bestFit="1" customWidth="1"/>
    <col min="8" max="10" width="3.42578125" style="61" customWidth="1"/>
    <col min="11" max="11" width="23" style="61" bestFit="1" customWidth="1"/>
    <col min="12" max="14" width="3.42578125" style="61" customWidth="1"/>
    <col min="15" max="15" width="26.28515625" style="61" bestFit="1" customWidth="1"/>
    <col min="16" max="16384" width="9.140625" style="61"/>
  </cols>
  <sheetData>
    <row r="1" spans="1:15" x14ac:dyDescent="0.2">
      <c r="A1" s="61" t="s">
        <v>89</v>
      </c>
      <c r="B1" s="61" t="s">
        <v>90</v>
      </c>
      <c r="F1" s="65" t="s">
        <v>182</v>
      </c>
      <c r="G1" s="65" t="s">
        <v>183</v>
      </c>
      <c r="K1" s="193" t="s">
        <v>567</v>
      </c>
      <c r="O1" s="170" t="s">
        <v>572</v>
      </c>
    </row>
    <row r="2" spans="1:15" ht="15" x14ac:dyDescent="0.2">
      <c r="A2" s="61" t="s">
        <v>91</v>
      </c>
      <c r="B2" s="61" t="s">
        <v>92</v>
      </c>
      <c r="F2" s="62"/>
      <c r="G2" s="63"/>
      <c r="K2" s="116" t="s">
        <v>739</v>
      </c>
      <c r="O2" s="171" t="s">
        <v>582</v>
      </c>
    </row>
    <row r="3" spans="1:15" ht="15" x14ac:dyDescent="0.2">
      <c r="A3" s="61" t="s">
        <v>93</v>
      </c>
      <c r="B3" s="61" t="s">
        <v>94</v>
      </c>
      <c r="F3" s="62" t="s">
        <v>184</v>
      </c>
      <c r="G3" s="63" t="s">
        <v>185</v>
      </c>
      <c r="K3" s="116" t="s">
        <v>740</v>
      </c>
      <c r="O3" s="171" t="s">
        <v>573</v>
      </c>
    </row>
    <row r="4" spans="1:15" ht="15" x14ac:dyDescent="0.2">
      <c r="A4" s="61" t="s">
        <v>95</v>
      </c>
      <c r="B4" s="61" t="s">
        <v>96</v>
      </c>
      <c r="F4" s="62"/>
      <c r="G4" s="63"/>
      <c r="K4" s="116" t="s">
        <v>741</v>
      </c>
      <c r="O4" s="171" t="s">
        <v>574</v>
      </c>
    </row>
    <row r="5" spans="1:15" ht="15" x14ac:dyDescent="0.2">
      <c r="A5" s="61" t="s">
        <v>97</v>
      </c>
      <c r="B5" s="61" t="s">
        <v>98</v>
      </c>
      <c r="F5" s="62" t="s">
        <v>186</v>
      </c>
      <c r="G5" s="63" t="s">
        <v>187</v>
      </c>
      <c r="K5" s="116" t="s">
        <v>742</v>
      </c>
      <c r="O5" s="171" t="s">
        <v>575</v>
      </c>
    </row>
    <row r="6" spans="1:15" ht="15" x14ac:dyDescent="0.2">
      <c r="A6" s="61" t="s">
        <v>99</v>
      </c>
      <c r="B6" s="61" t="s">
        <v>100</v>
      </c>
      <c r="F6" s="62" t="s">
        <v>188</v>
      </c>
      <c r="G6" s="63" t="s">
        <v>189</v>
      </c>
      <c r="K6" s="116" t="s">
        <v>568</v>
      </c>
      <c r="O6" s="171" t="s">
        <v>576</v>
      </c>
    </row>
    <row r="7" spans="1:15" ht="15" x14ac:dyDescent="0.2">
      <c r="A7" s="61" t="s">
        <v>101</v>
      </c>
      <c r="B7" s="61" t="s">
        <v>102</v>
      </c>
      <c r="F7" s="62" t="s">
        <v>190</v>
      </c>
      <c r="G7" s="63" t="s">
        <v>191</v>
      </c>
      <c r="K7" s="116" t="s">
        <v>629</v>
      </c>
      <c r="O7" s="171" t="s">
        <v>577</v>
      </c>
    </row>
    <row r="8" spans="1:15" ht="15" x14ac:dyDescent="0.2">
      <c r="A8" s="61" t="s">
        <v>103</v>
      </c>
      <c r="B8" s="61" t="s">
        <v>104</v>
      </c>
      <c r="F8" s="62" t="s">
        <v>192</v>
      </c>
      <c r="G8" s="63" t="s">
        <v>193</v>
      </c>
      <c r="K8" s="116" t="s">
        <v>717</v>
      </c>
      <c r="O8" s="171" t="s">
        <v>666</v>
      </c>
    </row>
    <row r="9" spans="1:15" ht="15" x14ac:dyDescent="0.2">
      <c r="A9" s="61" t="s">
        <v>105</v>
      </c>
      <c r="B9" s="61" t="s">
        <v>106</v>
      </c>
      <c r="F9" s="62" t="s">
        <v>194</v>
      </c>
      <c r="G9" s="63" t="s">
        <v>195</v>
      </c>
      <c r="K9" s="116" t="s">
        <v>569</v>
      </c>
      <c r="O9" s="171" t="s">
        <v>583</v>
      </c>
    </row>
    <row r="10" spans="1:15" ht="15" x14ac:dyDescent="0.2">
      <c r="A10" s="61" t="s">
        <v>107</v>
      </c>
      <c r="B10" s="61" t="s">
        <v>108</v>
      </c>
      <c r="F10" s="62" t="s">
        <v>196</v>
      </c>
      <c r="G10" s="63" t="s">
        <v>197</v>
      </c>
      <c r="O10" s="171" t="s">
        <v>578</v>
      </c>
    </row>
    <row r="11" spans="1:15" x14ac:dyDescent="0.2">
      <c r="A11" s="61" t="s">
        <v>109</v>
      </c>
      <c r="B11" s="61" t="s">
        <v>110</v>
      </c>
      <c r="F11" s="62" t="s">
        <v>198</v>
      </c>
      <c r="G11" s="63" t="s">
        <v>199</v>
      </c>
    </row>
    <row r="12" spans="1:15" x14ac:dyDescent="0.2">
      <c r="A12" s="61" t="s">
        <v>111</v>
      </c>
      <c r="B12" s="61" t="s">
        <v>112</v>
      </c>
      <c r="F12" s="62" t="s">
        <v>200</v>
      </c>
      <c r="G12" s="63" t="s">
        <v>201</v>
      </c>
    </row>
    <row r="13" spans="1:15" x14ac:dyDescent="0.2">
      <c r="A13" s="61" t="s">
        <v>113</v>
      </c>
      <c r="B13" s="61" t="s">
        <v>114</v>
      </c>
      <c r="F13" s="62" t="s">
        <v>202</v>
      </c>
      <c r="G13" s="63" t="s">
        <v>203</v>
      </c>
    </row>
    <row r="14" spans="1:15" x14ac:dyDescent="0.2">
      <c r="A14" s="61" t="s">
        <v>115</v>
      </c>
      <c r="B14" s="61" t="s">
        <v>116</v>
      </c>
      <c r="F14" s="62"/>
      <c r="G14" s="63"/>
    </row>
    <row r="15" spans="1:15" x14ac:dyDescent="0.2">
      <c r="A15" s="61" t="s">
        <v>117</v>
      </c>
      <c r="B15" s="61" t="s">
        <v>118</v>
      </c>
      <c r="F15" s="62" t="s">
        <v>204</v>
      </c>
      <c r="G15" s="63" t="s">
        <v>205</v>
      </c>
    </row>
    <row r="16" spans="1:15" x14ac:dyDescent="0.2">
      <c r="A16" s="61" t="s">
        <v>119</v>
      </c>
      <c r="B16" s="61" t="s">
        <v>120</v>
      </c>
      <c r="F16" s="62" t="s">
        <v>206</v>
      </c>
      <c r="G16" s="63" t="s">
        <v>207</v>
      </c>
    </row>
    <row r="17" spans="1:7" x14ac:dyDescent="0.2">
      <c r="A17" s="61" t="s">
        <v>121</v>
      </c>
      <c r="B17" s="61" t="s">
        <v>122</v>
      </c>
      <c r="F17" s="62" t="s">
        <v>208</v>
      </c>
      <c r="G17" s="63" t="s">
        <v>209</v>
      </c>
    </row>
    <row r="18" spans="1:7" x14ac:dyDescent="0.2">
      <c r="A18" s="61" t="s">
        <v>123</v>
      </c>
      <c r="B18" s="61" t="s">
        <v>124</v>
      </c>
      <c r="F18" s="62" t="s">
        <v>210</v>
      </c>
      <c r="G18" s="63" t="s">
        <v>211</v>
      </c>
    </row>
    <row r="19" spans="1:7" x14ac:dyDescent="0.2">
      <c r="A19" s="61" t="s">
        <v>125</v>
      </c>
      <c r="B19" s="61" t="s">
        <v>126</v>
      </c>
      <c r="F19" s="62" t="s">
        <v>212</v>
      </c>
      <c r="G19" s="63" t="s">
        <v>213</v>
      </c>
    </row>
    <row r="20" spans="1:7" x14ac:dyDescent="0.2">
      <c r="A20" s="61" t="s">
        <v>127</v>
      </c>
      <c r="B20" s="61" t="s">
        <v>128</v>
      </c>
      <c r="F20" s="62" t="s">
        <v>214</v>
      </c>
      <c r="G20" s="63" t="s">
        <v>215</v>
      </c>
    </row>
    <row r="21" spans="1:7" x14ac:dyDescent="0.2">
      <c r="A21" s="61" t="s">
        <v>129</v>
      </c>
      <c r="B21" s="61" t="s">
        <v>130</v>
      </c>
      <c r="F21" s="64"/>
    </row>
    <row r="22" spans="1:7" x14ac:dyDescent="0.2">
      <c r="A22" s="61" t="s">
        <v>131</v>
      </c>
      <c r="B22" s="61" t="s">
        <v>132</v>
      </c>
      <c r="F22" s="62" t="s">
        <v>216</v>
      </c>
      <c r="G22" s="63" t="s">
        <v>217</v>
      </c>
    </row>
    <row r="23" spans="1:7" x14ac:dyDescent="0.2">
      <c r="A23" s="61" t="s">
        <v>133</v>
      </c>
      <c r="B23" s="61" t="s">
        <v>134</v>
      </c>
      <c r="F23" s="62" t="s">
        <v>218</v>
      </c>
      <c r="G23" s="63" t="s">
        <v>219</v>
      </c>
    </row>
    <row r="24" spans="1:7" x14ac:dyDescent="0.2">
      <c r="A24" s="61" t="s">
        <v>135</v>
      </c>
      <c r="B24" s="61" t="s">
        <v>136</v>
      </c>
      <c r="F24" s="62" t="s">
        <v>220</v>
      </c>
      <c r="G24" s="63" t="s">
        <v>221</v>
      </c>
    </row>
    <row r="25" spans="1:7" x14ac:dyDescent="0.2">
      <c r="A25" s="61" t="s">
        <v>137</v>
      </c>
      <c r="B25" s="61" t="s">
        <v>138</v>
      </c>
      <c r="F25" s="62" t="s">
        <v>222</v>
      </c>
      <c r="G25" s="63" t="s">
        <v>223</v>
      </c>
    </row>
    <row r="26" spans="1:7" x14ac:dyDescent="0.2">
      <c r="A26" s="61" t="s">
        <v>139</v>
      </c>
      <c r="B26" s="61" t="s">
        <v>140</v>
      </c>
      <c r="F26" s="62" t="s">
        <v>224</v>
      </c>
      <c r="G26" s="63" t="s">
        <v>225</v>
      </c>
    </row>
    <row r="27" spans="1:7" x14ac:dyDescent="0.2">
      <c r="A27" s="61" t="s">
        <v>141</v>
      </c>
      <c r="B27" s="61" t="s">
        <v>142</v>
      </c>
      <c r="F27" s="62" t="s">
        <v>226</v>
      </c>
      <c r="G27" s="63" t="s">
        <v>227</v>
      </c>
    </row>
    <row r="28" spans="1:7" x14ac:dyDescent="0.2">
      <c r="A28" s="61" t="s">
        <v>143</v>
      </c>
      <c r="B28" s="61" t="s">
        <v>144</v>
      </c>
      <c r="F28" s="62" t="s">
        <v>228</v>
      </c>
      <c r="G28" s="63" t="s">
        <v>229</v>
      </c>
    </row>
    <row r="29" spans="1:7" x14ac:dyDescent="0.2">
      <c r="A29" s="61" t="s">
        <v>145</v>
      </c>
      <c r="B29" s="61" t="s">
        <v>146</v>
      </c>
      <c r="F29" s="62" t="s">
        <v>230</v>
      </c>
      <c r="G29" s="63" t="s">
        <v>231</v>
      </c>
    </row>
    <row r="30" spans="1:7" x14ac:dyDescent="0.2">
      <c r="A30" s="61" t="s">
        <v>147</v>
      </c>
      <c r="B30" s="61" t="s">
        <v>148</v>
      </c>
      <c r="F30" s="62" t="s">
        <v>232</v>
      </c>
      <c r="G30" s="63" t="s">
        <v>233</v>
      </c>
    </row>
    <row r="31" spans="1:7" x14ac:dyDescent="0.2">
      <c r="A31" s="61" t="s">
        <v>149</v>
      </c>
      <c r="B31" s="61" t="s">
        <v>150</v>
      </c>
      <c r="F31" s="62" t="s">
        <v>234</v>
      </c>
      <c r="G31" s="63" t="s">
        <v>235</v>
      </c>
    </row>
    <row r="32" spans="1:7" x14ac:dyDescent="0.2">
      <c r="A32" s="61" t="s">
        <v>151</v>
      </c>
      <c r="B32" s="61" t="s">
        <v>152</v>
      </c>
      <c r="F32" s="62" t="s">
        <v>236</v>
      </c>
      <c r="G32" s="63" t="s">
        <v>237</v>
      </c>
    </row>
    <row r="33" spans="1:7" x14ac:dyDescent="0.2">
      <c r="A33" s="61" t="s">
        <v>153</v>
      </c>
      <c r="B33" s="61" t="s">
        <v>76</v>
      </c>
      <c r="F33" s="62" t="s">
        <v>238</v>
      </c>
      <c r="G33" s="63" t="s">
        <v>239</v>
      </c>
    </row>
    <row r="34" spans="1:7" x14ac:dyDescent="0.2">
      <c r="A34" s="61" t="s">
        <v>154</v>
      </c>
      <c r="B34" s="61" t="s">
        <v>155</v>
      </c>
      <c r="F34" s="62" t="s">
        <v>240</v>
      </c>
      <c r="G34" s="63" t="s">
        <v>241</v>
      </c>
    </row>
    <row r="35" spans="1:7" x14ac:dyDescent="0.2">
      <c r="A35" s="61" t="s">
        <v>156</v>
      </c>
      <c r="B35" s="61" t="s">
        <v>157</v>
      </c>
      <c r="F35" s="62" t="s">
        <v>242</v>
      </c>
      <c r="G35" s="63" t="s">
        <v>243</v>
      </c>
    </row>
    <row r="36" spans="1:7" x14ac:dyDescent="0.2">
      <c r="A36" s="61" t="s">
        <v>158</v>
      </c>
      <c r="B36" s="61" t="s">
        <v>159</v>
      </c>
      <c r="F36" s="62" t="s">
        <v>244</v>
      </c>
      <c r="G36" s="63" t="s">
        <v>245</v>
      </c>
    </row>
    <row r="37" spans="1:7" x14ac:dyDescent="0.2">
      <c r="F37" s="62" t="s">
        <v>246</v>
      </c>
      <c r="G37" s="63" t="s">
        <v>247</v>
      </c>
    </row>
    <row r="38" spans="1:7" x14ac:dyDescent="0.2">
      <c r="F38" s="62" t="s">
        <v>248</v>
      </c>
      <c r="G38" s="63" t="s">
        <v>249</v>
      </c>
    </row>
    <row r="39" spans="1:7" x14ac:dyDescent="0.2">
      <c r="F39" s="62" t="s">
        <v>250</v>
      </c>
      <c r="G39" s="50" t="s">
        <v>251</v>
      </c>
    </row>
    <row r="40" spans="1:7" x14ac:dyDescent="0.2">
      <c r="F40" s="62" t="s">
        <v>252</v>
      </c>
      <c r="G40" s="63" t="s">
        <v>253</v>
      </c>
    </row>
    <row r="41" spans="1:7" x14ac:dyDescent="0.2">
      <c r="F41" s="62" t="s">
        <v>254</v>
      </c>
      <c r="G41" s="63" t="s">
        <v>255</v>
      </c>
    </row>
    <row r="42" spans="1:7" x14ac:dyDescent="0.2">
      <c r="F42" s="62" t="s">
        <v>256</v>
      </c>
      <c r="G42" s="63" t="s">
        <v>257</v>
      </c>
    </row>
    <row r="43" spans="1:7" x14ac:dyDescent="0.2">
      <c r="F43" s="62" t="s">
        <v>258</v>
      </c>
      <c r="G43" s="63" t="s">
        <v>259</v>
      </c>
    </row>
    <row r="44" spans="1:7" x14ac:dyDescent="0.2">
      <c r="F44" s="62" t="s">
        <v>260</v>
      </c>
      <c r="G44" s="63" t="s">
        <v>261</v>
      </c>
    </row>
    <row r="45" spans="1:7" x14ac:dyDescent="0.2">
      <c r="F45" s="62" t="s">
        <v>262</v>
      </c>
      <c r="G45" s="63" t="s">
        <v>263</v>
      </c>
    </row>
    <row r="46" spans="1:7" x14ac:dyDescent="0.2">
      <c r="F46" s="62" t="s">
        <v>264</v>
      </c>
      <c r="G46" s="63" t="s">
        <v>265</v>
      </c>
    </row>
    <row r="47" spans="1:7" x14ac:dyDescent="0.2">
      <c r="F47" s="62" t="s">
        <v>266</v>
      </c>
      <c r="G47" s="63" t="s">
        <v>267</v>
      </c>
    </row>
    <row r="48" spans="1:7" x14ac:dyDescent="0.2">
      <c r="F48" s="62" t="s">
        <v>268</v>
      </c>
      <c r="G48" s="63" t="s">
        <v>269</v>
      </c>
    </row>
    <row r="49" spans="6:7" x14ac:dyDescent="0.2">
      <c r="F49" s="62" t="s">
        <v>270</v>
      </c>
      <c r="G49" s="63" t="s">
        <v>271</v>
      </c>
    </row>
    <row r="50" spans="6:7" x14ac:dyDescent="0.2">
      <c r="F50" s="62" t="s">
        <v>272</v>
      </c>
      <c r="G50" s="63" t="s">
        <v>273</v>
      </c>
    </row>
    <row r="51" spans="6:7" x14ac:dyDescent="0.2">
      <c r="F51" s="62" t="s">
        <v>274</v>
      </c>
      <c r="G51" s="63" t="s">
        <v>275</v>
      </c>
    </row>
    <row r="52" spans="6:7" x14ac:dyDescent="0.2">
      <c r="F52" s="62" t="s">
        <v>276</v>
      </c>
      <c r="G52" s="63" t="s">
        <v>277</v>
      </c>
    </row>
    <row r="53" spans="6:7" x14ac:dyDescent="0.2">
      <c r="F53" s="62" t="s">
        <v>278</v>
      </c>
      <c r="G53" s="63" t="s">
        <v>279</v>
      </c>
    </row>
    <row r="54" spans="6:7" x14ac:dyDescent="0.2">
      <c r="F54" s="62" t="s">
        <v>280</v>
      </c>
      <c r="G54" s="63" t="s">
        <v>281</v>
      </c>
    </row>
    <row r="55" spans="6:7" x14ac:dyDescent="0.2">
      <c r="F55" s="62" t="s">
        <v>282</v>
      </c>
      <c r="G55" s="63" t="s">
        <v>283</v>
      </c>
    </row>
    <row r="56" spans="6:7" x14ac:dyDescent="0.2">
      <c r="F56" s="62" t="s">
        <v>284</v>
      </c>
      <c r="G56" s="63" t="s">
        <v>285</v>
      </c>
    </row>
    <row r="57" spans="6:7" x14ac:dyDescent="0.2">
      <c r="F57" s="62" t="s">
        <v>286</v>
      </c>
      <c r="G57" s="63" t="s">
        <v>287</v>
      </c>
    </row>
    <row r="58" spans="6:7" x14ac:dyDescent="0.2">
      <c r="F58" s="62" t="s">
        <v>288</v>
      </c>
      <c r="G58" s="63" t="s">
        <v>289</v>
      </c>
    </row>
    <row r="59" spans="6:7" x14ac:dyDescent="0.2">
      <c r="F59" s="62" t="s">
        <v>290</v>
      </c>
      <c r="G59" s="63" t="s">
        <v>291</v>
      </c>
    </row>
    <row r="60" spans="6:7" x14ac:dyDescent="0.2">
      <c r="F60" s="62" t="s">
        <v>292</v>
      </c>
      <c r="G60" s="63" t="s">
        <v>293</v>
      </c>
    </row>
    <row r="61" spans="6:7" x14ac:dyDescent="0.2">
      <c r="F61" s="62" t="s">
        <v>294</v>
      </c>
      <c r="G61" s="63" t="s">
        <v>295</v>
      </c>
    </row>
    <row r="62" spans="6:7" x14ac:dyDescent="0.2">
      <c r="F62" s="62" t="s">
        <v>296</v>
      </c>
      <c r="G62" s="63" t="s">
        <v>297</v>
      </c>
    </row>
    <row r="63" spans="6:7" x14ac:dyDescent="0.2">
      <c r="F63" s="62" t="s">
        <v>298</v>
      </c>
      <c r="G63" s="63" t="s">
        <v>299</v>
      </c>
    </row>
    <row r="64" spans="6:7" x14ac:dyDescent="0.2">
      <c r="F64" s="62" t="s">
        <v>300</v>
      </c>
      <c r="G64" s="63" t="s">
        <v>301</v>
      </c>
    </row>
    <row r="65" spans="6:7" x14ac:dyDescent="0.2">
      <c r="F65" s="62" t="s">
        <v>302</v>
      </c>
      <c r="G65" s="63" t="s">
        <v>303</v>
      </c>
    </row>
    <row r="66" spans="6:7" x14ac:dyDescent="0.2">
      <c r="F66" s="62" t="s">
        <v>304</v>
      </c>
      <c r="G66" s="63" t="s">
        <v>305</v>
      </c>
    </row>
    <row r="67" spans="6:7" x14ac:dyDescent="0.2">
      <c r="F67" s="62" t="s">
        <v>306</v>
      </c>
      <c r="G67" s="63" t="s">
        <v>307</v>
      </c>
    </row>
    <row r="68" spans="6:7" x14ac:dyDescent="0.2">
      <c r="F68" s="62" t="s">
        <v>308</v>
      </c>
      <c r="G68" s="63" t="s">
        <v>309</v>
      </c>
    </row>
    <row r="69" spans="6:7" x14ac:dyDescent="0.2">
      <c r="F69" s="62" t="s">
        <v>310</v>
      </c>
      <c r="G69" s="63" t="s">
        <v>311</v>
      </c>
    </row>
    <row r="70" spans="6:7" x14ac:dyDescent="0.2">
      <c r="F70" s="62" t="s">
        <v>312</v>
      </c>
      <c r="G70" s="63" t="s">
        <v>313</v>
      </c>
    </row>
    <row r="71" spans="6:7" x14ac:dyDescent="0.2">
      <c r="F71" s="62" t="s">
        <v>314</v>
      </c>
      <c r="G71" s="63" t="s">
        <v>315</v>
      </c>
    </row>
    <row r="72" spans="6:7" x14ac:dyDescent="0.2">
      <c r="F72" s="62" t="s">
        <v>316</v>
      </c>
      <c r="G72" s="63" t="s">
        <v>317</v>
      </c>
    </row>
    <row r="73" spans="6:7" x14ac:dyDescent="0.2">
      <c r="F73" s="62" t="s">
        <v>318</v>
      </c>
      <c r="G73" s="63" t="s">
        <v>319</v>
      </c>
    </row>
    <row r="74" spans="6:7" x14ac:dyDescent="0.2">
      <c r="F74" s="62" t="s">
        <v>320</v>
      </c>
      <c r="G74" s="63" t="s">
        <v>321</v>
      </c>
    </row>
    <row r="75" spans="6:7" x14ac:dyDescent="0.2">
      <c r="F75" s="62" t="s">
        <v>322</v>
      </c>
      <c r="G75" s="63" t="s">
        <v>323</v>
      </c>
    </row>
    <row r="76" spans="6:7" x14ac:dyDescent="0.2">
      <c r="F76" s="62" t="s">
        <v>324</v>
      </c>
      <c r="G76" s="63" t="s">
        <v>325</v>
      </c>
    </row>
    <row r="77" spans="6:7" x14ac:dyDescent="0.2">
      <c r="F77" s="62" t="s">
        <v>326</v>
      </c>
      <c r="G77" s="63" t="s">
        <v>327</v>
      </c>
    </row>
    <row r="78" spans="6:7" x14ac:dyDescent="0.2">
      <c r="F78" s="62" t="s">
        <v>328</v>
      </c>
      <c r="G78" s="63" t="s">
        <v>329</v>
      </c>
    </row>
    <row r="79" spans="6:7" x14ac:dyDescent="0.2">
      <c r="F79" s="62" t="s">
        <v>330</v>
      </c>
      <c r="G79" s="63" t="s">
        <v>331</v>
      </c>
    </row>
    <row r="80" spans="6:7" x14ac:dyDescent="0.2">
      <c r="F80" s="62" t="s">
        <v>332</v>
      </c>
      <c r="G80" s="63" t="s">
        <v>333</v>
      </c>
    </row>
    <row r="81" spans="6:7" x14ac:dyDescent="0.2">
      <c r="F81" s="62" t="s">
        <v>334</v>
      </c>
      <c r="G81" s="63" t="s">
        <v>335</v>
      </c>
    </row>
    <row r="82" spans="6:7" x14ac:dyDescent="0.2">
      <c r="F82" s="62" t="s">
        <v>336</v>
      </c>
      <c r="G82" s="63" t="s">
        <v>337</v>
      </c>
    </row>
    <row r="83" spans="6:7" x14ac:dyDescent="0.2">
      <c r="F83" s="62" t="s">
        <v>338</v>
      </c>
      <c r="G83" s="63" t="s">
        <v>339</v>
      </c>
    </row>
    <row r="84" spans="6:7" x14ac:dyDescent="0.2">
      <c r="F84" s="62" t="s">
        <v>340</v>
      </c>
      <c r="G84" s="63" t="s">
        <v>341</v>
      </c>
    </row>
    <row r="85" spans="6:7" x14ac:dyDescent="0.2">
      <c r="F85" s="62" t="s">
        <v>342</v>
      </c>
      <c r="G85" s="63" t="s">
        <v>343</v>
      </c>
    </row>
    <row r="86" spans="6:7" x14ac:dyDescent="0.2">
      <c r="F86" s="62" t="s">
        <v>344</v>
      </c>
      <c r="G86" s="63" t="s">
        <v>345</v>
      </c>
    </row>
    <row r="87" spans="6:7" x14ac:dyDescent="0.2">
      <c r="F87" s="62" t="s">
        <v>346</v>
      </c>
      <c r="G87" s="63" t="s">
        <v>347</v>
      </c>
    </row>
    <row r="88" spans="6:7" x14ac:dyDescent="0.2">
      <c r="F88" s="62" t="s">
        <v>348</v>
      </c>
      <c r="G88" s="63" t="s">
        <v>349</v>
      </c>
    </row>
    <row r="89" spans="6:7" x14ac:dyDescent="0.2">
      <c r="F89" s="62" t="s">
        <v>350</v>
      </c>
      <c r="G89" s="63" t="s">
        <v>351</v>
      </c>
    </row>
    <row r="90" spans="6:7" x14ac:dyDescent="0.2">
      <c r="F90" s="62" t="s">
        <v>352</v>
      </c>
      <c r="G90" s="63" t="s">
        <v>353</v>
      </c>
    </row>
    <row r="91" spans="6:7" x14ac:dyDescent="0.2">
      <c r="F91" s="62" t="s">
        <v>354</v>
      </c>
      <c r="G91" s="63" t="s">
        <v>355</v>
      </c>
    </row>
    <row r="92" spans="6:7" x14ac:dyDescent="0.2">
      <c r="F92" s="62" t="s">
        <v>356</v>
      </c>
      <c r="G92" s="63" t="s">
        <v>357</v>
      </c>
    </row>
    <row r="93" spans="6:7" x14ac:dyDescent="0.2">
      <c r="F93" s="62" t="s">
        <v>358</v>
      </c>
      <c r="G93" s="63" t="s">
        <v>359</v>
      </c>
    </row>
    <row r="94" spans="6:7" x14ac:dyDescent="0.2">
      <c r="F94" s="62" t="s">
        <v>360</v>
      </c>
      <c r="G94" s="63" t="s">
        <v>361</v>
      </c>
    </row>
    <row r="95" spans="6:7" x14ac:dyDescent="0.2">
      <c r="F95" s="62" t="s">
        <v>362</v>
      </c>
      <c r="G95" s="63" t="s">
        <v>363</v>
      </c>
    </row>
    <row r="96" spans="6:7" x14ac:dyDescent="0.2">
      <c r="F96" s="62" t="s">
        <v>364</v>
      </c>
      <c r="G96" s="63" t="s">
        <v>365</v>
      </c>
    </row>
    <row r="97" spans="6:7" x14ac:dyDescent="0.2">
      <c r="F97" s="62" t="s">
        <v>366</v>
      </c>
      <c r="G97" s="63" t="s">
        <v>367</v>
      </c>
    </row>
    <row r="98" spans="6:7" x14ac:dyDescent="0.2">
      <c r="F98" s="62" t="s">
        <v>368</v>
      </c>
      <c r="G98" s="63" t="s">
        <v>369</v>
      </c>
    </row>
    <row r="99" spans="6:7" x14ac:dyDescent="0.2">
      <c r="F99" s="62" t="s">
        <v>370</v>
      </c>
      <c r="G99" s="63" t="s">
        <v>371</v>
      </c>
    </row>
    <row r="100" spans="6:7" x14ac:dyDescent="0.2">
      <c r="F100" s="62" t="s">
        <v>372</v>
      </c>
      <c r="G100" s="63" t="s">
        <v>373</v>
      </c>
    </row>
    <row r="101" spans="6:7" x14ac:dyDescent="0.2">
      <c r="F101" s="62" t="s">
        <v>374</v>
      </c>
      <c r="G101" s="63" t="s">
        <v>375</v>
      </c>
    </row>
    <row r="102" spans="6:7" x14ac:dyDescent="0.2">
      <c r="F102" s="62" t="s">
        <v>376</v>
      </c>
      <c r="G102" s="63" t="s">
        <v>377</v>
      </c>
    </row>
    <row r="103" spans="6:7" x14ac:dyDescent="0.2">
      <c r="F103" s="62" t="s">
        <v>378</v>
      </c>
      <c r="G103" s="63" t="s">
        <v>379</v>
      </c>
    </row>
    <row r="104" spans="6:7" x14ac:dyDescent="0.2">
      <c r="F104" s="62" t="s">
        <v>380</v>
      </c>
      <c r="G104" s="63" t="s">
        <v>381</v>
      </c>
    </row>
    <row r="105" spans="6:7" x14ac:dyDescent="0.2">
      <c r="F105" s="62" t="s">
        <v>382</v>
      </c>
      <c r="G105" s="63" t="s">
        <v>383</v>
      </c>
    </row>
    <row r="106" spans="6:7" x14ac:dyDescent="0.2">
      <c r="F106" s="62" t="s">
        <v>384</v>
      </c>
      <c r="G106" s="63" t="s">
        <v>385</v>
      </c>
    </row>
    <row r="107" spans="6:7" x14ac:dyDescent="0.2">
      <c r="F107" s="62" t="s">
        <v>386</v>
      </c>
      <c r="G107" s="63" t="s">
        <v>387</v>
      </c>
    </row>
    <row r="108" spans="6:7" x14ac:dyDescent="0.2">
      <c r="F108" s="62" t="s">
        <v>388</v>
      </c>
      <c r="G108" s="63" t="s">
        <v>389</v>
      </c>
    </row>
    <row r="109" spans="6:7" x14ac:dyDescent="0.2">
      <c r="F109" s="62" t="s">
        <v>390</v>
      </c>
      <c r="G109" s="63" t="s">
        <v>391</v>
      </c>
    </row>
    <row r="110" spans="6:7" x14ac:dyDescent="0.2">
      <c r="F110" s="62" t="s">
        <v>392</v>
      </c>
      <c r="G110" s="63" t="s">
        <v>393</v>
      </c>
    </row>
    <row r="111" spans="6:7" x14ac:dyDescent="0.2">
      <c r="F111" s="62" t="s">
        <v>394</v>
      </c>
      <c r="G111" s="63" t="s">
        <v>395</v>
      </c>
    </row>
    <row r="112" spans="6:7" x14ac:dyDescent="0.2">
      <c r="F112" s="62" t="s">
        <v>396</v>
      </c>
      <c r="G112" s="63" t="s">
        <v>397</v>
      </c>
    </row>
    <row r="113" spans="6:7" x14ac:dyDescent="0.2">
      <c r="F113" s="62" t="s">
        <v>398</v>
      </c>
      <c r="G113" s="63" t="s">
        <v>399</v>
      </c>
    </row>
    <row r="114" spans="6:7" x14ac:dyDescent="0.2">
      <c r="F114" s="62" t="s">
        <v>400</v>
      </c>
      <c r="G114" s="63" t="s">
        <v>401</v>
      </c>
    </row>
    <row r="115" spans="6:7" x14ac:dyDescent="0.2">
      <c r="F115" s="62" t="s">
        <v>402</v>
      </c>
      <c r="G115" s="63" t="s">
        <v>403</v>
      </c>
    </row>
    <row r="116" spans="6:7" x14ac:dyDescent="0.2">
      <c r="F116" s="62" t="s">
        <v>404</v>
      </c>
      <c r="G116" s="63" t="s">
        <v>405</v>
      </c>
    </row>
    <row r="117" spans="6:7" x14ac:dyDescent="0.2">
      <c r="F117" s="62" t="s">
        <v>406</v>
      </c>
      <c r="G117" s="63" t="s">
        <v>407</v>
      </c>
    </row>
    <row r="118" spans="6:7" x14ac:dyDescent="0.2">
      <c r="F118" s="62" t="s">
        <v>408</v>
      </c>
      <c r="G118" s="63" t="s">
        <v>409</v>
      </c>
    </row>
    <row r="119" spans="6:7" x14ac:dyDescent="0.2">
      <c r="F119" s="62" t="s">
        <v>410</v>
      </c>
      <c r="G119" s="63" t="s">
        <v>411</v>
      </c>
    </row>
    <row r="120" spans="6:7" x14ac:dyDescent="0.2">
      <c r="F120" s="62" t="s">
        <v>412</v>
      </c>
      <c r="G120" s="63" t="s">
        <v>413</v>
      </c>
    </row>
    <row r="121" spans="6:7" x14ac:dyDescent="0.2">
      <c r="F121" s="62" t="s">
        <v>414</v>
      </c>
      <c r="G121" s="63" t="s">
        <v>415</v>
      </c>
    </row>
    <row r="122" spans="6:7" x14ac:dyDescent="0.2">
      <c r="F122" s="62" t="s">
        <v>416</v>
      </c>
      <c r="G122" s="63" t="s">
        <v>417</v>
      </c>
    </row>
    <row r="123" spans="6:7" x14ac:dyDescent="0.2">
      <c r="F123" s="62" t="s">
        <v>418</v>
      </c>
      <c r="G123" s="63" t="s">
        <v>419</v>
      </c>
    </row>
    <row r="124" spans="6:7" x14ac:dyDescent="0.2">
      <c r="F124" s="62" t="s">
        <v>420</v>
      </c>
      <c r="G124" s="63" t="s">
        <v>421</v>
      </c>
    </row>
    <row r="125" spans="6:7" x14ac:dyDescent="0.2">
      <c r="F125" s="62" t="s">
        <v>422</v>
      </c>
      <c r="G125" s="63" t="s">
        <v>423</v>
      </c>
    </row>
    <row r="126" spans="6:7" x14ac:dyDescent="0.2">
      <c r="F126" s="62" t="s">
        <v>424</v>
      </c>
      <c r="G126" s="63" t="s">
        <v>425</v>
      </c>
    </row>
    <row r="127" spans="6:7" x14ac:dyDescent="0.2">
      <c r="F127" s="62" t="s">
        <v>426</v>
      </c>
      <c r="G127" s="63" t="s">
        <v>427</v>
      </c>
    </row>
    <row r="128" spans="6:7" x14ac:dyDescent="0.2">
      <c r="F128" s="62" t="s">
        <v>428</v>
      </c>
      <c r="G128" s="63" t="s">
        <v>429</v>
      </c>
    </row>
    <row r="129" spans="6:7" x14ac:dyDescent="0.2">
      <c r="F129" s="62" t="s">
        <v>430</v>
      </c>
      <c r="G129" s="63" t="s">
        <v>431</v>
      </c>
    </row>
    <row r="130" spans="6:7" x14ac:dyDescent="0.2">
      <c r="F130" s="62" t="s">
        <v>432</v>
      </c>
      <c r="G130" s="63" t="s">
        <v>433</v>
      </c>
    </row>
    <row r="131" spans="6:7" x14ac:dyDescent="0.2">
      <c r="F131" s="62" t="s">
        <v>434</v>
      </c>
      <c r="G131" s="63" t="s">
        <v>435</v>
      </c>
    </row>
    <row r="132" spans="6:7" x14ac:dyDescent="0.2">
      <c r="F132" s="62" t="s">
        <v>436</v>
      </c>
      <c r="G132" s="63" t="s">
        <v>437</v>
      </c>
    </row>
    <row r="133" spans="6:7" x14ac:dyDescent="0.2">
      <c r="F133" s="62" t="s">
        <v>438</v>
      </c>
      <c r="G133" s="63" t="s">
        <v>439</v>
      </c>
    </row>
    <row r="134" spans="6:7" x14ac:dyDescent="0.2">
      <c r="F134" s="62" t="s">
        <v>440</v>
      </c>
      <c r="G134" s="63" t="s">
        <v>441</v>
      </c>
    </row>
    <row r="135" spans="6:7" x14ac:dyDescent="0.2">
      <c r="F135" s="62" t="s">
        <v>442</v>
      </c>
      <c r="G135" s="63" t="s">
        <v>443</v>
      </c>
    </row>
    <row r="136" spans="6:7" x14ac:dyDescent="0.2">
      <c r="F136" s="62" t="s">
        <v>444</v>
      </c>
      <c r="G136" s="63" t="s">
        <v>445</v>
      </c>
    </row>
    <row r="137" spans="6:7" x14ac:dyDescent="0.2">
      <c r="F137" s="62" t="s">
        <v>446</v>
      </c>
      <c r="G137" s="63" t="s">
        <v>447</v>
      </c>
    </row>
    <row r="138" spans="6:7" x14ac:dyDescent="0.2">
      <c r="F138" s="62" t="s">
        <v>448</v>
      </c>
      <c r="G138" s="63" t="s">
        <v>449</v>
      </c>
    </row>
    <row r="139" spans="6:7" x14ac:dyDescent="0.2">
      <c r="F139" s="62" t="s">
        <v>450</v>
      </c>
      <c r="G139" s="63" t="s">
        <v>451</v>
      </c>
    </row>
    <row r="140" spans="6:7" x14ac:dyDescent="0.2">
      <c r="F140" s="62" t="s">
        <v>452</v>
      </c>
      <c r="G140" s="63" t="s">
        <v>453</v>
      </c>
    </row>
    <row r="141" spans="6:7" x14ac:dyDescent="0.2">
      <c r="F141" s="62" t="s">
        <v>454</v>
      </c>
      <c r="G141" s="63" t="s">
        <v>455</v>
      </c>
    </row>
    <row r="142" spans="6:7" x14ac:dyDescent="0.2">
      <c r="F142" s="62" t="s">
        <v>456</v>
      </c>
      <c r="G142" s="63" t="s">
        <v>457</v>
      </c>
    </row>
    <row r="143" spans="6:7" x14ac:dyDescent="0.2">
      <c r="F143" s="62" t="s">
        <v>458</v>
      </c>
      <c r="G143" s="63" t="s">
        <v>459</v>
      </c>
    </row>
    <row r="144" spans="6:7" x14ac:dyDescent="0.2">
      <c r="F144" s="62" t="s">
        <v>460</v>
      </c>
      <c r="G144" s="63" t="s">
        <v>461</v>
      </c>
    </row>
    <row r="145" spans="6:7" x14ac:dyDescent="0.2">
      <c r="F145" s="62" t="s">
        <v>462</v>
      </c>
      <c r="G145" s="63" t="s">
        <v>463</v>
      </c>
    </row>
    <row r="146" spans="6:7" x14ac:dyDescent="0.2">
      <c r="F146" s="62" t="s">
        <v>464</v>
      </c>
      <c r="G146" s="63" t="s">
        <v>465</v>
      </c>
    </row>
    <row r="147" spans="6:7" x14ac:dyDescent="0.2">
      <c r="F147" s="62" t="s">
        <v>466</v>
      </c>
      <c r="G147" s="63" t="s">
        <v>467</v>
      </c>
    </row>
    <row r="148" spans="6:7" x14ac:dyDescent="0.2">
      <c r="F148" s="62" t="s">
        <v>468</v>
      </c>
      <c r="G148" s="63" t="s">
        <v>469</v>
      </c>
    </row>
    <row r="149" spans="6:7" x14ac:dyDescent="0.2">
      <c r="F149" s="62" t="s">
        <v>470</v>
      </c>
      <c r="G149" s="63" t="s">
        <v>471</v>
      </c>
    </row>
    <row r="150" spans="6:7" x14ac:dyDescent="0.2">
      <c r="F150" s="62" t="s">
        <v>472</v>
      </c>
      <c r="G150" s="63" t="s">
        <v>473</v>
      </c>
    </row>
    <row r="151" spans="6:7" x14ac:dyDescent="0.2">
      <c r="F151" s="62" t="s">
        <v>474</v>
      </c>
      <c r="G151" s="63" t="s">
        <v>475</v>
      </c>
    </row>
    <row r="152" spans="6:7" x14ac:dyDescent="0.2">
      <c r="F152" s="62" t="s">
        <v>476</v>
      </c>
      <c r="G152" s="50" t="s">
        <v>477</v>
      </c>
    </row>
    <row r="153" spans="6:7" x14ac:dyDescent="0.2">
      <c r="F153" s="62" t="s">
        <v>478</v>
      </c>
      <c r="G153" s="63" t="s">
        <v>479</v>
      </c>
    </row>
    <row r="154" spans="6:7" x14ac:dyDescent="0.2">
      <c r="F154" s="62" t="s">
        <v>480</v>
      </c>
      <c r="G154" s="50" t="s">
        <v>481</v>
      </c>
    </row>
    <row r="155" spans="6:7" x14ac:dyDescent="0.2">
      <c r="F155" s="62" t="s">
        <v>482</v>
      </c>
      <c r="G155" s="63" t="s">
        <v>483</v>
      </c>
    </row>
    <row r="156" spans="6:7" x14ac:dyDescent="0.2">
      <c r="F156" s="62" t="s">
        <v>484</v>
      </c>
      <c r="G156" s="63" t="s">
        <v>485</v>
      </c>
    </row>
    <row r="157" spans="6:7" x14ac:dyDescent="0.2">
      <c r="F157" s="62" t="s">
        <v>486</v>
      </c>
      <c r="G157" s="63" t="s">
        <v>487</v>
      </c>
    </row>
    <row r="158" spans="6:7" x14ac:dyDescent="0.2">
      <c r="F158" s="62" t="s">
        <v>488</v>
      </c>
      <c r="G158" s="63" t="s">
        <v>489</v>
      </c>
    </row>
    <row r="159" spans="6:7" x14ac:dyDescent="0.2">
      <c r="F159" s="62" t="s">
        <v>490</v>
      </c>
      <c r="G159" s="63" t="s">
        <v>491</v>
      </c>
    </row>
    <row r="160" spans="6:7" x14ac:dyDescent="0.2">
      <c r="F160" s="62" t="s">
        <v>492</v>
      </c>
      <c r="G160" s="63" t="s">
        <v>493</v>
      </c>
    </row>
    <row r="161" spans="6:7" x14ac:dyDescent="0.2">
      <c r="F161" s="62" t="s">
        <v>494</v>
      </c>
      <c r="G161" s="63" t="s">
        <v>495</v>
      </c>
    </row>
    <row r="162" spans="6:7" x14ac:dyDescent="0.2">
      <c r="F162" s="62" t="s">
        <v>496</v>
      </c>
      <c r="G162" s="63" t="s">
        <v>497</v>
      </c>
    </row>
    <row r="163" spans="6:7" x14ac:dyDescent="0.2">
      <c r="F163" s="62" t="s">
        <v>498</v>
      </c>
      <c r="G163" s="63" t="s">
        <v>499</v>
      </c>
    </row>
    <row r="164" spans="6:7" x14ac:dyDescent="0.2">
      <c r="F164" s="62" t="s">
        <v>500</v>
      </c>
      <c r="G164" s="63" t="s">
        <v>501</v>
      </c>
    </row>
    <row r="165" spans="6:7" x14ac:dyDescent="0.2">
      <c r="F165" s="62" t="s">
        <v>502</v>
      </c>
      <c r="G165" s="63" t="s">
        <v>503</v>
      </c>
    </row>
    <row r="166" spans="6:7" x14ac:dyDescent="0.2">
      <c r="F166" s="62" t="s">
        <v>504</v>
      </c>
      <c r="G166" s="63" t="s">
        <v>505</v>
      </c>
    </row>
    <row r="167" spans="6:7" x14ac:dyDescent="0.2">
      <c r="F167" s="62" t="s">
        <v>506</v>
      </c>
      <c r="G167" s="63" t="s">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01">
    <tabColor rgb="FFFF0000"/>
    <pageSetUpPr fitToPage="1"/>
  </sheetPr>
  <dimension ref="A1:H45"/>
  <sheetViews>
    <sheetView zoomScale="80" zoomScaleNormal="80" workbookViewId="0">
      <selection activeCell="L19" sqref="L19"/>
    </sheetView>
  </sheetViews>
  <sheetFormatPr defaultColWidth="9.140625" defaultRowHeight="12.75" x14ac:dyDescent="0.2"/>
  <cols>
    <col min="1" max="1" width="37" style="6" customWidth="1"/>
    <col min="2" max="3" width="25" style="6" customWidth="1"/>
    <col min="4" max="4" width="37" style="6" customWidth="1"/>
    <col min="5" max="6" width="25" style="6" customWidth="1"/>
    <col min="7" max="7" width="2.7109375" style="6" customWidth="1"/>
    <col min="8" max="8" width="10.140625" style="6" bestFit="1" customWidth="1"/>
    <col min="9" max="16384" width="9.140625" style="6"/>
  </cols>
  <sheetData>
    <row r="1" spans="1:8" ht="71.25" customHeight="1" thickBot="1" x14ac:dyDescent="0.25">
      <c r="A1" s="812" t="s">
        <v>162</v>
      </c>
      <c r="B1" s="813"/>
      <c r="C1" s="813"/>
      <c r="D1" s="813"/>
      <c r="E1" s="813"/>
      <c r="F1" s="814"/>
      <c r="G1" s="7"/>
    </row>
    <row r="2" spans="1:8" ht="12" customHeight="1" x14ac:dyDescent="0.2">
      <c r="A2" s="667"/>
      <c r="B2" s="667"/>
      <c r="C2" s="667"/>
      <c r="D2" s="668"/>
      <c r="E2" s="668"/>
      <c r="F2" s="668"/>
    </row>
    <row r="3" spans="1:8" ht="22.5" customHeight="1" x14ac:dyDescent="0.2">
      <c r="A3" s="669" t="s">
        <v>665</v>
      </c>
      <c r="B3" s="820" t="s">
        <v>898</v>
      </c>
      <c r="C3" s="821"/>
      <c r="D3" s="670" t="s">
        <v>73</v>
      </c>
      <c r="E3" s="822" t="s">
        <v>897</v>
      </c>
      <c r="F3" s="823"/>
    </row>
    <row r="4" spans="1:8" ht="22.5" customHeight="1" x14ac:dyDescent="0.2">
      <c r="A4" s="669" t="s">
        <v>160</v>
      </c>
      <c r="B4" s="671" t="s">
        <v>101</v>
      </c>
      <c r="C4" s="672" t="str">
        <f>VLOOKUP(B4,LISTS!A1:B36,2,)</f>
        <v>DK</v>
      </c>
      <c r="D4" s="670" t="s">
        <v>74</v>
      </c>
      <c r="E4" s="824" t="s">
        <v>971</v>
      </c>
      <c r="F4" s="825"/>
    </row>
    <row r="5" spans="1:8" ht="12" customHeight="1" x14ac:dyDescent="0.2">
      <c r="A5" s="673"/>
      <c r="B5" s="673"/>
      <c r="C5" s="673"/>
      <c r="D5" s="673"/>
      <c r="E5" s="673"/>
      <c r="F5" s="673"/>
    </row>
    <row r="6" spans="1:8" ht="22.5" customHeight="1" x14ac:dyDescent="0.2">
      <c r="A6" s="674" t="s">
        <v>75</v>
      </c>
      <c r="B6" s="815" t="s">
        <v>902</v>
      </c>
      <c r="C6" s="816"/>
      <c r="D6" s="816"/>
      <c r="E6" s="816"/>
      <c r="F6" s="817"/>
      <c r="G6" s="9"/>
    </row>
    <row r="7" spans="1:8" ht="22.5" customHeight="1" x14ac:dyDescent="0.2">
      <c r="A7" s="675" t="s">
        <v>180</v>
      </c>
      <c r="B7" s="826" t="s">
        <v>896</v>
      </c>
      <c r="C7" s="827"/>
      <c r="D7" s="675" t="s">
        <v>181</v>
      </c>
      <c r="E7" s="676" t="s">
        <v>190</v>
      </c>
      <c r="F7" s="677" t="str">
        <f>IF(ISERROR(VLOOKUP(E7,LISTS!F:G,2,FALSE)),"&lt;-- select currency",VLOOKUP(E7,LISTS!F:G,2,FALSE))</f>
        <v>Danish krone</v>
      </c>
      <c r="G7" s="9"/>
    </row>
    <row r="8" spans="1:8" ht="22.5" customHeight="1" x14ac:dyDescent="0.2">
      <c r="A8" s="675" t="s">
        <v>161</v>
      </c>
      <c r="B8" s="826" t="s">
        <v>968</v>
      </c>
      <c r="C8" s="827"/>
      <c r="D8" s="675" t="s">
        <v>571</v>
      </c>
      <c r="E8" s="826" t="s">
        <v>576</v>
      </c>
      <c r="F8" s="827"/>
      <c r="G8" s="9"/>
    </row>
    <row r="9" spans="1:8" ht="12" customHeight="1" thickBot="1" x14ac:dyDescent="0.25">
      <c r="A9" s="668"/>
      <c r="B9" s="668"/>
      <c r="C9" s="668"/>
      <c r="D9" s="668"/>
      <c r="E9" s="668"/>
      <c r="F9" s="668"/>
    </row>
    <row r="10" spans="1:8" ht="54.75" x14ac:dyDescent="0.2">
      <c r="A10" s="678" t="s">
        <v>176</v>
      </c>
      <c r="B10" s="679" t="s">
        <v>639</v>
      </c>
      <c r="C10" s="680" t="s">
        <v>638</v>
      </c>
      <c r="D10" s="681" t="s">
        <v>725</v>
      </c>
      <c r="E10" s="682" t="s">
        <v>14</v>
      </c>
      <c r="F10" s="683" t="s">
        <v>15</v>
      </c>
      <c r="G10" s="9"/>
      <c r="H10" s="56" t="str">
        <f>IF($B$8="Public body",IF((SUM(B12:B13)=(Personnel_EMPLOYEES!S3+Personnel_NON_EMPLOYEES!M3))," ","Please verify the option 'Additional ?' in the Personnel sheets")," ")</f>
        <v xml:space="preserve"> </v>
      </c>
    </row>
    <row r="11" spans="1:8" ht="22.5" customHeight="1" x14ac:dyDescent="0.2">
      <c r="A11" s="684" t="s">
        <v>163</v>
      </c>
      <c r="B11" s="172">
        <f ca="1">IF($B$8="Public body",B12+B13,Personnel_EMPLOYEES!S3+Personnel_NON_EMPLOYEES!M3)</f>
        <v>1737465.2436388398</v>
      </c>
      <c r="C11" s="173">
        <f ca="1">B11</f>
        <v>1737465.2436388398</v>
      </c>
      <c r="D11" s="685" t="s">
        <v>687</v>
      </c>
      <c r="E11" s="172">
        <f ca="1">Funding!F12</f>
        <v>1452055.8949864348</v>
      </c>
      <c r="F11" s="764">
        <f ca="1">IF($C$23=0," ",E11/$C$23)</f>
        <v>0.76300000000000001</v>
      </c>
      <c r="G11" s="9"/>
    </row>
    <row r="12" spans="1:8" ht="22.5" customHeight="1" x14ac:dyDescent="0.2">
      <c r="A12" s="686" t="s">
        <v>579</v>
      </c>
      <c r="B12" s="174">
        <f>IF($B$8="Public body",SUMIFS(Personnel_EMPLOYEES!U:U,Personnel_EMPLOYEES!E:E,"ADDITIONAL")+SUMIFS(Personnel_NON_EMPLOYEES!R:R,Personnel_NON_EMPLOYEES!E:E,"ADDITIONAL"),0)</f>
        <v>0</v>
      </c>
      <c r="C12" s="175">
        <f>B12</f>
        <v>0</v>
      </c>
      <c r="D12" s="687" t="s">
        <v>633</v>
      </c>
      <c r="E12" s="172">
        <f ca="1">Funding!F22</f>
        <v>89445.120661025343</v>
      </c>
      <c r="F12" s="764">
        <f ca="1">IF($C$23=0," ",E12/$C$23)</f>
        <v>4.6999999999999938E-2</v>
      </c>
      <c r="G12" s="9"/>
      <c r="H12" s="221" t="str">
        <f ca="1">IF(C23=0," ", IF(E12&lt;=0,"The beneficiary must contribute financially to the project and may potentially be in a profit situation"," "))</f>
        <v xml:space="preserve"> </v>
      </c>
    </row>
    <row r="13" spans="1:8" ht="22.5" customHeight="1" x14ac:dyDescent="0.2">
      <c r="A13" s="686" t="s">
        <v>580</v>
      </c>
      <c r="B13" s="176">
        <f>IF($B$8="Public body",SUMIFS(Personnel_EMPLOYEES!U:U,Personnel_EMPLOYEES!E:E,"NON_additional")+SUMIFS(Personnel_NON_EMPLOYEES!R:R,Personnel_NON_EMPLOYEES!E:E,"NON_additional"),0)</f>
        <v>0</v>
      </c>
      <c r="C13" s="175">
        <f>B13</f>
        <v>0</v>
      </c>
      <c r="D13" s="685" t="s">
        <v>635</v>
      </c>
      <c r="E13" s="172">
        <f ca="1">Funding!F32</f>
        <v>361586.65799137956</v>
      </c>
      <c r="F13" s="764">
        <f ca="1">IF($C$23=0," ",E13/$C$23)</f>
        <v>0.19</v>
      </c>
      <c r="G13" s="9"/>
    </row>
    <row r="14" spans="1:8" ht="22.5" customHeight="1" x14ac:dyDescent="0.2">
      <c r="A14" s="688" t="s">
        <v>164</v>
      </c>
      <c r="B14" s="177">
        <f>Travel!N3</f>
        <v>40854.230000000003</v>
      </c>
      <c r="C14" s="178">
        <f>B14</f>
        <v>40854.230000000003</v>
      </c>
      <c r="D14" s="685" t="s">
        <v>636</v>
      </c>
      <c r="E14" s="172">
        <f>Funding!F47</f>
        <v>0</v>
      </c>
      <c r="F14" s="764">
        <f ca="1">IF($C$23=0," ",E14/$C$23)</f>
        <v>0</v>
      </c>
    </row>
    <row r="15" spans="1:8" ht="22.5" customHeight="1" x14ac:dyDescent="0.2">
      <c r="A15" s="688" t="s">
        <v>165</v>
      </c>
      <c r="B15" s="177">
        <f>'External assistance'!K3</f>
        <v>0</v>
      </c>
      <c r="C15" s="178">
        <f>B15</f>
        <v>0</v>
      </c>
      <c r="D15" s="689"/>
      <c r="E15" s="690"/>
      <c r="F15" s="691"/>
      <c r="G15" s="9" t="str">
        <f ca="1">IF(ISBLANK(B8)," ",IF((E12-C11)&lt;0,"2% rule may not be respected for public bodies"," "))</f>
        <v>2% rule may not be respected for public bodies</v>
      </c>
    </row>
    <row r="16" spans="1:8" ht="22.5" customHeight="1" x14ac:dyDescent="0.2">
      <c r="A16" s="692" t="s">
        <v>626</v>
      </c>
      <c r="B16" s="177">
        <f ca="1">Infrastructure!L3</f>
        <v>0</v>
      </c>
      <c r="C16" s="178">
        <f ca="1">Infrastructure!N3</f>
        <v>0</v>
      </c>
      <c r="D16" s="689"/>
      <c r="E16" s="690"/>
      <c r="F16" s="691"/>
      <c r="G16" s="9"/>
    </row>
    <row r="17" spans="1:8" ht="22.5" customHeight="1" x14ac:dyDescent="0.2">
      <c r="A17" s="693" t="s">
        <v>625</v>
      </c>
      <c r="B17" s="177">
        <f ca="1">Equipment!L3</f>
        <v>0</v>
      </c>
      <c r="C17" s="178">
        <f ca="1">Equipment!N3</f>
        <v>0</v>
      </c>
      <c r="D17" s="689"/>
      <c r="E17" s="690"/>
      <c r="F17" s="691"/>
      <c r="G17" s="9"/>
    </row>
    <row r="18" spans="1:8" ht="22.5" customHeight="1" x14ac:dyDescent="0.2">
      <c r="A18" s="692" t="s">
        <v>627</v>
      </c>
      <c r="B18" s="177">
        <f ca="1">Prototype!I3</f>
        <v>0</v>
      </c>
      <c r="C18" s="178">
        <f ca="1">B18</f>
        <v>0</v>
      </c>
      <c r="D18" s="689"/>
      <c r="E18" s="690"/>
      <c r="F18" s="691"/>
      <c r="G18" s="9"/>
    </row>
    <row r="19" spans="1:8" ht="30.75" customHeight="1" x14ac:dyDescent="0.2">
      <c r="A19" s="694" t="s">
        <v>688</v>
      </c>
      <c r="B19" s="655">
        <v>0</v>
      </c>
      <c r="C19" s="656">
        <f>B19</f>
        <v>0</v>
      </c>
      <c r="D19" s="689"/>
      <c r="E19" s="690"/>
      <c r="F19" s="691"/>
      <c r="G19" s="9"/>
    </row>
    <row r="20" spans="1:8" ht="22.5" customHeight="1" x14ac:dyDescent="0.2">
      <c r="A20" s="695" t="s">
        <v>542</v>
      </c>
      <c r="B20" s="172">
        <f>Consumables!I3</f>
        <v>0</v>
      </c>
      <c r="C20" s="173">
        <f>B20</f>
        <v>0</v>
      </c>
      <c r="D20" s="689"/>
      <c r="E20" s="690"/>
      <c r="F20" s="691"/>
      <c r="G20" s="9"/>
    </row>
    <row r="21" spans="1:8" ht="22.5" customHeight="1" x14ac:dyDescent="0.2">
      <c r="A21" s="695" t="s">
        <v>166</v>
      </c>
      <c r="B21" s="172">
        <f>'Other direct costs'!I3</f>
        <v>267.2</v>
      </c>
      <c r="C21" s="173">
        <f>B21</f>
        <v>267.2</v>
      </c>
      <c r="D21" s="696"/>
      <c r="E21" s="697"/>
      <c r="F21" s="698"/>
      <c r="G21" s="9"/>
    </row>
    <row r="22" spans="1:8" ht="22.5" customHeight="1" thickBot="1" x14ac:dyDescent="0.25">
      <c r="A22" s="699" t="s">
        <v>167</v>
      </c>
      <c r="B22" s="700">
        <f ca="1">TRUNC(SUM(B11,B14:B18,B20:B21)*7%,0)</f>
        <v>124501</v>
      </c>
      <c r="C22" s="701">
        <f ca="1">B22</f>
        <v>124501</v>
      </c>
      <c r="D22" s="702"/>
      <c r="E22" s="703"/>
      <c r="F22" s="704"/>
      <c r="G22" s="9"/>
    </row>
    <row r="23" spans="1:8" ht="22.5" customHeight="1" thickBot="1" x14ac:dyDescent="0.25">
      <c r="A23" s="705" t="s">
        <v>31</v>
      </c>
      <c r="B23" s="706">
        <f ca="1">SUM(B11,B14:B22)</f>
        <v>1903087.6736388397</v>
      </c>
      <c r="C23" s="707">
        <f ca="1">SUM(C11,C14:C22)</f>
        <v>1903087.6736388397</v>
      </c>
      <c r="D23" s="705" t="s">
        <v>16</v>
      </c>
      <c r="E23" s="706">
        <f ca="1">SUM(E11:E14)</f>
        <v>1903087.6736388397</v>
      </c>
      <c r="F23" s="708" t="str">
        <f ca="1">IF(E23&lt;&gt;B23,"Budget MUST be in balance !"," ")</f>
        <v xml:space="preserve"> </v>
      </c>
      <c r="G23" s="9"/>
    </row>
    <row r="24" spans="1:8" ht="12" customHeight="1" thickBot="1" x14ac:dyDescent="0.25">
      <c r="A24" s="818"/>
      <c r="B24" s="819"/>
      <c r="C24" s="709"/>
      <c r="D24" s="667"/>
      <c r="E24" s="667"/>
      <c r="F24" s="667"/>
    </row>
    <row r="25" spans="1:8" ht="22.5" customHeight="1" x14ac:dyDescent="0.2">
      <c r="A25" s="806" t="s">
        <v>77</v>
      </c>
      <c r="B25" s="807"/>
      <c r="C25" s="808"/>
      <c r="D25" s="803" t="s">
        <v>829</v>
      </c>
      <c r="E25" s="804"/>
      <c r="F25" s="805"/>
      <c r="G25" s="9"/>
    </row>
    <row r="26" spans="1:8" ht="23.65" customHeight="1" thickBot="1" x14ac:dyDescent="0.25">
      <c r="A26" s="809"/>
      <c r="B26" s="810"/>
      <c r="C26" s="810"/>
      <c r="D26" s="810"/>
      <c r="E26" s="811"/>
      <c r="F26" s="710">
        <f>IF(IndberetningsValuta="EUR",IF(KursIArk="Euro",1,1/DKEuro),IF(KursIArk="Euro",DKEuro,1))</f>
        <v>1</v>
      </c>
      <c r="G26" s="9"/>
      <c r="H26" s="56" t="str">
        <f>IF(OR(D25="Not applicable (all costs in EURO)",D25="Date when costs incurred"),IF(ISBLANK(F26)," ","&lt;- PLEASE REMOVE THE VALUE !")," ")</f>
        <v xml:space="preserve"> </v>
      </c>
    </row>
    <row r="27" spans="1:8" ht="113.65" customHeight="1" thickBot="1" x14ac:dyDescent="0.25">
      <c r="A27" s="791" t="s">
        <v>641</v>
      </c>
      <c r="B27" s="792"/>
      <c r="C27" s="792"/>
      <c r="D27" s="792"/>
      <c r="E27" s="792"/>
      <c r="F27" s="793"/>
      <c r="G27" s="9"/>
    </row>
    <row r="28" spans="1:8" ht="22.5" customHeight="1" x14ac:dyDescent="0.2">
      <c r="A28" s="800" t="s">
        <v>177</v>
      </c>
      <c r="B28" s="801"/>
      <c r="C28" s="802"/>
      <c r="D28" s="800" t="s">
        <v>26</v>
      </c>
      <c r="E28" s="801"/>
      <c r="F28" s="802"/>
      <c r="G28" s="9"/>
    </row>
    <row r="29" spans="1:8" ht="22.5" customHeight="1" thickBot="1" x14ac:dyDescent="0.25">
      <c r="A29" s="711"/>
      <c r="B29" s="712"/>
      <c r="C29" s="713"/>
      <c r="D29" s="711"/>
      <c r="E29" s="712"/>
      <c r="F29" s="713"/>
      <c r="G29" s="9"/>
    </row>
    <row r="30" spans="1:8" ht="13.5" customHeight="1" x14ac:dyDescent="0.2">
      <c r="A30" s="714"/>
      <c r="B30" s="714"/>
      <c r="C30" s="714"/>
      <c r="D30" s="714"/>
      <c r="E30" s="714"/>
      <c r="F30" s="714"/>
      <c r="G30" s="9"/>
    </row>
    <row r="31" spans="1:8" x14ac:dyDescent="0.2">
      <c r="A31" s="668"/>
      <c r="B31" s="668"/>
      <c r="C31" s="668"/>
      <c r="D31" s="668"/>
      <c r="E31" s="668"/>
      <c r="F31" s="668"/>
      <c r="G31" s="9"/>
    </row>
    <row r="32" spans="1:8" x14ac:dyDescent="0.2">
      <c r="A32" s="715"/>
      <c r="B32" s="715"/>
      <c r="C32" s="715"/>
      <c r="D32" s="715"/>
      <c r="E32" s="715"/>
      <c r="F32" s="715"/>
      <c r="G32" s="9"/>
    </row>
    <row r="33" spans="1:7" x14ac:dyDescent="0.2">
      <c r="A33" s="716"/>
      <c r="B33" s="716"/>
      <c r="C33" s="716"/>
      <c r="D33" s="716"/>
      <c r="E33" s="716"/>
      <c r="F33" s="716"/>
    </row>
    <row r="34" spans="1:7" ht="14.25" x14ac:dyDescent="0.2">
      <c r="A34" s="794" t="s">
        <v>168</v>
      </c>
      <c r="B34" s="795"/>
      <c r="C34" s="795"/>
      <c r="D34" s="795"/>
      <c r="E34" s="795"/>
      <c r="F34" s="796"/>
      <c r="G34" s="9"/>
    </row>
    <row r="35" spans="1:7" ht="70.349999999999994" customHeight="1" x14ac:dyDescent="0.2">
      <c r="A35" s="717" t="s">
        <v>169</v>
      </c>
      <c r="B35" s="797" t="s">
        <v>179</v>
      </c>
      <c r="C35" s="798"/>
      <c r="D35" s="798"/>
      <c r="E35" s="798"/>
      <c r="F35" s="799"/>
      <c r="G35" s="9"/>
    </row>
    <row r="36" spans="1:7" x14ac:dyDescent="0.2">
      <c r="A36" s="715"/>
      <c r="B36" s="668"/>
      <c r="C36" s="668"/>
      <c r="D36" s="668"/>
      <c r="E36" s="668"/>
      <c r="F36" s="668"/>
    </row>
    <row r="37" spans="1:7" ht="15" x14ac:dyDescent="0.2">
      <c r="A37" s="718" t="s">
        <v>830</v>
      </c>
      <c r="B37" s="718"/>
      <c r="C37" s="718"/>
      <c r="D37" s="718" t="s">
        <v>790</v>
      </c>
      <c r="E37" s="718" t="s">
        <v>831</v>
      </c>
      <c r="F37" s="715"/>
    </row>
    <row r="38" spans="1:7" ht="18" x14ac:dyDescent="0.2">
      <c r="A38" s="657">
        <v>7.4534000000000002</v>
      </c>
      <c r="B38" s="765"/>
      <c r="C38" s="765"/>
      <c r="D38" s="658" t="s">
        <v>854</v>
      </c>
      <c r="E38" s="659" t="s">
        <v>832</v>
      </c>
      <c r="F38" s="715"/>
    </row>
    <row r="39" spans="1:7" x14ac:dyDescent="0.2">
      <c r="A39" s="715"/>
      <c r="B39" s="715"/>
      <c r="C39" s="715"/>
      <c r="D39" s="715"/>
      <c r="E39" s="715"/>
      <c r="F39" s="715"/>
    </row>
    <row r="40" spans="1:7" x14ac:dyDescent="0.2">
      <c r="A40" s="715"/>
      <c r="B40" s="715"/>
      <c r="C40" s="715"/>
      <c r="D40" s="715"/>
      <c r="E40" s="715"/>
      <c r="F40" s="715"/>
    </row>
    <row r="41" spans="1:7" x14ac:dyDescent="0.2">
      <c r="A41" s="41"/>
    </row>
    <row r="42" spans="1:7" x14ac:dyDescent="0.2">
      <c r="B42" s="9"/>
    </row>
    <row r="43" spans="1:7" x14ac:dyDescent="0.2">
      <c r="B43" s="9"/>
    </row>
    <row r="44" spans="1:7" x14ac:dyDescent="0.2">
      <c r="B44" s="9"/>
    </row>
    <row r="45" spans="1:7" x14ac:dyDescent="0.2">
      <c r="A45" s="8"/>
    </row>
  </sheetData>
  <customSheetViews>
    <customSheetView guid="{B30AE3CA-B263-4ED9-9BD8-49357E294511}" showPageBreaks="1" fitToPage="1" showRuler="0" topLeftCell="A4">
      <selection activeCell="D5" sqref="D5"/>
      <pageMargins left="0.75" right="0.75" top="1" bottom="1" header="0.5" footer="0.5"/>
      <pageSetup paperSize="9" scale="97" orientation="landscape" r:id="rId1"/>
      <headerFooter alignWithMargins="0"/>
    </customSheetView>
  </customSheetViews>
  <mergeCells count="17">
    <mergeCell ref="D25:F25"/>
    <mergeCell ref="A25:C25"/>
    <mergeCell ref="A26:E26"/>
    <mergeCell ref="A1:F1"/>
    <mergeCell ref="B6:F6"/>
    <mergeCell ref="A24:B24"/>
    <mergeCell ref="B3:C3"/>
    <mergeCell ref="E3:F3"/>
    <mergeCell ref="E4:F4"/>
    <mergeCell ref="B8:C8"/>
    <mergeCell ref="B7:C7"/>
    <mergeCell ref="E8:F8"/>
    <mergeCell ref="A27:F27"/>
    <mergeCell ref="A34:F34"/>
    <mergeCell ref="B35:F35"/>
    <mergeCell ref="D28:F28"/>
    <mergeCell ref="A28:C28"/>
  </mergeCells>
  <phoneticPr fontId="10" type="noConversion"/>
  <conditionalFormatting sqref="A26:E26">
    <cfRule type="expression" dxfId="165" priority="2">
      <formula>AND($D$25="1st day after the end of reporting period",F26&lt;&gt;0)</formula>
    </cfRule>
    <cfRule type="expression" dxfId="164" priority="6">
      <formula>AND($D$25="1st day after the end of reporting period",ISBLANK(F26))</formula>
    </cfRule>
  </conditionalFormatting>
  <conditionalFormatting sqref="F26">
    <cfRule type="expression" dxfId="163" priority="5">
      <formula>$D$25="1st day after the end of reporting period"</formula>
    </cfRule>
  </conditionalFormatting>
  <conditionalFormatting sqref="C4">
    <cfRule type="containsErrors" dxfId="162" priority="7">
      <formula>ISERROR(C4)</formula>
    </cfRule>
  </conditionalFormatting>
  <conditionalFormatting sqref="A12:C13">
    <cfRule type="expression" dxfId="161" priority="3">
      <formula>$B$8="Public body"</formula>
    </cfRule>
  </conditionalFormatting>
  <conditionalFormatting sqref="B22:C22">
    <cfRule type="expression" dxfId="160" priority="1">
      <formula>$E8="CAPACITY BUILDING - CAP"</formula>
    </cfRule>
  </conditionalFormatting>
  <dataValidations count="6">
    <dataValidation type="list" allowBlank="1" showInputMessage="1" showErrorMessage="1" sqref="B8:C8">
      <formula1>"Public body, Private commercial, Private non-commercial"</formula1>
    </dataValidation>
    <dataValidation type="list" allowBlank="1" showInputMessage="1" showErrorMessage="1" sqref="D25:F25">
      <formula1>"Not applicable (all costs in EURO), Date when costs incurred, 1st day after the end of reporting period"</formula1>
    </dataValidation>
    <dataValidation type="list" allowBlank="1" showInputMessage="1" showErrorMessage="1" sqref="B7:C7">
      <formula1>"COORDINATING beneficiary,ASSOCIATED beneficiary,AFFILIATE"</formula1>
    </dataValidation>
    <dataValidation type="whole" allowBlank="1" showInputMessage="1" showErrorMessage="1" error="The overheads amount cannot exceed 7% of the Direct costs" sqref="B22:C22">
      <formula1>0</formula1>
      <formula2>SUM(B11,B14:B18,B20:B21)*7%</formula2>
    </dataValidation>
    <dataValidation type="list" allowBlank="1" showInputMessage="1" showErrorMessage="1" sqref="E38">
      <formula1>Valuta</formula1>
    </dataValidation>
    <dataValidation type="list" allowBlank="1" showInputMessage="1" showErrorMessage="1" sqref="B6:F6">
      <formula1>PartnerOversigt</formula1>
    </dataValidation>
  </dataValidations>
  <pageMargins left="0.78740157480314965" right="0.78740157480314965" top="0.31496062992125984" bottom="3.937007874015748E-2" header="0.31496062992125984" footer="3.937007874015748E-2"/>
  <pageSetup paperSize="9" scale="72" orientation="landscape" r:id="rId2"/>
  <headerFooter alignWithMargins="0"/>
  <drawing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LISTS!$A$1:$A$36</xm:f>
          </x14:formula1>
          <xm:sqref>B4</xm:sqref>
        </x14:dataValidation>
        <x14:dataValidation type="list" allowBlank="1" showInputMessage="1" showErrorMessage="1">
          <x14:formula1>
            <xm:f>LISTS!$O$2:$O$10</xm:f>
          </x14:formula1>
          <xm:sqref>E8:F8</xm:sqref>
        </x14:dataValidation>
        <x14:dataValidation type="list" allowBlank="1" showInputMessage="1" showErrorMessage="1">
          <x14:formula1>
            <xm:f>LISTS!F2:F167</xm:f>
          </x14:formula1>
          <xm:sqref>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tabColor rgb="FF00B0F0"/>
    <pageSetUpPr fitToPage="1"/>
  </sheetPr>
  <dimension ref="A1:P30"/>
  <sheetViews>
    <sheetView workbookViewId="0">
      <selection activeCell="F22" sqref="F22"/>
    </sheetView>
  </sheetViews>
  <sheetFormatPr defaultRowHeight="12.75" x14ac:dyDescent="0.2"/>
  <cols>
    <col min="1" max="1" width="32.7109375" customWidth="1"/>
    <col min="2" max="2" width="16.7109375" customWidth="1"/>
    <col min="3" max="3" width="17.28515625" customWidth="1"/>
    <col min="4" max="4" width="26.7109375" customWidth="1"/>
    <col min="5" max="5" width="12.7109375" customWidth="1"/>
    <col min="6" max="9" width="10.7109375" customWidth="1"/>
    <col min="10" max="10" width="20.85546875" customWidth="1"/>
    <col min="11" max="11" width="14.28515625" customWidth="1"/>
  </cols>
  <sheetData>
    <row r="1" spans="1:16" ht="60.75" x14ac:dyDescent="0.2">
      <c r="A1" s="439" t="s">
        <v>1</v>
      </c>
      <c r="B1" s="439" t="s">
        <v>956</v>
      </c>
      <c r="C1" s="439" t="s">
        <v>55</v>
      </c>
      <c r="D1" s="439" t="s">
        <v>769</v>
      </c>
      <c r="E1" s="439" t="s">
        <v>770</v>
      </c>
      <c r="F1" s="46" t="s">
        <v>80</v>
      </c>
      <c r="G1" s="46" t="s">
        <v>771</v>
      </c>
      <c r="H1" s="440" t="s">
        <v>170</v>
      </c>
      <c r="I1" s="440" t="s">
        <v>772</v>
      </c>
      <c r="J1" s="441" t="s">
        <v>586</v>
      </c>
      <c r="K1" s="374" t="s">
        <v>773</v>
      </c>
    </row>
    <row r="2" spans="1:16" x14ac:dyDescent="0.2">
      <c r="A2" s="271" t="s">
        <v>974</v>
      </c>
      <c r="B2" s="151" t="s">
        <v>970</v>
      </c>
      <c r="C2" s="151"/>
      <c r="D2" s="151" t="s">
        <v>922</v>
      </c>
      <c r="E2" s="271" t="s">
        <v>969</v>
      </c>
      <c r="F2" s="774">
        <v>44075</v>
      </c>
      <c r="G2" s="271" t="s">
        <v>899</v>
      </c>
      <c r="H2" s="271"/>
      <c r="I2" s="788" t="s">
        <v>899</v>
      </c>
      <c r="J2" s="151">
        <v>7.4</v>
      </c>
      <c r="K2" s="273"/>
    </row>
    <row r="3" spans="1:16" x14ac:dyDescent="0.2">
      <c r="A3" s="151" t="s">
        <v>975</v>
      </c>
      <c r="B3" s="151" t="s">
        <v>970</v>
      </c>
      <c r="C3" s="151"/>
      <c r="D3" s="151" t="s">
        <v>926</v>
      </c>
      <c r="E3" s="271" t="s">
        <v>969</v>
      </c>
      <c r="F3" s="774">
        <v>44136</v>
      </c>
      <c r="G3" s="271" t="s">
        <v>899</v>
      </c>
      <c r="H3" s="271"/>
      <c r="I3" s="272">
        <v>1</v>
      </c>
      <c r="J3" s="151">
        <v>7.4</v>
      </c>
      <c r="K3" s="273"/>
      <c r="M3">
        <v>1582</v>
      </c>
    </row>
    <row r="4" spans="1:16" x14ac:dyDescent="0.2">
      <c r="A4" s="151" t="s">
        <v>976</v>
      </c>
      <c r="B4" s="151" t="s">
        <v>970</v>
      </c>
      <c r="C4" s="151"/>
      <c r="D4" s="151" t="s">
        <v>926</v>
      </c>
      <c r="E4" s="271" t="s">
        <v>981</v>
      </c>
      <c r="F4" s="774">
        <v>44096</v>
      </c>
      <c r="G4" s="777">
        <v>44135</v>
      </c>
      <c r="H4" s="151"/>
      <c r="I4" s="272">
        <v>1</v>
      </c>
      <c r="J4" s="151">
        <v>7.4</v>
      </c>
      <c r="K4" s="273"/>
    </row>
    <row r="5" spans="1:16" x14ac:dyDescent="0.2">
      <c r="A5" s="151" t="s">
        <v>977</v>
      </c>
      <c r="B5" s="151" t="s">
        <v>970</v>
      </c>
      <c r="C5" s="151"/>
      <c r="D5" s="151" t="s">
        <v>926</v>
      </c>
      <c r="E5" s="151" t="s">
        <v>981</v>
      </c>
      <c r="F5" s="774">
        <v>44096</v>
      </c>
      <c r="G5" s="777">
        <v>44196</v>
      </c>
      <c r="H5" s="151"/>
      <c r="I5" s="272">
        <v>1</v>
      </c>
      <c r="J5" s="151">
        <v>7.4</v>
      </c>
      <c r="K5" s="437"/>
    </row>
    <row r="6" spans="1:16" x14ac:dyDescent="0.2">
      <c r="A6" s="151" t="s">
        <v>978</v>
      </c>
      <c r="B6" s="151" t="s">
        <v>970</v>
      </c>
      <c r="C6" s="151"/>
      <c r="D6" s="151" t="s">
        <v>935</v>
      </c>
      <c r="E6" s="151" t="s">
        <v>969</v>
      </c>
      <c r="F6" s="774">
        <v>44075</v>
      </c>
      <c r="G6" s="436" t="s">
        <v>899</v>
      </c>
      <c r="H6" s="151"/>
      <c r="I6" s="788" t="s">
        <v>899</v>
      </c>
      <c r="J6" s="151">
        <v>7.4</v>
      </c>
      <c r="K6" s="437"/>
    </row>
    <row r="7" spans="1:16" x14ac:dyDescent="0.2">
      <c r="A7" s="151" t="s">
        <v>979</v>
      </c>
      <c r="B7" s="151" t="s">
        <v>970</v>
      </c>
      <c r="C7" s="151"/>
      <c r="D7" s="151" t="s">
        <v>935</v>
      </c>
      <c r="E7" s="151" t="s">
        <v>969</v>
      </c>
      <c r="F7" s="774">
        <v>44075</v>
      </c>
      <c r="G7" s="436" t="s">
        <v>899</v>
      </c>
      <c r="H7" s="151"/>
      <c r="I7" s="788" t="s">
        <v>899</v>
      </c>
      <c r="J7" s="151">
        <v>7.4</v>
      </c>
      <c r="K7" s="437"/>
      <c r="M7">
        <f>7.4*5</f>
        <v>37</v>
      </c>
    </row>
    <row r="8" spans="1:16" x14ac:dyDescent="0.2">
      <c r="A8" s="151" t="s">
        <v>980</v>
      </c>
      <c r="B8" s="151" t="s">
        <v>970</v>
      </c>
      <c r="C8" s="151"/>
      <c r="D8" s="151" t="s">
        <v>928</v>
      </c>
      <c r="E8" s="151" t="s">
        <v>969</v>
      </c>
      <c r="F8" s="774">
        <v>44075</v>
      </c>
      <c r="G8" s="436"/>
      <c r="H8" s="151"/>
      <c r="I8" s="788" t="s">
        <v>899</v>
      </c>
      <c r="J8" s="151">
        <v>7.4</v>
      </c>
      <c r="K8" s="437"/>
    </row>
    <row r="9" spans="1:16" x14ac:dyDescent="0.2">
      <c r="A9" s="151"/>
      <c r="B9" s="151"/>
      <c r="C9" s="151"/>
      <c r="D9" s="151"/>
      <c r="E9" s="151"/>
      <c r="F9" s="436"/>
      <c r="G9" s="436"/>
      <c r="H9" s="151"/>
      <c r="I9" s="272"/>
      <c r="J9" s="151"/>
      <c r="K9" s="437"/>
    </row>
    <row r="10" spans="1:16" x14ac:dyDescent="0.2">
      <c r="A10" s="151"/>
      <c r="B10" s="151"/>
      <c r="C10" s="151"/>
      <c r="D10" s="151"/>
      <c r="E10" s="151"/>
      <c r="F10" s="436"/>
      <c r="G10" s="436"/>
      <c r="H10" s="151"/>
      <c r="I10" s="272"/>
      <c r="J10" s="151"/>
      <c r="K10" s="437"/>
    </row>
    <row r="11" spans="1:16" x14ac:dyDescent="0.2">
      <c r="A11" s="151"/>
      <c r="B11" s="151"/>
      <c r="C11" s="151"/>
      <c r="D11" s="151"/>
      <c r="E11" s="151"/>
      <c r="F11" s="436"/>
      <c r="G11" s="436"/>
      <c r="H11" s="151"/>
      <c r="I11" s="272"/>
      <c r="J11" s="151"/>
      <c r="K11" s="437"/>
    </row>
    <row r="12" spans="1:16" x14ac:dyDescent="0.2">
      <c r="A12" s="151"/>
      <c r="B12" s="151"/>
      <c r="C12" s="151"/>
      <c r="D12" s="151"/>
      <c r="E12" s="151"/>
      <c r="F12" s="436"/>
      <c r="G12" s="436"/>
      <c r="H12" s="151"/>
      <c r="I12" s="272"/>
      <c r="J12" s="151"/>
      <c r="K12" s="437"/>
      <c r="O12">
        <v>7.24</v>
      </c>
      <c r="P12">
        <f>O12*5</f>
        <v>36.200000000000003</v>
      </c>
    </row>
    <row r="13" spans="1:16" x14ac:dyDescent="0.2">
      <c r="A13" s="151"/>
      <c r="B13" s="151"/>
      <c r="C13" s="151"/>
      <c r="D13" s="151"/>
      <c r="E13" s="151"/>
      <c r="F13" s="436"/>
      <c r="G13" s="436"/>
      <c r="H13" s="151"/>
      <c r="I13" s="272"/>
      <c r="J13" s="151"/>
      <c r="K13" s="437"/>
    </row>
    <row r="14" spans="1:16" x14ac:dyDescent="0.2">
      <c r="A14" s="151"/>
      <c r="B14" s="151"/>
      <c r="C14" s="151"/>
      <c r="D14" s="151"/>
      <c r="E14" s="151"/>
      <c r="F14" s="271"/>
      <c r="G14" s="436"/>
      <c r="H14" s="151"/>
      <c r="I14" s="272"/>
      <c r="J14" s="151"/>
      <c r="K14" s="437"/>
      <c r="O14">
        <v>29</v>
      </c>
      <c r="P14">
        <f>O14*5</f>
        <v>145</v>
      </c>
    </row>
    <row r="15" spans="1:16" x14ac:dyDescent="0.2">
      <c r="A15" s="151"/>
      <c r="B15" s="151"/>
      <c r="C15" s="151"/>
      <c r="D15" s="151"/>
      <c r="E15" s="151"/>
      <c r="F15" s="271"/>
      <c r="G15" s="436"/>
      <c r="H15" s="151"/>
      <c r="I15" s="272"/>
      <c r="J15" s="151"/>
      <c r="K15" s="437"/>
    </row>
    <row r="16" spans="1:16" x14ac:dyDescent="0.2">
      <c r="A16" s="151"/>
      <c r="B16" s="151"/>
      <c r="C16" s="151"/>
      <c r="D16" s="151"/>
      <c r="E16" s="151"/>
      <c r="F16" s="271"/>
      <c r="G16" s="436"/>
      <c r="H16" s="151"/>
      <c r="I16" s="272"/>
      <c r="J16" s="151"/>
      <c r="K16" s="437"/>
    </row>
    <row r="17" spans="1:11" x14ac:dyDescent="0.2">
      <c r="A17" s="151"/>
      <c r="B17" s="151"/>
      <c r="C17" s="151"/>
      <c r="D17" s="151"/>
      <c r="E17" s="151"/>
      <c r="F17" s="271"/>
      <c r="G17" s="271"/>
      <c r="H17" s="151"/>
      <c r="I17" s="272"/>
      <c r="J17" s="151"/>
      <c r="K17" s="437"/>
    </row>
    <row r="18" spans="1:11" x14ac:dyDescent="0.2">
      <c r="A18" s="151"/>
      <c r="B18" s="151"/>
      <c r="C18" s="151"/>
      <c r="D18" s="151"/>
      <c r="E18" s="151"/>
      <c r="F18" s="271"/>
      <c r="G18" s="271"/>
      <c r="H18" s="151"/>
      <c r="I18" s="272"/>
      <c r="J18" s="151"/>
      <c r="K18" s="437"/>
    </row>
    <row r="19" spans="1:11" x14ac:dyDescent="0.2">
      <c r="A19" s="151"/>
      <c r="B19" s="151"/>
      <c r="C19" s="151"/>
      <c r="D19" s="151"/>
      <c r="E19" s="151"/>
      <c r="F19" s="271"/>
      <c r="G19" s="271"/>
      <c r="H19" s="151"/>
      <c r="I19" s="272"/>
      <c r="J19" s="151"/>
      <c r="K19" s="437"/>
    </row>
    <row r="20" spans="1:11" x14ac:dyDescent="0.2">
      <c r="A20" s="151"/>
      <c r="B20" s="151"/>
      <c r="C20" s="151"/>
      <c r="D20" s="151"/>
      <c r="E20" s="151"/>
      <c r="F20" s="271"/>
      <c r="G20" s="271"/>
      <c r="H20" s="151"/>
      <c r="I20" s="272"/>
      <c r="J20" s="151"/>
      <c r="K20" s="437"/>
    </row>
    <row r="21" spans="1:11" x14ac:dyDescent="0.2">
      <c r="A21" s="151"/>
      <c r="B21" s="151"/>
      <c r="C21" s="151"/>
      <c r="D21" s="151"/>
      <c r="E21" s="151"/>
      <c r="F21" s="436"/>
      <c r="G21" s="436"/>
      <c r="H21" s="151"/>
      <c r="I21" s="272"/>
      <c r="J21" s="151"/>
      <c r="K21" s="437"/>
    </row>
    <row r="22" spans="1:11" x14ac:dyDescent="0.2">
      <c r="A22" s="151"/>
      <c r="B22" s="151"/>
      <c r="C22" s="151"/>
      <c r="D22" s="151"/>
      <c r="E22" s="151"/>
      <c r="F22" s="436"/>
      <c r="G22" s="436"/>
      <c r="H22" s="151"/>
      <c r="I22" s="272"/>
      <c r="J22" s="151"/>
      <c r="K22" s="437"/>
    </row>
    <row r="23" spans="1:11" x14ac:dyDescent="0.2">
      <c r="A23" s="151"/>
      <c r="B23" s="151"/>
      <c r="C23" s="151"/>
      <c r="D23" s="151"/>
      <c r="E23" s="151"/>
      <c r="F23" s="436"/>
      <c r="G23" s="436"/>
      <c r="H23" s="151"/>
      <c r="I23" s="272"/>
      <c r="J23" s="151"/>
      <c r="K23" s="437"/>
    </row>
    <row r="24" spans="1:11" x14ac:dyDescent="0.2">
      <c r="A24" s="151"/>
      <c r="B24" s="151"/>
      <c r="C24" s="151"/>
      <c r="D24" s="151"/>
      <c r="E24" s="151"/>
      <c r="F24" s="436"/>
      <c r="G24" s="436"/>
      <c r="H24" s="151"/>
      <c r="I24" s="272"/>
      <c r="J24" s="151"/>
      <c r="K24" s="437"/>
    </row>
    <row r="25" spans="1:11" x14ac:dyDescent="0.2">
      <c r="A25" s="151"/>
      <c r="B25" s="151"/>
      <c r="C25" s="151"/>
      <c r="D25" s="151"/>
      <c r="E25" s="151"/>
      <c r="F25" s="436"/>
      <c r="G25" s="436"/>
      <c r="H25" s="151"/>
      <c r="I25" s="272"/>
      <c r="J25" s="151"/>
      <c r="K25" s="437"/>
    </row>
    <row r="26" spans="1:11" x14ac:dyDescent="0.2">
      <c r="A26" s="151"/>
      <c r="B26" s="151"/>
      <c r="C26" s="151"/>
      <c r="D26" s="151"/>
      <c r="E26" s="151"/>
      <c r="F26" s="436"/>
      <c r="G26" s="436"/>
      <c r="H26" s="151"/>
      <c r="I26" s="272"/>
      <c r="J26" s="151"/>
      <c r="K26" s="437"/>
    </row>
    <row r="27" spans="1:11" x14ac:dyDescent="0.2">
      <c r="A27" s="151"/>
      <c r="B27" s="151"/>
      <c r="C27" s="151"/>
      <c r="D27" s="151"/>
      <c r="E27" s="151"/>
      <c r="F27" s="436"/>
      <c r="G27" s="436"/>
      <c r="H27" s="151"/>
      <c r="I27" s="272"/>
      <c r="J27" s="151"/>
      <c r="K27" s="437"/>
    </row>
    <row r="28" spans="1:11" x14ac:dyDescent="0.2">
      <c r="A28" s="151"/>
      <c r="B28" s="151"/>
      <c r="C28" s="151"/>
      <c r="D28" s="151"/>
      <c r="E28" s="151"/>
      <c r="F28" s="436"/>
      <c r="G28" s="436"/>
      <c r="H28" s="151"/>
      <c r="I28" s="272"/>
      <c r="J28" s="151"/>
      <c r="K28" s="437"/>
    </row>
    <row r="29" spans="1:11" x14ac:dyDescent="0.2">
      <c r="A29" s="151"/>
      <c r="B29" s="151"/>
      <c r="C29" s="151"/>
      <c r="D29" s="151"/>
      <c r="E29" s="151"/>
      <c r="F29" s="436"/>
      <c r="G29" s="436"/>
      <c r="H29" s="151"/>
      <c r="I29" s="272"/>
      <c r="J29" s="151"/>
      <c r="K29" s="437"/>
    </row>
    <row r="30" spans="1:11" x14ac:dyDescent="0.2">
      <c r="A30" s="151"/>
      <c r="B30" s="151"/>
      <c r="C30" s="151"/>
      <c r="D30" s="151"/>
      <c r="E30" s="151"/>
      <c r="F30" s="436"/>
      <c r="G30" s="436"/>
      <c r="H30" s="151"/>
      <c r="I30" s="272"/>
      <c r="J30" s="151"/>
      <c r="K30" s="437"/>
    </row>
  </sheetData>
  <dataValidations count="4">
    <dataValidation type="list" allowBlank="1" showInputMessage="1" showErrorMessage="1" sqref="B2:B30">
      <formula1>"Official,Worker"</formula1>
    </dataValidation>
    <dataValidation type="list" allowBlank="1" showInputMessage="1" showErrorMessage="1" sqref="E2:E30">
      <formula1>"Additional,Non_additional"</formula1>
    </dataValidation>
    <dataValidation type="list" allowBlank="1" showInputMessage="1" showErrorMessage="1" sqref="D2:D30">
      <formula1>RoleInProjekt</formula1>
    </dataValidation>
    <dataValidation type="list" allowBlank="1" showInputMessage="1" showErrorMessage="1" sqref="H2:H30">
      <formula1>ContractType</formula1>
    </dataValidation>
  </dataValidations>
  <pageMargins left="0.7" right="0.7" top="0.75" bottom="0.75" header="0.3" footer="0.3"/>
  <pageSetup paperSize="8" scale="97"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O219"/>
  <sheetViews>
    <sheetView topLeftCell="B1" zoomScale="120" zoomScaleNormal="120" workbookViewId="0">
      <selection activeCell="E21" sqref="E21"/>
    </sheetView>
  </sheetViews>
  <sheetFormatPr defaultRowHeight="12.75" x14ac:dyDescent="0.2"/>
  <cols>
    <col min="1" max="1" width="0.42578125" customWidth="1"/>
    <col min="3" max="3" width="28.85546875" customWidth="1"/>
    <col min="4" max="4" width="16.42578125" customWidth="1"/>
    <col min="5" max="5" width="10.42578125" customWidth="1"/>
    <col min="6" max="6" width="12.85546875" customWidth="1"/>
    <col min="7" max="7" width="10.7109375" customWidth="1"/>
    <col min="8" max="8" width="10.85546875" customWidth="1"/>
    <col min="9" max="9" width="10.5703125" bestFit="1" customWidth="1"/>
    <col min="10" max="10" width="17.7109375" customWidth="1"/>
    <col min="11" max="11" width="17.85546875" bestFit="1" customWidth="1"/>
    <col min="12" max="12" width="14.28515625" bestFit="1" customWidth="1"/>
    <col min="13" max="13" width="9" bestFit="1" customWidth="1"/>
    <col min="14" max="14" width="20.5703125" customWidth="1"/>
  </cols>
  <sheetData>
    <row r="1" spans="1:15" ht="51.75" thickBot="1" x14ac:dyDescent="0.25">
      <c r="A1" s="394" t="s">
        <v>839</v>
      </c>
      <c r="B1" s="283" t="s">
        <v>788</v>
      </c>
      <c r="C1" s="284" t="s">
        <v>1</v>
      </c>
      <c r="D1" s="284" t="s">
        <v>961</v>
      </c>
      <c r="E1" s="284" t="s">
        <v>962</v>
      </c>
      <c r="F1" s="285" t="s">
        <v>963</v>
      </c>
      <c r="G1" s="284" t="s">
        <v>789</v>
      </c>
      <c r="H1" s="284" t="s">
        <v>957</v>
      </c>
      <c r="I1" s="285" t="s">
        <v>964</v>
      </c>
      <c r="J1" s="285" t="s">
        <v>965</v>
      </c>
      <c r="K1" s="284" t="s">
        <v>958</v>
      </c>
      <c r="L1" s="284" t="s">
        <v>959</v>
      </c>
      <c r="M1" s="361" t="s">
        <v>966</v>
      </c>
      <c r="N1" s="362" t="s">
        <v>960</v>
      </c>
    </row>
    <row r="2" spans="1:15" x14ac:dyDescent="0.2">
      <c r="A2" s="151" t="str">
        <f>CONCATENATE(B2,C2)</f>
        <v>2020Vivian Kvist Johansen</v>
      </c>
      <c r="B2" s="384">
        <v>2020</v>
      </c>
      <c r="C2" s="731" t="s">
        <v>974</v>
      </c>
      <c r="D2" s="781">
        <v>728925.0199999999</v>
      </c>
      <c r="E2" s="781"/>
      <c r="F2" s="782">
        <f t="shared" ref="F2" si="0">D2-E2</f>
        <v>728925.0199999999</v>
      </c>
      <c r="G2" s="781">
        <v>123247.76999999999</v>
      </c>
      <c r="H2" s="781">
        <v>2207.2799999999997</v>
      </c>
      <c r="I2" s="782">
        <f t="shared" ref="I2" si="1">SUM(G2:H2)</f>
        <v>125455.04999999999</v>
      </c>
      <c r="J2" s="782">
        <f>SUM(F2,I2)</f>
        <v>854380.06999999983</v>
      </c>
      <c r="K2" s="781"/>
      <c r="L2" s="781"/>
      <c r="M2" s="783">
        <f t="shared" ref="M2:M19" si="2">SUM(K2:L2)</f>
        <v>0</v>
      </c>
      <c r="N2" s="784">
        <f t="shared" ref="N2:N19" si="3">J2+M2</f>
        <v>854380.06999999983</v>
      </c>
    </row>
    <row r="3" spans="1:15" x14ac:dyDescent="0.2">
      <c r="A3" t="str">
        <f t="shared" ref="A3:A85" si="4">CONCATENATE(B3,C3)</f>
        <v>2020Ditlev Otto Juel Rewentlov</v>
      </c>
      <c r="B3" s="384">
        <v>2020</v>
      </c>
      <c r="C3" s="733" t="s">
        <v>975</v>
      </c>
      <c r="D3" s="781">
        <v>72973.759999999995</v>
      </c>
      <c r="E3" s="781"/>
      <c r="F3" s="782">
        <f t="shared" ref="F3:F35" si="5">D3-E3</f>
        <v>72973.759999999995</v>
      </c>
      <c r="G3" s="781">
        <v>12478.5</v>
      </c>
      <c r="H3" s="781">
        <v>378.68</v>
      </c>
      <c r="I3" s="782">
        <f t="shared" ref="I3:I19" si="6">SUM(G3:H3)</f>
        <v>12857.18</v>
      </c>
      <c r="J3" s="782">
        <f t="shared" ref="J3:J19" si="7">SUM(F3,I3)</f>
        <v>85830.94</v>
      </c>
      <c r="K3" s="781"/>
      <c r="L3" s="781"/>
      <c r="M3" s="783">
        <f t="shared" si="2"/>
        <v>0</v>
      </c>
      <c r="N3" s="784">
        <f t="shared" si="3"/>
        <v>85830.94</v>
      </c>
    </row>
    <row r="4" spans="1:15" x14ac:dyDescent="0.2">
      <c r="A4" t="str">
        <f t="shared" si="4"/>
        <v>2020Andrew David Harold Stratton</v>
      </c>
      <c r="B4" s="384">
        <v>2020</v>
      </c>
      <c r="C4" s="733" t="s">
        <v>976</v>
      </c>
      <c r="D4" s="781">
        <v>38537.129999999997</v>
      </c>
      <c r="E4" s="781"/>
      <c r="F4" s="782">
        <f t="shared" si="5"/>
        <v>38537.129999999997</v>
      </c>
      <c r="G4" s="781">
        <v>6589.8</v>
      </c>
      <c r="H4" s="781">
        <v>252.44</v>
      </c>
      <c r="I4" s="782">
        <f t="shared" si="6"/>
        <v>6842.24</v>
      </c>
      <c r="J4" s="782">
        <f t="shared" si="7"/>
        <v>45379.369999999995</v>
      </c>
      <c r="K4" s="781"/>
      <c r="L4" s="781"/>
      <c r="M4" s="783">
        <f t="shared" si="2"/>
        <v>0</v>
      </c>
      <c r="N4" s="784">
        <f t="shared" si="3"/>
        <v>45379.369999999995</v>
      </c>
    </row>
    <row r="5" spans="1:15" x14ac:dyDescent="0.2">
      <c r="A5" t="str">
        <f t="shared" si="4"/>
        <v>2020Prescot Huntley Brownell II</v>
      </c>
      <c r="B5" s="384">
        <v>2020</v>
      </c>
      <c r="C5" s="733" t="s">
        <v>977</v>
      </c>
      <c r="D5" s="781">
        <v>51537.12999999999</v>
      </c>
      <c r="E5" s="781"/>
      <c r="F5" s="782">
        <f t="shared" si="5"/>
        <v>51537.12999999999</v>
      </c>
      <c r="G5" s="781">
        <v>6589.8</v>
      </c>
      <c r="H5" s="781">
        <v>252.44</v>
      </c>
      <c r="I5" s="782">
        <f t="shared" si="6"/>
        <v>6842.24</v>
      </c>
      <c r="J5" s="782">
        <f t="shared" si="7"/>
        <v>58379.369999999988</v>
      </c>
      <c r="K5" s="781"/>
      <c r="L5" s="781"/>
      <c r="M5" s="783">
        <f t="shared" si="2"/>
        <v>0</v>
      </c>
      <c r="N5" s="784">
        <f t="shared" si="3"/>
        <v>58379.369999999988</v>
      </c>
    </row>
    <row r="6" spans="1:15" x14ac:dyDescent="0.2">
      <c r="A6" t="str">
        <f t="shared" si="4"/>
        <v>2020Ib Holmgård Sørensen</v>
      </c>
      <c r="B6" s="384">
        <v>2020</v>
      </c>
      <c r="C6" s="733" t="s">
        <v>978</v>
      </c>
      <c r="D6" s="781">
        <v>464973</v>
      </c>
      <c r="E6" s="781">
        <v>4405</v>
      </c>
      <c r="F6" s="782">
        <f t="shared" si="5"/>
        <v>460568</v>
      </c>
      <c r="G6" s="781">
        <v>82512.01999999999</v>
      </c>
      <c r="H6" s="781">
        <v>2272.08</v>
      </c>
      <c r="I6" s="782">
        <f t="shared" si="6"/>
        <v>84784.099999999991</v>
      </c>
      <c r="J6" s="782">
        <f t="shared" si="7"/>
        <v>545352.1</v>
      </c>
      <c r="K6" s="781"/>
      <c r="L6" s="781"/>
      <c r="M6" s="783">
        <f t="shared" si="2"/>
        <v>0</v>
      </c>
      <c r="N6" s="784">
        <f t="shared" si="3"/>
        <v>545352.1</v>
      </c>
      <c r="O6" s="61"/>
    </row>
    <row r="7" spans="1:15" x14ac:dyDescent="0.2">
      <c r="A7" t="str">
        <f t="shared" si="4"/>
        <v>2020Thomas Kudahl</v>
      </c>
      <c r="B7" s="384">
        <v>2020</v>
      </c>
      <c r="C7" s="733" t="s">
        <v>979</v>
      </c>
      <c r="D7" s="781">
        <v>464972.58999999985</v>
      </c>
      <c r="E7" s="781"/>
      <c r="F7" s="782">
        <f t="shared" si="5"/>
        <v>464972.58999999985</v>
      </c>
      <c r="G7" s="781">
        <v>82512.029999999984</v>
      </c>
      <c r="H7" s="781">
        <v>2272.08</v>
      </c>
      <c r="I7" s="782">
        <f t="shared" si="6"/>
        <v>84784.109999999986</v>
      </c>
      <c r="J7" s="782">
        <f t="shared" si="7"/>
        <v>549756.69999999984</v>
      </c>
      <c r="K7" s="781"/>
      <c r="L7" s="781"/>
      <c r="M7" s="783">
        <f t="shared" si="2"/>
        <v>0</v>
      </c>
      <c r="N7" s="784">
        <f t="shared" si="3"/>
        <v>549756.69999999984</v>
      </c>
      <c r="O7" s="61"/>
    </row>
    <row r="8" spans="1:15" x14ac:dyDescent="0.2">
      <c r="A8" t="str">
        <f t="shared" si="4"/>
        <v>2020</v>
      </c>
      <c r="B8" s="384">
        <v>2020</v>
      </c>
      <c r="C8" s="733"/>
      <c r="D8" s="732"/>
      <c r="E8" s="732"/>
      <c r="F8" s="463">
        <f t="shared" si="5"/>
        <v>0</v>
      </c>
      <c r="G8" s="732"/>
      <c r="H8" s="732"/>
      <c r="I8" s="463">
        <f t="shared" si="6"/>
        <v>0</v>
      </c>
      <c r="J8" s="463">
        <f t="shared" si="7"/>
        <v>0</v>
      </c>
      <c r="K8" s="732"/>
      <c r="L8" s="732"/>
      <c r="M8" s="468">
        <f t="shared" si="2"/>
        <v>0</v>
      </c>
      <c r="N8" s="300">
        <f t="shared" si="3"/>
        <v>0</v>
      </c>
    </row>
    <row r="9" spans="1:15" x14ac:dyDescent="0.2">
      <c r="A9" t="str">
        <f t="shared" si="4"/>
        <v>2020</v>
      </c>
      <c r="B9" s="384">
        <v>2020</v>
      </c>
      <c r="C9" s="733"/>
      <c r="D9" s="732"/>
      <c r="E9" s="732"/>
      <c r="F9" s="463">
        <f t="shared" si="5"/>
        <v>0</v>
      </c>
      <c r="G9" s="732"/>
      <c r="H9" s="732"/>
      <c r="I9" s="463">
        <f t="shared" si="6"/>
        <v>0</v>
      </c>
      <c r="J9" s="463">
        <f t="shared" si="7"/>
        <v>0</v>
      </c>
      <c r="K9" s="732"/>
      <c r="L9" s="732"/>
      <c r="M9" s="468">
        <f t="shared" si="2"/>
        <v>0</v>
      </c>
      <c r="N9" s="300">
        <f t="shared" si="3"/>
        <v>0</v>
      </c>
    </row>
    <row r="10" spans="1:15" x14ac:dyDescent="0.2">
      <c r="A10" t="str">
        <f t="shared" si="4"/>
        <v>2020</v>
      </c>
      <c r="B10" s="384">
        <v>2020</v>
      </c>
      <c r="C10" s="733"/>
      <c r="D10" s="732"/>
      <c r="E10" s="732"/>
      <c r="F10" s="463">
        <f t="shared" si="5"/>
        <v>0</v>
      </c>
      <c r="G10" s="732"/>
      <c r="H10" s="732"/>
      <c r="I10" s="463">
        <f t="shared" si="6"/>
        <v>0</v>
      </c>
      <c r="J10" s="463">
        <f t="shared" si="7"/>
        <v>0</v>
      </c>
      <c r="K10" s="732"/>
      <c r="L10" s="732"/>
      <c r="M10" s="468">
        <f t="shared" si="2"/>
        <v>0</v>
      </c>
      <c r="N10" s="300">
        <f t="shared" si="3"/>
        <v>0</v>
      </c>
    </row>
    <row r="11" spans="1:15" x14ac:dyDescent="0.2">
      <c r="A11" t="str">
        <f t="shared" si="4"/>
        <v>2020</v>
      </c>
      <c r="B11" s="384">
        <v>2020</v>
      </c>
      <c r="C11" s="733"/>
      <c r="D11" s="732"/>
      <c r="E11" s="732"/>
      <c r="F11" s="463">
        <f t="shared" si="5"/>
        <v>0</v>
      </c>
      <c r="G11" s="732"/>
      <c r="H11" s="732"/>
      <c r="I11" s="463">
        <f t="shared" si="6"/>
        <v>0</v>
      </c>
      <c r="J11" s="463">
        <f t="shared" si="7"/>
        <v>0</v>
      </c>
      <c r="K11" s="732"/>
      <c r="L11" s="732"/>
      <c r="M11" s="468">
        <f t="shared" si="2"/>
        <v>0</v>
      </c>
      <c r="N11" s="300">
        <f t="shared" si="3"/>
        <v>0</v>
      </c>
    </row>
    <row r="12" spans="1:15" x14ac:dyDescent="0.2">
      <c r="A12" t="str">
        <f t="shared" si="4"/>
        <v>2020</v>
      </c>
      <c r="B12" s="384">
        <v>2020</v>
      </c>
      <c r="C12" s="733"/>
      <c r="D12" s="732"/>
      <c r="E12" s="732"/>
      <c r="F12" s="463">
        <f t="shared" si="5"/>
        <v>0</v>
      </c>
      <c r="G12" s="732"/>
      <c r="H12" s="732"/>
      <c r="I12" s="463">
        <f t="shared" si="6"/>
        <v>0</v>
      </c>
      <c r="J12" s="463">
        <f t="shared" si="7"/>
        <v>0</v>
      </c>
      <c r="K12" s="732"/>
      <c r="L12" s="732"/>
      <c r="M12" s="468">
        <f t="shared" si="2"/>
        <v>0</v>
      </c>
      <c r="N12" s="300">
        <f t="shared" si="3"/>
        <v>0</v>
      </c>
    </row>
    <row r="13" spans="1:15" x14ac:dyDescent="0.2">
      <c r="A13" t="str">
        <f t="shared" ref="A13:A16" si="8">CONCATENATE(B13,C13)</f>
        <v>2020</v>
      </c>
      <c r="B13" s="384">
        <v>2020</v>
      </c>
      <c r="C13" s="733"/>
      <c r="D13" s="732"/>
      <c r="E13" s="732"/>
      <c r="F13" s="463">
        <f t="shared" ref="F13:F16" si="9">D13-E13</f>
        <v>0</v>
      </c>
      <c r="G13" s="732"/>
      <c r="H13" s="732"/>
      <c r="I13" s="463">
        <f t="shared" ref="I13:I16" si="10">SUM(G13:H13)</f>
        <v>0</v>
      </c>
      <c r="J13" s="463">
        <f t="shared" ref="J13:J16" si="11">SUM(F13,I13)</f>
        <v>0</v>
      </c>
      <c r="K13" s="732"/>
      <c r="L13" s="732"/>
      <c r="M13" s="468">
        <f t="shared" si="2"/>
        <v>0</v>
      </c>
      <c r="N13" s="300">
        <f t="shared" si="3"/>
        <v>0</v>
      </c>
    </row>
    <row r="14" spans="1:15" x14ac:dyDescent="0.2">
      <c r="A14" t="str">
        <f t="shared" si="8"/>
        <v>2020</v>
      </c>
      <c r="B14" s="384">
        <v>2020</v>
      </c>
      <c r="C14" s="733"/>
      <c r="D14" s="732"/>
      <c r="E14" s="732"/>
      <c r="F14" s="463">
        <f t="shared" si="9"/>
        <v>0</v>
      </c>
      <c r="G14" s="732"/>
      <c r="H14" s="732"/>
      <c r="I14" s="463">
        <f t="shared" si="10"/>
        <v>0</v>
      </c>
      <c r="J14" s="463">
        <f t="shared" si="11"/>
        <v>0</v>
      </c>
      <c r="K14" s="732"/>
      <c r="L14" s="732"/>
      <c r="M14" s="468">
        <f t="shared" si="2"/>
        <v>0</v>
      </c>
      <c r="N14" s="300">
        <f t="shared" si="3"/>
        <v>0</v>
      </c>
    </row>
    <row r="15" spans="1:15" x14ac:dyDescent="0.2">
      <c r="A15" t="str">
        <f t="shared" si="8"/>
        <v>2020</v>
      </c>
      <c r="B15" s="384">
        <v>2020</v>
      </c>
      <c r="C15" s="733"/>
      <c r="D15" s="732"/>
      <c r="E15" s="732"/>
      <c r="F15" s="463">
        <f t="shared" si="9"/>
        <v>0</v>
      </c>
      <c r="G15" s="732"/>
      <c r="H15" s="732"/>
      <c r="I15" s="463">
        <f t="shared" si="10"/>
        <v>0</v>
      </c>
      <c r="J15" s="463">
        <f t="shared" si="11"/>
        <v>0</v>
      </c>
      <c r="K15" s="732"/>
      <c r="L15" s="732"/>
      <c r="M15" s="468">
        <f t="shared" ref="M15:M16" si="12">SUM(K15:L15)</f>
        <v>0</v>
      </c>
      <c r="N15" s="300">
        <f t="shared" ref="N15:N16" si="13">J15+M15</f>
        <v>0</v>
      </c>
    </row>
    <row r="16" spans="1:15" x14ac:dyDescent="0.2">
      <c r="A16" t="str">
        <f t="shared" si="8"/>
        <v>2020</v>
      </c>
      <c r="B16" s="384">
        <v>2020</v>
      </c>
      <c r="C16" s="733"/>
      <c r="D16" s="732"/>
      <c r="E16" s="732"/>
      <c r="F16" s="463">
        <f t="shared" si="9"/>
        <v>0</v>
      </c>
      <c r="G16" s="732"/>
      <c r="H16" s="732"/>
      <c r="I16" s="463">
        <f t="shared" si="10"/>
        <v>0</v>
      </c>
      <c r="J16" s="463">
        <f t="shared" si="11"/>
        <v>0</v>
      </c>
      <c r="K16" s="732"/>
      <c r="L16" s="732"/>
      <c r="M16" s="468">
        <f t="shared" si="12"/>
        <v>0</v>
      </c>
      <c r="N16" s="300">
        <f t="shared" si="13"/>
        <v>0</v>
      </c>
    </row>
    <row r="17" spans="1:14" x14ac:dyDescent="0.2">
      <c r="A17" t="str">
        <f t="shared" ref="A17:A18" si="14">CONCATENATE(B17,C17)</f>
        <v>2020</v>
      </c>
      <c r="B17" s="384">
        <v>2020</v>
      </c>
      <c r="C17" s="733"/>
      <c r="D17" s="732"/>
      <c r="E17" s="732"/>
      <c r="F17" s="463">
        <f t="shared" ref="F17:F18" si="15">D17-E17</f>
        <v>0</v>
      </c>
      <c r="G17" s="732"/>
      <c r="H17" s="732"/>
      <c r="I17" s="463">
        <f t="shared" ref="I17:I18" si="16">SUM(G17:H17)</f>
        <v>0</v>
      </c>
      <c r="J17" s="463">
        <f t="shared" ref="J17:J18" si="17">SUM(F17,I17)</f>
        <v>0</v>
      </c>
      <c r="K17" s="732"/>
      <c r="L17" s="732"/>
      <c r="M17" s="468">
        <f t="shared" si="2"/>
        <v>0</v>
      </c>
      <c r="N17" s="300">
        <f t="shared" si="3"/>
        <v>0</v>
      </c>
    </row>
    <row r="18" spans="1:14" x14ac:dyDescent="0.2">
      <c r="A18" t="str">
        <f t="shared" si="14"/>
        <v>2020</v>
      </c>
      <c r="B18" s="384">
        <v>2020</v>
      </c>
      <c r="C18" s="733"/>
      <c r="D18" s="732"/>
      <c r="E18" s="732"/>
      <c r="F18" s="463">
        <f t="shared" si="15"/>
        <v>0</v>
      </c>
      <c r="G18" s="732"/>
      <c r="H18" s="732"/>
      <c r="I18" s="463">
        <f t="shared" si="16"/>
        <v>0</v>
      </c>
      <c r="J18" s="463">
        <f t="shared" si="17"/>
        <v>0</v>
      </c>
      <c r="K18" s="732"/>
      <c r="L18" s="732"/>
      <c r="M18" s="468">
        <f t="shared" ref="M18" si="18">SUM(K18:L18)</f>
        <v>0</v>
      </c>
      <c r="N18" s="300">
        <f t="shared" ref="N18" si="19">J18+M18</f>
        <v>0</v>
      </c>
    </row>
    <row r="19" spans="1:14" x14ac:dyDescent="0.2">
      <c r="A19" t="str">
        <f t="shared" si="4"/>
        <v>2020</v>
      </c>
      <c r="B19" s="384">
        <v>2020</v>
      </c>
      <c r="C19" s="733"/>
      <c r="D19" s="732"/>
      <c r="E19" s="732"/>
      <c r="F19" s="463">
        <f t="shared" si="5"/>
        <v>0</v>
      </c>
      <c r="G19" s="732"/>
      <c r="H19" s="732"/>
      <c r="I19" s="463">
        <f t="shared" si="6"/>
        <v>0</v>
      </c>
      <c r="J19" s="463">
        <f t="shared" si="7"/>
        <v>0</v>
      </c>
      <c r="K19" s="732"/>
      <c r="L19" s="732"/>
      <c r="M19" s="468">
        <f t="shared" si="2"/>
        <v>0</v>
      </c>
      <c r="N19" s="300">
        <f t="shared" si="3"/>
        <v>0</v>
      </c>
    </row>
    <row r="20" spans="1:14" ht="13.5" thickBot="1" x14ac:dyDescent="0.25">
      <c r="A20" t="str">
        <f t="shared" si="4"/>
        <v>2020</v>
      </c>
      <c r="B20" s="376">
        <v>2020</v>
      </c>
      <c r="C20" s="734"/>
      <c r="D20" s="735"/>
      <c r="E20" s="735"/>
      <c r="F20" s="377"/>
      <c r="G20" s="735"/>
      <c r="H20" s="735"/>
      <c r="I20" s="377"/>
      <c r="J20" s="377"/>
      <c r="K20" s="735"/>
      <c r="L20" s="735"/>
      <c r="M20" s="378"/>
      <c r="N20" s="379"/>
    </row>
    <row r="21" spans="1:14" x14ac:dyDescent="0.2">
      <c r="A21" t="str">
        <f t="shared" si="4"/>
        <v>2021Thomas Nord-Larsen</v>
      </c>
      <c r="B21" s="384">
        <v>2021</v>
      </c>
      <c r="C21" s="736" t="s">
        <v>980</v>
      </c>
      <c r="D21" s="732">
        <v>650000</v>
      </c>
      <c r="E21" s="732"/>
      <c r="F21" s="463">
        <f t="shared" ref="F21:F34" si="20">D21-E21</f>
        <v>650000</v>
      </c>
      <c r="G21" s="732"/>
      <c r="H21" s="732"/>
      <c r="I21" s="463">
        <f t="shared" ref="I21:I35" si="21">SUM(G21:H21)</f>
        <v>0</v>
      </c>
      <c r="J21" s="463">
        <f t="shared" ref="J21:J35" si="22">SUM(F21,I21)</f>
        <v>650000</v>
      </c>
      <c r="K21" s="732"/>
      <c r="L21" s="732"/>
      <c r="M21" s="468">
        <f t="shared" ref="M21:M35" si="23">SUM(K21:L21)</f>
        <v>0</v>
      </c>
      <c r="N21" s="300">
        <f t="shared" ref="N21:N35" si="24">J21+M21</f>
        <v>650000</v>
      </c>
    </row>
    <row r="22" spans="1:14" x14ac:dyDescent="0.2">
      <c r="A22" t="str">
        <f t="shared" ref="A22:A34" si="25">CONCATENATE(B22,C22)</f>
        <v>2021</v>
      </c>
      <c r="B22" s="384">
        <v>2021</v>
      </c>
      <c r="C22" s="736"/>
      <c r="D22" s="732"/>
      <c r="E22" s="732"/>
      <c r="F22" s="463">
        <f t="shared" si="20"/>
        <v>0</v>
      </c>
      <c r="G22" s="732"/>
      <c r="H22" s="732"/>
      <c r="I22" s="463">
        <f t="shared" ref="I22:I34" si="26">SUM(G22:H22)</f>
        <v>0</v>
      </c>
      <c r="J22" s="463">
        <f t="shared" ref="J22:J34" si="27">SUM(F22,I22)</f>
        <v>0</v>
      </c>
      <c r="K22" s="732"/>
      <c r="L22" s="732"/>
      <c r="M22" s="468">
        <f t="shared" si="23"/>
        <v>0</v>
      </c>
      <c r="N22" s="300">
        <f t="shared" si="24"/>
        <v>0</v>
      </c>
    </row>
    <row r="23" spans="1:14" x14ac:dyDescent="0.2">
      <c r="A23" t="str">
        <f t="shared" si="25"/>
        <v>2021</v>
      </c>
      <c r="B23" s="384">
        <v>2021</v>
      </c>
      <c r="C23" s="736"/>
      <c r="D23" s="732"/>
      <c r="E23" s="732"/>
      <c r="F23" s="463">
        <f t="shared" si="20"/>
        <v>0</v>
      </c>
      <c r="G23" s="732"/>
      <c r="H23" s="732"/>
      <c r="I23" s="463">
        <f t="shared" si="26"/>
        <v>0</v>
      </c>
      <c r="J23" s="463">
        <f t="shared" si="27"/>
        <v>0</v>
      </c>
      <c r="K23" s="732"/>
      <c r="L23" s="732"/>
      <c r="M23" s="468">
        <f t="shared" si="23"/>
        <v>0</v>
      </c>
      <c r="N23" s="300">
        <f t="shared" si="24"/>
        <v>0</v>
      </c>
    </row>
    <row r="24" spans="1:14" x14ac:dyDescent="0.2">
      <c r="A24" t="str">
        <f t="shared" si="25"/>
        <v>2021</v>
      </c>
      <c r="B24" s="384">
        <v>2021</v>
      </c>
      <c r="C24" s="736"/>
      <c r="D24" s="732"/>
      <c r="E24" s="732"/>
      <c r="F24" s="463">
        <f t="shared" si="20"/>
        <v>0</v>
      </c>
      <c r="G24" s="732"/>
      <c r="H24" s="732"/>
      <c r="I24" s="463">
        <f t="shared" si="26"/>
        <v>0</v>
      </c>
      <c r="J24" s="463">
        <f t="shared" si="27"/>
        <v>0</v>
      </c>
      <c r="K24" s="732"/>
      <c r="L24" s="732"/>
      <c r="M24" s="468">
        <f t="shared" si="23"/>
        <v>0</v>
      </c>
      <c r="N24" s="300">
        <f t="shared" si="24"/>
        <v>0</v>
      </c>
    </row>
    <row r="25" spans="1:14" x14ac:dyDescent="0.2">
      <c r="A25" t="str">
        <f t="shared" si="25"/>
        <v>2021</v>
      </c>
      <c r="B25" s="384">
        <v>2021</v>
      </c>
      <c r="C25" s="736"/>
      <c r="D25" s="732"/>
      <c r="E25" s="732"/>
      <c r="F25" s="463">
        <f t="shared" si="20"/>
        <v>0</v>
      </c>
      <c r="G25" s="732"/>
      <c r="H25" s="732"/>
      <c r="I25" s="463">
        <f t="shared" si="26"/>
        <v>0</v>
      </c>
      <c r="J25" s="463">
        <f t="shared" si="27"/>
        <v>0</v>
      </c>
      <c r="K25" s="732"/>
      <c r="L25" s="732"/>
      <c r="M25" s="468">
        <f t="shared" si="23"/>
        <v>0</v>
      </c>
      <c r="N25" s="300">
        <f t="shared" si="24"/>
        <v>0</v>
      </c>
    </row>
    <row r="26" spans="1:14" x14ac:dyDescent="0.2">
      <c r="A26" t="str">
        <f t="shared" si="25"/>
        <v>2021</v>
      </c>
      <c r="B26" s="384">
        <v>2021</v>
      </c>
      <c r="C26" s="736"/>
      <c r="D26" s="732"/>
      <c r="E26" s="732"/>
      <c r="F26" s="463">
        <f t="shared" si="20"/>
        <v>0</v>
      </c>
      <c r="G26" s="732"/>
      <c r="H26" s="732"/>
      <c r="I26" s="463">
        <f t="shared" si="26"/>
        <v>0</v>
      </c>
      <c r="J26" s="463">
        <f t="shared" si="27"/>
        <v>0</v>
      </c>
      <c r="K26" s="732"/>
      <c r="L26" s="732"/>
      <c r="M26" s="468">
        <f t="shared" si="23"/>
        <v>0</v>
      </c>
      <c r="N26" s="300">
        <f t="shared" si="24"/>
        <v>0</v>
      </c>
    </row>
    <row r="27" spans="1:14" x14ac:dyDescent="0.2">
      <c r="A27" t="str">
        <f t="shared" si="25"/>
        <v>2021</v>
      </c>
      <c r="B27" s="384">
        <v>2021</v>
      </c>
      <c r="C27" s="736"/>
      <c r="D27" s="732"/>
      <c r="E27" s="732"/>
      <c r="F27" s="463">
        <f t="shared" si="20"/>
        <v>0</v>
      </c>
      <c r="G27" s="732"/>
      <c r="H27" s="732"/>
      <c r="I27" s="463">
        <f t="shared" si="26"/>
        <v>0</v>
      </c>
      <c r="J27" s="463">
        <f t="shared" si="27"/>
        <v>0</v>
      </c>
      <c r="K27" s="732"/>
      <c r="L27" s="732"/>
      <c r="M27" s="468">
        <f t="shared" si="23"/>
        <v>0</v>
      </c>
      <c r="N27" s="300">
        <f t="shared" si="24"/>
        <v>0</v>
      </c>
    </row>
    <row r="28" spans="1:14" x14ac:dyDescent="0.2">
      <c r="A28" t="str">
        <f t="shared" si="25"/>
        <v>2021</v>
      </c>
      <c r="B28" s="384">
        <v>2021</v>
      </c>
      <c r="C28" s="736"/>
      <c r="D28" s="732"/>
      <c r="E28" s="732"/>
      <c r="F28" s="463">
        <f t="shared" si="20"/>
        <v>0</v>
      </c>
      <c r="G28" s="732"/>
      <c r="H28" s="732"/>
      <c r="I28" s="463">
        <f t="shared" si="26"/>
        <v>0</v>
      </c>
      <c r="J28" s="463">
        <f t="shared" si="27"/>
        <v>0</v>
      </c>
      <c r="K28" s="732"/>
      <c r="L28" s="732"/>
      <c r="M28" s="468">
        <f t="shared" si="23"/>
        <v>0</v>
      </c>
      <c r="N28" s="300">
        <f t="shared" si="24"/>
        <v>0</v>
      </c>
    </row>
    <row r="29" spans="1:14" x14ac:dyDescent="0.2">
      <c r="A29" t="str">
        <f t="shared" si="25"/>
        <v>2021</v>
      </c>
      <c r="B29" s="384">
        <v>2021</v>
      </c>
      <c r="C29" s="736"/>
      <c r="D29" s="732"/>
      <c r="E29" s="732"/>
      <c r="F29" s="463">
        <f t="shared" si="20"/>
        <v>0</v>
      </c>
      <c r="G29" s="732"/>
      <c r="H29" s="732"/>
      <c r="I29" s="463">
        <f t="shared" si="26"/>
        <v>0</v>
      </c>
      <c r="J29" s="463">
        <f t="shared" si="27"/>
        <v>0</v>
      </c>
      <c r="K29" s="732"/>
      <c r="L29" s="732"/>
      <c r="M29" s="468">
        <f t="shared" si="23"/>
        <v>0</v>
      </c>
      <c r="N29" s="300">
        <f t="shared" si="24"/>
        <v>0</v>
      </c>
    </row>
    <row r="30" spans="1:14" x14ac:dyDescent="0.2">
      <c r="A30" t="str">
        <f t="shared" si="25"/>
        <v>2021</v>
      </c>
      <c r="B30" s="384">
        <v>2021</v>
      </c>
      <c r="C30" s="736"/>
      <c r="D30" s="732"/>
      <c r="E30" s="732"/>
      <c r="F30" s="463">
        <f t="shared" si="20"/>
        <v>0</v>
      </c>
      <c r="G30" s="732"/>
      <c r="H30" s="732"/>
      <c r="I30" s="463">
        <f t="shared" si="26"/>
        <v>0</v>
      </c>
      <c r="J30" s="463">
        <f t="shared" si="27"/>
        <v>0</v>
      </c>
      <c r="K30" s="732"/>
      <c r="L30" s="732"/>
      <c r="M30" s="468">
        <f t="shared" si="23"/>
        <v>0</v>
      </c>
      <c r="N30" s="300">
        <f t="shared" si="24"/>
        <v>0</v>
      </c>
    </row>
    <row r="31" spans="1:14" x14ac:dyDescent="0.2">
      <c r="A31" t="str">
        <f t="shared" si="25"/>
        <v>2021</v>
      </c>
      <c r="B31" s="384">
        <v>2021</v>
      </c>
      <c r="C31" s="736"/>
      <c r="D31" s="732"/>
      <c r="E31" s="732"/>
      <c r="F31" s="463">
        <f t="shared" si="20"/>
        <v>0</v>
      </c>
      <c r="G31" s="732"/>
      <c r="H31" s="732"/>
      <c r="I31" s="463">
        <f t="shared" si="26"/>
        <v>0</v>
      </c>
      <c r="J31" s="463">
        <f t="shared" si="27"/>
        <v>0</v>
      </c>
      <c r="K31" s="732"/>
      <c r="L31" s="732"/>
      <c r="M31" s="468">
        <f t="shared" si="23"/>
        <v>0</v>
      </c>
      <c r="N31" s="300">
        <f t="shared" si="24"/>
        <v>0</v>
      </c>
    </row>
    <row r="32" spans="1:14" x14ac:dyDescent="0.2">
      <c r="A32" t="str">
        <f t="shared" si="25"/>
        <v>2021</v>
      </c>
      <c r="B32" s="384">
        <v>2021</v>
      </c>
      <c r="C32" s="736"/>
      <c r="D32" s="732"/>
      <c r="E32" s="732"/>
      <c r="F32" s="463">
        <f t="shared" si="20"/>
        <v>0</v>
      </c>
      <c r="G32" s="732"/>
      <c r="H32" s="732"/>
      <c r="I32" s="463">
        <f t="shared" si="26"/>
        <v>0</v>
      </c>
      <c r="J32" s="463">
        <f t="shared" si="27"/>
        <v>0</v>
      </c>
      <c r="K32" s="732"/>
      <c r="L32" s="732"/>
      <c r="M32" s="468">
        <f t="shared" si="23"/>
        <v>0</v>
      </c>
      <c r="N32" s="300">
        <f t="shared" si="24"/>
        <v>0</v>
      </c>
    </row>
    <row r="33" spans="1:14" x14ac:dyDescent="0.2">
      <c r="A33" t="str">
        <f t="shared" si="25"/>
        <v>2021</v>
      </c>
      <c r="B33" s="384">
        <v>2021</v>
      </c>
      <c r="C33" s="736"/>
      <c r="D33" s="732"/>
      <c r="E33" s="732"/>
      <c r="F33" s="463">
        <f t="shared" si="20"/>
        <v>0</v>
      </c>
      <c r="G33" s="732"/>
      <c r="H33" s="732"/>
      <c r="I33" s="463">
        <f t="shared" si="26"/>
        <v>0</v>
      </c>
      <c r="J33" s="463">
        <f t="shared" si="27"/>
        <v>0</v>
      </c>
      <c r="K33" s="732"/>
      <c r="L33" s="732"/>
      <c r="M33" s="468">
        <f t="shared" si="23"/>
        <v>0</v>
      </c>
      <c r="N33" s="300">
        <f t="shared" si="24"/>
        <v>0</v>
      </c>
    </row>
    <row r="34" spans="1:14" x14ac:dyDescent="0.2">
      <c r="A34" t="str">
        <f t="shared" si="25"/>
        <v>2021</v>
      </c>
      <c r="B34" s="384">
        <v>2021</v>
      </c>
      <c r="C34" s="736"/>
      <c r="D34" s="732"/>
      <c r="E34" s="732"/>
      <c r="F34" s="463">
        <f t="shared" si="20"/>
        <v>0</v>
      </c>
      <c r="G34" s="732"/>
      <c r="H34" s="732"/>
      <c r="I34" s="463">
        <f t="shared" si="26"/>
        <v>0</v>
      </c>
      <c r="J34" s="463">
        <f t="shared" si="27"/>
        <v>0</v>
      </c>
      <c r="K34" s="732"/>
      <c r="L34" s="732"/>
      <c r="M34" s="468">
        <f t="shared" si="23"/>
        <v>0</v>
      </c>
      <c r="N34" s="300">
        <f t="shared" si="24"/>
        <v>0</v>
      </c>
    </row>
    <row r="35" spans="1:14" x14ac:dyDescent="0.2">
      <c r="A35" t="str">
        <f t="shared" si="4"/>
        <v>2021</v>
      </c>
      <c r="B35" s="384">
        <v>2021</v>
      </c>
      <c r="C35" s="736"/>
      <c r="D35" s="732"/>
      <c r="E35" s="732"/>
      <c r="F35" s="463">
        <f t="shared" si="5"/>
        <v>0</v>
      </c>
      <c r="G35" s="732"/>
      <c r="H35" s="732"/>
      <c r="I35" s="463">
        <f t="shared" si="21"/>
        <v>0</v>
      </c>
      <c r="J35" s="463">
        <f t="shared" si="22"/>
        <v>0</v>
      </c>
      <c r="K35" s="732"/>
      <c r="L35" s="732"/>
      <c r="M35" s="468">
        <f t="shared" si="23"/>
        <v>0</v>
      </c>
      <c r="N35" s="300">
        <f t="shared" si="24"/>
        <v>0</v>
      </c>
    </row>
    <row r="36" spans="1:14" ht="13.5" thickBot="1" x14ac:dyDescent="0.25">
      <c r="A36" t="str">
        <f t="shared" si="4"/>
        <v>2021</v>
      </c>
      <c r="B36" s="376">
        <v>2021</v>
      </c>
      <c r="C36" s="734"/>
      <c r="D36" s="735"/>
      <c r="E36" s="735"/>
      <c r="F36" s="377"/>
      <c r="G36" s="735"/>
      <c r="H36" s="735"/>
      <c r="I36" s="377"/>
      <c r="J36" s="377"/>
      <c r="K36" s="735"/>
      <c r="L36" s="735"/>
      <c r="M36" s="378"/>
      <c r="N36" s="379"/>
    </row>
    <row r="37" spans="1:14" x14ac:dyDescent="0.2">
      <c r="A37" t="str">
        <f t="shared" si="4"/>
        <v/>
      </c>
    </row>
    <row r="38" spans="1:14" x14ac:dyDescent="0.2">
      <c r="A38" t="str">
        <f t="shared" si="4"/>
        <v/>
      </c>
    </row>
    <row r="39" spans="1:14" x14ac:dyDescent="0.2">
      <c r="A39" t="str">
        <f t="shared" si="4"/>
        <v/>
      </c>
    </row>
    <row r="40" spans="1:14" x14ac:dyDescent="0.2">
      <c r="A40" t="str">
        <f t="shared" si="4"/>
        <v/>
      </c>
    </row>
    <row r="41" spans="1:14" x14ac:dyDescent="0.2">
      <c r="A41" t="str">
        <f t="shared" si="4"/>
        <v/>
      </c>
    </row>
    <row r="42" spans="1:14" x14ac:dyDescent="0.2">
      <c r="A42" t="str">
        <f t="shared" si="4"/>
        <v/>
      </c>
    </row>
    <row r="43" spans="1:14" x14ac:dyDescent="0.2">
      <c r="A43" t="str">
        <f t="shared" si="4"/>
        <v/>
      </c>
    </row>
    <row r="44" spans="1:14" x14ac:dyDescent="0.2">
      <c r="A44" t="str">
        <f t="shared" si="4"/>
        <v/>
      </c>
    </row>
    <row r="45" spans="1:14" x14ac:dyDescent="0.2">
      <c r="A45" t="str">
        <f t="shared" si="4"/>
        <v/>
      </c>
    </row>
    <row r="46" spans="1:14" x14ac:dyDescent="0.2">
      <c r="A46" t="str">
        <f t="shared" si="4"/>
        <v/>
      </c>
    </row>
    <row r="47" spans="1:14" x14ac:dyDescent="0.2">
      <c r="A47" t="str">
        <f t="shared" si="4"/>
        <v/>
      </c>
    </row>
    <row r="48" spans="1:14" x14ac:dyDescent="0.2">
      <c r="A48" t="str">
        <f t="shared" si="4"/>
        <v/>
      </c>
    </row>
    <row r="49" spans="1:1" x14ac:dyDescent="0.2">
      <c r="A49" t="str">
        <f t="shared" si="4"/>
        <v/>
      </c>
    </row>
    <row r="50" spans="1:1" x14ac:dyDescent="0.2">
      <c r="A50" t="str">
        <f t="shared" si="4"/>
        <v/>
      </c>
    </row>
    <row r="51" spans="1:1" x14ac:dyDescent="0.2">
      <c r="A51" t="str">
        <f t="shared" si="4"/>
        <v/>
      </c>
    </row>
    <row r="52" spans="1:1" x14ac:dyDescent="0.2">
      <c r="A52" t="str">
        <f t="shared" si="4"/>
        <v/>
      </c>
    </row>
    <row r="53" spans="1:1" x14ac:dyDescent="0.2">
      <c r="A53" t="str">
        <f t="shared" si="4"/>
        <v/>
      </c>
    </row>
    <row r="54" spans="1:1" x14ac:dyDescent="0.2">
      <c r="A54" t="str">
        <f t="shared" si="4"/>
        <v/>
      </c>
    </row>
    <row r="55" spans="1:1" x14ac:dyDescent="0.2">
      <c r="A55" t="str">
        <f t="shared" si="4"/>
        <v/>
      </c>
    </row>
    <row r="56" spans="1:1" x14ac:dyDescent="0.2">
      <c r="A56" t="str">
        <f t="shared" si="4"/>
        <v/>
      </c>
    </row>
    <row r="57" spans="1:1" x14ac:dyDescent="0.2">
      <c r="A57" t="str">
        <f t="shared" si="4"/>
        <v/>
      </c>
    </row>
    <row r="58" spans="1:1" x14ac:dyDescent="0.2">
      <c r="A58" t="str">
        <f t="shared" si="4"/>
        <v/>
      </c>
    </row>
    <row r="59" spans="1:1" x14ac:dyDescent="0.2">
      <c r="A59" t="str">
        <f t="shared" si="4"/>
        <v/>
      </c>
    </row>
    <row r="60" spans="1:1" x14ac:dyDescent="0.2">
      <c r="A60" t="str">
        <f t="shared" si="4"/>
        <v/>
      </c>
    </row>
    <row r="61" spans="1:1" x14ac:dyDescent="0.2">
      <c r="A61" t="str">
        <f t="shared" si="4"/>
        <v/>
      </c>
    </row>
    <row r="62" spans="1:1" x14ac:dyDescent="0.2">
      <c r="A62" t="str">
        <f t="shared" si="4"/>
        <v/>
      </c>
    </row>
    <row r="63" spans="1:1" x14ac:dyDescent="0.2">
      <c r="A63" t="str">
        <f t="shared" si="4"/>
        <v/>
      </c>
    </row>
    <row r="64" spans="1:1" x14ac:dyDescent="0.2">
      <c r="A64" t="str">
        <f t="shared" si="4"/>
        <v/>
      </c>
    </row>
    <row r="65" spans="1:1" x14ac:dyDescent="0.2">
      <c r="A65" t="str">
        <f t="shared" si="4"/>
        <v/>
      </c>
    </row>
    <row r="66" spans="1:1" x14ac:dyDescent="0.2">
      <c r="A66" t="str">
        <f t="shared" si="4"/>
        <v/>
      </c>
    </row>
    <row r="67" spans="1:1" x14ac:dyDescent="0.2">
      <c r="A67" t="str">
        <f t="shared" si="4"/>
        <v/>
      </c>
    </row>
    <row r="68" spans="1:1" x14ac:dyDescent="0.2">
      <c r="A68" t="str">
        <f t="shared" si="4"/>
        <v/>
      </c>
    </row>
    <row r="69" spans="1:1" x14ac:dyDescent="0.2">
      <c r="A69" t="str">
        <f t="shared" si="4"/>
        <v/>
      </c>
    </row>
    <row r="70" spans="1:1" x14ac:dyDescent="0.2">
      <c r="A70" t="str">
        <f t="shared" si="4"/>
        <v/>
      </c>
    </row>
    <row r="71" spans="1:1" x14ac:dyDescent="0.2">
      <c r="A71" t="str">
        <f t="shared" si="4"/>
        <v/>
      </c>
    </row>
    <row r="72" spans="1:1" x14ac:dyDescent="0.2">
      <c r="A72" t="str">
        <f t="shared" si="4"/>
        <v/>
      </c>
    </row>
    <row r="73" spans="1:1" x14ac:dyDescent="0.2">
      <c r="A73" t="str">
        <f t="shared" si="4"/>
        <v/>
      </c>
    </row>
    <row r="74" spans="1:1" x14ac:dyDescent="0.2">
      <c r="A74" t="str">
        <f t="shared" si="4"/>
        <v/>
      </c>
    </row>
    <row r="75" spans="1:1" x14ac:dyDescent="0.2">
      <c r="A75" t="str">
        <f t="shared" si="4"/>
        <v/>
      </c>
    </row>
    <row r="76" spans="1:1" x14ac:dyDescent="0.2">
      <c r="A76" t="str">
        <f t="shared" si="4"/>
        <v/>
      </c>
    </row>
    <row r="77" spans="1:1" x14ac:dyDescent="0.2">
      <c r="A77" t="str">
        <f t="shared" si="4"/>
        <v/>
      </c>
    </row>
    <row r="78" spans="1:1" x14ac:dyDescent="0.2">
      <c r="A78" t="str">
        <f t="shared" si="4"/>
        <v/>
      </c>
    </row>
    <row r="79" spans="1:1" x14ac:dyDescent="0.2">
      <c r="A79" t="str">
        <f t="shared" si="4"/>
        <v/>
      </c>
    </row>
    <row r="80" spans="1:1" x14ac:dyDescent="0.2">
      <c r="A80" t="str">
        <f t="shared" si="4"/>
        <v/>
      </c>
    </row>
    <row r="81" spans="1:1" x14ac:dyDescent="0.2">
      <c r="A81" t="str">
        <f t="shared" si="4"/>
        <v/>
      </c>
    </row>
    <row r="82" spans="1:1" x14ac:dyDescent="0.2">
      <c r="A82" t="str">
        <f t="shared" si="4"/>
        <v/>
      </c>
    </row>
    <row r="83" spans="1:1" x14ac:dyDescent="0.2">
      <c r="A83" t="str">
        <f t="shared" si="4"/>
        <v/>
      </c>
    </row>
    <row r="84" spans="1:1" x14ac:dyDescent="0.2">
      <c r="A84" t="str">
        <f t="shared" si="4"/>
        <v/>
      </c>
    </row>
    <row r="85" spans="1:1" x14ac:dyDescent="0.2">
      <c r="A85" t="str">
        <f t="shared" si="4"/>
        <v/>
      </c>
    </row>
    <row r="86" spans="1:1" x14ac:dyDescent="0.2">
      <c r="A86" t="str">
        <f t="shared" ref="A86:A149" si="28">CONCATENATE(B86,C86)</f>
        <v/>
      </c>
    </row>
    <row r="87" spans="1:1" x14ac:dyDescent="0.2">
      <c r="A87" t="str">
        <f t="shared" si="28"/>
        <v/>
      </c>
    </row>
    <row r="88" spans="1:1" x14ac:dyDescent="0.2">
      <c r="A88" t="str">
        <f t="shared" si="28"/>
        <v/>
      </c>
    </row>
    <row r="89" spans="1:1" x14ac:dyDescent="0.2">
      <c r="A89" t="str">
        <f t="shared" si="28"/>
        <v/>
      </c>
    </row>
    <row r="90" spans="1:1" x14ac:dyDescent="0.2">
      <c r="A90" t="str">
        <f t="shared" si="28"/>
        <v/>
      </c>
    </row>
    <row r="91" spans="1:1" x14ac:dyDescent="0.2">
      <c r="A91" t="str">
        <f t="shared" si="28"/>
        <v/>
      </c>
    </row>
    <row r="92" spans="1:1" x14ac:dyDescent="0.2">
      <c r="A92" t="str">
        <f t="shared" si="28"/>
        <v/>
      </c>
    </row>
    <row r="93" spans="1:1" x14ac:dyDescent="0.2">
      <c r="A93" t="str">
        <f t="shared" si="28"/>
        <v/>
      </c>
    </row>
    <row r="94" spans="1:1" x14ac:dyDescent="0.2">
      <c r="A94" t="str">
        <f t="shared" si="28"/>
        <v/>
      </c>
    </row>
    <row r="95" spans="1:1" x14ac:dyDescent="0.2">
      <c r="A95" t="str">
        <f t="shared" si="28"/>
        <v/>
      </c>
    </row>
    <row r="96" spans="1:1" x14ac:dyDescent="0.2">
      <c r="A96" t="str">
        <f t="shared" si="28"/>
        <v/>
      </c>
    </row>
    <row r="97" spans="1:1" x14ac:dyDescent="0.2">
      <c r="A97" t="str">
        <f t="shared" si="28"/>
        <v/>
      </c>
    </row>
    <row r="98" spans="1:1" x14ac:dyDescent="0.2">
      <c r="A98" t="str">
        <f t="shared" si="28"/>
        <v/>
      </c>
    </row>
    <row r="99" spans="1:1" x14ac:dyDescent="0.2">
      <c r="A99" t="str">
        <f t="shared" si="28"/>
        <v/>
      </c>
    </row>
    <row r="100" spans="1:1" x14ac:dyDescent="0.2">
      <c r="A100" t="str">
        <f t="shared" si="28"/>
        <v/>
      </c>
    </row>
    <row r="101" spans="1:1" x14ac:dyDescent="0.2">
      <c r="A101" t="str">
        <f t="shared" si="28"/>
        <v/>
      </c>
    </row>
    <row r="102" spans="1:1" x14ac:dyDescent="0.2">
      <c r="A102" t="str">
        <f t="shared" si="28"/>
        <v/>
      </c>
    </row>
    <row r="103" spans="1:1" x14ac:dyDescent="0.2">
      <c r="A103" t="str">
        <f t="shared" si="28"/>
        <v/>
      </c>
    </row>
    <row r="104" spans="1:1" x14ac:dyDescent="0.2">
      <c r="A104" t="str">
        <f t="shared" si="28"/>
        <v/>
      </c>
    </row>
    <row r="105" spans="1:1" x14ac:dyDescent="0.2">
      <c r="A105" t="str">
        <f t="shared" si="28"/>
        <v/>
      </c>
    </row>
    <row r="106" spans="1:1" x14ac:dyDescent="0.2">
      <c r="A106" t="str">
        <f t="shared" si="28"/>
        <v/>
      </c>
    </row>
    <row r="107" spans="1:1" x14ac:dyDescent="0.2">
      <c r="A107" t="str">
        <f t="shared" si="28"/>
        <v/>
      </c>
    </row>
    <row r="108" spans="1:1" x14ac:dyDescent="0.2">
      <c r="A108" t="str">
        <f t="shared" si="28"/>
        <v/>
      </c>
    </row>
    <row r="109" spans="1:1" x14ac:dyDescent="0.2">
      <c r="A109" t="str">
        <f t="shared" si="28"/>
        <v/>
      </c>
    </row>
    <row r="110" spans="1:1" x14ac:dyDescent="0.2">
      <c r="A110" t="str">
        <f t="shared" si="28"/>
        <v/>
      </c>
    </row>
    <row r="111" spans="1:1" x14ac:dyDescent="0.2">
      <c r="A111" t="str">
        <f t="shared" si="28"/>
        <v/>
      </c>
    </row>
    <row r="112" spans="1:1" x14ac:dyDescent="0.2">
      <c r="A112" t="str">
        <f t="shared" si="28"/>
        <v/>
      </c>
    </row>
    <row r="113" spans="1:1" x14ac:dyDescent="0.2">
      <c r="A113" t="str">
        <f t="shared" si="28"/>
        <v/>
      </c>
    </row>
    <row r="114" spans="1:1" x14ac:dyDescent="0.2">
      <c r="A114" t="str">
        <f t="shared" si="28"/>
        <v/>
      </c>
    </row>
    <row r="115" spans="1:1" x14ac:dyDescent="0.2">
      <c r="A115" t="str">
        <f t="shared" si="28"/>
        <v/>
      </c>
    </row>
    <row r="116" spans="1:1" x14ac:dyDescent="0.2">
      <c r="A116" t="str">
        <f t="shared" si="28"/>
        <v/>
      </c>
    </row>
    <row r="117" spans="1:1" x14ac:dyDescent="0.2">
      <c r="A117" t="str">
        <f t="shared" si="28"/>
        <v/>
      </c>
    </row>
    <row r="118" spans="1:1" x14ac:dyDescent="0.2">
      <c r="A118" t="str">
        <f t="shared" si="28"/>
        <v/>
      </c>
    </row>
    <row r="119" spans="1:1" x14ac:dyDescent="0.2">
      <c r="A119" t="str">
        <f t="shared" si="28"/>
        <v/>
      </c>
    </row>
    <row r="120" spans="1:1" x14ac:dyDescent="0.2">
      <c r="A120" t="str">
        <f t="shared" si="28"/>
        <v/>
      </c>
    </row>
    <row r="121" spans="1:1" x14ac:dyDescent="0.2">
      <c r="A121" t="str">
        <f t="shared" si="28"/>
        <v/>
      </c>
    </row>
    <row r="122" spans="1:1" x14ac:dyDescent="0.2">
      <c r="A122" t="str">
        <f t="shared" si="28"/>
        <v/>
      </c>
    </row>
    <row r="123" spans="1:1" x14ac:dyDescent="0.2">
      <c r="A123" t="str">
        <f t="shared" si="28"/>
        <v/>
      </c>
    </row>
    <row r="124" spans="1:1" x14ac:dyDescent="0.2">
      <c r="A124" t="str">
        <f t="shared" si="28"/>
        <v/>
      </c>
    </row>
    <row r="125" spans="1:1" x14ac:dyDescent="0.2">
      <c r="A125" t="str">
        <f t="shared" si="28"/>
        <v/>
      </c>
    </row>
    <row r="126" spans="1:1" x14ac:dyDescent="0.2">
      <c r="A126" t="str">
        <f t="shared" si="28"/>
        <v/>
      </c>
    </row>
    <row r="127" spans="1:1" x14ac:dyDescent="0.2">
      <c r="A127" t="str">
        <f t="shared" si="28"/>
        <v/>
      </c>
    </row>
    <row r="128" spans="1:1" x14ac:dyDescent="0.2">
      <c r="A128" t="str">
        <f t="shared" si="28"/>
        <v/>
      </c>
    </row>
    <row r="129" spans="1:1" x14ac:dyDescent="0.2">
      <c r="A129" t="str">
        <f t="shared" si="28"/>
        <v/>
      </c>
    </row>
    <row r="130" spans="1:1" x14ac:dyDescent="0.2">
      <c r="A130" t="str">
        <f t="shared" si="28"/>
        <v/>
      </c>
    </row>
    <row r="131" spans="1:1" x14ac:dyDescent="0.2">
      <c r="A131" t="str">
        <f t="shared" si="28"/>
        <v/>
      </c>
    </row>
    <row r="132" spans="1:1" x14ac:dyDescent="0.2">
      <c r="A132" t="str">
        <f t="shared" si="28"/>
        <v/>
      </c>
    </row>
    <row r="133" spans="1:1" x14ac:dyDescent="0.2">
      <c r="A133" t="str">
        <f t="shared" si="28"/>
        <v/>
      </c>
    </row>
    <row r="134" spans="1:1" x14ac:dyDescent="0.2">
      <c r="A134" t="str">
        <f t="shared" si="28"/>
        <v/>
      </c>
    </row>
    <row r="135" spans="1:1" x14ac:dyDescent="0.2">
      <c r="A135" t="str">
        <f t="shared" si="28"/>
        <v/>
      </c>
    </row>
    <row r="136" spans="1:1" x14ac:dyDescent="0.2">
      <c r="A136" t="str">
        <f t="shared" si="28"/>
        <v/>
      </c>
    </row>
    <row r="137" spans="1:1" x14ac:dyDescent="0.2">
      <c r="A137" t="str">
        <f t="shared" si="28"/>
        <v/>
      </c>
    </row>
    <row r="138" spans="1:1" x14ac:dyDescent="0.2">
      <c r="A138" t="str">
        <f t="shared" si="28"/>
        <v/>
      </c>
    </row>
    <row r="139" spans="1:1" x14ac:dyDescent="0.2">
      <c r="A139" t="str">
        <f t="shared" si="28"/>
        <v/>
      </c>
    </row>
    <row r="140" spans="1:1" x14ac:dyDescent="0.2">
      <c r="A140" t="str">
        <f t="shared" si="28"/>
        <v/>
      </c>
    </row>
    <row r="141" spans="1:1" x14ac:dyDescent="0.2">
      <c r="A141" t="str">
        <f t="shared" si="28"/>
        <v/>
      </c>
    </row>
    <row r="142" spans="1:1" x14ac:dyDescent="0.2">
      <c r="A142" t="str">
        <f t="shared" si="28"/>
        <v/>
      </c>
    </row>
    <row r="143" spans="1:1" x14ac:dyDescent="0.2">
      <c r="A143" t="str">
        <f t="shared" si="28"/>
        <v/>
      </c>
    </row>
    <row r="144" spans="1:1" x14ac:dyDescent="0.2">
      <c r="A144" t="str">
        <f t="shared" si="28"/>
        <v/>
      </c>
    </row>
    <row r="145" spans="1:1" x14ac:dyDescent="0.2">
      <c r="A145" t="str">
        <f t="shared" si="28"/>
        <v/>
      </c>
    </row>
    <row r="146" spans="1:1" x14ac:dyDescent="0.2">
      <c r="A146" t="str">
        <f t="shared" si="28"/>
        <v/>
      </c>
    </row>
    <row r="147" spans="1:1" x14ac:dyDescent="0.2">
      <c r="A147" t="str">
        <f t="shared" si="28"/>
        <v/>
      </c>
    </row>
    <row r="148" spans="1:1" x14ac:dyDescent="0.2">
      <c r="A148" t="str">
        <f t="shared" si="28"/>
        <v/>
      </c>
    </row>
    <row r="149" spans="1:1" x14ac:dyDescent="0.2">
      <c r="A149" t="str">
        <f t="shared" si="28"/>
        <v/>
      </c>
    </row>
    <row r="150" spans="1:1" x14ac:dyDescent="0.2">
      <c r="A150" t="str">
        <f t="shared" ref="A150:A213" si="29">CONCATENATE(B150,C150)</f>
        <v/>
      </c>
    </row>
    <row r="151" spans="1:1" x14ac:dyDescent="0.2">
      <c r="A151" t="str">
        <f t="shared" si="29"/>
        <v/>
      </c>
    </row>
    <row r="152" spans="1:1" x14ac:dyDescent="0.2">
      <c r="A152" t="str">
        <f t="shared" si="29"/>
        <v/>
      </c>
    </row>
    <row r="153" spans="1:1" x14ac:dyDescent="0.2">
      <c r="A153" t="str">
        <f t="shared" si="29"/>
        <v/>
      </c>
    </row>
    <row r="154" spans="1:1" x14ac:dyDescent="0.2">
      <c r="A154" t="str">
        <f t="shared" si="29"/>
        <v/>
      </c>
    </row>
    <row r="155" spans="1:1" x14ac:dyDescent="0.2">
      <c r="A155" t="str">
        <f t="shared" si="29"/>
        <v/>
      </c>
    </row>
    <row r="156" spans="1:1" x14ac:dyDescent="0.2">
      <c r="A156" t="str">
        <f t="shared" si="29"/>
        <v/>
      </c>
    </row>
    <row r="157" spans="1:1" x14ac:dyDescent="0.2">
      <c r="A157" t="str">
        <f t="shared" si="29"/>
        <v/>
      </c>
    </row>
    <row r="158" spans="1:1" x14ac:dyDescent="0.2">
      <c r="A158" t="str">
        <f t="shared" si="29"/>
        <v/>
      </c>
    </row>
    <row r="159" spans="1:1" x14ac:dyDescent="0.2">
      <c r="A159" t="str">
        <f t="shared" si="29"/>
        <v/>
      </c>
    </row>
    <row r="160" spans="1:1" x14ac:dyDescent="0.2">
      <c r="A160" t="str">
        <f t="shared" si="29"/>
        <v/>
      </c>
    </row>
    <row r="161" spans="1:1" x14ac:dyDescent="0.2">
      <c r="A161" t="str">
        <f t="shared" si="29"/>
        <v/>
      </c>
    </row>
    <row r="162" spans="1:1" x14ac:dyDescent="0.2">
      <c r="A162" t="str">
        <f t="shared" si="29"/>
        <v/>
      </c>
    </row>
    <row r="163" spans="1:1" x14ac:dyDescent="0.2">
      <c r="A163" t="str">
        <f t="shared" si="29"/>
        <v/>
      </c>
    </row>
    <row r="164" spans="1:1" x14ac:dyDescent="0.2">
      <c r="A164" t="str">
        <f t="shared" si="29"/>
        <v/>
      </c>
    </row>
    <row r="165" spans="1:1" x14ac:dyDescent="0.2">
      <c r="A165" t="str">
        <f t="shared" si="29"/>
        <v/>
      </c>
    </row>
    <row r="166" spans="1:1" x14ac:dyDescent="0.2">
      <c r="A166" t="str">
        <f t="shared" si="29"/>
        <v/>
      </c>
    </row>
    <row r="167" spans="1:1" x14ac:dyDescent="0.2">
      <c r="A167" t="str">
        <f t="shared" si="29"/>
        <v/>
      </c>
    </row>
    <row r="168" spans="1:1" x14ac:dyDescent="0.2">
      <c r="A168" t="str">
        <f t="shared" si="29"/>
        <v/>
      </c>
    </row>
    <row r="169" spans="1:1" x14ac:dyDescent="0.2">
      <c r="A169" t="str">
        <f t="shared" si="29"/>
        <v/>
      </c>
    </row>
    <row r="170" spans="1:1" x14ac:dyDescent="0.2">
      <c r="A170" t="str">
        <f t="shared" si="29"/>
        <v/>
      </c>
    </row>
    <row r="171" spans="1:1" x14ac:dyDescent="0.2">
      <c r="A171" t="str">
        <f t="shared" si="29"/>
        <v/>
      </c>
    </row>
    <row r="172" spans="1:1" x14ac:dyDescent="0.2">
      <c r="A172" t="str">
        <f t="shared" si="29"/>
        <v/>
      </c>
    </row>
    <row r="173" spans="1:1" x14ac:dyDescent="0.2">
      <c r="A173" t="str">
        <f t="shared" si="29"/>
        <v/>
      </c>
    </row>
    <row r="174" spans="1:1" x14ac:dyDescent="0.2">
      <c r="A174" t="str">
        <f t="shared" si="29"/>
        <v/>
      </c>
    </row>
    <row r="175" spans="1:1" x14ac:dyDescent="0.2">
      <c r="A175" t="str">
        <f t="shared" si="29"/>
        <v/>
      </c>
    </row>
    <row r="176" spans="1:1" x14ac:dyDescent="0.2">
      <c r="A176" t="str">
        <f t="shared" si="29"/>
        <v/>
      </c>
    </row>
    <row r="177" spans="1:1" x14ac:dyDescent="0.2">
      <c r="A177" t="str">
        <f t="shared" si="29"/>
        <v/>
      </c>
    </row>
    <row r="178" spans="1:1" x14ac:dyDescent="0.2">
      <c r="A178" t="str">
        <f t="shared" si="29"/>
        <v/>
      </c>
    </row>
    <row r="179" spans="1:1" x14ac:dyDescent="0.2">
      <c r="A179" t="str">
        <f t="shared" si="29"/>
        <v/>
      </c>
    </row>
    <row r="180" spans="1:1" x14ac:dyDescent="0.2">
      <c r="A180" t="str">
        <f t="shared" si="29"/>
        <v/>
      </c>
    </row>
    <row r="181" spans="1:1" x14ac:dyDescent="0.2">
      <c r="A181" t="str">
        <f t="shared" si="29"/>
        <v/>
      </c>
    </row>
    <row r="182" spans="1:1" x14ac:dyDescent="0.2">
      <c r="A182" t="str">
        <f t="shared" si="29"/>
        <v/>
      </c>
    </row>
    <row r="183" spans="1:1" x14ac:dyDescent="0.2">
      <c r="A183" t="str">
        <f t="shared" si="29"/>
        <v/>
      </c>
    </row>
    <row r="184" spans="1:1" x14ac:dyDescent="0.2">
      <c r="A184" t="str">
        <f t="shared" si="29"/>
        <v/>
      </c>
    </row>
    <row r="185" spans="1:1" x14ac:dyDescent="0.2">
      <c r="A185" t="str">
        <f t="shared" si="29"/>
        <v/>
      </c>
    </row>
    <row r="186" spans="1:1" x14ac:dyDescent="0.2">
      <c r="A186" t="str">
        <f t="shared" si="29"/>
        <v/>
      </c>
    </row>
    <row r="187" spans="1:1" x14ac:dyDescent="0.2">
      <c r="A187" t="str">
        <f t="shared" si="29"/>
        <v/>
      </c>
    </row>
    <row r="188" spans="1:1" x14ac:dyDescent="0.2">
      <c r="A188" t="str">
        <f t="shared" si="29"/>
        <v/>
      </c>
    </row>
    <row r="189" spans="1:1" x14ac:dyDescent="0.2">
      <c r="A189" t="str">
        <f t="shared" si="29"/>
        <v/>
      </c>
    </row>
    <row r="190" spans="1:1" x14ac:dyDescent="0.2">
      <c r="A190" t="str">
        <f t="shared" si="29"/>
        <v/>
      </c>
    </row>
    <row r="191" spans="1:1" x14ac:dyDescent="0.2">
      <c r="A191" t="str">
        <f t="shared" si="29"/>
        <v/>
      </c>
    </row>
    <row r="192" spans="1:1" x14ac:dyDescent="0.2">
      <c r="A192" t="str">
        <f t="shared" si="29"/>
        <v/>
      </c>
    </row>
    <row r="193" spans="1:1" x14ac:dyDescent="0.2">
      <c r="A193" t="str">
        <f t="shared" si="29"/>
        <v/>
      </c>
    </row>
    <row r="194" spans="1:1" x14ac:dyDescent="0.2">
      <c r="A194" t="str">
        <f t="shared" si="29"/>
        <v/>
      </c>
    </row>
    <row r="195" spans="1:1" x14ac:dyDescent="0.2">
      <c r="A195" t="str">
        <f t="shared" si="29"/>
        <v/>
      </c>
    </row>
    <row r="196" spans="1:1" x14ac:dyDescent="0.2">
      <c r="A196" t="str">
        <f t="shared" si="29"/>
        <v/>
      </c>
    </row>
    <row r="197" spans="1:1" x14ac:dyDescent="0.2">
      <c r="A197" t="str">
        <f t="shared" si="29"/>
        <v/>
      </c>
    </row>
    <row r="198" spans="1:1" x14ac:dyDescent="0.2">
      <c r="A198" t="str">
        <f t="shared" si="29"/>
        <v/>
      </c>
    </row>
    <row r="199" spans="1:1" x14ac:dyDescent="0.2">
      <c r="A199" t="str">
        <f t="shared" si="29"/>
        <v/>
      </c>
    </row>
    <row r="200" spans="1:1" x14ac:dyDescent="0.2">
      <c r="A200" t="str">
        <f t="shared" si="29"/>
        <v/>
      </c>
    </row>
    <row r="201" spans="1:1" x14ac:dyDescent="0.2">
      <c r="A201" t="str">
        <f t="shared" si="29"/>
        <v/>
      </c>
    </row>
    <row r="202" spans="1:1" x14ac:dyDescent="0.2">
      <c r="A202" t="str">
        <f t="shared" si="29"/>
        <v/>
      </c>
    </row>
    <row r="203" spans="1:1" x14ac:dyDescent="0.2">
      <c r="A203" t="str">
        <f t="shared" si="29"/>
        <v/>
      </c>
    </row>
    <row r="204" spans="1:1" x14ac:dyDescent="0.2">
      <c r="A204" t="str">
        <f t="shared" si="29"/>
        <v/>
      </c>
    </row>
    <row r="205" spans="1:1" x14ac:dyDescent="0.2">
      <c r="A205" t="str">
        <f t="shared" si="29"/>
        <v/>
      </c>
    </row>
    <row r="206" spans="1:1" x14ac:dyDescent="0.2">
      <c r="A206" t="str">
        <f t="shared" si="29"/>
        <v/>
      </c>
    </row>
    <row r="207" spans="1:1" x14ac:dyDescent="0.2">
      <c r="A207" t="str">
        <f t="shared" si="29"/>
        <v/>
      </c>
    </row>
    <row r="208" spans="1:1" x14ac:dyDescent="0.2">
      <c r="A208" t="str">
        <f t="shared" si="29"/>
        <v/>
      </c>
    </row>
    <row r="209" spans="1:1" x14ac:dyDescent="0.2">
      <c r="A209" t="str">
        <f t="shared" si="29"/>
        <v/>
      </c>
    </row>
    <row r="210" spans="1:1" x14ac:dyDescent="0.2">
      <c r="A210" t="str">
        <f t="shared" si="29"/>
        <v/>
      </c>
    </row>
    <row r="211" spans="1:1" x14ac:dyDescent="0.2">
      <c r="A211" t="str">
        <f t="shared" si="29"/>
        <v/>
      </c>
    </row>
    <row r="212" spans="1:1" x14ac:dyDescent="0.2">
      <c r="A212" t="str">
        <f t="shared" si="29"/>
        <v/>
      </c>
    </row>
    <row r="213" spans="1:1" x14ac:dyDescent="0.2">
      <c r="A213" t="str">
        <f t="shared" si="29"/>
        <v/>
      </c>
    </row>
    <row r="214" spans="1:1" x14ac:dyDescent="0.2">
      <c r="A214" t="str">
        <f t="shared" ref="A214:A219" si="30">CONCATENATE(B214,C214)</f>
        <v/>
      </c>
    </row>
    <row r="215" spans="1:1" x14ac:dyDescent="0.2">
      <c r="A215" t="str">
        <f t="shared" si="30"/>
        <v/>
      </c>
    </row>
    <row r="216" spans="1:1" x14ac:dyDescent="0.2">
      <c r="A216" t="str">
        <f t="shared" si="30"/>
        <v/>
      </c>
    </row>
    <row r="217" spans="1:1" x14ac:dyDescent="0.2">
      <c r="A217" t="str">
        <f t="shared" si="30"/>
        <v/>
      </c>
    </row>
    <row r="218" spans="1:1" x14ac:dyDescent="0.2">
      <c r="A218" t="str">
        <f t="shared" si="30"/>
        <v/>
      </c>
    </row>
    <row r="219" spans="1:1" x14ac:dyDescent="0.2">
      <c r="A219" t="str">
        <f t="shared" si="30"/>
        <v/>
      </c>
    </row>
  </sheetData>
  <dataValidations count="1">
    <dataValidation type="list" allowBlank="1" showInputMessage="1" showErrorMessage="1" sqref="C21:C35 C2:C19">
      <formula1>PersonListe</formula1>
    </dataValidation>
  </dataValidations>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tabColor rgb="FF00B0F0"/>
  </sheetPr>
  <dimension ref="A1:O220"/>
  <sheetViews>
    <sheetView topLeftCell="B1" workbookViewId="0">
      <selection activeCell="D26" sqref="D26"/>
    </sheetView>
  </sheetViews>
  <sheetFormatPr defaultRowHeight="12.75" x14ac:dyDescent="0.2"/>
  <cols>
    <col min="1" max="1" width="15.7109375" hidden="1" customWidth="1"/>
    <col min="3" max="3" width="33.85546875" customWidth="1"/>
    <col min="4" max="4" width="20.42578125" customWidth="1"/>
  </cols>
  <sheetData>
    <row r="1" spans="1:15" ht="26.25" thickBot="1" x14ac:dyDescent="0.25">
      <c r="A1" s="394" t="s">
        <v>839</v>
      </c>
      <c r="B1" s="395" t="s">
        <v>788</v>
      </c>
      <c r="C1" s="396" t="s">
        <v>1</v>
      </c>
      <c r="D1" s="766" t="s">
        <v>967</v>
      </c>
      <c r="J1" t="s">
        <v>1012</v>
      </c>
      <c r="K1" t="s">
        <v>783</v>
      </c>
      <c r="L1" t="s">
        <v>784</v>
      </c>
      <c r="M1" t="s">
        <v>785</v>
      </c>
      <c r="N1" t="s">
        <v>786</v>
      </c>
    </row>
    <row r="2" spans="1:15" ht="13.5" thickBot="1" x14ac:dyDescent="0.25">
      <c r="A2" s="375" t="str">
        <f>CONCATENATE(B2,C2)</f>
        <v>2020Vivian Kvist Johansen</v>
      </c>
      <c r="B2" s="398">
        <v>2020</v>
      </c>
      <c r="C2" s="737" t="s">
        <v>974</v>
      </c>
      <c r="D2" s="778">
        <v>1653</v>
      </c>
      <c r="E2" s="789"/>
      <c r="J2">
        <v>1061</v>
      </c>
      <c r="K2">
        <v>170.2</v>
      </c>
      <c r="L2">
        <v>111</v>
      </c>
      <c r="M2">
        <v>162.80000000000001</v>
      </c>
      <c r="N2">
        <v>148</v>
      </c>
      <c r="O2" s="790">
        <f>SUM(J2:N2)</f>
        <v>1653</v>
      </c>
    </row>
    <row r="3" spans="1:15" ht="13.5" thickBot="1" x14ac:dyDescent="0.25">
      <c r="A3" t="str">
        <f t="shared" ref="A3:A86" si="0">CONCATENATE(B3,C3)</f>
        <v>2020Ditlev Otto Juel Rewentlov</v>
      </c>
      <c r="B3" s="373">
        <v>2020</v>
      </c>
      <c r="C3" s="739" t="s">
        <v>975</v>
      </c>
      <c r="D3" s="778">
        <f>1924/12*2</f>
        <v>320.66666666666669</v>
      </c>
      <c r="E3" s="789"/>
    </row>
    <row r="4" spans="1:15" ht="13.5" thickBot="1" x14ac:dyDescent="0.25">
      <c r="A4" t="str">
        <f t="shared" si="0"/>
        <v>2020Andrew David Harold Stratton</v>
      </c>
      <c r="B4" s="279">
        <v>2020</v>
      </c>
      <c r="C4" s="739" t="s">
        <v>976</v>
      </c>
      <c r="D4" s="738">
        <v>208.43</v>
      </c>
      <c r="E4" s="789"/>
    </row>
    <row r="5" spans="1:15" ht="13.5" thickBot="1" x14ac:dyDescent="0.25">
      <c r="A5" t="str">
        <f t="shared" si="0"/>
        <v>2020Prescot Huntley Brownell II</v>
      </c>
      <c r="B5" s="279">
        <v>2020</v>
      </c>
      <c r="C5" s="739" t="s">
        <v>977</v>
      </c>
      <c r="D5" s="738">
        <v>269.77</v>
      </c>
      <c r="E5" s="789"/>
    </row>
    <row r="6" spans="1:15" ht="13.5" thickBot="1" x14ac:dyDescent="0.25">
      <c r="A6" t="str">
        <f t="shared" si="0"/>
        <v>2020Ib Holmgård Sørensen</v>
      </c>
      <c r="B6" s="279">
        <v>2020</v>
      </c>
      <c r="C6" s="739" t="s">
        <v>978</v>
      </c>
      <c r="D6" s="778">
        <v>1584</v>
      </c>
    </row>
    <row r="7" spans="1:15" x14ac:dyDescent="0.2">
      <c r="A7" t="str">
        <f t="shared" si="0"/>
        <v>2020Thomas Kudahl</v>
      </c>
      <c r="B7" s="279">
        <v>2020</v>
      </c>
      <c r="C7" s="739" t="s">
        <v>979</v>
      </c>
      <c r="D7" s="778">
        <v>1627</v>
      </c>
    </row>
    <row r="8" spans="1:15" x14ac:dyDescent="0.2">
      <c r="A8" t="str">
        <f t="shared" si="0"/>
        <v>2020</v>
      </c>
      <c r="B8" s="279">
        <v>2020</v>
      </c>
      <c r="C8" s="739"/>
      <c r="D8" s="740"/>
    </row>
    <row r="9" spans="1:15" x14ac:dyDescent="0.2">
      <c r="A9" t="str">
        <f t="shared" si="0"/>
        <v>2020</v>
      </c>
      <c r="B9" s="279">
        <v>2020</v>
      </c>
      <c r="C9" s="739"/>
      <c r="D9" s="740"/>
    </row>
    <row r="10" spans="1:15" x14ac:dyDescent="0.2">
      <c r="A10" t="str">
        <f t="shared" si="0"/>
        <v>2020</v>
      </c>
      <c r="B10" s="279">
        <v>2020</v>
      </c>
      <c r="C10" s="739"/>
      <c r="D10" s="740"/>
    </row>
    <row r="11" spans="1:15" x14ac:dyDescent="0.2">
      <c r="A11" t="str">
        <f t="shared" si="0"/>
        <v>2020</v>
      </c>
      <c r="B11" s="279">
        <v>2020</v>
      </c>
      <c r="C11" s="739"/>
      <c r="D11" s="740"/>
    </row>
    <row r="12" spans="1:15" x14ac:dyDescent="0.2">
      <c r="A12" t="str">
        <f t="shared" si="0"/>
        <v>2020</v>
      </c>
      <c r="B12" s="279">
        <v>2020</v>
      </c>
      <c r="C12" s="739"/>
      <c r="D12" s="740"/>
    </row>
    <row r="13" spans="1:15" x14ac:dyDescent="0.2">
      <c r="A13" t="str">
        <f t="shared" si="0"/>
        <v>2020</v>
      </c>
      <c r="B13" s="279">
        <v>2020</v>
      </c>
      <c r="C13" s="739"/>
      <c r="D13" s="740"/>
    </row>
    <row r="14" spans="1:15" x14ac:dyDescent="0.2">
      <c r="A14" t="str">
        <f t="shared" ref="A14:A16" si="1">CONCATENATE(B14,C14)</f>
        <v>2020</v>
      </c>
      <c r="B14" s="279">
        <v>2020</v>
      </c>
      <c r="C14" s="739"/>
      <c r="D14" s="740"/>
    </row>
    <row r="15" spans="1:15" x14ac:dyDescent="0.2">
      <c r="A15" t="str">
        <f t="shared" si="1"/>
        <v>2020</v>
      </c>
      <c r="B15" s="279">
        <v>2020</v>
      </c>
      <c r="C15" s="739"/>
      <c r="D15" s="740"/>
      <c r="J15">
        <v>1924</v>
      </c>
      <c r="K15">
        <v>8</v>
      </c>
      <c r="L15">
        <v>7.4</v>
      </c>
    </row>
    <row r="16" spans="1:15" x14ac:dyDescent="0.2">
      <c r="A16" t="str">
        <f t="shared" si="1"/>
        <v>2020</v>
      </c>
      <c r="B16" s="279">
        <v>2020</v>
      </c>
      <c r="C16" s="739"/>
      <c r="D16" s="740"/>
      <c r="J16">
        <f>J15/12*8</f>
        <v>1282.6666666666667</v>
      </c>
    </row>
    <row r="17" spans="1:12" x14ac:dyDescent="0.2">
      <c r="A17" t="str">
        <f t="shared" si="0"/>
        <v>2020</v>
      </c>
      <c r="B17" s="279">
        <v>2020</v>
      </c>
      <c r="C17" s="739"/>
      <c r="D17" s="740"/>
      <c r="J17" s="790">
        <f>-1*L17*$L$15</f>
        <v>-162.80000000000001</v>
      </c>
      <c r="K17" t="s">
        <v>1008</v>
      </c>
      <c r="L17">
        <v>22</v>
      </c>
    </row>
    <row r="18" spans="1:12" x14ac:dyDescent="0.2">
      <c r="A18" t="str">
        <f t="shared" si="0"/>
        <v>2020</v>
      </c>
      <c r="B18" s="279">
        <v>2020</v>
      </c>
      <c r="C18" s="739"/>
      <c r="D18" s="740"/>
      <c r="J18" s="790">
        <f t="shared" ref="J18:J20" si="2">-1*L18*$L$15</f>
        <v>0</v>
      </c>
      <c r="K18" t="s">
        <v>1009</v>
      </c>
      <c r="L18">
        <v>0</v>
      </c>
    </row>
    <row r="19" spans="1:12" x14ac:dyDescent="0.2">
      <c r="A19" t="str">
        <f t="shared" ref="A19" si="3">CONCATENATE(B19,C19)</f>
        <v>2020</v>
      </c>
      <c r="B19" s="279">
        <v>2020</v>
      </c>
      <c r="C19" s="739"/>
      <c r="D19" s="740"/>
      <c r="J19" s="790">
        <f t="shared" si="2"/>
        <v>0</v>
      </c>
      <c r="K19" t="s">
        <v>1010</v>
      </c>
      <c r="L19">
        <v>0</v>
      </c>
    </row>
    <row r="20" spans="1:12" x14ac:dyDescent="0.2">
      <c r="A20" t="str">
        <f t="shared" si="0"/>
        <v>2020</v>
      </c>
      <c r="B20" s="397">
        <v>2020</v>
      </c>
      <c r="C20" s="741"/>
      <c r="D20" s="742"/>
      <c r="J20" s="790">
        <f t="shared" si="2"/>
        <v>-59.2</v>
      </c>
      <c r="K20" t="s">
        <v>1011</v>
      </c>
      <c r="L20">
        <v>8</v>
      </c>
    </row>
    <row r="21" spans="1:12" x14ac:dyDescent="0.2">
      <c r="A21" t="str">
        <f t="shared" si="0"/>
        <v>2021Vivian Kvist Johansen</v>
      </c>
      <c r="B21" s="279">
        <v>2021</v>
      </c>
      <c r="C21" s="739" t="s">
        <v>974</v>
      </c>
      <c r="D21" s="740">
        <v>1653</v>
      </c>
      <c r="E21" t="s">
        <v>1013</v>
      </c>
      <c r="J21">
        <f>SUM(J16:J20)</f>
        <v>1060.6666666666667</v>
      </c>
    </row>
    <row r="22" spans="1:12" x14ac:dyDescent="0.2">
      <c r="A22" t="str">
        <f t="shared" ref="A22:A31" si="4">CONCATENATE(B22,C22)</f>
        <v>2021Ditlev Otto Juel Rewentlov</v>
      </c>
      <c r="B22" s="279">
        <v>2021</v>
      </c>
      <c r="C22" s="739" t="s">
        <v>975</v>
      </c>
      <c r="D22" s="740"/>
    </row>
    <row r="23" spans="1:12" x14ac:dyDescent="0.2">
      <c r="A23" t="str">
        <f t="shared" si="4"/>
        <v>2021Ib Holmgård Sørensen</v>
      </c>
      <c r="B23" s="279">
        <v>2021</v>
      </c>
      <c r="C23" s="739" t="s">
        <v>978</v>
      </c>
      <c r="D23" s="740"/>
    </row>
    <row r="24" spans="1:12" x14ac:dyDescent="0.2">
      <c r="A24" t="str">
        <f t="shared" si="4"/>
        <v>2021Thomas Kudahl</v>
      </c>
      <c r="B24" s="279">
        <v>2021</v>
      </c>
      <c r="C24" s="739" t="s">
        <v>979</v>
      </c>
      <c r="D24" s="740"/>
    </row>
    <row r="25" spans="1:12" x14ac:dyDescent="0.2">
      <c r="A25" t="str">
        <f t="shared" si="4"/>
        <v>2021Thomas Nord-Larsen</v>
      </c>
      <c r="B25" s="279">
        <v>2021</v>
      </c>
      <c r="C25" s="739" t="s">
        <v>980</v>
      </c>
      <c r="D25" s="740">
        <v>1720</v>
      </c>
    </row>
    <row r="26" spans="1:12" x14ac:dyDescent="0.2">
      <c r="A26" t="str">
        <f t="shared" si="4"/>
        <v>2021</v>
      </c>
      <c r="B26" s="279">
        <v>2021</v>
      </c>
      <c r="C26" s="739"/>
      <c r="D26" s="740"/>
    </row>
    <row r="27" spans="1:12" x14ac:dyDescent="0.2">
      <c r="A27" t="str">
        <f t="shared" si="4"/>
        <v>2021</v>
      </c>
      <c r="B27" s="279">
        <v>2021</v>
      </c>
      <c r="C27" s="739"/>
      <c r="D27" s="740"/>
    </row>
    <row r="28" spans="1:12" x14ac:dyDescent="0.2">
      <c r="A28" t="str">
        <f t="shared" si="4"/>
        <v>2021</v>
      </c>
      <c r="B28" s="279">
        <v>2021</v>
      </c>
      <c r="C28" s="739"/>
      <c r="D28" s="740"/>
    </row>
    <row r="29" spans="1:12" x14ac:dyDescent="0.2">
      <c r="A29" t="str">
        <f t="shared" si="4"/>
        <v>2021</v>
      </c>
      <c r="B29" s="279">
        <v>2021</v>
      </c>
      <c r="C29" s="739"/>
      <c r="D29" s="740"/>
    </row>
    <row r="30" spans="1:12" x14ac:dyDescent="0.2">
      <c r="A30" t="str">
        <f t="shared" si="4"/>
        <v>2021</v>
      </c>
      <c r="B30" s="279">
        <v>2021</v>
      </c>
      <c r="C30" s="739"/>
      <c r="D30" s="740"/>
    </row>
    <row r="31" spans="1:12" x14ac:dyDescent="0.2">
      <c r="A31" t="str">
        <f t="shared" si="4"/>
        <v>2021</v>
      </c>
      <c r="B31" s="279">
        <v>2021</v>
      </c>
      <c r="C31" s="739"/>
      <c r="D31" s="740"/>
    </row>
    <row r="32" spans="1:12" x14ac:dyDescent="0.2">
      <c r="A32" t="str">
        <f t="shared" ref="A32:A33" si="5">CONCATENATE(B32,C32)</f>
        <v>2021</v>
      </c>
      <c r="B32" s="279">
        <v>2021</v>
      </c>
      <c r="C32" s="739"/>
      <c r="D32" s="740"/>
    </row>
    <row r="33" spans="1:4" x14ac:dyDescent="0.2">
      <c r="A33" t="str">
        <f t="shared" si="5"/>
        <v>2021</v>
      </c>
      <c r="B33" s="279">
        <v>2021</v>
      </c>
      <c r="C33" s="739"/>
      <c r="D33" s="740"/>
    </row>
    <row r="34" spans="1:4" x14ac:dyDescent="0.2">
      <c r="A34" t="str">
        <f t="shared" si="0"/>
        <v>2021</v>
      </c>
      <c r="B34" s="279">
        <v>2021</v>
      </c>
      <c r="C34" s="739"/>
      <c r="D34" s="740"/>
    </row>
    <row r="35" spans="1:4" ht="13.5" thickBot="1" x14ac:dyDescent="0.25">
      <c r="A35" t="str">
        <f t="shared" si="0"/>
        <v>2021</v>
      </c>
      <c r="B35" s="291">
        <v>2021</v>
      </c>
      <c r="C35" s="743"/>
      <c r="D35" s="744"/>
    </row>
    <row r="36" spans="1:4" x14ac:dyDescent="0.2">
      <c r="A36" t="str">
        <f t="shared" si="0"/>
        <v/>
      </c>
    </row>
    <row r="37" spans="1:4" x14ac:dyDescent="0.2">
      <c r="A37" t="str">
        <f t="shared" si="0"/>
        <v/>
      </c>
    </row>
    <row r="38" spans="1:4" x14ac:dyDescent="0.2">
      <c r="A38" t="str">
        <f t="shared" si="0"/>
        <v/>
      </c>
    </row>
    <row r="39" spans="1:4" x14ac:dyDescent="0.2">
      <c r="A39" t="str">
        <f t="shared" si="0"/>
        <v/>
      </c>
    </row>
    <row r="40" spans="1:4" x14ac:dyDescent="0.2">
      <c r="A40" t="str">
        <f t="shared" si="0"/>
        <v/>
      </c>
    </row>
    <row r="41" spans="1:4" x14ac:dyDescent="0.2">
      <c r="A41" t="str">
        <f t="shared" si="0"/>
        <v/>
      </c>
    </row>
    <row r="42" spans="1:4" x14ac:dyDescent="0.2">
      <c r="A42" t="str">
        <f t="shared" si="0"/>
        <v/>
      </c>
    </row>
    <row r="43" spans="1:4" x14ac:dyDescent="0.2">
      <c r="A43" t="str">
        <f t="shared" si="0"/>
        <v/>
      </c>
    </row>
    <row r="44" spans="1:4" x14ac:dyDescent="0.2">
      <c r="A44" t="str">
        <f t="shared" si="0"/>
        <v/>
      </c>
    </row>
    <row r="45" spans="1:4" x14ac:dyDescent="0.2">
      <c r="A45" t="str">
        <f t="shared" si="0"/>
        <v/>
      </c>
    </row>
    <row r="46" spans="1:4" x14ac:dyDescent="0.2">
      <c r="A46" t="str">
        <f t="shared" si="0"/>
        <v/>
      </c>
    </row>
    <row r="47" spans="1:4" x14ac:dyDescent="0.2">
      <c r="A47" t="str">
        <f t="shared" si="0"/>
        <v/>
      </c>
    </row>
    <row r="48" spans="1:4"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si="0"/>
        <v/>
      </c>
    </row>
    <row r="68" spans="1:1" x14ac:dyDescent="0.2">
      <c r="A68" t="str">
        <f t="shared" si="0"/>
        <v/>
      </c>
    </row>
    <row r="69" spans="1:1" x14ac:dyDescent="0.2">
      <c r="A69" t="str">
        <f t="shared" si="0"/>
        <v/>
      </c>
    </row>
    <row r="70" spans="1:1" x14ac:dyDescent="0.2">
      <c r="A70" t="str">
        <f t="shared" si="0"/>
        <v/>
      </c>
    </row>
    <row r="71" spans="1:1" x14ac:dyDescent="0.2">
      <c r="A71" t="str">
        <f t="shared" si="0"/>
        <v/>
      </c>
    </row>
    <row r="72" spans="1:1" x14ac:dyDescent="0.2">
      <c r="A72" t="str">
        <f t="shared" si="0"/>
        <v/>
      </c>
    </row>
    <row r="73" spans="1:1" x14ac:dyDescent="0.2">
      <c r="A73" t="str">
        <f t="shared" si="0"/>
        <v/>
      </c>
    </row>
    <row r="74" spans="1:1" x14ac:dyDescent="0.2">
      <c r="A74" t="str">
        <f t="shared" si="0"/>
        <v/>
      </c>
    </row>
    <row r="75" spans="1:1" x14ac:dyDescent="0.2">
      <c r="A75" t="str">
        <f t="shared" si="0"/>
        <v/>
      </c>
    </row>
    <row r="76" spans="1:1" x14ac:dyDescent="0.2">
      <c r="A76" t="str">
        <f t="shared" si="0"/>
        <v/>
      </c>
    </row>
    <row r="77" spans="1:1" x14ac:dyDescent="0.2">
      <c r="A77" t="str">
        <f t="shared" si="0"/>
        <v/>
      </c>
    </row>
    <row r="78" spans="1:1" x14ac:dyDescent="0.2">
      <c r="A78" t="str">
        <f t="shared" si="0"/>
        <v/>
      </c>
    </row>
    <row r="79" spans="1:1" x14ac:dyDescent="0.2">
      <c r="A79" t="str">
        <f t="shared" si="0"/>
        <v/>
      </c>
    </row>
    <row r="80" spans="1:1" x14ac:dyDescent="0.2">
      <c r="A80" t="str">
        <f t="shared" si="0"/>
        <v/>
      </c>
    </row>
    <row r="81" spans="1:1" x14ac:dyDescent="0.2">
      <c r="A81" t="str">
        <f t="shared" si="0"/>
        <v/>
      </c>
    </row>
    <row r="82" spans="1:1" x14ac:dyDescent="0.2">
      <c r="A82" t="str">
        <f t="shared" si="0"/>
        <v/>
      </c>
    </row>
    <row r="83" spans="1:1" x14ac:dyDescent="0.2">
      <c r="A83" t="str">
        <f t="shared" si="0"/>
        <v/>
      </c>
    </row>
    <row r="84" spans="1:1" x14ac:dyDescent="0.2">
      <c r="A84" t="str">
        <f t="shared" si="0"/>
        <v/>
      </c>
    </row>
    <row r="85" spans="1:1" x14ac:dyDescent="0.2">
      <c r="A85" t="str">
        <f t="shared" si="0"/>
        <v/>
      </c>
    </row>
    <row r="86" spans="1:1" x14ac:dyDescent="0.2">
      <c r="A86" t="str">
        <f t="shared" si="0"/>
        <v/>
      </c>
    </row>
    <row r="87" spans="1:1" x14ac:dyDescent="0.2">
      <c r="A87" t="str">
        <f t="shared" ref="A87:A150" si="6">CONCATENATE(B87,C87)</f>
        <v/>
      </c>
    </row>
    <row r="88" spans="1:1" x14ac:dyDescent="0.2">
      <c r="A88" t="str">
        <f t="shared" si="6"/>
        <v/>
      </c>
    </row>
    <row r="89" spans="1:1" x14ac:dyDescent="0.2">
      <c r="A89" t="str">
        <f t="shared" si="6"/>
        <v/>
      </c>
    </row>
    <row r="90" spans="1:1" x14ac:dyDescent="0.2">
      <c r="A90" t="str">
        <f t="shared" si="6"/>
        <v/>
      </c>
    </row>
    <row r="91" spans="1:1" x14ac:dyDescent="0.2">
      <c r="A91" t="str">
        <f t="shared" si="6"/>
        <v/>
      </c>
    </row>
    <row r="92" spans="1:1" x14ac:dyDescent="0.2">
      <c r="A92" t="str">
        <f t="shared" si="6"/>
        <v/>
      </c>
    </row>
    <row r="93" spans="1:1" x14ac:dyDescent="0.2">
      <c r="A93" t="str">
        <f t="shared" si="6"/>
        <v/>
      </c>
    </row>
    <row r="94" spans="1:1" x14ac:dyDescent="0.2">
      <c r="A94" t="str">
        <f t="shared" si="6"/>
        <v/>
      </c>
    </row>
    <row r="95" spans="1:1" x14ac:dyDescent="0.2">
      <c r="A95" t="str">
        <f t="shared" si="6"/>
        <v/>
      </c>
    </row>
    <row r="96" spans="1:1" x14ac:dyDescent="0.2">
      <c r="A96" t="str">
        <f t="shared" si="6"/>
        <v/>
      </c>
    </row>
    <row r="97" spans="1:1" x14ac:dyDescent="0.2">
      <c r="A97" t="str">
        <f t="shared" si="6"/>
        <v/>
      </c>
    </row>
    <row r="98" spans="1:1" x14ac:dyDescent="0.2">
      <c r="A98" t="str">
        <f t="shared" si="6"/>
        <v/>
      </c>
    </row>
    <row r="99" spans="1:1" x14ac:dyDescent="0.2">
      <c r="A99" t="str">
        <f t="shared" si="6"/>
        <v/>
      </c>
    </row>
    <row r="100" spans="1:1" x14ac:dyDescent="0.2">
      <c r="A100" t="str">
        <f t="shared" si="6"/>
        <v/>
      </c>
    </row>
    <row r="101" spans="1:1" x14ac:dyDescent="0.2">
      <c r="A101" t="str">
        <f t="shared" si="6"/>
        <v/>
      </c>
    </row>
    <row r="102" spans="1:1" x14ac:dyDescent="0.2">
      <c r="A102" t="str">
        <f t="shared" si="6"/>
        <v/>
      </c>
    </row>
    <row r="103" spans="1:1" x14ac:dyDescent="0.2">
      <c r="A103" t="str">
        <f t="shared" si="6"/>
        <v/>
      </c>
    </row>
    <row r="104" spans="1:1" x14ac:dyDescent="0.2">
      <c r="A104" t="str">
        <f t="shared" si="6"/>
        <v/>
      </c>
    </row>
    <row r="105" spans="1:1" x14ac:dyDescent="0.2">
      <c r="A105" t="str">
        <f t="shared" si="6"/>
        <v/>
      </c>
    </row>
    <row r="106" spans="1:1" x14ac:dyDescent="0.2">
      <c r="A106" t="str">
        <f t="shared" si="6"/>
        <v/>
      </c>
    </row>
    <row r="107" spans="1:1" x14ac:dyDescent="0.2">
      <c r="A107" t="str">
        <f t="shared" si="6"/>
        <v/>
      </c>
    </row>
    <row r="108" spans="1:1" x14ac:dyDescent="0.2">
      <c r="A108" t="str">
        <f t="shared" si="6"/>
        <v/>
      </c>
    </row>
    <row r="109" spans="1:1" x14ac:dyDescent="0.2">
      <c r="A109" t="str">
        <f t="shared" si="6"/>
        <v/>
      </c>
    </row>
    <row r="110" spans="1:1" x14ac:dyDescent="0.2">
      <c r="A110" t="str">
        <f t="shared" si="6"/>
        <v/>
      </c>
    </row>
    <row r="111" spans="1:1" x14ac:dyDescent="0.2">
      <c r="A111" t="str">
        <f t="shared" si="6"/>
        <v/>
      </c>
    </row>
    <row r="112" spans="1:1" x14ac:dyDescent="0.2">
      <c r="A112" t="str">
        <f t="shared" si="6"/>
        <v/>
      </c>
    </row>
    <row r="113" spans="1:1" x14ac:dyDescent="0.2">
      <c r="A113" t="str">
        <f t="shared" si="6"/>
        <v/>
      </c>
    </row>
    <row r="114" spans="1:1" x14ac:dyDescent="0.2">
      <c r="A114" t="str">
        <f t="shared" si="6"/>
        <v/>
      </c>
    </row>
    <row r="115" spans="1:1" x14ac:dyDescent="0.2">
      <c r="A115" t="str">
        <f t="shared" si="6"/>
        <v/>
      </c>
    </row>
    <row r="116" spans="1:1" x14ac:dyDescent="0.2">
      <c r="A116" t="str">
        <f t="shared" si="6"/>
        <v/>
      </c>
    </row>
    <row r="117" spans="1:1" x14ac:dyDescent="0.2">
      <c r="A117" t="str">
        <f t="shared" si="6"/>
        <v/>
      </c>
    </row>
    <row r="118" spans="1:1" x14ac:dyDescent="0.2">
      <c r="A118" t="str">
        <f t="shared" si="6"/>
        <v/>
      </c>
    </row>
    <row r="119" spans="1:1" x14ac:dyDescent="0.2">
      <c r="A119" t="str">
        <f t="shared" si="6"/>
        <v/>
      </c>
    </row>
    <row r="120" spans="1:1" x14ac:dyDescent="0.2">
      <c r="A120" t="str">
        <f t="shared" si="6"/>
        <v/>
      </c>
    </row>
    <row r="121" spans="1:1" x14ac:dyDescent="0.2">
      <c r="A121" t="str">
        <f t="shared" si="6"/>
        <v/>
      </c>
    </row>
    <row r="122" spans="1:1" x14ac:dyDescent="0.2">
      <c r="A122" t="str">
        <f t="shared" si="6"/>
        <v/>
      </c>
    </row>
    <row r="123" spans="1:1" x14ac:dyDescent="0.2">
      <c r="A123" t="str">
        <f t="shared" si="6"/>
        <v/>
      </c>
    </row>
    <row r="124" spans="1:1" x14ac:dyDescent="0.2">
      <c r="A124" t="str">
        <f t="shared" si="6"/>
        <v/>
      </c>
    </row>
    <row r="125" spans="1:1" x14ac:dyDescent="0.2">
      <c r="A125" t="str">
        <f t="shared" si="6"/>
        <v/>
      </c>
    </row>
    <row r="126" spans="1:1" x14ac:dyDescent="0.2">
      <c r="A126" t="str">
        <f t="shared" si="6"/>
        <v/>
      </c>
    </row>
    <row r="127" spans="1:1" x14ac:dyDescent="0.2">
      <c r="A127" t="str">
        <f t="shared" si="6"/>
        <v/>
      </c>
    </row>
    <row r="128" spans="1:1" x14ac:dyDescent="0.2">
      <c r="A128" t="str">
        <f t="shared" si="6"/>
        <v/>
      </c>
    </row>
    <row r="129" spans="1:1" x14ac:dyDescent="0.2">
      <c r="A129" t="str">
        <f t="shared" si="6"/>
        <v/>
      </c>
    </row>
    <row r="130" spans="1:1" x14ac:dyDescent="0.2">
      <c r="A130" t="str">
        <f t="shared" si="6"/>
        <v/>
      </c>
    </row>
    <row r="131" spans="1:1" x14ac:dyDescent="0.2">
      <c r="A131" t="str">
        <f t="shared" si="6"/>
        <v/>
      </c>
    </row>
    <row r="132" spans="1:1" x14ac:dyDescent="0.2">
      <c r="A132" t="str">
        <f t="shared" si="6"/>
        <v/>
      </c>
    </row>
    <row r="133" spans="1:1" x14ac:dyDescent="0.2">
      <c r="A133" t="str">
        <f t="shared" si="6"/>
        <v/>
      </c>
    </row>
    <row r="134" spans="1:1" x14ac:dyDescent="0.2">
      <c r="A134" t="str">
        <f t="shared" si="6"/>
        <v/>
      </c>
    </row>
    <row r="135" spans="1:1" x14ac:dyDescent="0.2">
      <c r="A135" t="str">
        <f t="shared" si="6"/>
        <v/>
      </c>
    </row>
    <row r="136" spans="1:1" x14ac:dyDescent="0.2">
      <c r="A136" t="str">
        <f t="shared" si="6"/>
        <v/>
      </c>
    </row>
    <row r="137" spans="1:1" x14ac:dyDescent="0.2">
      <c r="A137" t="str">
        <f t="shared" si="6"/>
        <v/>
      </c>
    </row>
    <row r="138" spans="1:1" x14ac:dyDescent="0.2">
      <c r="A138" t="str">
        <f t="shared" si="6"/>
        <v/>
      </c>
    </row>
    <row r="139" spans="1:1" x14ac:dyDescent="0.2">
      <c r="A139" t="str">
        <f t="shared" si="6"/>
        <v/>
      </c>
    </row>
    <row r="140" spans="1:1" x14ac:dyDescent="0.2">
      <c r="A140" t="str">
        <f t="shared" si="6"/>
        <v/>
      </c>
    </row>
    <row r="141" spans="1:1" x14ac:dyDescent="0.2">
      <c r="A141" t="str">
        <f t="shared" si="6"/>
        <v/>
      </c>
    </row>
    <row r="142" spans="1:1" x14ac:dyDescent="0.2">
      <c r="A142" t="str">
        <f t="shared" si="6"/>
        <v/>
      </c>
    </row>
    <row r="143" spans="1:1" x14ac:dyDescent="0.2">
      <c r="A143" t="str">
        <f t="shared" si="6"/>
        <v/>
      </c>
    </row>
    <row r="144" spans="1:1" x14ac:dyDescent="0.2">
      <c r="A144" t="str">
        <f t="shared" si="6"/>
        <v/>
      </c>
    </row>
    <row r="145" spans="1:1" x14ac:dyDescent="0.2">
      <c r="A145" t="str">
        <f t="shared" si="6"/>
        <v/>
      </c>
    </row>
    <row r="146" spans="1:1" x14ac:dyDescent="0.2">
      <c r="A146" t="str">
        <f t="shared" si="6"/>
        <v/>
      </c>
    </row>
    <row r="147" spans="1:1" x14ac:dyDescent="0.2">
      <c r="A147" t="str">
        <f t="shared" si="6"/>
        <v/>
      </c>
    </row>
    <row r="148" spans="1:1" x14ac:dyDescent="0.2">
      <c r="A148" t="str">
        <f t="shared" si="6"/>
        <v/>
      </c>
    </row>
    <row r="149" spans="1:1" x14ac:dyDescent="0.2">
      <c r="A149" t="str">
        <f t="shared" si="6"/>
        <v/>
      </c>
    </row>
    <row r="150" spans="1:1" x14ac:dyDescent="0.2">
      <c r="A150" t="str">
        <f t="shared" si="6"/>
        <v/>
      </c>
    </row>
    <row r="151" spans="1:1" x14ac:dyDescent="0.2">
      <c r="A151" t="str">
        <f t="shared" ref="A151:A214" si="7">CONCATENATE(B151,C151)</f>
        <v/>
      </c>
    </row>
    <row r="152" spans="1:1" x14ac:dyDescent="0.2">
      <c r="A152" t="str">
        <f t="shared" si="7"/>
        <v/>
      </c>
    </row>
    <row r="153" spans="1:1" x14ac:dyDescent="0.2">
      <c r="A153" t="str">
        <f t="shared" si="7"/>
        <v/>
      </c>
    </row>
    <row r="154" spans="1:1" x14ac:dyDescent="0.2">
      <c r="A154" t="str">
        <f t="shared" si="7"/>
        <v/>
      </c>
    </row>
    <row r="155" spans="1:1" x14ac:dyDescent="0.2">
      <c r="A155" t="str">
        <f t="shared" si="7"/>
        <v/>
      </c>
    </row>
    <row r="156" spans="1:1" x14ac:dyDescent="0.2">
      <c r="A156" t="str">
        <f t="shared" si="7"/>
        <v/>
      </c>
    </row>
    <row r="157" spans="1:1" x14ac:dyDescent="0.2">
      <c r="A157" t="str">
        <f t="shared" si="7"/>
        <v/>
      </c>
    </row>
    <row r="158" spans="1:1" x14ac:dyDescent="0.2">
      <c r="A158" t="str">
        <f t="shared" si="7"/>
        <v/>
      </c>
    </row>
    <row r="159" spans="1:1" x14ac:dyDescent="0.2">
      <c r="A159" t="str">
        <f t="shared" si="7"/>
        <v/>
      </c>
    </row>
    <row r="160" spans="1:1" x14ac:dyDescent="0.2">
      <c r="A160" t="str">
        <f t="shared" si="7"/>
        <v/>
      </c>
    </row>
    <row r="161" spans="1:1" x14ac:dyDescent="0.2">
      <c r="A161" t="str">
        <f t="shared" si="7"/>
        <v/>
      </c>
    </row>
    <row r="162" spans="1:1" x14ac:dyDescent="0.2">
      <c r="A162" t="str">
        <f t="shared" si="7"/>
        <v/>
      </c>
    </row>
    <row r="163" spans="1:1" x14ac:dyDescent="0.2">
      <c r="A163" t="str">
        <f t="shared" si="7"/>
        <v/>
      </c>
    </row>
    <row r="164" spans="1:1" x14ac:dyDescent="0.2">
      <c r="A164" t="str">
        <f t="shared" si="7"/>
        <v/>
      </c>
    </row>
    <row r="165" spans="1:1" x14ac:dyDescent="0.2">
      <c r="A165" t="str">
        <f t="shared" si="7"/>
        <v/>
      </c>
    </row>
    <row r="166" spans="1:1" x14ac:dyDescent="0.2">
      <c r="A166" t="str">
        <f t="shared" si="7"/>
        <v/>
      </c>
    </row>
    <row r="167" spans="1:1" x14ac:dyDescent="0.2">
      <c r="A167" t="str">
        <f t="shared" si="7"/>
        <v/>
      </c>
    </row>
    <row r="168" spans="1:1" x14ac:dyDescent="0.2">
      <c r="A168" t="str">
        <f t="shared" si="7"/>
        <v/>
      </c>
    </row>
    <row r="169" spans="1:1" x14ac:dyDescent="0.2">
      <c r="A169" t="str">
        <f t="shared" si="7"/>
        <v/>
      </c>
    </row>
    <row r="170" spans="1:1" x14ac:dyDescent="0.2">
      <c r="A170" t="str">
        <f t="shared" si="7"/>
        <v/>
      </c>
    </row>
    <row r="171" spans="1:1" x14ac:dyDescent="0.2">
      <c r="A171" t="str">
        <f t="shared" si="7"/>
        <v/>
      </c>
    </row>
    <row r="172" spans="1:1" x14ac:dyDescent="0.2">
      <c r="A172" t="str">
        <f t="shared" si="7"/>
        <v/>
      </c>
    </row>
    <row r="173" spans="1:1" x14ac:dyDescent="0.2">
      <c r="A173" t="str">
        <f t="shared" si="7"/>
        <v/>
      </c>
    </row>
    <row r="174" spans="1:1" x14ac:dyDescent="0.2">
      <c r="A174" t="str">
        <f t="shared" si="7"/>
        <v/>
      </c>
    </row>
    <row r="175" spans="1:1" x14ac:dyDescent="0.2">
      <c r="A175" t="str">
        <f t="shared" si="7"/>
        <v/>
      </c>
    </row>
    <row r="176" spans="1:1" x14ac:dyDescent="0.2">
      <c r="A176" t="str">
        <f t="shared" si="7"/>
        <v/>
      </c>
    </row>
    <row r="177" spans="1:1" x14ac:dyDescent="0.2">
      <c r="A177" t="str">
        <f t="shared" si="7"/>
        <v/>
      </c>
    </row>
    <row r="178" spans="1:1" x14ac:dyDescent="0.2">
      <c r="A178" t="str">
        <f t="shared" si="7"/>
        <v/>
      </c>
    </row>
    <row r="179" spans="1:1" x14ac:dyDescent="0.2">
      <c r="A179" t="str">
        <f t="shared" si="7"/>
        <v/>
      </c>
    </row>
    <row r="180" spans="1:1" x14ac:dyDescent="0.2">
      <c r="A180" t="str">
        <f t="shared" si="7"/>
        <v/>
      </c>
    </row>
    <row r="181" spans="1:1" x14ac:dyDescent="0.2">
      <c r="A181" t="str">
        <f t="shared" si="7"/>
        <v/>
      </c>
    </row>
    <row r="182" spans="1:1" x14ac:dyDescent="0.2">
      <c r="A182" t="str">
        <f t="shared" si="7"/>
        <v/>
      </c>
    </row>
    <row r="183" spans="1:1" x14ac:dyDescent="0.2">
      <c r="A183" t="str">
        <f t="shared" si="7"/>
        <v/>
      </c>
    </row>
    <row r="184" spans="1:1" x14ac:dyDescent="0.2">
      <c r="A184" t="str">
        <f t="shared" si="7"/>
        <v/>
      </c>
    </row>
    <row r="185" spans="1:1" x14ac:dyDescent="0.2">
      <c r="A185" t="str">
        <f t="shared" si="7"/>
        <v/>
      </c>
    </row>
    <row r="186" spans="1:1" x14ac:dyDescent="0.2">
      <c r="A186" t="str">
        <f t="shared" si="7"/>
        <v/>
      </c>
    </row>
    <row r="187" spans="1:1" x14ac:dyDescent="0.2">
      <c r="A187" t="str">
        <f t="shared" si="7"/>
        <v/>
      </c>
    </row>
    <row r="188" spans="1:1" x14ac:dyDescent="0.2">
      <c r="A188" t="str">
        <f t="shared" si="7"/>
        <v/>
      </c>
    </row>
    <row r="189" spans="1:1" x14ac:dyDescent="0.2">
      <c r="A189" t="str">
        <f t="shared" si="7"/>
        <v/>
      </c>
    </row>
    <row r="190" spans="1:1" x14ac:dyDescent="0.2">
      <c r="A190" t="str">
        <f t="shared" si="7"/>
        <v/>
      </c>
    </row>
    <row r="191" spans="1:1" x14ac:dyDescent="0.2">
      <c r="A191" t="str">
        <f t="shared" si="7"/>
        <v/>
      </c>
    </row>
    <row r="192" spans="1:1" x14ac:dyDescent="0.2">
      <c r="A192" t="str">
        <f t="shared" si="7"/>
        <v/>
      </c>
    </row>
    <row r="193" spans="1:1" x14ac:dyDescent="0.2">
      <c r="A193" t="str">
        <f t="shared" si="7"/>
        <v/>
      </c>
    </row>
    <row r="194" spans="1:1" x14ac:dyDescent="0.2">
      <c r="A194" t="str">
        <f t="shared" si="7"/>
        <v/>
      </c>
    </row>
    <row r="195" spans="1:1" x14ac:dyDescent="0.2">
      <c r="A195" t="str">
        <f t="shared" si="7"/>
        <v/>
      </c>
    </row>
    <row r="196" spans="1:1" x14ac:dyDescent="0.2">
      <c r="A196" t="str">
        <f t="shared" si="7"/>
        <v/>
      </c>
    </row>
    <row r="197" spans="1:1" x14ac:dyDescent="0.2">
      <c r="A197" t="str">
        <f t="shared" si="7"/>
        <v/>
      </c>
    </row>
    <row r="198" spans="1:1" x14ac:dyDescent="0.2">
      <c r="A198" t="str">
        <f t="shared" si="7"/>
        <v/>
      </c>
    </row>
    <row r="199" spans="1:1" x14ac:dyDescent="0.2">
      <c r="A199" t="str">
        <f t="shared" si="7"/>
        <v/>
      </c>
    </row>
    <row r="200" spans="1:1" x14ac:dyDescent="0.2">
      <c r="A200" t="str">
        <f t="shared" si="7"/>
        <v/>
      </c>
    </row>
    <row r="201" spans="1:1" x14ac:dyDescent="0.2">
      <c r="A201" t="str">
        <f t="shared" si="7"/>
        <v/>
      </c>
    </row>
    <row r="202" spans="1:1" x14ac:dyDescent="0.2">
      <c r="A202" t="str">
        <f t="shared" si="7"/>
        <v/>
      </c>
    </row>
    <row r="203" spans="1:1" x14ac:dyDescent="0.2">
      <c r="A203" t="str">
        <f t="shared" si="7"/>
        <v/>
      </c>
    </row>
    <row r="204" spans="1:1" x14ac:dyDescent="0.2">
      <c r="A204" t="str">
        <f t="shared" si="7"/>
        <v/>
      </c>
    </row>
    <row r="205" spans="1:1" x14ac:dyDescent="0.2">
      <c r="A205" t="str">
        <f t="shared" si="7"/>
        <v/>
      </c>
    </row>
    <row r="206" spans="1:1" x14ac:dyDescent="0.2">
      <c r="A206" t="str">
        <f t="shared" si="7"/>
        <v/>
      </c>
    </row>
    <row r="207" spans="1:1" x14ac:dyDescent="0.2">
      <c r="A207" t="str">
        <f t="shared" si="7"/>
        <v/>
      </c>
    </row>
    <row r="208" spans="1:1" x14ac:dyDescent="0.2">
      <c r="A208" t="str">
        <f t="shared" si="7"/>
        <v/>
      </c>
    </row>
    <row r="209" spans="1:1" x14ac:dyDescent="0.2">
      <c r="A209" t="str">
        <f t="shared" si="7"/>
        <v/>
      </c>
    </row>
    <row r="210" spans="1:1" x14ac:dyDescent="0.2">
      <c r="A210" t="str">
        <f t="shared" si="7"/>
        <v/>
      </c>
    </row>
    <row r="211" spans="1:1" x14ac:dyDescent="0.2">
      <c r="A211" t="str">
        <f t="shared" si="7"/>
        <v/>
      </c>
    </row>
    <row r="212" spans="1:1" x14ac:dyDescent="0.2">
      <c r="A212" t="str">
        <f t="shared" si="7"/>
        <v/>
      </c>
    </row>
    <row r="213" spans="1:1" x14ac:dyDescent="0.2">
      <c r="A213" t="str">
        <f t="shared" si="7"/>
        <v/>
      </c>
    </row>
    <row r="214" spans="1:1" x14ac:dyDescent="0.2">
      <c r="A214" t="str">
        <f t="shared" si="7"/>
        <v/>
      </c>
    </row>
    <row r="215" spans="1:1" x14ac:dyDescent="0.2">
      <c r="A215" t="str">
        <f t="shared" ref="A215:A220" si="8">CONCATENATE(B215,C215)</f>
        <v/>
      </c>
    </row>
    <row r="216" spans="1:1" x14ac:dyDescent="0.2">
      <c r="A216" t="str">
        <f t="shared" si="8"/>
        <v/>
      </c>
    </row>
    <row r="217" spans="1:1" x14ac:dyDescent="0.2">
      <c r="A217" t="str">
        <f t="shared" si="8"/>
        <v/>
      </c>
    </row>
    <row r="218" spans="1:1" x14ac:dyDescent="0.2">
      <c r="A218" t="str">
        <f t="shared" si="8"/>
        <v/>
      </c>
    </row>
    <row r="219" spans="1:1" x14ac:dyDescent="0.2">
      <c r="A219" t="str">
        <f t="shared" si="8"/>
        <v/>
      </c>
    </row>
    <row r="220" spans="1:1" x14ac:dyDescent="0.2">
      <c r="A220" t="str">
        <f t="shared" si="8"/>
        <v/>
      </c>
    </row>
  </sheetData>
  <dataValidations count="1">
    <dataValidation type="list" allowBlank="1" showInputMessage="1" showErrorMessage="1" sqref="C21:C35 C2:C19">
      <formula1>PersonListe</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tabColor rgb="FFFFFF00"/>
  </sheetPr>
  <dimension ref="A1:M20"/>
  <sheetViews>
    <sheetView topLeftCell="A7" zoomScale="80" zoomScaleNormal="80" workbookViewId="0">
      <selection activeCell="I26" sqref="I26"/>
    </sheetView>
  </sheetViews>
  <sheetFormatPr defaultColWidth="9.140625" defaultRowHeight="12.75" x14ac:dyDescent="0.2"/>
  <cols>
    <col min="1" max="1" width="9.140625" style="569"/>
    <col min="2" max="2" width="60.5703125" style="569" customWidth="1"/>
    <col min="3" max="3" width="11.5703125" style="569" customWidth="1"/>
    <col min="4" max="4" width="13.85546875" style="569" customWidth="1"/>
    <col min="5" max="5" width="12" style="569" customWidth="1"/>
    <col min="6" max="6" width="14.42578125" style="569" customWidth="1"/>
    <col min="7" max="8" width="12" style="569" customWidth="1"/>
    <col min="9" max="9" width="16" style="569" customWidth="1"/>
    <col min="10" max="10" width="14.7109375" style="569" customWidth="1"/>
    <col min="11" max="13" width="12" style="569" customWidth="1"/>
    <col min="14" max="14" width="11.85546875" style="569" customWidth="1"/>
    <col min="15" max="16384" width="9.140625" style="569"/>
  </cols>
  <sheetData>
    <row r="1" spans="1:13" ht="35.25" customHeight="1" x14ac:dyDescent="0.4">
      <c r="A1" s="565" t="s">
        <v>863</v>
      </c>
      <c r="B1" s="565"/>
      <c r="C1" s="565"/>
      <c r="D1" s="565"/>
      <c r="E1" s="566"/>
      <c r="F1" s="566"/>
      <c r="G1" s="567"/>
      <c r="H1" s="566"/>
      <c r="I1" s="568"/>
      <c r="K1" s="570"/>
      <c r="L1" s="570"/>
      <c r="M1" s="570"/>
    </row>
    <row r="2" spans="1:13" ht="19.5" thickBot="1" x14ac:dyDescent="0.25">
      <c r="C2" s="571"/>
      <c r="D2" s="571"/>
      <c r="E2" s="572"/>
      <c r="F2" s="571"/>
      <c r="G2" s="571"/>
      <c r="H2" s="571"/>
      <c r="I2" s="571"/>
      <c r="J2" s="571"/>
      <c r="K2" s="571"/>
      <c r="L2" s="571"/>
      <c r="M2" s="634"/>
    </row>
    <row r="3" spans="1:13" ht="34.5" customHeight="1" x14ac:dyDescent="0.2">
      <c r="A3" s="573" t="s">
        <v>815</v>
      </c>
      <c r="B3" s="574" t="s">
        <v>816</v>
      </c>
      <c r="C3" s="636" t="s">
        <v>820</v>
      </c>
      <c r="D3" s="636" t="s">
        <v>819</v>
      </c>
      <c r="E3" s="636" t="s">
        <v>821</v>
      </c>
      <c r="F3" s="636" t="s">
        <v>822</v>
      </c>
      <c r="G3" s="636" t="s">
        <v>823</v>
      </c>
      <c r="H3" s="636" t="s">
        <v>824</v>
      </c>
      <c r="I3" s="636" t="s">
        <v>825</v>
      </c>
      <c r="J3" s="636" t="s">
        <v>826</v>
      </c>
      <c r="K3" s="637" t="s">
        <v>827</v>
      </c>
      <c r="L3" s="637" t="s">
        <v>866</v>
      </c>
      <c r="M3" s="638" t="s">
        <v>16</v>
      </c>
    </row>
    <row r="4" spans="1:13" ht="34.5" customHeight="1" thickBot="1" x14ac:dyDescent="0.25">
      <c r="A4" s="576"/>
      <c r="B4" s="577"/>
      <c r="C4" s="639"/>
      <c r="D4" s="639"/>
      <c r="E4" s="639"/>
      <c r="F4" s="639"/>
      <c r="G4" s="639"/>
      <c r="H4" s="639"/>
      <c r="I4" s="639"/>
      <c r="J4" s="639"/>
      <c r="K4" s="640"/>
      <c r="L4" s="640"/>
      <c r="M4" s="641"/>
    </row>
    <row r="5" spans="1:13" ht="34.5" customHeight="1" x14ac:dyDescent="0.2">
      <c r="A5" s="579" t="s">
        <v>868</v>
      </c>
      <c r="B5" s="767" t="str">
        <f t="shared" ref="B5:B19" si="0">VLOOKUP(A5,IF(ActionSprog="DK",ActionsOversigt,IF(ActionSprog="GB",ActionsOversigtGB,ActionsOversigtDE)),2,FALSE)</f>
        <v>Baseline - DK</v>
      </c>
      <c r="C5" s="580">
        <v>59100</v>
      </c>
      <c r="D5" s="580">
        <v>16709</v>
      </c>
      <c r="E5" s="580">
        <v>0</v>
      </c>
      <c r="F5" s="580">
        <v>0</v>
      </c>
      <c r="G5" s="580">
        <v>0</v>
      </c>
      <c r="H5" s="580">
        <v>0</v>
      </c>
      <c r="I5" s="580">
        <v>0</v>
      </c>
      <c r="J5" s="580">
        <v>0</v>
      </c>
      <c r="K5" s="581">
        <v>500</v>
      </c>
      <c r="L5" s="828"/>
      <c r="M5" s="635">
        <f t="shared" ref="M5:M19" si="1">SUM(C5:L5)</f>
        <v>76309</v>
      </c>
    </row>
    <row r="6" spans="1:13" ht="34.5" customHeight="1" x14ac:dyDescent="0.2">
      <c r="A6" s="583" t="s">
        <v>869</v>
      </c>
      <c r="B6" s="768" t="str">
        <f t="shared" si="0"/>
        <v>Conversion to close to nature forestry</v>
      </c>
      <c r="C6" s="584">
        <v>63300</v>
      </c>
      <c r="D6" s="584">
        <v>0</v>
      </c>
      <c r="E6" s="584">
        <v>0</v>
      </c>
      <c r="F6" s="584">
        <v>0</v>
      </c>
      <c r="G6" s="584">
        <v>0</v>
      </c>
      <c r="H6" s="584">
        <v>0</v>
      </c>
      <c r="I6" s="584">
        <v>0</v>
      </c>
      <c r="J6" s="584">
        <v>0</v>
      </c>
      <c r="K6" s="585">
        <v>0</v>
      </c>
      <c r="L6" s="829"/>
      <c r="M6" s="582">
        <f t="shared" si="1"/>
        <v>63300</v>
      </c>
    </row>
    <row r="7" spans="1:13" ht="34.5" customHeight="1" x14ac:dyDescent="0.2">
      <c r="A7" s="583" t="s">
        <v>871</v>
      </c>
      <c r="B7" s="768" t="str">
        <f t="shared" si="0"/>
        <v>Development of management tools</v>
      </c>
      <c r="C7" s="584">
        <v>360050</v>
      </c>
      <c r="D7" s="584">
        <v>23700</v>
      </c>
      <c r="E7" s="584">
        <v>75000</v>
      </c>
      <c r="F7" s="584">
        <v>0</v>
      </c>
      <c r="G7" s="584">
        <v>0</v>
      </c>
      <c r="H7" s="584">
        <v>0</v>
      </c>
      <c r="I7" s="584">
        <v>0</v>
      </c>
      <c r="J7" s="584">
        <v>5200</v>
      </c>
      <c r="K7" s="585">
        <v>4000</v>
      </c>
      <c r="L7" s="829"/>
      <c r="M7" s="582">
        <f t="shared" si="1"/>
        <v>467950</v>
      </c>
    </row>
    <row r="8" spans="1:13" ht="34.5" customHeight="1" x14ac:dyDescent="0.2">
      <c r="A8" s="583" t="s">
        <v>873</v>
      </c>
      <c r="B8" s="768" t="str">
        <f t="shared" si="0"/>
        <v>Improving quality of young stands</v>
      </c>
      <c r="C8" s="584">
        <v>58800</v>
      </c>
      <c r="D8" s="584">
        <v>3400</v>
      </c>
      <c r="E8" s="584">
        <v>0</v>
      </c>
      <c r="F8" s="584">
        <v>0</v>
      </c>
      <c r="G8" s="584">
        <v>0</v>
      </c>
      <c r="H8" s="584">
        <v>0</v>
      </c>
      <c r="I8" s="584">
        <v>0</v>
      </c>
      <c r="J8" s="584">
        <v>3000</v>
      </c>
      <c r="K8" s="585">
        <v>0</v>
      </c>
      <c r="L8" s="829"/>
      <c r="M8" s="582">
        <f t="shared" si="1"/>
        <v>65200</v>
      </c>
    </row>
    <row r="9" spans="1:13" ht="34.5" customHeight="1" x14ac:dyDescent="0.2">
      <c r="A9" s="583" t="s">
        <v>875</v>
      </c>
      <c r="B9" s="768" t="str">
        <f t="shared" si="0"/>
        <v>Ungulate management</v>
      </c>
      <c r="C9" s="584">
        <v>12000</v>
      </c>
      <c r="D9" s="584">
        <v>0</v>
      </c>
      <c r="E9" s="584">
        <v>68000</v>
      </c>
      <c r="F9" s="584">
        <v>0</v>
      </c>
      <c r="G9" s="584">
        <v>0</v>
      </c>
      <c r="H9" s="584">
        <v>0</v>
      </c>
      <c r="I9" s="584">
        <v>0</v>
      </c>
      <c r="J9" s="584">
        <v>0</v>
      </c>
      <c r="K9" s="585">
        <v>0</v>
      </c>
      <c r="L9" s="829"/>
      <c r="M9" s="582">
        <f t="shared" si="1"/>
        <v>80000</v>
      </c>
    </row>
    <row r="10" spans="1:13" ht="34.5" customHeight="1" x14ac:dyDescent="0.2">
      <c r="A10" s="583" t="s">
        <v>877</v>
      </c>
      <c r="B10" s="768" t="str">
        <f t="shared" si="0"/>
        <v>Close to nature afforestation</v>
      </c>
      <c r="C10" s="584">
        <v>3300</v>
      </c>
      <c r="D10" s="584">
        <v>0</v>
      </c>
      <c r="E10" s="584">
        <v>30000</v>
      </c>
      <c r="F10" s="584">
        <v>0</v>
      </c>
      <c r="G10" s="584">
        <v>0</v>
      </c>
      <c r="H10" s="584">
        <v>0</v>
      </c>
      <c r="I10" s="584">
        <v>0</v>
      </c>
      <c r="J10" s="584">
        <v>0</v>
      </c>
      <c r="K10" s="585">
        <v>0</v>
      </c>
      <c r="L10" s="829"/>
      <c r="M10" s="582">
        <f t="shared" si="1"/>
        <v>33300</v>
      </c>
    </row>
    <row r="11" spans="1:13" ht="34.5" customHeight="1" x14ac:dyDescent="0.2">
      <c r="A11" s="586" t="s">
        <v>879</v>
      </c>
      <c r="B11" s="769" t="str">
        <f t="shared" si="0"/>
        <v>Continuation, replication, transfer, support scheme and exploitation plans</v>
      </c>
      <c r="C11" s="584">
        <v>29700</v>
      </c>
      <c r="D11" s="584">
        <v>0</v>
      </c>
      <c r="E11" s="584">
        <v>0</v>
      </c>
      <c r="F11" s="584">
        <v>0</v>
      </c>
      <c r="G11" s="584">
        <v>0</v>
      </c>
      <c r="H11" s="584">
        <v>0</v>
      </c>
      <c r="I11" s="584">
        <v>0</v>
      </c>
      <c r="J11" s="584">
        <v>0</v>
      </c>
      <c r="K11" s="585">
        <v>0</v>
      </c>
      <c r="L11" s="829"/>
      <c r="M11" s="582">
        <f t="shared" si="1"/>
        <v>29700</v>
      </c>
    </row>
    <row r="12" spans="1:13" ht="34.5" customHeight="1" x14ac:dyDescent="0.2">
      <c r="A12" s="586" t="s">
        <v>881</v>
      </c>
      <c r="B12" s="769" t="str">
        <f t="shared" si="0"/>
        <v>Monitoring silvicultural and socio-economic impact</v>
      </c>
      <c r="C12" s="584">
        <v>202200</v>
      </c>
      <c r="D12" s="584">
        <v>22768</v>
      </c>
      <c r="E12" s="584">
        <v>0</v>
      </c>
      <c r="F12" s="584">
        <v>0</v>
      </c>
      <c r="G12" s="584">
        <v>0</v>
      </c>
      <c r="H12" s="584">
        <v>0</v>
      </c>
      <c r="I12" s="584">
        <v>0</v>
      </c>
      <c r="J12" s="584">
        <v>15000</v>
      </c>
      <c r="K12" s="585">
        <v>2000</v>
      </c>
      <c r="L12" s="829"/>
      <c r="M12" s="582">
        <f t="shared" si="1"/>
        <v>241968</v>
      </c>
    </row>
    <row r="13" spans="1:13" ht="34.5" customHeight="1" x14ac:dyDescent="0.2">
      <c r="A13" s="583" t="s">
        <v>883</v>
      </c>
      <c r="B13" s="768" t="str">
        <f t="shared" si="0"/>
        <v>Biodiversity and carbon stock</v>
      </c>
      <c r="C13" s="584">
        <v>531600</v>
      </c>
      <c r="D13" s="584">
        <v>30500</v>
      </c>
      <c r="E13" s="584">
        <v>160000</v>
      </c>
      <c r="F13" s="584">
        <v>0</v>
      </c>
      <c r="G13" s="584">
        <v>0</v>
      </c>
      <c r="H13" s="584">
        <v>0</v>
      </c>
      <c r="I13" s="584">
        <v>0</v>
      </c>
      <c r="J13" s="584">
        <v>65000</v>
      </c>
      <c r="K13" s="585">
        <v>2000</v>
      </c>
      <c r="L13" s="829"/>
      <c r="M13" s="582">
        <f t="shared" si="1"/>
        <v>789100</v>
      </c>
    </row>
    <row r="14" spans="1:13" ht="34.5" customHeight="1" x14ac:dyDescent="0.2">
      <c r="A14" s="586" t="s">
        <v>885</v>
      </c>
      <c r="B14" s="768" t="str">
        <f t="shared" si="0"/>
        <v>Awareness building the general public, NGO's and forest organsiations worldwide</v>
      </c>
      <c r="C14" s="584">
        <v>5000</v>
      </c>
      <c r="D14" s="584">
        <v>200</v>
      </c>
      <c r="E14" s="584">
        <v>0</v>
      </c>
      <c r="F14" s="584">
        <v>0</v>
      </c>
      <c r="G14" s="584">
        <v>0</v>
      </c>
      <c r="H14" s="584">
        <v>0</v>
      </c>
      <c r="I14" s="584">
        <v>0</v>
      </c>
      <c r="J14" s="584">
        <v>0</v>
      </c>
      <c r="K14" s="585">
        <v>2000</v>
      </c>
      <c r="L14" s="829"/>
      <c r="M14" s="582">
        <f t="shared" si="1"/>
        <v>7200</v>
      </c>
    </row>
    <row r="15" spans="1:13" ht="34.5" customHeight="1" x14ac:dyDescent="0.2">
      <c r="A15" s="586" t="s">
        <v>887</v>
      </c>
      <c r="B15" s="769" t="str">
        <f t="shared" si="0"/>
        <v>Capacity building forest officers, guards, entrepreneurs, owners and students</v>
      </c>
      <c r="C15" s="584">
        <v>39900</v>
      </c>
      <c r="D15" s="584">
        <v>1200</v>
      </c>
      <c r="E15" s="584">
        <v>0</v>
      </c>
      <c r="F15" s="584">
        <v>0</v>
      </c>
      <c r="G15" s="584">
        <v>0</v>
      </c>
      <c r="H15" s="584">
        <v>0</v>
      </c>
      <c r="I15" s="584">
        <v>0</v>
      </c>
      <c r="J15" s="584">
        <v>10000</v>
      </c>
      <c r="K15" s="585">
        <v>0</v>
      </c>
      <c r="L15" s="829"/>
      <c r="M15" s="582">
        <f t="shared" si="1"/>
        <v>51100</v>
      </c>
    </row>
    <row r="16" spans="1:13" ht="34.5" customHeight="1" x14ac:dyDescent="0.2">
      <c r="A16" s="586" t="s">
        <v>889</v>
      </c>
      <c r="B16" s="769" t="str">
        <f t="shared" si="0"/>
        <v>Biannual partner meetings, daily management</v>
      </c>
      <c r="C16" s="584">
        <v>24000</v>
      </c>
      <c r="D16" s="584">
        <v>480</v>
      </c>
      <c r="E16" s="584">
        <v>0</v>
      </c>
      <c r="F16" s="584">
        <v>0</v>
      </c>
      <c r="G16" s="584">
        <v>0</v>
      </c>
      <c r="H16" s="584">
        <v>0</v>
      </c>
      <c r="I16" s="584">
        <v>0</v>
      </c>
      <c r="J16" s="584">
        <v>0</v>
      </c>
      <c r="K16" s="585">
        <v>0</v>
      </c>
      <c r="L16" s="829"/>
      <c r="M16" s="582">
        <f t="shared" si="1"/>
        <v>24480</v>
      </c>
    </row>
    <row r="17" spans="1:13" ht="34.5" customHeight="1" x14ac:dyDescent="0.2">
      <c r="A17" s="586" t="s">
        <v>891</v>
      </c>
      <c r="B17" s="769" t="str">
        <f t="shared" si="0"/>
        <v>Internal and EU reporting</v>
      </c>
      <c r="C17" s="584">
        <v>11920</v>
      </c>
      <c r="D17" s="584">
        <v>0</v>
      </c>
      <c r="E17" s="584">
        <v>0</v>
      </c>
      <c r="F17" s="584">
        <v>0</v>
      </c>
      <c r="G17" s="584">
        <v>0</v>
      </c>
      <c r="H17" s="584">
        <v>0</v>
      </c>
      <c r="I17" s="584">
        <v>0</v>
      </c>
      <c r="J17" s="584">
        <v>0</v>
      </c>
      <c r="K17" s="585">
        <v>0</v>
      </c>
      <c r="L17" s="829"/>
      <c r="M17" s="582">
        <f t="shared" si="1"/>
        <v>11920</v>
      </c>
    </row>
    <row r="18" spans="1:13" ht="34.5" customHeight="1" x14ac:dyDescent="0.2">
      <c r="A18" s="586" t="s">
        <v>893</v>
      </c>
      <c r="B18" s="769" t="str">
        <f t="shared" si="0"/>
        <v>Audit report and financial management</v>
      </c>
      <c r="C18" s="584">
        <v>30100</v>
      </c>
      <c r="D18" s="584">
        <v>0</v>
      </c>
      <c r="E18" s="584">
        <v>0</v>
      </c>
      <c r="F18" s="584">
        <v>0</v>
      </c>
      <c r="G18" s="584">
        <v>0</v>
      </c>
      <c r="H18" s="584">
        <v>0</v>
      </c>
      <c r="I18" s="584">
        <v>0</v>
      </c>
      <c r="J18" s="584">
        <v>0</v>
      </c>
      <c r="K18" s="585">
        <v>6500</v>
      </c>
      <c r="L18" s="829"/>
      <c r="M18" s="582">
        <f t="shared" si="1"/>
        <v>36600</v>
      </c>
    </row>
    <row r="19" spans="1:13" ht="34.5" customHeight="1" thickBot="1" x14ac:dyDescent="0.25">
      <c r="A19" s="587" t="s">
        <v>864</v>
      </c>
      <c r="B19" s="770" t="str">
        <f t="shared" si="0"/>
        <v>Overhead</v>
      </c>
      <c r="C19" s="631"/>
      <c r="D19" s="631"/>
      <c r="E19" s="631"/>
      <c r="F19" s="631"/>
      <c r="G19" s="631"/>
      <c r="H19" s="631"/>
      <c r="I19" s="631"/>
      <c r="J19" s="631"/>
      <c r="K19" s="632"/>
      <c r="L19" s="633">
        <v>134000</v>
      </c>
      <c r="M19" s="588">
        <f t="shared" si="1"/>
        <v>134000</v>
      </c>
    </row>
    <row r="20" spans="1:13" ht="34.5" customHeight="1" thickBot="1" x14ac:dyDescent="0.25">
      <c r="A20" s="589"/>
      <c r="B20" s="590" t="s">
        <v>818</v>
      </c>
      <c r="C20" s="591">
        <f t="shared" ref="C20:M20" si="2">SUM(C5:C19)</f>
        <v>1430970</v>
      </c>
      <c r="D20" s="591">
        <f t="shared" si="2"/>
        <v>98957</v>
      </c>
      <c r="E20" s="591">
        <f t="shared" si="2"/>
        <v>333000</v>
      </c>
      <c r="F20" s="591">
        <f t="shared" si="2"/>
        <v>0</v>
      </c>
      <c r="G20" s="591">
        <f t="shared" si="2"/>
        <v>0</v>
      </c>
      <c r="H20" s="591">
        <f t="shared" si="2"/>
        <v>0</v>
      </c>
      <c r="I20" s="591">
        <f t="shared" si="2"/>
        <v>0</v>
      </c>
      <c r="J20" s="591">
        <f t="shared" si="2"/>
        <v>98200</v>
      </c>
      <c r="K20" s="592">
        <f t="shared" si="2"/>
        <v>17000</v>
      </c>
      <c r="L20" s="592">
        <f t="shared" si="2"/>
        <v>134000</v>
      </c>
      <c r="M20" s="594">
        <f t="shared" si="2"/>
        <v>2112127</v>
      </c>
    </row>
  </sheetData>
  <sheetProtection algorithmName="SHA-512" hashValue="KjBSTW1ZtrWVPcYBNPb4JVegqppwcGee5cpSL6/0bzICjsRiE00i6wiRhLx2o7Ncrhze6JHWYBQi1irhS8qQKQ==" saltValue="CKL2+H9rJZQOLL/ujDgP2w==" spinCount="100000" sheet="1" objects="1" scenarios="1"/>
  <mergeCells count="1">
    <mergeCell ref="L5:L18"/>
  </mergeCells>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tabColor rgb="FFFFFF00"/>
  </sheetPr>
  <dimension ref="A1:Z20"/>
  <sheetViews>
    <sheetView topLeftCell="A3" workbookViewId="0">
      <selection activeCell="I24" sqref="I24"/>
    </sheetView>
  </sheetViews>
  <sheetFormatPr defaultColWidth="9.140625" defaultRowHeight="12.75" x14ac:dyDescent="0.2"/>
  <cols>
    <col min="1" max="1" width="9.140625" style="401"/>
    <col min="2" max="2" width="47.85546875" style="401" customWidth="1"/>
    <col min="3" max="23" width="11.7109375" style="401" customWidth="1"/>
    <col min="24" max="24" width="11.5703125" style="401" customWidth="1"/>
    <col min="25" max="25" width="12.42578125" style="401" customWidth="1"/>
    <col min="26" max="26" width="12.85546875" style="401" customWidth="1"/>
    <col min="27" max="16384" width="9.140625" style="401"/>
  </cols>
  <sheetData>
    <row r="1" spans="1:26" ht="24" hidden="1" customHeight="1" x14ac:dyDescent="0.2">
      <c r="B1" s="402"/>
      <c r="C1" s="434"/>
      <c r="D1" s="431"/>
      <c r="E1"/>
      <c r="F1" s="431"/>
      <c r="H1" s="435"/>
    </row>
    <row r="2" spans="1:26" ht="28.9" hidden="1" customHeight="1" thickBot="1" x14ac:dyDescent="0.25">
      <c r="A2" s="403"/>
      <c r="B2" s="403"/>
      <c r="C2" s="403" t="s">
        <v>841</v>
      </c>
      <c r="D2" s="403" t="s">
        <v>841</v>
      </c>
      <c r="E2" s="408"/>
      <c r="F2" s="403" t="s">
        <v>11</v>
      </c>
      <c r="G2" s="403" t="s">
        <v>11</v>
      </c>
      <c r="H2" s="403"/>
      <c r="I2" s="403" t="s">
        <v>5</v>
      </c>
      <c r="J2" s="403" t="s">
        <v>5</v>
      </c>
      <c r="K2" s="403"/>
      <c r="L2" s="403" t="s">
        <v>6</v>
      </c>
      <c r="M2" s="403" t="s">
        <v>6</v>
      </c>
      <c r="N2" s="403"/>
      <c r="O2" s="403" t="s">
        <v>842</v>
      </c>
      <c r="P2" s="403" t="s">
        <v>842</v>
      </c>
      <c r="Q2" s="403"/>
      <c r="R2" s="403" t="s">
        <v>843</v>
      </c>
      <c r="S2" s="403" t="s">
        <v>843</v>
      </c>
      <c r="T2" s="403"/>
      <c r="U2" s="403" t="s">
        <v>844</v>
      </c>
      <c r="V2" s="403" t="s">
        <v>844</v>
      </c>
      <c r="W2" s="403"/>
    </row>
    <row r="3" spans="1:26" ht="24" x14ac:dyDescent="0.2">
      <c r="A3" s="404" t="s">
        <v>815</v>
      </c>
      <c r="B3" s="409" t="s">
        <v>816</v>
      </c>
      <c r="C3" s="830" t="s">
        <v>820</v>
      </c>
      <c r="D3" s="831"/>
      <c r="E3" s="833"/>
      <c r="F3" s="831" t="s">
        <v>819</v>
      </c>
      <c r="G3" s="831"/>
      <c r="H3" s="832"/>
      <c r="I3" s="830" t="s">
        <v>821</v>
      </c>
      <c r="J3" s="831"/>
      <c r="K3" s="832"/>
      <c r="L3" s="830" t="s">
        <v>822</v>
      </c>
      <c r="M3" s="831"/>
      <c r="N3" s="832"/>
      <c r="O3" s="830" t="s">
        <v>823</v>
      </c>
      <c r="P3" s="831"/>
      <c r="Q3" s="832"/>
      <c r="R3" s="830" t="s">
        <v>826</v>
      </c>
      <c r="S3" s="831"/>
      <c r="T3" s="832"/>
      <c r="U3" s="830" t="s">
        <v>827</v>
      </c>
      <c r="V3" s="831"/>
      <c r="W3" s="832"/>
      <c r="X3" s="830" t="s">
        <v>16</v>
      </c>
      <c r="Y3" s="831"/>
      <c r="Z3" s="832"/>
    </row>
    <row r="4" spans="1:26" x14ac:dyDescent="0.2">
      <c r="A4" s="405"/>
      <c r="B4" s="410"/>
      <c r="C4" s="411" t="s">
        <v>800</v>
      </c>
      <c r="D4" s="412" t="s">
        <v>845</v>
      </c>
      <c r="E4" s="413" t="s">
        <v>801</v>
      </c>
      <c r="F4" s="414" t="s">
        <v>800</v>
      </c>
      <c r="G4" s="415" t="s">
        <v>845</v>
      </c>
      <c r="H4" s="413" t="s">
        <v>801</v>
      </c>
      <c r="I4" s="415" t="s">
        <v>800</v>
      </c>
      <c r="J4" s="415" t="s">
        <v>845</v>
      </c>
      <c r="K4" s="413" t="s">
        <v>801</v>
      </c>
      <c r="L4" s="415" t="s">
        <v>800</v>
      </c>
      <c r="M4" s="415" t="s">
        <v>845</v>
      </c>
      <c r="N4" s="413" t="s">
        <v>801</v>
      </c>
      <c r="O4" s="415" t="s">
        <v>800</v>
      </c>
      <c r="P4" s="415" t="s">
        <v>845</v>
      </c>
      <c r="Q4" s="413" t="s">
        <v>801</v>
      </c>
      <c r="R4" s="415" t="s">
        <v>800</v>
      </c>
      <c r="S4" s="415" t="s">
        <v>845</v>
      </c>
      <c r="T4" s="413" t="s">
        <v>801</v>
      </c>
      <c r="U4" s="415" t="s">
        <v>800</v>
      </c>
      <c r="V4" s="415" t="s">
        <v>845</v>
      </c>
      <c r="W4" s="413" t="s">
        <v>801</v>
      </c>
      <c r="X4" s="416" t="s">
        <v>800</v>
      </c>
      <c r="Y4" s="416" t="s">
        <v>845</v>
      </c>
      <c r="Z4" s="413" t="s">
        <v>801</v>
      </c>
    </row>
    <row r="5" spans="1:26" ht="15" x14ac:dyDescent="0.2">
      <c r="A5" s="406" t="s">
        <v>868</v>
      </c>
      <c r="B5" s="771" t="str">
        <f t="shared" ref="B5:B18" si="0">VLOOKUP(A5,IF(ActionSprog="DK",ActionsOversigt,IF(ActionSprog="GB",ActionsOversigtGB,ActionsOversigtDE)),2,FALSE)</f>
        <v>Baseline - DK</v>
      </c>
      <c r="C5" s="417">
        <f t="shared" ref="C5:C18" ca="1" si="1">INDIRECT(CONCATENATE("ProjektBudgetIEURO!",C$2,ROW()))*IF(KursIArk="Euro",1,DKEuro)</f>
        <v>440495.94</v>
      </c>
      <c r="D5" s="418">
        <f t="shared" ref="D5:D18" ca="1" si="2">INDIRECT(CONCATENATE("ActionForbrugTD!",D$2,ROW()))</f>
        <v>1616456.2913481717</v>
      </c>
      <c r="E5" s="419">
        <f ca="1">C5-D5</f>
        <v>-1175960.3513481717</v>
      </c>
      <c r="F5" s="420">
        <f t="shared" ref="F5:F18" ca="1" si="3">INDIRECT(CONCATENATE("ProjektBudgetIEURO!",F$2,ROW()))*IF(KursIArk="Euro",1,DKEuro)</f>
        <v>124538.8606</v>
      </c>
      <c r="G5" s="421">
        <f t="shared" ref="G5:G18" ca="1" si="4">INDIRECT(CONCATENATE("ActionForbrugTD!",G$2,ROW()))</f>
        <v>40854.230000000003</v>
      </c>
      <c r="H5" s="419">
        <f ca="1">F5-G5</f>
        <v>83684.630600000004</v>
      </c>
      <c r="I5" s="417">
        <f t="shared" ref="I5:I18" ca="1" si="5">INDIRECT(CONCATENATE("ProjektBudgetIEURO!",I$2,ROW()))*IF(KursIArk="Euro",1,DKEuro)</f>
        <v>0</v>
      </c>
      <c r="J5" s="418">
        <f t="shared" ref="J5:J18" ca="1" si="6">INDIRECT(CONCATENATE("ActionForbrugTD!",J$2,ROW()))</f>
        <v>0</v>
      </c>
      <c r="K5" s="419">
        <f ca="1">I5-J5</f>
        <v>0</v>
      </c>
      <c r="L5" s="420">
        <f t="shared" ref="L5:L18" ca="1" si="7">INDIRECT(CONCATENATE("ProjektBudgetIEURO!",L$2,ROW()))*IF(KursIArk="Euro",1,DKEuro)</f>
        <v>0</v>
      </c>
      <c r="M5" s="421">
        <f t="shared" ref="M5:M18" ca="1" si="8">INDIRECT(CONCATENATE("ActionForbrugTD!",M$2,ROW()))</f>
        <v>0</v>
      </c>
      <c r="N5" s="419">
        <f ca="1">L5-M5</f>
        <v>0</v>
      </c>
      <c r="O5" s="420">
        <f t="shared" ref="O5:O18" ca="1" si="9">INDIRECT(CONCATENATE("ProjektBudgetIEURO!",O$2,ROW()))*IF(KursIArk="Euro",1,DKEuro)</f>
        <v>0</v>
      </c>
      <c r="P5" s="421">
        <f t="shared" ref="P5:P18" ca="1" si="10">INDIRECT(CONCATENATE("ActionForbrugTD!",P$2,ROW()))</f>
        <v>0</v>
      </c>
      <c r="Q5" s="419">
        <f ca="1">O5-P5</f>
        <v>0</v>
      </c>
      <c r="R5" s="420">
        <f t="shared" ref="R5:R18" ca="1" si="11">INDIRECT(CONCATENATE("ProjektBudgetIEURO!",R$2,ROW()))*IF(KursIArk="Euro",1,DKEuro)</f>
        <v>0</v>
      </c>
      <c r="S5" s="421">
        <f t="shared" ref="S5:S18" ca="1" si="12">INDIRECT(CONCATENATE("ActionForbrugTD!",S$2,ROW()))</f>
        <v>0</v>
      </c>
      <c r="T5" s="419">
        <f ca="1">R5-S5</f>
        <v>0</v>
      </c>
      <c r="U5" s="420">
        <f t="shared" ref="U5:U18" ca="1" si="13">INDIRECT(CONCATENATE("ProjektBudgetIEURO!",U$2,ROW()))*IF(KursIArk="Euro",1,DKEuro)</f>
        <v>3726.7000000000003</v>
      </c>
      <c r="V5" s="421">
        <f t="shared" ref="V5:V18" ca="1" si="14">INDIRECT(CONCATENATE("ActionForbrugTD!",V$2,ROW()))</f>
        <v>267.2</v>
      </c>
      <c r="W5" s="419">
        <f ca="1">U5-V5</f>
        <v>3459.5000000000005</v>
      </c>
      <c r="X5" s="421">
        <f ca="1">U5+R5+O5+I5+F5+C5</f>
        <v>568761.50060000003</v>
      </c>
      <c r="Y5" s="421">
        <f t="shared" ref="Y5:Y10" ca="1" si="15">V5+S5+P5+J5+G5+D5</f>
        <v>1657577.7213481716</v>
      </c>
      <c r="Z5" s="419">
        <f ca="1">X5-Y5</f>
        <v>-1088816.2207481717</v>
      </c>
    </row>
    <row r="6" spans="1:26" ht="15" x14ac:dyDescent="0.2">
      <c r="A6" s="406" t="s">
        <v>869</v>
      </c>
      <c r="B6" s="771" t="str">
        <f t="shared" si="0"/>
        <v>Conversion to close to nature forestry</v>
      </c>
      <c r="C6" s="417">
        <f t="shared" ca="1" si="1"/>
        <v>471800.22000000003</v>
      </c>
      <c r="D6" s="418">
        <f t="shared" ca="1" si="2"/>
        <v>103350.85863407041</v>
      </c>
      <c r="E6" s="419">
        <f t="shared" ref="E6:E10" ca="1" si="16">C6-D6</f>
        <v>368449.3613659296</v>
      </c>
      <c r="F6" s="420">
        <f t="shared" ca="1" si="3"/>
        <v>0</v>
      </c>
      <c r="G6" s="421">
        <f t="shared" ca="1" si="4"/>
        <v>0</v>
      </c>
      <c r="H6" s="419">
        <f t="shared" ref="H6:H10" ca="1" si="17">F6-G6</f>
        <v>0</v>
      </c>
      <c r="I6" s="417">
        <f t="shared" ca="1" si="5"/>
        <v>0</v>
      </c>
      <c r="J6" s="418">
        <f t="shared" ca="1" si="6"/>
        <v>0</v>
      </c>
      <c r="K6" s="419">
        <f t="shared" ref="K6:K10" ca="1" si="18">I6-J6</f>
        <v>0</v>
      </c>
      <c r="L6" s="420">
        <f t="shared" ca="1" si="7"/>
        <v>0</v>
      </c>
      <c r="M6" s="421">
        <f t="shared" ca="1" si="8"/>
        <v>0</v>
      </c>
      <c r="N6" s="419">
        <f t="shared" ref="N6:N10" ca="1" si="19">L6-M6</f>
        <v>0</v>
      </c>
      <c r="O6" s="420">
        <f t="shared" ca="1" si="9"/>
        <v>0</v>
      </c>
      <c r="P6" s="421">
        <f t="shared" ca="1" si="10"/>
        <v>0</v>
      </c>
      <c r="Q6" s="419">
        <f t="shared" ref="Q6:Q10" ca="1" si="20">O6-P6</f>
        <v>0</v>
      </c>
      <c r="R6" s="420">
        <f t="shared" ca="1" si="11"/>
        <v>0</v>
      </c>
      <c r="S6" s="421">
        <f t="shared" ca="1" si="12"/>
        <v>0</v>
      </c>
      <c r="T6" s="419">
        <f t="shared" ref="T6:T10" ca="1" si="21">R6-S6</f>
        <v>0</v>
      </c>
      <c r="U6" s="420">
        <f t="shared" ca="1" si="13"/>
        <v>0</v>
      </c>
      <c r="V6" s="421">
        <f t="shared" ca="1" si="14"/>
        <v>0</v>
      </c>
      <c r="W6" s="419">
        <f t="shared" ref="W6:W10" ca="1" si="22">U6-V6</f>
        <v>0</v>
      </c>
      <c r="X6" s="421">
        <f t="shared" ref="X6:X10" ca="1" si="23">U6+R6+O6+I6+F6+C6</f>
        <v>471800.22000000003</v>
      </c>
      <c r="Y6" s="421">
        <f t="shared" ca="1" si="15"/>
        <v>103350.85863407041</v>
      </c>
      <c r="Z6" s="419">
        <f t="shared" ref="Z6:Z10" ca="1" si="24">X6-Y6</f>
        <v>368449.3613659296</v>
      </c>
    </row>
    <row r="7" spans="1:26" ht="15" x14ac:dyDescent="0.2">
      <c r="A7" s="406" t="s">
        <v>871</v>
      </c>
      <c r="B7" s="771" t="str">
        <f t="shared" si="0"/>
        <v>Development of management tools</v>
      </c>
      <c r="C7" s="417">
        <f t="shared" ca="1" si="1"/>
        <v>2683596.67</v>
      </c>
      <c r="D7" s="418">
        <f t="shared" ca="1" si="2"/>
        <v>0</v>
      </c>
      <c r="E7" s="419">
        <f t="shared" ca="1" si="16"/>
        <v>2683596.67</v>
      </c>
      <c r="F7" s="420">
        <f t="shared" ca="1" si="3"/>
        <v>176645.58000000002</v>
      </c>
      <c r="G7" s="421">
        <f t="shared" ca="1" si="4"/>
        <v>0</v>
      </c>
      <c r="H7" s="419">
        <f t="shared" ca="1" si="17"/>
        <v>176645.58000000002</v>
      </c>
      <c r="I7" s="417">
        <f t="shared" ca="1" si="5"/>
        <v>559005</v>
      </c>
      <c r="J7" s="418">
        <f t="shared" ca="1" si="6"/>
        <v>0</v>
      </c>
      <c r="K7" s="419">
        <f t="shared" ca="1" si="18"/>
        <v>559005</v>
      </c>
      <c r="L7" s="420">
        <f t="shared" ca="1" si="7"/>
        <v>0</v>
      </c>
      <c r="M7" s="421">
        <f t="shared" ca="1" si="8"/>
        <v>0</v>
      </c>
      <c r="N7" s="419">
        <f t="shared" ca="1" si="19"/>
        <v>0</v>
      </c>
      <c r="O7" s="420">
        <f t="shared" ca="1" si="9"/>
        <v>0</v>
      </c>
      <c r="P7" s="421">
        <f t="shared" ca="1" si="10"/>
        <v>0</v>
      </c>
      <c r="Q7" s="419">
        <f t="shared" ca="1" si="20"/>
        <v>0</v>
      </c>
      <c r="R7" s="420">
        <f t="shared" ca="1" si="11"/>
        <v>38757.68</v>
      </c>
      <c r="S7" s="421">
        <f t="shared" ca="1" si="12"/>
        <v>0</v>
      </c>
      <c r="T7" s="419">
        <f t="shared" ca="1" si="21"/>
        <v>38757.68</v>
      </c>
      <c r="U7" s="420">
        <f t="shared" ca="1" si="13"/>
        <v>29813.600000000002</v>
      </c>
      <c r="V7" s="421">
        <f t="shared" ca="1" si="14"/>
        <v>0</v>
      </c>
      <c r="W7" s="419">
        <f t="shared" ca="1" si="22"/>
        <v>29813.600000000002</v>
      </c>
      <c r="X7" s="421">
        <f t="shared" ca="1" si="23"/>
        <v>3487818.5300000003</v>
      </c>
      <c r="Y7" s="421">
        <f t="shared" ca="1" si="15"/>
        <v>0</v>
      </c>
      <c r="Z7" s="419">
        <f t="shared" ca="1" si="24"/>
        <v>3487818.5300000003</v>
      </c>
    </row>
    <row r="8" spans="1:26" ht="15" x14ac:dyDescent="0.2">
      <c r="A8" s="406" t="s">
        <v>873</v>
      </c>
      <c r="B8" s="771" t="str">
        <f t="shared" si="0"/>
        <v>Improving quality of young stands</v>
      </c>
      <c r="C8" s="417">
        <f t="shared" ca="1" si="1"/>
        <v>438259.92000000004</v>
      </c>
      <c r="D8" s="418">
        <f t="shared" ca="1" si="2"/>
        <v>0</v>
      </c>
      <c r="E8" s="419">
        <f t="shared" ca="1" si="16"/>
        <v>438259.92000000004</v>
      </c>
      <c r="F8" s="420">
        <f t="shared" ca="1" si="3"/>
        <v>25341.56</v>
      </c>
      <c r="G8" s="421">
        <f t="shared" ca="1" si="4"/>
        <v>0</v>
      </c>
      <c r="H8" s="419">
        <f t="shared" ca="1" si="17"/>
        <v>25341.56</v>
      </c>
      <c r="I8" s="417">
        <f t="shared" ca="1" si="5"/>
        <v>0</v>
      </c>
      <c r="J8" s="418">
        <f t="shared" ca="1" si="6"/>
        <v>0</v>
      </c>
      <c r="K8" s="419">
        <f t="shared" ca="1" si="18"/>
        <v>0</v>
      </c>
      <c r="L8" s="420">
        <f t="shared" ca="1" si="7"/>
        <v>0</v>
      </c>
      <c r="M8" s="421">
        <f t="shared" ca="1" si="8"/>
        <v>0</v>
      </c>
      <c r="N8" s="419">
        <f t="shared" ca="1" si="19"/>
        <v>0</v>
      </c>
      <c r="O8" s="420">
        <f t="shared" ca="1" si="9"/>
        <v>0</v>
      </c>
      <c r="P8" s="421">
        <f t="shared" ca="1" si="10"/>
        <v>0</v>
      </c>
      <c r="Q8" s="419">
        <f t="shared" ca="1" si="20"/>
        <v>0</v>
      </c>
      <c r="R8" s="420">
        <f t="shared" ca="1" si="11"/>
        <v>22360.2</v>
      </c>
      <c r="S8" s="421">
        <f t="shared" ca="1" si="12"/>
        <v>0</v>
      </c>
      <c r="T8" s="419">
        <f t="shared" ca="1" si="21"/>
        <v>22360.2</v>
      </c>
      <c r="U8" s="420">
        <f t="shared" ca="1" si="13"/>
        <v>0</v>
      </c>
      <c r="V8" s="421">
        <f t="shared" ca="1" si="14"/>
        <v>0</v>
      </c>
      <c r="W8" s="419">
        <f t="shared" ca="1" si="22"/>
        <v>0</v>
      </c>
      <c r="X8" s="421">
        <f t="shared" ca="1" si="23"/>
        <v>485961.68000000005</v>
      </c>
      <c r="Y8" s="421">
        <f t="shared" ca="1" si="15"/>
        <v>0</v>
      </c>
      <c r="Z8" s="419">
        <f t="shared" ca="1" si="24"/>
        <v>485961.68000000005</v>
      </c>
    </row>
    <row r="9" spans="1:26" ht="15" x14ac:dyDescent="0.2">
      <c r="A9" s="406" t="s">
        <v>875</v>
      </c>
      <c r="B9" s="771" t="str">
        <f t="shared" si="0"/>
        <v>Ungulate management</v>
      </c>
      <c r="C9" s="417">
        <f t="shared" ca="1" si="1"/>
        <v>89440.8</v>
      </c>
      <c r="D9" s="418">
        <f t="shared" ca="1" si="2"/>
        <v>0</v>
      </c>
      <c r="E9" s="419">
        <f t="shared" ca="1" si="16"/>
        <v>89440.8</v>
      </c>
      <c r="F9" s="420">
        <f t="shared" ca="1" si="3"/>
        <v>0</v>
      </c>
      <c r="G9" s="421">
        <f t="shared" ca="1" si="4"/>
        <v>0</v>
      </c>
      <c r="H9" s="419">
        <f t="shared" ca="1" si="17"/>
        <v>0</v>
      </c>
      <c r="I9" s="417">
        <f t="shared" ca="1" si="5"/>
        <v>506831.2</v>
      </c>
      <c r="J9" s="418">
        <f t="shared" ca="1" si="6"/>
        <v>0</v>
      </c>
      <c r="K9" s="419">
        <f t="shared" ca="1" si="18"/>
        <v>506831.2</v>
      </c>
      <c r="L9" s="420">
        <f t="shared" ca="1" si="7"/>
        <v>0</v>
      </c>
      <c r="M9" s="421">
        <f t="shared" ca="1" si="8"/>
        <v>0</v>
      </c>
      <c r="N9" s="419">
        <f t="shared" ca="1" si="19"/>
        <v>0</v>
      </c>
      <c r="O9" s="420">
        <f t="shared" ca="1" si="9"/>
        <v>0</v>
      </c>
      <c r="P9" s="421">
        <f t="shared" ca="1" si="10"/>
        <v>0</v>
      </c>
      <c r="Q9" s="419">
        <f t="shared" ca="1" si="20"/>
        <v>0</v>
      </c>
      <c r="R9" s="420">
        <f t="shared" ca="1" si="11"/>
        <v>0</v>
      </c>
      <c r="S9" s="421">
        <f t="shared" ca="1" si="12"/>
        <v>0</v>
      </c>
      <c r="T9" s="419">
        <f t="shared" ca="1" si="21"/>
        <v>0</v>
      </c>
      <c r="U9" s="420">
        <f t="shared" ca="1" si="13"/>
        <v>0</v>
      </c>
      <c r="V9" s="421">
        <f t="shared" ca="1" si="14"/>
        <v>0</v>
      </c>
      <c r="W9" s="419">
        <f t="shared" ca="1" si="22"/>
        <v>0</v>
      </c>
      <c r="X9" s="421">
        <f t="shared" ca="1" si="23"/>
        <v>596272</v>
      </c>
      <c r="Y9" s="421">
        <f t="shared" ca="1" si="15"/>
        <v>0</v>
      </c>
      <c r="Z9" s="419">
        <f t="shared" ca="1" si="24"/>
        <v>596272</v>
      </c>
    </row>
    <row r="10" spans="1:26" ht="15" x14ac:dyDescent="0.2">
      <c r="A10" s="406" t="s">
        <v>877</v>
      </c>
      <c r="B10" s="771" t="str">
        <f t="shared" si="0"/>
        <v>Close to nature afforestation</v>
      </c>
      <c r="C10" s="417">
        <f t="shared" ca="1" si="1"/>
        <v>24596.22</v>
      </c>
      <c r="D10" s="418">
        <f t="shared" ca="1" si="2"/>
        <v>0</v>
      </c>
      <c r="E10" s="419">
        <f t="shared" ca="1" si="16"/>
        <v>24596.22</v>
      </c>
      <c r="F10" s="420">
        <f t="shared" ca="1" si="3"/>
        <v>0</v>
      </c>
      <c r="G10" s="421">
        <f t="shared" ca="1" si="4"/>
        <v>0</v>
      </c>
      <c r="H10" s="419">
        <f t="shared" ca="1" si="17"/>
        <v>0</v>
      </c>
      <c r="I10" s="417">
        <f t="shared" ca="1" si="5"/>
        <v>223602</v>
      </c>
      <c r="J10" s="418">
        <f t="shared" ca="1" si="6"/>
        <v>0</v>
      </c>
      <c r="K10" s="419">
        <f t="shared" ca="1" si="18"/>
        <v>223602</v>
      </c>
      <c r="L10" s="420">
        <f t="shared" ca="1" si="7"/>
        <v>0</v>
      </c>
      <c r="M10" s="421">
        <f t="shared" ca="1" si="8"/>
        <v>0</v>
      </c>
      <c r="N10" s="419">
        <f t="shared" ca="1" si="19"/>
        <v>0</v>
      </c>
      <c r="O10" s="420">
        <f t="shared" ca="1" si="9"/>
        <v>0</v>
      </c>
      <c r="P10" s="421">
        <f t="shared" ca="1" si="10"/>
        <v>0</v>
      </c>
      <c r="Q10" s="419">
        <f t="shared" ca="1" si="20"/>
        <v>0</v>
      </c>
      <c r="R10" s="420">
        <f t="shared" ca="1" si="11"/>
        <v>0</v>
      </c>
      <c r="S10" s="421">
        <f t="shared" ca="1" si="12"/>
        <v>0</v>
      </c>
      <c r="T10" s="419">
        <f t="shared" ca="1" si="21"/>
        <v>0</v>
      </c>
      <c r="U10" s="420">
        <f t="shared" ca="1" si="13"/>
        <v>0</v>
      </c>
      <c r="V10" s="421">
        <f t="shared" ca="1" si="14"/>
        <v>0</v>
      </c>
      <c r="W10" s="419">
        <f t="shared" ca="1" si="22"/>
        <v>0</v>
      </c>
      <c r="X10" s="421">
        <f t="shared" ca="1" si="23"/>
        <v>248198.22</v>
      </c>
      <c r="Y10" s="421">
        <f t="shared" ca="1" si="15"/>
        <v>0</v>
      </c>
      <c r="Z10" s="419">
        <f t="shared" ca="1" si="24"/>
        <v>248198.22</v>
      </c>
    </row>
    <row r="11" spans="1:26" ht="30" x14ac:dyDescent="0.2">
      <c r="A11" s="407" t="s">
        <v>879</v>
      </c>
      <c r="B11" s="772" t="str">
        <f t="shared" si="0"/>
        <v>Continuation, replication, transfer, support scheme and exploitation plans</v>
      </c>
      <c r="C11" s="422">
        <f t="shared" ca="1" si="1"/>
        <v>221365.98</v>
      </c>
      <c r="D11" s="423">
        <f t="shared" ca="1" si="2"/>
        <v>0</v>
      </c>
      <c r="E11" s="424">
        <f ca="1">C11-D11</f>
        <v>221365.98</v>
      </c>
      <c r="F11" s="420">
        <f t="shared" ca="1" si="3"/>
        <v>0</v>
      </c>
      <c r="G11" s="421">
        <f t="shared" ca="1" si="4"/>
        <v>0</v>
      </c>
      <c r="H11" s="424">
        <f ca="1">F11-G11</f>
        <v>0</v>
      </c>
      <c r="I11" s="425">
        <f t="shared" ca="1" si="5"/>
        <v>0</v>
      </c>
      <c r="J11" s="425">
        <f t="shared" ca="1" si="6"/>
        <v>0</v>
      </c>
      <c r="K11" s="424">
        <f ca="1">I11-J11</f>
        <v>0</v>
      </c>
      <c r="L11" s="420">
        <f t="shared" ca="1" si="7"/>
        <v>0</v>
      </c>
      <c r="M11" s="421">
        <f t="shared" ca="1" si="8"/>
        <v>0</v>
      </c>
      <c r="N11" s="424">
        <f ca="1">L11-M11</f>
        <v>0</v>
      </c>
      <c r="O11" s="420">
        <f t="shared" ca="1" si="9"/>
        <v>0</v>
      </c>
      <c r="P11" s="421">
        <f t="shared" ca="1" si="10"/>
        <v>0</v>
      </c>
      <c r="Q11" s="424">
        <f ca="1">O11-P11</f>
        <v>0</v>
      </c>
      <c r="R11" s="420">
        <f t="shared" ca="1" si="11"/>
        <v>0</v>
      </c>
      <c r="S11" s="421">
        <f t="shared" ca="1" si="12"/>
        <v>0</v>
      </c>
      <c r="T11" s="424">
        <f ca="1">R11-S11</f>
        <v>0</v>
      </c>
      <c r="U11" s="420">
        <f t="shared" ca="1" si="13"/>
        <v>0</v>
      </c>
      <c r="V11" s="421">
        <f t="shared" ca="1" si="14"/>
        <v>0</v>
      </c>
      <c r="W11" s="424">
        <f ca="1">U11-V11</f>
        <v>0</v>
      </c>
      <c r="X11" s="425">
        <f ca="1">U11+R11+O11+I11+F11+C11</f>
        <v>221365.98</v>
      </c>
      <c r="Y11" s="425">
        <f ca="1">V11+S11+P11+J11+G11+D11</f>
        <v>0</v>
      </c>
      <c r="Z11" s="424">
        <f ca="1">X11-Y11</f>
        <v>221365.98</v>
      </c>
    </row>
    <row r="12" spans="1:26" ht="30" x14ac:dyDescent="0.2">
      <c r="A12" s="407" t="s">
        <v>881</v>
      </c>
      <c r="B12" s="772" t="str">
        <f t="shared" si="0"/>
        <v>Monitoring silvicultural and socio-economic impact</v>
      </c>
      <c r="C12" s="422">
        <f t="shared" ca="1" si="1"/>
        <v>1507077.48</v>
      </c>
      <c r="D12" s="423">
        <f t="shared" ca="1" si="2"/>
        <v>4074.9446899841005</v>
      </c>
      <c r="E12" s="424">
        <f t="shared" ref="E12:E18" ca="1" si="25">C12-D12</f>
        <v>1503002.5353100158</v>
      </c>
      <c r="F12" s="420">
        <f t="shared" ca="1" si="3"/>
        <v>169699.01120000001</v>
      </c>
      <c r="G12" s="421">
        <f t="shared" ca="1" si="4"/>
        <v>0</v>
      </c>
      <c r="H12" s="424">
        <f t="shared" ref="H12:H18" ca="1" si="26">F12-G12</f>
        <v>169699.01120000001</v>
      </c>
      <c r="I12" s="425">
        <f t="shared" ca="1" si="5"/>
        <v>0</v>
      </c>
      <c r="J12" s="425">
        <f t="shared" ca="1" si="6"/>
        <v>0</v>
      </c>
      <c r="K12" s="424">
        <f t="shared" ref="K12:K18" ca="1" si="27">I12-J12</f>
        <v>0</v>
      </c>
      <c r="L12" s="420">
        <f t="shared" ca="1" si="7"/>
        <v>0</v>
      </c>
      <c r="M12" s="421">
        <f t="shared" ca="1" si="8"/>
        <v>0</v>
      </c>
      <c r="N12" s="424">
        <f t="shared" ref="N12:N18" ca="1" si="28">L12-M12</f>
        <v>0</v>
      </c>
      <c r="O12" s="420">
        <f t="shared" ca="1" si="9"/>
        <v>0</v>
      </c>
      <c r="P12" s="421">
        <f t="shared" ca="1" si="10"/>
        <v>0</v>
      </c>
      <c r="Q12" s="424">
        <f t="shared" ref="Q12:Q18" ca="1" si="29">O12-P12</f>
        <v>0</v>
      </c>
      <c r="R12" s="420">
        <f t="shared" ca="1" si="11"/>
        <v>111801</v>
      </c>
      <c r="S12" s="421">
        <f t="shared" ca="1" si="12"/>
        <v>0</v>
      </c>
      <c r="T12" s="424">
        <f t="shared" ref="T12:T18" ca="1" si="30">R12-S12</f>
        <v>111801</v>
      </c>
      <c r="U12" s="420">
        <f t="shared" ca="1" si="13"/>
        <v>14906.800000000001</v>
      </c>
      <c r="V12" s="421">
        <f t="shared" ca="1" si="14"/>
        <v>0</v>
      </c>
      <c r="W12" s="424">
        <f t="shared" ref="W12:W18" ca="1" si="31">U12-V12</f>
        <v>14906.800000000001</v>
      </c>
      <c r="X12" s="425">
        <f t="shared" ref="X12:Y18" ca="1" si="32">U12+R12+O12+I12+F12+C12</f>
        <v>1803484.2911999999</v>
      </c>
      <c r="Y12" s="425">
        <f t="shared" ca="1" si="32"/>
        <v>4074.9446899841005</v>
      </c>
      <c r="Z12" s="424">
        <f t="shared" ref="Z12:Z18" ca="1" si="33">X12-Y12</f>
        <v>1799409.3465100157</v>
      </c>
    </row>
    <row r="13" spans="1:26" ht="15" x14ac:dyDescent="0.2">
      <c r="A13" s="406" t="s">
        <v>883</v>
      </c>
      <c r="B13" s="771" t="str">
        <f t="shared" si="0"/>
        <v>Biodiversity and carbon stock</v>
      </c>
      <c r="C13" s="417">
        <f t="shared" ca="1" si="1"/>
        <v>3962227.44</v>
      </c>
      <c r="D13" s="418">
        <f t="shared" ca="1" si="2"/>
        <v>4074.9446899841005</v>
      </c>
      <c r="E13" s="419">
        <f t="shared" ca="1" si="25"/>
        <v>3958152.495310016</v>
      </c>
      <c r="F13" s="420">
        <f t="shared" ca="1" si="3"/>
        <v>227328.7</v>
      </c>
      <c r="G13" s="421">
        <f t="shared" ca="1" si="4"/>
        <v>0</v>
      </c>
      <c r="H13" s="419">
        <f t="shared" ca="1" si="26"/>
        <v>227328.7</v>
      </c>
      <c r="I13" s="421">
        <f t="shared" ca="1" si="5"/>
        <v>1192544</v>
      </c>
      <c r="J13" s="421">
        <f t="shared" ca="1" si="6"/>
        <v>0</v>
      </c>
      <c r="K13" s="419">
        <f t="shared" ca="1" si="27"/>
        <v>1192544</v>
      </c>
      <c r="L13" s="420">
        <f t="shared" ca="1" si="7"/>
        <v>0</v>
      </c>
      <c r="M13" s="421">
        <f t="shared" ca="1" si="8"/>
        <v>0</v>
      </c>
      <c r="N13" s="419">
        <f t="shared" ca="1" si="28"/>
        <v>0</v>
      </c>
      <c r="O13" s="420">
        <f t="shared" ca="1" si="9"/>
        <v>0</v>
      </c>
      <c r="P13" s="421">
        <f t="shared" ca="1" si="10"/>
        <v>0</v>
      </c>
      <c r="Q13" s="419">
        <f t="shared" ca="1" si="29"/>
        <v>0</v>
      </c>
      <c r="R13" s="420">
        <f t="shared" ca="1" si="11"/>
        <v>484471</v>
      </c>
      <c r="S13" s="421">
        <f t="shared" ca="1" si="12"/>
        <v>0</v>
      </c>
      <c r="T13" s="419">
        <f t="shared" ca="1" si="30"/>
        <v>484471</v>
      </c>
      <c r="U13" s="420">
        <f t="shared" ca="1" si="13"/>
        <v>14906.800000000001</v>
      </c>
      <c r="V13" s="421">
        <f t="shared" ca="1" si="14"/>
        <v>0</v>
      </c>
      <c r="W13" s="419">
        <f t="shared" ca="1" si="31"/>
        <v>14906.800000000001</v>
      </c>
      <c r="X13" s="421">
        <f t="shared" ca="1" si="32"/>
        <v>5881477.9399999995</v>
      </c>
      <c r="Y13" s="421">
        <f t="shared" ca="1" si="32"/>
        <v>4074.9446899841005</v>
      </c>
      <c r="Z13" s="419">
        <f t="shared" ca="1" si="33"/>
        <v>5877402.995310015</v>
      </c>
    </row>
    <row r="14" spans="1:26" ht="30" x14ac:dyDescent="0.2">
      <c r="A14" s="407" t="s">
        <v>885</v>
      </c>
      <c r="B14" s="771" t="str">
        <f t="shared" si="0"/>
        <v>Awareness building the general public, NGO's and forest organsiations worldwide</v>
      </c>
      <c r="C14" s="417">
        <f t="shared" ca="1" si="1"/>
        <v>37267</v>
      </c>
      <c r="D14" s="418">
        <f t="shared" ca="1" si="2"/>
        <v>0</v>
      </c>
      <c r="E14" s="419">
        <f t="shared" ca="1" si="25"/>
        <v>37267</v>
      </c>
      <c r="F14" s="420">
        <f t="shared" ca="1" si="3"/>
        <v>1490.68</v>
      </c>
      <c r="G14" s="421">
        <f t="shared" ca="1" si="4"/>
        <v>0</v>
      </c>
      <c r="H14" s="419">
        <f t="shared" ca="1" si="26"/>
        <v>1490.68</v>
      </c>
      <c r="I14" s="421">
        <f t="shared" ca="1" si="5"/>
        <v>0</v>
      </c>
      <c r="J14" s="421">
        <f t="shared" ca="1" si="6"/>
        <v>0</v>
      </c>
      <c r="K14" s="419">
        <f t="shared" ca="1" si="27"/>
        <v>0</v>
      </c>
      <c r="L14" s="420">
        <f t="shared" ca="1" si="7"/>
        <v>0</v>
      </c>
      <c r="M14" s="421">
        <f t="shared" ca="1" si="8"/>
        <v>0</v>
      </c>
      <c r="N14" s="419">
        <f t="shared" ca="1" si="28"/>
        <v>0</v>
      </c>
      <c r="O14" s="420">
        <f t="shared" ca="1" si="9"/>
        <v>0</v>
      </c>
      <c r="P14" s="421">
        <f t="shared" ca="1" si="10"/>
        <v>0</v>
      </c>
      <c r="Q14" s="419">
        <f t="shared" ca="1" si="29"/>
        <v>0</v>
      </c>
      <c r="R14" s="420">
        <f t="shared" ca="1" si="11"/>
        <v>0</v>
      </c>
      <c r="S14" s="421">
        <f t="shared" ca="1" si="12"/>
        <v>0</v>
      </c>
      <c r="T14" s="419">
        <f t="shared" ca="1" si="30"/>
        <v>0</v>
      </c>
      <c r="U14" s="420">
        <f t="shared" ca="1" si="13"/>
        <v>14906.800000000001</v>
      </c>
      <c r="V14" s="421">
        <f t="shared" ca="1" si="14"/>
        <v>0</v>
      </c>
      <c r="W14" s="419">
        <f t="shared" ca="1" si="31"/>
        <v>14906.800000000001</v>
      </c>
      <c r="X14" s="421">
        <f t="shared" ca="1" si="32"/>
        <v>53664.479999999996</v>
      </c>
      <c r="Y14" s="421">
        <f t="shared" ca="1" si="32"/>
        <v>0</v>
      </c>
      <c r="Z14" s="419">
        <f t="shared" ca="1" si="33"/>
        <v>53664.479999999996</v>
      </c>
    </row>
    <row r="15" spans="1:26" ht="30" x14ac:dyDescent="0.2">
      <c r="A15" s="407" t="s">
        <v>887</v>
      </c>
      <c r="B15" s="772" t="str">
        <f t="shared" si="0"/>
        <v>Capacity building forest officers, guards, entrepreneurs, owners and students</v>
      </c>
      <c r="C15" s="422">
        <f t="shared" ca="1" si="1"/>
        <v>297390.66000000003</v>
      </c>
      <c r="D15" s="423">
        <f t="shared" ca="1" si="2"/>
        <v>0</v>
      </c>
      <c r="E15" s="424">
        <f t="shared" ca="1" si="25"/>
        <v>297390.66000000003</v>
      </c>
      <c r="F15" s="420">
        <f t="shared" ca="1" si="3"/>
        <v>8944.08</v>
      </c>
      <c r="G15" s="421">
        <f t="shared" ca="1" si="4"/>
        <v>0</v>
      </c>
      <c r="H15" s="424">
        <f t="shared" ca="1" si="26"/>
        <v>8944.08</v>
      </c>
      <c r="I15" s="425">
        <f t="shared" ca="1" si="5"/>
        <v>0</v>
      </c>
      <c r="J15" s="425">
        <f t="shared" ca="1" si="6"/>
        <v>0</v>
      </c>
      <c r="K15" s="424">
        <f t="shared" ca="1" si="27"/>
        <v>0</v>
      </c>
      <c r="L15" s="420">
        <f t="shared" ca="1" si="7"/>
        <v>0</v>
      </c>
      <c r="M15" s="421">
        <f t="shared" ca="1" si="8"/>
        <v>0</v>
      </c>
      <c r="N15" s="424">
        <f t="shared" ca="1" si="28"/>
        <v>0</v>
      </c>
      <c r="O15" s="420">
        <f t="shared" ca="1" si="9"/>
        <v>0</v>
      </c>
      <c r="P15" s="421">
        <f t="shared" ca="1" si="10"/>
        <v>0</v>
      </c>
      <c r="Q15" s="424">
        <f t="shared" ca="1" si="29"/>
        <v>0</v>
      </c>
      <c r="R15" s="420">
        <f t="shared" ca="1" si="11"/>
        <v>74534</v>
      </c>
      <c r="S15" s="421">
        <f t="shared" ca="1" si="12"/>
        <v>0</v>
      </c>
      <c r="T15" s="424">
        <f t="shared" ca="1" si="30"/>
        <v>74534</v>
      </c>
      <c r="U15" s="420">
        <f t="shared" ca="1" si="13"/>
        <v>0</v>
      </c>
      <c r="V15" s="421">
        <f t="shared" ca="1" si="14"/>
        <v>0</v>
      </c>
      <c r="W15" s="424">
        <f t="shared" ca="1" si="31"/>
        <v>0</v>
      </c>
      <c r="X15" s="425">
        <f t="shared" ca="1" si="32"/>
        <v>380868.74000000005</v>
      </c>
      <c r="Y15" s="425">
        <f t="shared" ca="1" si="32"/>
        <v>0</v>
      </c>
      <c r="Z15" s="424">
        <f t="shared" ca="1" si="33"/>
        <v>380868.74000000005</v>
      </c>
    </row>
    <row r="16" spans="1:26" ht="30" x14ac:dyDescent="0.2">
      <c r="A16" s="407" t="s">
        <v>889</v>
      </c>
      <c r="B16" s="772" t="str">
        <f t="shared" si="0"/>
        <v>Biannual partner meetings, daily management</v>
      </c>
      <c r="C16" s="422">
        <f t="shared" ca="1" si="1"/>
        <v>178881.6</v>
      </c>
      <c r="D16" s="423">
        <f t="shared" ca="1" si="2"/>
        <v>0</v>
      </c>
      <c r="E16" s="424">
        <f t="shared" ca="1" si="25"/>
        <v>178881.6</v>
      </c>
      <c r="F16" s="420">
        <f t="shared" ca="1" si="3"/>
        <v>3577.6320000000001</v>
      </c>
      <c r="G16" s="421">
        <f t="shared" ca="1" si="4"/>
        <v>0</v>
      </c>
      <c r="H16" s="424">
        <f t="shared" ca="1" si="26"/>
        <v>3577.6320000000001</v>
      </c>
      <c r="I16" s="425">
        <f t="shared" ca="1" si="5"/>
        <v>0</v>
      </c>
      <c r="J16" s="425">
        <f t="shared" ca="1" si="6"/>
        <v>0</v>
      </c>
      <c r="K16" s="424">
        <f t="shared" ca="1" si="27"/>
        <v>0</v>
      </c>
      <c r="L16" s="420">
        <f t="shared" ca="1" si="7"/>
        <v>0</v>
      </c>
      <c r="M16" s="421">
        <f t="shared" ca="1" si="8"/>
        <v>0</v>
      </c>
      <c r="N16" s="424">
        <f t="shared" ca="1" si="28"/>
        <v>0</v>
      </c>
      <c r="O16" s="420">
        <f t="shared" ca="1" si="9"/>
        <v>0</v>
      </c>
      <c r="P16" s="421">
        <f t="shared" ca="1" si="10"/>
        <v>0</v>
      </c>
      <c r="Q16" s="424">
        <f t="shared" ca="1" si="29"/>
        <v>0</v>
      </c>
      <c r="R16" s="420">
        <f t="shared" ca="1" si="11"/>
        <v>0</v>
      </c>
      <c r="S16" s="421">
        <f t="shared" ca="1" si="12"/>
        <v>0</v>
      </c>
      <c r="T16" s="424">
        <f t="shared" ca="1" si="30"/>
        <v>0</v>
      </c>
      <c r="U16" s="420">
        <f t="shared" ca="1" si="13"/>
        <v>0</v>
      </c>
      <c r="V16" s="421">
        <f t="shared" ca="1" si="14"/>
        <v>0</v>
      </c>
      <c r="W16" s="424">
        <f t="shared" ca="1" si="31"/>
        <v>0</v>
      </c>
      <c r="X16" s="425">
        <f t="shared" ca="1" si="32"/>
        <v>182459.23200000002</v>
      </c>
      <c r="Y16" s="425">
        <f t="shared" ca="1" si="32"/>
        <v>0</v>
      </c>
      <c r="Z16" s="424">
        <f t="shared" ca="1" si="33"/>
        <v>182459.23200000002</v>
      </c>
    </row>
    <row r="17" spans="1:26" ht="15" x14ac:dyDescent="0.2">
      <c r="A17" s="407" t="s">
        <v>891</v>
      </c>
      <c r="B17" s="772" t="str">
        <f t="shared" si="0"/>
        <v>Internal and EU reporting</v>
      </c>
      <c r="C17" s="422">
        <f t="shared" ca="1" si="1"/>
        <v>88844.528000000006</v>
      </c>
      <c r="D17" s="423">
        <f t="shared" ca="1" si="2"/>
        <v>6791.5744833068347</v>
      </c>
      <c r="E17" s="424">
        <f t="shared" ca="1" si="25"/>
        <v>82052.953516693175</v>
      </c>
      <c r="F17" s="420">
        <f t="shared" ca="1" si="3"/>
        <v>0</v>
      </c>
      <c r="G17" s="421">
        <f t="shared" ca="1" si="4"/>
        <v>0</v>
      </c>
      <c r="H17" s="424">
        <f t="shared" ca="1" si="26"/>
        <v>0</v>
      </c>
      <c r="I17" s="425">
        <f t="shared" ca="1" si="5"/>
        <v>0</v>
      </c>
      <c r="J17" s="425">
        <f t="shared" ca="1" si="6"/>
        <v>0</v>
      </c>
      <c r="K17" s="424">
        <f t="shared" ca="1" si="27"/>
        <v>0</v>
      </c>
      <c r="L17" s="420">
        <f t="shared" ca="1" si="7"/>
        <v>0</v>
      </c>
      <c r="M17" s="421">
        <f t="shared" ca="1" si="8"/>
        <v>0</v>
      </c>
      <c r="N17" s="424">
        <f t="shared" ca="1" si="28"/>
        <v>0</v>
      </c>
      <c r="O17" s="420">
        <f t="shared" ca="1" si="9"/>
        <v>0</v>
      </c>
      <c r="P17" s="421">
        <f t="shared" ca="1" si="10"/>
        <v>0</v>
      </c>
      <c r="Q17" s="424">
        <f t="shared" ca="1" si="29"/>
        <v>0</v>
      </c>
      <c r="R17" s="420">
        <f t="shared" ca="1" si="11"/>
        <v>0</v>
      </c>
      <c r="S17" s="421">
        <f t="shared" ca="1" si="12"/>
        <v>0</v>
      </c>
      <c r="T17" s="424">
        <f t="shared" ca="1" si="30"/>
        <v>0</v>
      </c>
      <c r="U17" s="420">
        <f t="shared" ca="1" si="13"/>
        <v>0</v>
      </c>
      <c r="V17" s="421">
        <f t="shared" ca="1" si="14"/>
        <v>0</v>
      </c>
      <c r="W17" s="424">
        <f t="shared" ca="1" si="31"/>
        <v>0</v>
      </c>
      <c r="X17" s="425">
        <f t="shared" ca="1" si="32"/>
        <v>88844.528000000006</v>
      </c>
      <c r="Y17" s="425">
        <f t="shared" ca="1" si="32"/>
        <v>6791.5744833068347</v>
      </c>
      <c r="Z17" s="424">
        <f t="shared" ca="1" si="33"/>
        <v>82052.953516693175</v>
      </c>
    </row>
    <row r="18" spans="1:26" ht="15.75" thickBot="1" x14ac:dyDescent="0.25">
      <c r="A18" s="473" t="s">
        <v>893</v>
      </c>
      <c r="B18" s="773" t="str">
        <f t="shared" si="0"/>
        <v>Audit report and financial management</v>
      </c>
      <c r="C18" s="642">
        <f t="shared" ca="1" si="1"/>
        <v>224347.34</v>
      </c>
      <c r="D18" s="643">
        <f t="shared" ca="1" si="2"/>
        <v>2716.6297933227338</v>
      </c>
      <c r="E18" s="644">
        <f t="shared" ca="1" si="25"/>
        <v>221630.71020667726</v>
      </c>
      <c r="F18" s="645">
        <f t="shared" ca="1" si="3"/>
        <v>0</v>
      </c>
      <c r="G18" s="646">
        <f t="shared" ca="1" si="4"/>
        <v>0</v>
      </c>
      <c r="H18" s="644">
        <f t="shared" ca="1" si="26"/>
        <v>0</v>
      </c>
      <c r="I18" s="647">
        <f t="shared" ca="1" si="5"/>
        <v>0</v>
      </c>
      <c r="J18" s="647">
        <f t="shared" ca="1" si="6"/>
        <v>0</v>
      </c>
      <c r="K18" s="644">
        <f t="shared" ca="1" si="27"/>
        <v>0</v>
      </c>
      <c r="L18" s="645">
        <f t="shared" ca="1" si="7"/>
        <v>0</v>
      </c>
      <c r="M18" s="646">
        <f t="shared" ca="1" si="8"/>
        <v>0</v>
      </c>
      <c r="N18" s="644">
        <f t="shared" ca="1" si="28"/>
        <v>0</v>
      </c>
      <c r="O18" s="645">
        <f t="shared" ca="1" si="9"/>
        <v>0</v>
      </c>
      <c r="P18" s="646">
        <f t="shared" ca="1" si="10"/>
        <v>0</v>
      </c>
      <c r="Q18" s="644">
        <f t="shared" ca="1" si="29"/>
        <v>0</v>
      </c>
      <c r="R18" s="645">
        <f t="shared" ca="1" si="11"/>
        <v>0</v>
      </c>
      <c r="S18" s="646">
        <f t="shared" ca="1" si="12"/>
        <v>0</v>
      </c>
      <c r="T18" s="644">
        <f t="shared" ca="1" si="30"/>
        <v>0</v>
      </c>
      <c r="U18" s="645">
        <f t="shared" ca="1" si="13"/>
        <v>48447.1</v>
      </c>
      <c r="V18" s="646">
        <f t="shared" ca="1" si="14"/>
        <v>0</v>
      </c>
      <c r="W18" s="644">
        <f t="shared" ca="1" si="31"/>
        <v>48447.1</v>
      </c>
      <c r="X18" s="647">
        <f t="shared" ca="1" si="32"/>
        <v>272794.44</v>
      </c>
      <c r="Y18" s="647">
        <f t="shared" ca="1" si="32"/>
        <v>2716.6297933227338</v>
      </c>
      <c r="Z18" s="644">
        <f t="shared" ca="1" si="33"/>
        <v>270077.81020667724</v>
      </c>
    </row>
    <row r="19" spans="1:26" s="426" customFormat="1" ht="15.75" thickBot="1" x14ac:dyDescent="0.25">
      <c r="A19" s="648"/>
      <c r="B19" s="649" t="s">
        <v>818</v>
      </c>
      <c r="C19" s="650">
        <f t="shared" ref="C19:Z19" ca="1" si="34">SUM(C5:C18)</f>
        <v>10665591.798</v>
      </c>
      <c r="D19" s="651">
        <f t="shared" ca="1" si="34"/>
        <v>1737465.24363884</v>
      </c>
      <c r="E19" s="652">
        <f t="shared" ca="1" si="34"/>
        <v>8928126.5543611608</v>
      </c>
      <c r="F19" s="653">
        <f t="shared" ca="1" si="34"/>
        <v>737566.10380000004</v>
      </c>
      <c r="G19" s="654">
        <f t="shared" ca="1" si="34"/>
        <v>40854.230000000003</v>
      </c>
      <c r="H19" s="652">
        <f t="shared" ca="1" si="34"/>
        <v>696711.87380000006</v>
      </c>
      <c r="I19" s="654">
        <f t="shared" ca="1" si="34"/>
        <v>2481982.2000000002</v>
      </c>
      <c r="J19" s="654">
        <f t="shared" ca="1" si="34"/>
        <v>0</v>
      </c>
      <c r="K19" s="652">
        <f t="shared" ca="1" si="34"/>
        <v>2481982.2000000002</v>
      </c>
      <c r="L19" s="654">
        <f t="shared" ca="1" si="34"/>
        <v>0</v>
      </c>
      <c r="M19" s="654">
        <f t="shared" ca="1" si="34"/>
        <v>0</v>
      </c>
      <c r="N19" s="652">
        <f t="shared" ca="1" si="34"/>
        <v>0</v>
      </c>
      <c r="O19" s="654">
        <f t="shared" ca="1" si="34"/>
        <v>0</v>
      </c>
      <c r="P19" s="654">
        <f t="shared" ca="1" si="34"/>
        <v>0</v>
      </c>
      <c r="Q19" s="652">
        <f t="shared" ca="1" si="34"/>
        <v>0</v>
      </c>
      <c r="R19" s="654">
        <f t="shared" ca="1" si="34"/>
        <v>731923.88</v>
      </c>
      <c r="S19" s="654">
        <f t="shared" ca="1" si="34"/>
        <v>0</v>
      </c>
      <c r="T19" s="652">
        <f t="shared" ca="1" si="34"/>
        <v>731923.88</v>
      </c>
      <c r="U19" s="654">
        <f t="shared" ca="1" si="34"/>
        <v>126707.80000000002</v>
      </c>
      <c r="V19" s="654">
        <f t="shared" ca="1" si="34"/>
        <v>267.2</v>
      </c>
      <c r="W19" s="652">
        <f t="shared" ca="1" si="34"/>
        <v>126440.6</v>
      </c>
      <c r="X19" s="654">
        <f t="shared" ca="1" si="34"/>
        <v>14743771.781800002</v>
      </c>
      <c r="Y19" s="654">
        <f t="shared" ca="1" si="34"/>
        <v>1778586.67363884</v>
      </c>
      <c r="Z19" s="652">
        <f t="shared" ca="1" si="34"/>
        <v>12965185.108161163</v>
      </c>
    </row>
    <row r="20" spans="1:26" x14ac:dyDescent="0.2">
      <c r="X20" s="402" t="s">
        <v>867</v>
      </c>
      <c r="Y20" s="474">
        <f ca="1">EligibleCost</f>
        <v>1903087.6736388397</v>
      </c>
    </row>
  </sheetData>
  <sheetProtection algorithmName="SHA-512" hashValue="UGxe5+8QOEqJvRmya1CH0tgPcDBlUwigMpOcXKLHBjp3aGwnFEb6c7Fqwe4LZs6OQeA76u1/yGKtAlz4xwcVtg==" saltValue="vttHh+/so8ZD/Q8iJfnrtQ==" spinCount="100000" sheet="1" objects="1" scenarios="1"/>
  <mergeCells count="8">
    <mergeCell ref="U3:W3"/>
    <mergeCell ref="X3:Z3"/>
    <mergeCell ref="C3:E3"/>
    <mergeCell ref="F3:H3"/>
    <mergeCell ref="I3:K3"/>
    <mergeCell ref="L3:N3"/>
    <mergeCell ref="O3:Q3"/>
    <mergeCell ref="R3:T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P217"/>
  <sheetViews>
    <sheetView topLeftCell="B1" workbookViewId="0">
      <selection activeCell="C18" sqref="C18"/>
    </sheetView>
  </sheetViews>
  <sheetFormatPr defaultRowHeight="12.75" x14ac:dyDescent="0.2"/>
  <cols>
    <col min="1" max="1" width="14" hidden="1" customWidth="1"/>
    <col min="3" max="3" width="30.7109375" customWidth="1"/>
  </cols>
  <sheetData>
    <row r="1" spans="1:16" ht="77.25" thickBot="1" x14ac:dyDescent="0.25">
      <c r="A1" s="394" t="s">
        <v>839</v>
      </c>
      <c r="B1" s="394" t="s">
        <v>788</v>
      </c>
      <c r="C1" s="274" t="s">
        <v>774</v>
      </c>
      <c r="D1" s="275" t="s">
        <v>775</v>
      </c>
      <c r="E1" s="275" t="s">
        <v>776</v>
      </c>
      <c r="F1" s="275" t="s">
        <v>777</v>
      </c>
      <c r="G1" s="275" t="s">
        <v>778</v>
      </c>
      <c r="H1" s="275" t="s">
        <v>779</v>
      </c>
      <c r="I1" s="275" t="s">
        <v>780</v>
      </c>
      <c r="J1" s="275" t="s">
        <v>781</v>
      </c>
      <c r="K1" s="275" t="s">
        <v>782</v>
      </c>
      <c r="L1" s="275" t="s">
        <v>783</v>
      </c>
      <c r="M1" s="275" t="s">
        <v>784</v>
      </c>
      <c r="N1" s="275" t="s">
        <v>785</v>
      </c>
      <c r="O1" s="276" t="s">
        <v>786</v>
      </c>
      <c r="P1" s="277" t="s">
        <v>787</v>
      </c>
    </row>
    <row r="2" spans="1:16" x14ac:dyDescent="0.2">
      <c r="A2" s="151" t="str">
        <f>CONCATENATE(B2,C2)</f>
        <v>2020Vivian Kvist Johansen</v>
      </c>
      <c r="B2" s="151">
        <v>2020</v>
      </c>
      <c r="C2" s="471" t="str">
        <f>IF(Personnel_EMPLOYEES!B8="","",Personnel_EMPLOYEES!B8)</f>
        <v>Vivian Kvist Johansen</v>
      </c>
      <c r="D2" s="384">
        <f>SUMIFS(IndtastMaanedsStatistik!$E:$E,IndtastMaanedsStatistik!$A:$A,$B2,IndtastMaanedsStatistik!$B:$B,D$1,IndtastMaanedsStatistik!$C:$C,$C2)</f>
        <v>0</v>
      </c>
      <c r="E2" s="384">
        <f>SUMIFS(IndtastMaanedsStatistik!$E:$E,IndtastMaanedsStatistik!$A:$A,$B2,IndtastMaanedsStatistik!$B:$B,E$1,IndtastMaanedsStatistik!$C:$C,$C2)</f>
        <v>0</v>
      </c>
      <c r="F2" s="384">
        <f>SUMIFS(IndtastMaanedsStatistik!$E:$E,IndtastMaanedsStatistik!$A:$A,$B2,IndtastMaanedsStatistik!$B:$B,F$1,IndtastMaanedsStatistik!$C:$C,$C2)</f>
        <v>0</v>
      </c>
      <c r="G2" s="384">
        <f>SUMIFS(IndtastMaanedsStatistik!$E:$E,IndtastMaanedsStatistik!$A:$A,$B2,IndtastMaanedsStatistik!$B:$B,G$1,IndtastMaanedsStatistik!$C:$C,$C2)</f>
        <v>0</v>
      </c>
      <c r="H2" s="384">
        <f>SUMIFS(IndtastMaanedsStatistik!$E:$E,IndtastMaanedsStatistik!$A:$A,$B2,IndtastMaanedsStatistik!$B:$B,H$1,IndtastMaanedsStatistik!$C:$C,$C2)</f>
        <v>0</v>
      </c>
      <c r="I2" s="384">
        <f>SUMIFS(IndtastMaanedsStatistik!$E:$E,IndtastMaanedsStatistik!$A:$A,$B2,IndtastMaanedsStatistik!$B:$B,I$1,IndtastMaanedsStatistik!$C:$C,$C2)</f>
        <v>0</v>
      </c>
      <c r="J2" s="384">
        <f>SUMIFS(IndtastMaanedsStatistik!$E:$E,IndtastMaanedsStatistik!$A:$A,$B2,IndtastMaanedsStatistik!$B:$B,J$1,IndtastMaanedsStatistik!$C:$C,$C2)</f>
        <v>0</v>
      </c>
      <c r="K2" s="384">
        <f>SUMIFS(IndtastMaanedsStatistik!$E:$E,IndtastMaanedsStatistik!$A:$A,$B2,IndtastMaanedsStatistik!$B:$B,K$1,IndtastMaanedsStatistik!$C:$C,$C2)</f>
        <v>0</v>
      </c>
      <c r="L2" s="384">
        <f>SUMIFS(IndtastMaanedsStatistik!$E:$E,IndtastMaanedsStatistik!$A:$A,$B2,IndtastMaanedsStatistik!$B:$B,L$1,IndtastMaanedsStatistik!$C:$C,$C2)</f>
        <v>23.4</v>
      </c>
      <c r="M2" s="384">
        <f>SUMIFS(IndtastMaanedsStatistik!$E:$E,IndtastMaanedsStatistik!$A:$A,$B2,IndtastMaanedsStatistik!$B:$B,M$1,IndtastMaanedsStatistik!$C:$C,$C2)</f>
        <v>45</v>
      </c>
      <c r="N2" s="384">
        <f>SUMIFS(IndtastMaanedsStatistik!$E:$E,IndtastMaanedsStatistik!$A:$A,$B2,IndtastMaanedsStatistik!$B:$B,N$1,IndtastMaanedsStatistik!$C:$C,$C2)</f>
        <v>21</v>
      </c>
      <c r="O2" s="442">
        <f>SUMIFS(IndtastMaanedsStatistik!$E:$E,IndtastMaanedsStatistik!$A:$A,$B2,IndtastMaanedsStatistik!$B:$B,O$1,IndtastMaanedsStatistik!$C:$C,$C2)</f>
        <v>17</v>
      </c>
      <c r="P2" s="270">
        <f t="shared" ref="P2:P32" si="0">SUM(D2:O2)</f>
        <v>106.4</v>
      </c>
    </row>
    <row r="3" spans="1:16" x14ac:dyDescent="0.2">
      <c r="A3" s="151" t="str">
        <f t="shared" ref="A3:A83" si="1">CONCATENATE(B3,C3)</f>
        <v>2020Ditlev Otto Juel Rewentlov</v>
      </c>
      <c r="B3" s="151">
        <v>2020</v>
      </c>
      <c r="C3" s="470" t="str">
        <f>IF(Personnel_EMPLOYEES!B9="","",Personnel_EMPLOYEES!B9)</f>
        <v>Ditlev Otto Juel Rewentlov</v>
      </c>
      <c r="D3" s="384">
        <f>SUMIFS(IndtastMaanedsStatistik!$E:$E,IndtastMaanedsStatistik!$A:$A,$B3,IndtastMaanedsStatistik!$B:$B,D$1,IndtastMaanedsStatistik!$C:$C,$C3)</f>
        <v>0</v>
      </c>
      <c r="E3" s="385">
        <f>SUMIFS(IndtastMaanedsStatistik!$E:$E,IndtastMaanedsStatistik!$A:$A,$B3,IndtastMaanedsStatistik!$B:$B,E$1,IndtastMaanedsStatistik!$C:$C,$C3)</f>
        <v>0</v>
      </c>
      <c r="F3" s="385">
        <f>SUMIFS(IndtastMaanedsStatistik!$E:$E,IndtastMaanedsStatistik!$A:$A,$B3,IndtastMaanedsStatistik!$B:$B,F$1,IndtastMaanedsStatistik!$C:$C,$C3)</f>
        <v>0</v>
      </c>
      <c r="G3" s="385">
        <f>SUMIFS(IndtastMaanedsStatistik!$E:$E,IndtastMaanedsStatistik!$A:$A,$B3,IndtastMaanedsStatistik!$B:$B,G$1,IndtastMaanedsStatistik!$C:$C,$C3)</f>
        <v>0</v>
      </c>
      <c r="H3" s="385">
        <f>SUMIFS(IndtastMaanedsStatistik!$E:$E,IndtastMaanedsStatistik!$A:$A,$B3,IndtastMaanedsStatistik!$B:$B,H$1,IndtastMaanedsStatistik!$C:$C,$C3)</f>
        <v>0</v>
      </c>
      <c r="I3" s="385">
        <f>SUMIFS(IndtastMaanedsStatistik!$E:$E,IndtastMaanedsStatistik!$A:$A,$B3,IndtastMaanedsStatistik!$B:$B,I$1,IndtastMaanedsStatistik!$C:$C,$C3)</f>
        <v>0</v>
      </c>
      <c r="J3" s="385">
        <f>SUMIFS(IndtastMaanedsStatistik!$E:$E,IndtastMaanedsStatistik!$A:$A,$B3,IndtastMaanedsStatistik!$B:$B,J$1,IndtastMaanedsStatistik!$C:$C,$C3)</f>
        <v>0</v>
      </c>
      <c r="K3" s="385">
        <f>SUMIFS(IndtastMaanedsStatistik!$E:$E,IndtastMaanedsStatistik!$A:$A,$B3,IndtastMaanedsStatistik!$B:$B,K$1,IndtastMaanedsStatistik!$C:$C,$C3)</f>
        <v>0</v>
      </c>
      <c r="L3" s="385">
        <f>SUMIFS(IndtastMaanedsStatistik!$E:$E,IndtastMaanedsStatistik!$A:$A,$B3,IndtastMaanedsStatistik!$B:$B,L$1,IndtastMaanedsStatistik!$C:$C,$C3)</f>
        <v>0</v>
      </c>
      <c r="M3" s="385">
        <f>SUMIFS(IndtastMaanedsStatistik!$E:$E,IndtastMaanedsStatistik!$A:$A,$B3,IndtastMaanedsStatistik!$B:$B,M$1,IndtastMaanedsStatistik!$C:$C,$C3)</f>
        <v>0</v>
      </c>
      <c r="N3" s="385">
        <f>SUMIFS(IndtastMaanedsStatistik!$E:$E,IndtastMaanedsStatistik!$A:$A,$B3,IndtastMaanedsStatistik!$B:$B,N$1,IndtastMaanedsStatistik!$C:$C,$C3)</f>
        <v>160.33333333333334</v>
      </c>
      <c r="O3" s="433">
        <f>SUMIFS(IndtastMaanedsStatistik!$E:$E,IndtastMaanedsStatistik!$A:$A,$B3,IndtastMaanedsStatistik!$B:$B,O$1,IndtastMaanedsStatistik!$C:$C,$C3)</f>
        <v>160.33333333333334</v>
      </c>
      <c r="P3" s="270">
        <f t="shared" si="0"/>
        <v>320.66666666666669</v>
      </c>
    </row>
    <row r="4" spans="1:16" x14ac:dyDescent="0.2">
      <c r="A4" s="151" t="str">
        <f t="shared" ref="A4" si="2">CONCATENATE(B4,C4)</f>
        <v>2020Andrew David Harold Stratton</v>
      </c>
      <c r="B4" s="151">
        <v>2020</v>
      </c>
      <c r="C4" s="470" t="str">
        <f>IF(Personnel_EMPLOYEES!B10="","",Personnel_EMPLOYEES!B10)</f>
        <v>Andrew David Harold Stratton</v>
      </c>
      <c r="D4" s="384">
        <f>SUMIFS(IndtastMaanedsStatistik!$E:$E,IndtastMaanedsStatistik!$A:$A,$B4,IndtastMaanedsStatistik!$B:$B,D$1,IndtastMaanedsStatistik!$C:$C,$C4)</f>
        <v>0</v>
      </c>
      <c r="E4" s="385">
        <f>SUMIFS(IndtastMaanedsStatistik!$E:$E,IndtastMaanedsStatistik!$A:$A,$B4,IndtastMaanedsStatistik!$B:$B,E$1,IndtastMaanedsStatistik!$C:$C,$C4)</f>
        <v>0</v>
      </c>
      <c r="F4" s="385">
        <f>SUMIFS(IndtastMaanedsStatistik!$E:$E,IndtastMaanedsStatistik!$A:$A,$B4,IndtastMaanedsStatistik!$B:$B,F$1,IndtastMaanedsStatistik!$C:$C,$C4)</f>
        <v>0</v>
      </c>
      <c r="G4" s="385">
        <f>SUMIFS(IndtastMaanedsStatistik!$E:$E,IndtastMaanedsStatistik!$A:$A,$B4,IndtastMaanedsStatistik!$B:$B,G$1,IndtastMaanedsStatistik!$C:$C,$C4)</f>
        <v>0</v>
      </c>
      <c r="H4" s="385">
        <f>SUMIFS(IndtastMaanedsStatistik!$E:$E,IndtastMaanedsStatistik!$A:$A,$B4,IndtastMaanedsStatistik!$B:$B,H$1,IndtastMaanedsStatistik!$C:$C,$C4)</f>
        <v>0</v>
      </c>
      <c r="I4" s="385">
        <f>SUMIFS(IndtastMaanedsStatistik!$E:$E,IndtastMaanedsStatistik!$A:$A,$B4,IndtastMaanedsStatistik!$B:$B,I$1,IndtastMaanedsStatistik!$C:$C,$C4)</f>
        <v>0</v>
      </c>
      <c r="J4" s="385">
        <f>SUMIFS(IndtastMaanedsStatistik!$E:$E,IndtastMaanedsStatistik!$A:$A,$B4,IndtastMaanedsStatistik!$B:$B,J$1,IndtastMaanedsStatistik!$C:$C,$C4)</f>
        <v>0</v>
      </c>
      <c r="K4" s="385">
        <f>SUMIFS(IndtastMaanedsStatistik!$E:$E,IndtastMaanedsStatistik!$A:$A,$B4,IndtastMaanedsStatistik!$B:$B,K$1,IndtastMaanedsStatistik!$C:$C,$C4)</f>
        <v>0</v>
      </c>
      <c r="L4" s="385">
        <f>SUMIFS(IndtastMaanedsStatistik!$E:$E,IndtastMaanedsStatistik!$A:$A,$B4,IndtastMaanedsStatistik!$B:$B,L$1,IndtastMaanedsStatistik!$C:$C,$C4)</f>
        <v>65</v>
      </c>
      <c r="M4" s="385">
        <f>SUMIFS(IndtastMaanedsStatistik!$E:$E,IndtastMaanedsStatistik!$A:$A,$B4,IndtastMaanedsStatistik!$B:$B,M$1,IndtastMaanedsStatistik!$C:$C,$C4)</f>
        <v>143.43</v>
      </c>
      <c r="N4" s="385">
        <f>SUMIFS(IndtastMaanedsStatistik!$E:$E,IndtastMaanedsStatistik!$A:$A,$B4,IndtastMaanedsStatistik!$B:$B,N$1,IndtastMaanedsStatistik!$C:$C,$C4)</f>
        <v>0</v>
      </c>
      <c r="O4" s="433">
        <f>SUMIFS(IndtastMaanedsStatistik!$E:$E,IndtastMaanedsStatistik!$A:$A,$B4,IndtastMaanedsStatistik!$B:$B,O$1,IndtastMaanedsStatistik!$C:$C,$C4)</f>
        <v>0</v>
      </c>
      <c r="P4" s="270">
        <f t="shared" si="0"/>
        <v>208.43</v>
      </c>
    </row>
    <row r="5" spans="1:16" x14ac:dyDescent="0.2">
      <c r="A5" s="151" t="str">
        <f t="shared" ref="A5:A15" si="3">CONCATENATE(B5,C5)</f>
        <v>2020Prescot Huntley Brownell II</v>
      </c>
      <c r="B5" s="151">
        <v>2020</v>
      </c>
      <c r="C5" s="470" t="str">
        <f>IF(Personnel_EMPLOYEES!B11="","",Personnel_EMPLOYEES!B11)</f>
        <v>Prescot Huntley Brownell II</v>
      </c>
      <c r="D5" s="384">
        <f>SUMIFS(IndtastMaanedsStatistik!$E:$E,IndtastMaanedsStatistik!$A:$A,$B5,IndtastMaanedsStatistik!$B:$B,D$1,IndtastMaanedsStatistik!$C:$C,$C5)</f>
        <v>0</v>
      </c>
      <c r="E5" s="385">
        <f>SUMIFS(IndtastMaanedsStatistik!$E:$E,IndtastMaanedsStatistik!$A:$A,$B5,IndtastMaanedsStatistik!$B:$B,E$1,IndtastMaanedsStatistik!$C:$C,$C5)</f>
        <v>0</v>
      </c>
      <c r="F5" s="385">
        <f>SUMIFS(IndtastMaanedsStatistik!$E:$E,IndtastMaanedsStatistik!$A:$A,$B5,IndtastMaanedsStatistik!$B:$B,F$1,IndtastMaanedsStatistik!$C:$C,$C5)</f>
        <v>0</v>
      </c>
      <c r="G5" s="385">
        <f>SUMIFS(IndtastMaanedsStatistik!$E:$E,IndtastMaanedsStatistik!$A:$A,$B5,IndtastMaanedsStatistik!$B:$B,G$1,IndtastMaanedsStatistik!$C:$C,$C5)</f>
        <v>0</v>
      </c>
      <c r="H5" s="385">
        <f>SUMIFS(IndtastMaanedsStatistik!$E:$E,IndtastMaanedsStatistik!$A:$A,$B5,IndtastMaanedsStatistik!$B:$B,H$1,IndtastMaanedsStatistik!$C:$C,$C5)</f>
        <v>0</v>
      </c>
      <c r="I5" s="385">
        <f>SUMIFS(IndtastMaanedsStatistik!$E:$E,IndtastMaanedsStatistik!$A:$A,$B5,IndtastMaanedsStatistik!$B:$B,I$1,IndtastMaanedsStatistik!$C:$C,$C5)</f>
        <v>0</v>
      </c>
      <c r="J5" s="385">
        <f>SUMIFS(IndtastMaanedsStatistik!$E:$E,IndtastMaanedsStatistik!$A:$A,$B5,IndtastMaanedsStatistik!$B:$B,J$1,IndtastMaanedsStatistik!$C:$C,$C5)</f>
        <v>0</v>
      </c>
      <c r="K5" s="385">
        <f>SUMIFS(IndtastMaanedsStatistik!$E:$E,IndtastMaanedsStatistik!$A:$A,$B5,IndtastMaanedsStatistik!$B:$B,K$1,IndtastMaanedsStatistik!$C:$C,$C5)</f>
        <v>0</v>
      </c>
      <c r="L5" s="385">
        <f>SUMIFS(IndtastMaanedsStatistik!$E:$E,IndtastMaanedsStatistik!$A:$A,$B5,IndtastMaanedsStatistik!$B:$B,L$1,IndtastMaanedsStatistik!$C:$C,$C5)</f>
        <v>65</v>
      </c>
      <c r="M5" s="385">
        <f>SUMIFS(IndtastMaanedsStatistik!$E:$E,IndtastMaanedsStatistik!$A:$A,$B5,IndtastMaanedsStatistik!$B:$B,M$1,IndtastMaanedsStatistik!$C:$C,$C5)</f>
        <v>143.43</v>
      </c>
      <c r="N5" s="385">
        <f>SUMIFS(IndtastMaanedsStatistik!$E:$E,IndtastMaanedsStatistik!$A:$A,$B5,IndtastMaanedsStatistik!$B:$B,N$1,IndtastMaanedsStatistik!$C:$C,$C5)</f>
        <v>0</v>
      </c>
      <c r="O5" s="433">
        <f>SUMIFS(IndtastMaanedsStatistik!$E:$E,IndtastMaanedsStatistik!$A:$A,$B5,IndtastMaanedsStatistik!$B:$B,O$1,IndtastMaanedsStatistik!$C:$C,$C5)</f>
        <v>61.34</v>
      </c>
      <c r="P5" s="270">
        <f t="shared" si="0"/>
        <v>269.77</v>
      </c>
    </row>
    <row r="6" spans="1:16" x14ac:dyDescent="0.2">
      <c r="A6" s="151" t="str">
        <f t="shared" si="3"/>
        <v>2020Ib Holmgård Sørensen</v>
      </c>
      <c r="B6" s="151">
        <v>2020</v>
      </c>
      <c r="C6" s="470" t="str">
        <f>IF(Personnel_EMPLOYEES!B12="","",Personnel_EMPLOYEES!B12)</f>
        <v>Ib Holmgård Sørensen</v>
      </c>
      <c r="D6" s="384">
        <f>SUMIFS(IndtastMaanedsStatistik!$E:$E,IndtastMaanedsStatistik!$A:$A,$B6,IndtastMaanedsStatistik!$B:$B,D$1,IndtastMaanedsStatistik!$C:$C,$C6)</f>
        <v>0</v>
      </c>
      <c r="E6" s="385">
        <f>SUMIFS(IndtastMaanedsStatistik!$E:$E,IndtastMaanedsStatistik!$A:$A,$B6,IndtastMaanedsStatistik!$B:$B,E$1,IndtastMaanedsStatistik!$C:$C,$C6)</f>
        <v>0</v>
      </c>
      <c r="F6" s="385">
        <f>SUMIFS(IndtastMaanedsStatistik!$E:$E,IndtastMaanedsStatistik!$A:$A,$B6,IndtastMaanedsStatistik!$B:$B,F$1,IndtastMaanedsStatistik!$C:$C,$C6)</f>
        <v>0</v>
      </c>
      <c r="G6" s="385">
        <f>SUMIFS(IndtastMaanedsStatistik!$E:$E,IndtastMaanedsStatistik!$A:$A,$B6,IndtastMaanedsStatistik!$B:$B,G$1,IndtastMaanedsStatistik!$C:$C,$C6)</f>
        <v>0</v>
      </c>
      <c r="H6" s="385">
        <f>SUMIFS(IndtastMaanedsStatistik!$E:$E,IndtastMaanedsStatistik!$A:$A,$B6,IndtastMaanedsStatistik!$B:$B,H$1,IndtastMaanedsStatistik!$C:$C,$C6)</f>
        <v>0</v>
      </c>
      <c r="I6" s="385">
        <f>SUMIFS(IndtastMaanedsStatistik!$E:$E,IndtastMaanedsStatistik!$A:$A,$B6,IndtastMaanedsStatistik!$B:$B,I$1,IndtastMaanedsStatistik!$C:$C,$C6)</f>
        <v>0</v>
      </c>
      <c r="J6" s="385">
        <f>SUMIFS(IndtastMaanedsStatistik!$E:$E,IndtastMaanedsStatistik!$A:$A,$B6,IndtastMaanedsStatistik!$B:$B,J$1,IndtastMaanedsStatistik!$C:$C,$C6)</f>
        <v>0</v>
      </c>
      <c r="K6" s="385">
        <f>SUMIFS(IndtastMaanedsStatistik!$E:$E,IndtastMaanedsStatistik!$A:$A,$B6,IndtastMaanedsStatistik!$B:$B,K$1,IndtastMaanedsStatistik!$C:$C,$C6)</f>
        <v>0</v>
      </c>
      <c r="L6" s="385">
        <f>SUMIFS(IndtastMaanedsStatistik!$E:$E,IndtastMaanedsStatistik!$A:$A,$B6,IndtastMaanedsStatistik!$B:$B,L$1,IndtastMaanedsStatistik!$C:$C,$C6)</f>
        <v>0</v>
      </c>
      <c r="M6" s="385">
        <f>SUMIFS(IndtastMaanedsStatistik!$E:$E,IndtastMaanedsStatistik!$A:$A,$B6,IndtastMaanedsStatistik!$B:$B,M$1,IndtastMaanedsStatistik!$C:$C,$C6)</f>
        <v>0</v>
      </c>
      <c r="N6" s="385">
        <f>SUMIFS(IndtastMaanedsStatistik!$E:$E,IndtastMaanedsStatistik!$A:$A,$B6,IndtastMaanedsStatistik!$B:$B,N$1,IndtastMaanedsStatistik!$C:$C,$C6)</f>
        <v>76.5</v>
      </c>
      <c r="O6" s="433">
        <f>SUMIFS(IndtastMaanedsStatistik!$E:$E,IndtastMaanedsStatistik!$A:$A,$B6,IndtastMaanedsStatistik!$B:$B,O$1,IndtastMaanedsStatistik!$C:$C,$C6)</f>
        <v>75</v>
      </c>
      <c r="P6" s="270">
        <f t="shared" si="0"/>
        <v>151.5</v>
      </c>
    </row>
    <row r="7" spans="1:16" x14ac:dyDescent="0.2">
      <c r="A7" s="151" t="str">
        <f t="shared" si="3"/>
        <v>2020Thomas Kudahl</v>
      </c>
      <c r="B7" s="151">
        <v>2020</v>
      </c>
      <c r="C7" s="470" t="str">
        <f>IF(Personnel_EMPLOYEES!B13="","",Personnel_EMPLOYEES!B13)</f>
        <v>Thomas Kudahl</v>
      </c>
      <c r="D7" s="384">
        <f>SUMIFS(IndtastMaanedsStatistik!$E:$E,IndtastMaanedsStatistik!$A:$A,$B7,IndtastMaanedsStatistik!$B:$B,D$1,IndtastMaanedsStatistik!$C:$C,$C7)</f>
        <v>0</v>
      </c>
      <c r="E7" s="385">
        <f>SUMIFS(IndtastMaanedsStatistik!$E:$E,IndtastMaanedsStatistik!$A:$A,$B7,IndtastMaanedsStatistik!$B:$B,E$1,IndtastMaanedsStatistik!$C:$C,$C7)</f>
        <v>0</v>
      </c>
      <c r="F7" s="385">
        <f>SUMIFS(IndtastMaanedsStatistik!$E:$E,IndtastMaanedsStatistik!$A:$A,$B7,IndtastMaanedsStatistik!$B:$B,F$1,IndtastMaanedsStatistik!$C:$C,$C7)</f>
        <v>0</v>
      </c>
      <c r="G7" s="385">
        <f>SUMIFS(IndtastMaanedsStatistik!$E:$E,IndtastMaanedsStatistik!$A:$A,$B7,IndtastMaanedsStatistik!$B:$B,G$1,IndtastMaanedsStatistik!$C:$C,$C7)</f>
        <v>0</v>
      </c>
      <c r="H7" s="385">
        <f>SUMIFS(IndtastMaanedsStatistik!$E:$E,IndtastMaanedsStatistik!$A:$A,$B7,IndtastMaanedsStatistik!$B:$B,H$1,IndtastMaanedsStatistik!$C:$C,$C7)</f>
        <v>0</v>
      </c>
      <c r="I7" s="385">
        <f>SUMIFS(IndtastMaanedsStatistik!$E:$E,IndtastMaanedsStatistik!$A:$A,$B7,IndtastMaanedsStatistik!$B:$B,I$1,IndtastMaanedsStatistik!$C:$C,$C7)</f>
        <v>0</v>
      </c>
      <c r="J7" s="385">
        <f>SUMIFS(IndtastMaanedsStatistik!$E:$E,IndtastMaanedsStatistik!$A:$A,$B7,IndtastMaanedsStatistik!$B:$B,J$1,IndtastMaanedsStatistik!$C:$C,$C7)</f>
        <v>0</v>
      </c>
      <c r="K7" s="385">
        <f>SUMIFS(IndtastMaanedsStatistik!$E:$E,IndtastMaanedsStatistik!$A:$A,$B7,IndtastMaanedsStatistik!$B:$B,K$1,IndtastMaanedsStatistik!$C:$C,$C7)</f>
        <v>0</v>
      </c>
      <c r="L7" s="385">
        <f>SUMIFS(IndtastMaanedsStatistik!$E:$E,IndtastMaanedsStatistik!$A:$A,$B7,IndtastMaanedsStatistik!$B:$B,L$1,IndtastMaanedsStatistik!$C:$C,$C7)</f>
        <v>0</v>
      </c>
      <c r="M7" s="385">
        <f>SUMIFS(IndtastMaanedsStatistik!$E:$E,IndtastMaanedsStatistik!$A:$A,$B7,IndtastMaanedsStatistik!$B:$B,M$1,IndtastMaanedsStatistik!$C:$C,$C7)</f>
        <v>0</v>
      </c>
      <c r="N7" s="385">
        <f>SUMIFS(IndtastMaanedsStatistik!$E:$E,IndtastMaanedsStatistik!$A:$A,$B7,IndtastMaanedsStatistik!$B:$B,N$1,IndtastMaanedsStatistik!$C:$C,$C7)</f>
        <v>76.5</v>
      </c>
      <c r="O7" s="433">
        <f>SUMIFS(IndtastMaanedsStatistik!$E:$E,IndtastMaanedsStatistik!$A:$A,$B7,IndtastMaanedsStatistik!$B:$B,O$1,IndtastMaanedsStatistik!$C:$C,$C7)</f>
        <v>75</v>
      </c>
      <c r="P7" s="270">
        <f t="shared" si="0"/>
        <v>151.5</v>
      </c>
    </row>
    <row r="8" spans="1:16" x14ac:dyDescent="0.2">
      <c r="A8" s="151" t="str">
        <f t="shared" si="3"/>
        <v>2020</v>
      </c>
      <c r="B8" s="151">
        <v>2020</v>
      </c>
      <c r="C8" s="470" t="str">
        <f>IF(Personnel_EMPLOYEES!B14="","",Personnel_EMPLOYEES!B14)</f>
        <v/>
      </c>
      <c r="D8" s="384">
        <f>SUMIFS(IndtastMaanedsStatistik!$E:$E,IndtastMaanedsStatistik!$A:$A,$B8,IndtastMaanedsStatistik!$B:$B,D$1,IndtastMaanedsStatistik!$C:$C,$C8)</f>
        <v>0</v>
      </c>
      <c r="E8" s="385">
        <f>SUMIFS(IndtastMaanedsStatistik!$E:$E,IndtastMaanedsStatistik!$A:$A,$B8,IndtastMaanedsStatistik!$B:$B,E$1,IndtastMaanedsStatistik!$C:$C,$C8)</f>
        <v>0</v>
      </c>
      <c r="F8" s="385">
        <f>SUMIFS(IndtastMaanedsStatistik!$E:$E,IndtastMaanedsStatistik!$A:$A,$B8,IndtastMaanedsStatistik!$B:$B,F$1,IndtastMaanedsStatistik!$C:$C,$C8)</f>
        <v>0</v>
      </c>
      <c r="G8" s="385">
        <f>SUMIFS(IndtastMaanedsStatistik!$E:$E,IndtastMaanedsStatistik!$A:$A,$B8,IndtastMaanedsStatistik!$B:$B,G$1,IndtastMaanedsStatistik!$C:$C,$C8)</f>
        <v>0</v>
      </c>
      <c r="H8" s="385">
        <f>SUMIFS(IndtastMaanedsStatistik!$E:$E,IndtastMaanedsStatistik!$A:$A,$B8,IndtastMaanedsStatistik!$B:$B,H$1,IndtastMaanedsStatistik!$C:$C,$C8)</f>
        <v>0</v>
      </c>
      <c r="I8" s="385">
        <f>SUMIFS(IndtastMaanedsStatistik!$E:$E,IndtastMaanedsStatistik!$A:$A,$B8,IndtastMaanedsStatistik!$B:$B,I$1,IndtastMaanedsStatistik!$C:$C,$C8)</f>
        <v>0</v>
      </c>
      <c r="J8" s="385">
        <f>SUMIFS(IndtastMaanedsStatistik!$E:$E,IndtastMaanedsStatistik!$A:$A,$B8,IndtastMaanedsStatistik!$B:$B,J$1,IndtastMaanedsStatistik!$C:$C,$C8)</f>
        <v>0</v>
      </c>
      <c r="K8" s="385">
        <f>SUMIFS(IndtastMaanedsStatistik!$E:$E,IndtastMaanedsStatistik!$A:$A,$B8,IndtastMaanedsStatistik!$B:$B,K$1,IndtastMaanedsStatistik!$C:$C,$C8)</f>
        <v>0</v>
      </c>
      <c r="L8" s="385">
        <f>SUMIFS(IndtastMaanedsStatistik!$E:$E,IndtastMaanedsStatistik!$A:$A,$B8,IndtastMaanedsStatistik!$B:$B,L$1,IndtastMaanedsStatistik!$C:$C,$C8)</f>
        <v>0</v>
      </c>
      <c r="M8" s="385">
        <f>SUMIFS(IndtastMaanedsStatistik!$E:$E,IndtastMaanedsStatistik!$A:$A,$B8,IndtastMaanedsStatistik!$B:$B,M$1,IndtastMaanedsStatistik!$C:$C,$C8)</f>
        <v>0</v>
      </c>
      <c r="N8" s="385">
        <f>SUMIFS(IndtastMaanedsStatistik!$E:$E,IndtastMaanedsStatistik!$A:$A,$B8,IndtastMaanedsStatistik!$B:$B,N$1,IndtastMaanedsStatistik!$C:$C,$C8)</f>
        <v>0</v>
      </c>
      <c r="O8" s="433">
        <f>SUMIFS(IndtastMaanedsStatistik!$E:$E,IndtastMaanedsStatistik!$A:$A,$B8,IndtastMaanedsStatistik!$B:$B,O$1,IndtastMaanedsStatistik!$C:$C,$C8)</f>
        <v>0</v>
      </c>
      <c r="P8" s="270">
        <f t="shared" si="0"/>
        <v>0</v>
      </c>
    </row>
    <row r="9" spans="1:16" x14ac:dyDescent="0.2">
      <c r="A9" s="151" t="str">
        <f t="shared" si="3"/>
        <v>2020</v>
      </c>
      <c r="B9" s="151">
        <v>2020</v>
      </c>
      <c r="C9" s="470" t="str">
        <f>IF(Personnel_EMPLOYEES!B15="","",Personnel_EMPLOYEES!B15)</f>
        <v/>
      </c>
      <c r="D9" s="384">
        <f>SUMIFS(IndtastMaanedsStatistik!$E:$E,IndtastMaanedsStatistik!$A:$A,$B9,IndtastMaanedsStatistik!$B:$B,D$1,IndtastMaanedsStatistik!$C:$C,$C9)</f>
        <v>0</v>
      </c>
      <c r="E9" s="385">
        <f>SUMIFS(IndtastMaanedsStatistik!$E:$E,IndtastMaanedsStatistik!$A:$A,$B9,IndtastMaanedsStatistik!$B:$B,E$1,IndtastMaanedsStatistik!$C:$C,$C9)</f>
        <v>0</v>
      </c>
      <c r="F9" s="385">
        <f>SUMIFS(IndtastMaanedsStatistik!$E:$E,IndtastMaanedsStatistik!$A:$A,$B9,IndtastMaanedsStatistik!$B:$B,F$1,IndtastMaanedsStatistik!$C:$C,$C9)</f>
        <v>0</v>
      </c>
      <c r="G9" s="385">
        <f>SUMIFS(IndtastMaanedsStatistik!$E:$E,IndtastMaanedsStatistik!$A:$A,$B9,IndtastMaanedsStatistik!$B:$B,G$1,IndtastMaanedsStatistik!$C:$C,$C9)</f>
        <v>0</v>
      </c>
      <c r="H9" s="385">
        <f>SUMIFS(IndtastMaanedsStatistik!$E:$E,IndtastMaanedsStatistik!$A:$A,$B9,IndtastMaanedsStatistik!$B:$B,H$1,IndtastMaanedsStatistik!$C:$C,$C9)</f>
        <v>0</v>
      </c>
      <c r="I9" s="385">
        <f>SUMIFS(IndtastMaanedsStatistik!$E:$E,IndtastMaanedsStatistik!$A:$A,$B9,IndtastMaanedsStatistik!$B:$B,I$1,IndtastMaanedsStatistik!$C:$C,$C9)</f>
        <v>0</v>
      </c>
      <c r="J9" s="385">
        <f>SUMIFS(IndtastMaanedsStatistik!$E:$E,IndtastMaanedsStatistik!$A:$A,$B9,IndtastMaanedsStatistik!$B:$B,J$1,IndtastMaanedsStatistik!$C:$C,$C9)</f>
        <v>0</v>
      </c>
      <c r="K9" s="385">
        <f>SUMIFS(IndtastMaanedsStatistik!$E:$E,IndtastMaanedsStatistik!$A:$A,$B9,IndtastMaanedsStatistik!$B:$B,K$1,IndtastMaanedsStatistik!$C:$C,$C9)</f>
        <v>0</v>
      </c>
      <c r="L9" s="385">
        <f>SUMIFS(IndtastMaanedsStatistik!$E:$E,IndtastMaanedsStatistik!$A:$A,$B9,IndtastMaanedsStatistik!$B:$B,L$1,IndtastMaanedsStatistik!$C:$C,$C9)</f>
        <v>0</v>
      </c>
      <c r="M9" s="385">
        <f>SUMIFS(IndtastMaanedsStatistik!$E:$E,IndtastMaanedsStatistik!$A:$A,$B9,IndtastMaanedsStatistik!$B:$B,M$1,IndtastMaanedsStatistik!$C:$C,$C9)</f>
        <v>0</v>
      </c>
      <c r="N9" s="385">
        <f>SUMIFS(IndtastMaanedsStatistik!$E:$E,IndtastMaanedsStatistik!$A:$A,$B9,IndtastMaanedsStatistik!$B:$B,N$1,IndtastMaanedsStatistik!$C:$C,$C9)</f>
        <v>0</v>
      </c>
      <c r="O9" s="433">
        <f>SUMIFS(IndtastMaanedsStatistik!$E:$E,IndtastMaanedsStatistik!$A:$A,$B9,IndtastMaanedsStatistik!$B:$B,O$1,IndtastMaanedsStatistik!$C:$C,$C9)</f>
        <v>0</v>
      </c>
      <c r="P9" s="270">
        <f t="shared" si="0"/>
        <v>0</v>
      </c>
    </row>
    <row r="10" spans="1:16" x14ac:dyDescent="0.2">
      <c r="A10" s="151" t="str">
        <f t="shared" si="3"/>
        <v>2020</v>
      </c>
      <c r="B10" s="151">
        <v>2020</v>
      </c>
      <c r="C10" s="470" t="str">
        <f>IF(Personnel_EMPLOYEES!B16="","",Personnel_EMPLOYEES!B16)</f>
        <v/>
      </c>
      <c r="D10" s="384">
        <f>SUMIFS(IndtastMaanedsStatistik!$E:$E,IndtastMaanedsStatistik!$A:$A,$B10,IndtastMaanedsStatistik!$B:$B,D$1,IndtastMaanedsStatistik!$C:$C,$C10)</f>
        <v>0</v>
      </c>
      <c r="E10" s="385">
        <f>SUMIFS(IndtastMaanedsStatistik!$E:$E,IndtastMaanedsStatistik!$A:$A,$B10,IndtastMaanedsStatistik!$B:$B,E$1,IndtastMaanedsStatistik!$C:$C,$C10)</f>
        <v>0</v>
      </c>
      <c r="F10" s="385">
        <f>SUMIFS(IndtastMaanedsStatistik!$E:$E,IndtastMaanedsStatistik!$A:$A,$B10,IndtastMaanedsStatistik!$B:$B,F$1,IndtastMaanedsStatistik!$C:$C,$C10)</f>
        <v>0</v>
      </c>
      <c r="G10" s="385">
        <f>SUMIFS(IndtastMaanedsStatistik!$E:$E,IndtastMaanedsStatistik!$A:$A,$B10,IndtastMaanedsStatistik!$B:$B,G$1,IndtastMaanedsStatistik!$C:$C,$C10)</f>
        <v>0</v>
      </c>
      <c r="H10" s="385">
        <f>SUMIFS(IndtastMaanedsStatistik!$E:$E,IndtastMaanedsStatistik!$A:$A,$B10,IndtastMaanedsStatistik!$B:$B,H$1,IndtastMaanedsStatistik!$C:$C,$C10)</f>
        <v>0</v>
      </c>
      <c r="I10" s="385">
        <f>SUMIFS(IndtastMaanedsStatistik!$E:$E,IndtastMaanedsStatistik!$A:$A,$B10,IndtastMaanedsStatistik!$B:$B,I$1,IndtastMaanedsStatistik!$C:$C,$C10)</f>
        <v>0</v>
      </c>
      <c r="J10" s="385">
        <f>SUMIFS(IndtastMaanedsStatistik!$E:$E,IndtastMaanedsStatistik!$A:$A,$B10,IndtastMaanedsStatistik!$B:$B,J$1,IndtastMaanedsStatistik!$C:$C,$C10)</f>
        <v>0</v>
      </c>
      <c r="K10" s="385">
        <f>SUMIFS(IndtastMaanedsStatistik!$E:$E,IndtastMaanedsStatistik!$A:$A,$B10,IndtastMaanedsStatistik!$B:$B,K$1,IndtastMaanedsStatistik!$C:$C,$C10)</f>
        <v>0</v>
      </c>
      <c r="L10" s="385">
        <f>SUMIFS(IndtastMaanedsStatistik!$E:$E,IndtastMaanedsStatistik!$A:$A,$B10,IndtastMaanedsStatistik!$B:$B,L$1,IndtastMaanedsStatistik!$C:$C,$C10)</f>
        <v>0</v>
      </c>
      <c r="M10" s="385">
        <f>SUMIFS(IndtastMaanedsStatistik!$E:$E,IndtastMaanedsStatistik!$A:$A,$B10,IndtastMaanedsStatistik!$B:$B,M$1,IndtastMaanedsStatistik!$C:$C,$C10)</f>
        <v>0</v>
      </c>
      <c r="N10" s="385">
        <f>SUMIFS(IndtastMaanedsStatistik!$E:$E,IndtastMaanedsStatistik!$A:$A,$B10,IndtastMaanedsStatistik!$B:$B,N$1,IndtastMaanedsStatistik!$C:$C,$C10)</f>
        <v>0</v>
      </c>
      <c r="O10" s="433">
        <f>SUMIFS(IndtastMaanedsStatistik!$E:$E,IndtastMaanedsStatistik!$A:$A,$B10,IndtastMaanedsStatistik!$B:$B,O$1,IndtastMaanedsStatistik!$C:$C,$C10)</f>
        <v>0</v>
      </c>
      <c r="P10" s="270">
        <f t="shared" si="0"/>
        <v>0</v>
      </c>
    </row>
    <row r="11" spans="1:16" x14ac:dyDescent="0.2">
      <c r="A11" s="151" t="str">
        <f t="shared" si="3"/>
        <v>2020</v>
      </c>
      <c r="B11" s="151">
        <v>2020</v>
      </c>
      <c r="C11" s="470" t="str">
        <f>IF(Personnel_EMPLOYEES!B17="","",Personnel_EMPLOYEES!B17)</f>
        <v/>
      </c>
      <c r="D11" s="384">
        <f>SUMIFS(IndtastMaanedsStatistik!$E:$E,IndtastMaanedsStatistik!$A:$A,$B11,IndtastMaanedsStatistik!$B:$B,D$1,IndtastMaanedsStatistik!$C:$C,$C11)</f>
        <v>0</v>
      </c>
      <c r="E11" s="385">
        <f>SUMIFS(IndtastMaanedsStatistik!$E:$E,IndtastMaanedsStatistik!$A:$A,$B11,IndtastMaanedsStatistik!$B:$B,E$1,IndtastMaanedsStatistik!$C:$C,$C11)</f>
        <v>0</v>
      </c>
      <c r="F11" s="385">
        <f>SUMIFS(IndtastMaanedsStatistik!$E:$E,IndtastMaanedsStatistik!$A:$A,$B11,IndtastMaanedsStatistik!$B:$B,F$1,IndtastMaanedsStatistik!$C:$C,$C11)</f>
        <v>0</v>
      </c>
      <c r="G11" s="385">
        <f>SUMIFS(IndtastMaanedsStatistik!$E:$E,IndtastMaanedsStatistik!$A:$A,$B11,IndtastMaanedsStatistik!$B:$B,G$1,IndtastMaanedsStatistik!$C:$C,$C11)</f>
        <v>0</v>
      </c>
      <c r="H11" s="385">
        <f>SUMIFS(IndtastMaanedsStatistik!$E:$E,IndtastMaanedsStatistik!$A:$A,$B11,IndtastMaanedsStatistik!$B:$B,H$1,IndtastMaanedsStatistik!$C:$C,$C11)</f>
        <v>0</v>
      </c>
      <c r="I11" s="385">
        <f>SUMIFS(IndtastMaanedsStatistik!$E:$E,IndtastMaanedsStatistik!$A:$A,$B11,IndtastMaanedsStatistik!$B:$B,I$1,IndtastMaanedsStatistik!$C:$C,$C11)</f>
        <v>0</v>
      </c>
      <c r="J11" s="385">
        <f>SUMIFS(IndtastMaanedsStatistik!$E:$E,IndtastMaanedsStatistik!$A:$A,$B11,IndtastMaanedsStatistik!$B:$B,J$1,IndtastMaanedsStatistik!$C:$C,$C11)</f>
        <v>0</v>
      </c>
      <c r="K11" s="385">
        <f>SUMIFS(IndtastMaanedsStatistik!$E:$E,IndtastMaanedsStatistik!$A:$A,$B11,IndtastMaanedsStatistik!$B:$B,K$1,IndtastMaanedsStatistik!$C:$C,$C11)</f>
        <v>0</v>
      </c>
      <c r="L11" s="385">
        <f>SUMIFS(IndtastMaanedsStatistik!$E:$E,IndtastMaanedsStatistik!$A:$A,$B11,IndtastMaanedsStatistik!$B:$B,L$1,IndtastMaanedsStatistik!$C:$C,$C11)</f>
        <v>0</v>
      </c>
      <c r="M11" s="385">
        <f>SUMIFS(IndtastMaanedsStatistik!$E:$E,IndtastMaanedsStatistik!$A:$A,$B11,IndtastMaanedsStatistik!$B:$B,M$1,IndtastMaanedsStatistik!$C:$C,$C11)</f>
        <v>0</v>
      </c>
      <c r="N11" s="385">
        <f>SUMIFS(IndtastMaanedsStatistik!$E:$E,IndtastMaanedsStatistik!$A:$A,$B11,IndtastMaanedsStatistik!$B:$B,N$1,IndtastMaanedsStatistik!$C:$C,$C11)</f>
        <v>0</v>
      </c>
      <c r="O11" s="433">
        <f>SUMIFS(IndtastMaanedsStatistik!$E:$E,IndtastMaanedsStatistik!$A:$A,$B11,IndtastMaanedsStatistik!$B:$B,O$1,IndtastMaanedsStatistik!$C:$C,$C11)</f>
        <v>0</v>
      </c>
      <c r="P11" s="270">
        <f t="shared" si="0"/>
        <v>0</v>
      </c>
    </row>
    <row r="12" spans="1:16" x14ac:dyDescent="0.2">
      <c r="A12" s="151" t="str">
        <f t="shared" si="3"/>
        <v>2020</v>
      </c>
      <c r="B12" s="151">
        <v>2020</v>
      </c>
      <c r="C12" s="470" t="str">
        <f>IF(Personnel_EMPLOYEES!B18="","",Personnel_EMPLOYEES!B18)</f>
        <v/>
      </c>
      <c r="D12" s="384">
        <f>SUMIFS(IndtastMaanedsStatistik!$E:$E,IndtastMaanedsStatistik!$A:$A,$B12,IndtastMaanedsStatistik!$B:$B,D$1,IndtastMaanedsStatistik!$C:$C,$C12)</f>
        <v>0</v>
      </c>
      <c r="E12" s="385">
        <f>SUMIFS(IndtastMaanedsStatistik!$E:$E,IndtastMaanedsStatistik!$A:$A,$B12,IndtastMaanedsStatistik!$B:$B,E$1,IndtastMaanedsStatistik!$C:$C,$C12)</f>
        <v>0</v>
      </c>
      <c r="F12" s="385">
        <f>SUMIFS(IndtastMaanedsStatistik!$E:$E,IndtastMaanedsStatistik!$A:$A,$B12,IndtastMaanedsStatistik!$B:$B,F$1,IndtastMaanedsStatistik!$C:$C,$C12)</f>
        <v>0</v>
      </c>
      <c r="G12" s="385">
        <f>SUMIFS(IndtastMaanedsStatistik!$E:$E,IndtastMaanedsStatistik!$A:$A,$B12,IndtastMaanedsStatistik!$B:$B,G$1,IndtastMaanedsStatistik!$C:$C,$C12)</f>
        <v>0</v>
      </c>
      <c r="H12" s="385">
        <f>SUMIFS(IndtastMaanedsStatistik!$E:$E,IndtastMaanedsStatistik!$A:$A,$B12,IndtastMaanedsStatistik!$B:$B,H$1,IndtastMaanedsStatistik!$C:$C,$C12)</f>
        <v>0</v>
      </c>
      <c r="I12" s="385">
        <f>SUMIFS(IndtastMaanedsStatistik!$E:$E,IndtastMaanedsStatistik!$A:$A,$B12,IndtastMaanedsStatistik!$B:$B,I$1,IndtastMaanedsStatistik!$C:$C,$C12)</f>
        <v>0</v>
      </c>
      <c r="J12" s="385">
        <f>SUMIFS(IndtastMaanedsStatistik!$E:$E,IndtastMaanedsStatistik!$A:$A,$B12,IndtastMaanedsStatistik!$B:$B,J$1,IndtastMaanedsStatistik!$C:$C,$C12)</f>
        <v>0</v>
      </c>
      <c r="K12" s="385">
        <f>SUMIFS(IndtastMaanedsStatistik!$E:$E,IndtastMaanedsStatistik!$A:$A,$B12,IndtastMaanedsStatistik!$B:$B,K$1,IndtastMaanedsStatistik!$C:$C,$C12)</f>
        <v>0</v>
      </c>
      <c r="L12" s="385">
        <f>SUMIFS(IndtastMaanedsStatistik!$E:$E,IndtastMaanedsStatistik!$A:$A,$B12,IndtastMaanedsStatistik!$B:$B,L$1,IndtastMaanedsStatistik!$C:$C,$C12)</f>
        <v>0</v>
      </c>
      <c r="M12" s="385">
        <f>SUMIFS(IndtastMaanedsStatistik!$E:$E,IndtastMaanedsStatistik!$A:$A,$B12,IndtastMaanedsStatistik!$B:$B,M$1,IndtastMaanedsStatistik!$C:$C,$C12)</f>
        <v>0</v>
      </c>
      <c r="N12" s="385">
        <f>SUMIFS(IndtastMaanedsStatistik!$E:$E,IndtastMaanedsStatistik!$A:$A,$B12,IndtastMaanedsStatistik!$B:$B,N$1,IndtastMaanedsStatistik!$C:$C,$C12)</f>
        <v>0</v>
      </c>
      <c r="O12" s="433">
        <f>SUMIFS(IndtastMaanedsStatistik!$E:$E,IndtastMaanedsStatistik!$A:$A,$B12,IndtastMaanedsStatistik!$B:$B,O$1,IndtastMaanedsStatistik!$C:$C,$C12)</f>
        <v>0</v>
      </c>
      <c r="P12" s="270">
        <f t="shared" si="0"/>
        <v>0</v>
      </c>
    </row>
    <row r="13" spans="1:16" x14ac:dyDescent="0.2">
      <c r="A13" s="151" t="str">
        <f t="shared" si="3"/>
        <v>2020</v>
      </c>
      <c r="B13" s="151">
        <v>2020</v>
      </c>
      <c r="C13" s="470" t="str">
        <f>IF(Personnel_EMPLOYEES!B19="","",Personnel_EMPLOYEES!B19)</f>
        <v/>
      </c>
      <c r="D13" s="384">
        <f>SUMIFS(IndtastMaanedsStatistik!$E:$E,IndtastMaanedsStatistik!$A:$A,$B13,IndtastMaanedsStatistik!$B:$B,D$1,IndtastMaanedsStatistik!$C:$C,$C13)</f>
        <v>0</v>
      </c>
      <c r="E13" s="385">
        <f>SUMIFS(IndtastMaanedsStatistik!$E:$E,IndtastMaanedsStatistik!$A:$A,$B13,IndtastMaanedsStatistik!$B:$B,E$1,IndtastMaanedsStatistik!$C:$C,$C13)</f>
        <v>0</v>
      </c>
      <c r="F13" s="385">
        <f>SUMIFS(IndtastMaanedsStatistik!$E:$E,IndtastMaanedsStatistik!$A:$A,$B13,IndtastMaanedsStatistik!$B:$B,F$1,IndtastMaanedsStatistik!$C:$C,$C13)</f>
        <v>0</v>
      </c>
      <c r="G13" s="385">
        <f>SUMIFS(IndtastMaanedsStatistik!$E:$E,IndtastMaanedsStatistik!$A:$A,$B13,IndtastMaanedsStatistik!$B:$B,G$1,IndtastMaanedsStatistik!$C:$C,$C13)</f>
        <v>0</v>
      </c>
      <c r="H13" s="385">
        <f>SUMIFS(IndtastMaanedsStatistik!$E:$E,IndtastMaanedsStatistik!$A:$A,$B13,IndtastMaanedsStatistik!$B:$B,H$1,IndtastMaanedsStatistik!$C:$C,$C13)</f>
        <v>0</v>
      </c>
      <c r="I13" s="385">
        <f>SUMIFS(IndtastMaanedsStatistik!$E:$E,IndtastMaanedsStatistik!$A:$A,$B13,IndtastMaanedsStatistik!$B:$B,I$1,IndtastMaanedsStatistik!$C:$C,$C13)</f>
        <v>0</v>
      </c>
      <c r="J13" s="385">
        <f>SUMIFS(IndtastMaanedsStatistik!$E:$E,IndtastMaanedsStatistik!$A:$A,$B13,IndtastMaanedsStatistik!$B:$B,J$1,IndtastMaanedsStatistik!$C:$C,$C13)</f>
        <v>0</v>
      </c>
      <c r="K13" s="385">
        <f>SUMIFS(IndtastMaanedsStatistik!$E:$E,IndtastMaanedsStatistik!$A:$A,$B13,IndtastMaanedsStatistik!$B:$B,K$1,IndtastMaanedsStatistik!$C:$C,$C13)</f>
        <v>0</v>
      </c>
      <c r="L13" s="385">
        <f>SUMIFS(IndtastMaanedsStatistik!$E:$E,IndtastMaanedsStatistik!$A:$A,$B13,IndtastMaanedsStatistik!$B:$B,L$1,IndtastMaanedsStatistik!$C:$C,$C13)</f>
        <v>0</v>
      </c>
      <c r="M13" s="385">
        <f>SUMIFS(IndtastMaanedsStatistik!$E:$E,IndtastMaanedsStatistik!$A:$A,$B13,IndtastMaanedsStatistik!$B:$B,M$1,IndtastMaanedsStatistik!$C:$C,$C13)</f>
        <v>0</v>
      </c>
      <c r="N13" s="385">
        <f>SUMIFS(IndtastMaanedsStatistik!$E:$E,IndtastMaanedsStatistik!$A:$A,$B13,IndtastMaanedsStatistik!$B:$B,N$1,IndtastMaanedsStatistik!$C:$C,$C13)</f>
        <v>0</v>
      </c>
      <c r="O13" s="433">
        <f>SUMIFS(IndtastMaanedsStatistik!$E:$E,IndtastMaanedsStatistik!$A:$A,$B13,IndtastMaanedsStatistik!$B:$B,O$1,IndtastMaanedsStatistik!$C:$C,$C13)</f>
        <v>0</v>
      </c>
      <c r="P13" s="270">
        <f t="shared" ref="P13:P15" si="4">SUM(D13:O13)</f>
        <v>0</v>
      </c>
    </row>
    <row r="14" spans="1:16" x14ac:dyDescent="0.2">
      <c r="A14" s="151" t="str">
        <f t="shared" si="3"/>
        <v>2020</v>
      </c>
      <c r="B14" s="151">
        <v>2020</v>
      </c>
      <c r="C14" s="470" t="str">
        <f>IF(Personnel_EMPLOYEES!B20="","",Personnel_EMPLOYEES!B20)</f>
        <v/>
      </c>
      <c r="D14" s="384">
        <f>SUMIFS(IndtastMaanedsStatistik!$E:$E,IndtastMaanedsStatistik!$A:$A,$B14,IndtastMaanedsStatistik!$B:$B,D$1,IndtastMaanedsStatistik!$C:$C,$C14)</f>
        <v>0</v>
      </c>
      <c r="E14" s="385">
        <f>SUMIFS(IndtastMaanedsStatistik!$E:$E,IndtastMaanedsStatistik!$A:$A,$B14,IndtastMaanedsStatistik!$B:$B,E$1,IndtastMaanedsStatistik!$C:$C,$C14)</f>
        <v>0</v>
      </c>
      <c r="F14" s="385">
        <f>SUMIFS(IndtastMaanedsStatistik!$E:$E,IndtastMaanedsStatistik!$A:$A,$B14,IndtastMaanedsStatistik!$B:$B,F$1,IndtastMaanedsStatistik!$C:$C,$C14)</f>
        <v>0</v>
      </c>
      <c r="G14" s="385">
        <f>SUMIFS(IndtastMaanedsStatistik!$E:$E,IndtastMaanedsStatistik!$A:$A,$B14,IndtastMaanedsStatistik!$B:$B,G$1,IndtastMaanedsStatistik!$C:$C,$C14)</f>
        <v>0</v>
      </c>
      <c r="H14" s="385">
        <f>SUMIFS(IndtastMaanedsStatistik!$E:$E,IndtastMaanedsStatistik!$A:$A,$B14,IndtastMaanedsStatistik!$B:$B,H$1,IndtastMaanedsStatistik!$C:$C,$C14)</f>
        <v>0</v>
      </c>
      <c r="I14" s="385">
        <f>SUMIFS(IndtastMaanedsStatistik!$E:$E,IndtastMaanedsStatistik!$A:$A,$B14,IndtastMaanedsStatistik!$B:$B,I$1,IndtastMaanedsStatistik!$C:$C,$C14)</f>
        <v>0</v>
      </c>
      <c r="J14" s="385">
        <f>SUMIFS(IndtastMaanedsStatistik!$E:$E,IndtastMaanedsStatistik!$A:$A,$B14,IndtastMaanedsStatistik!$B:$B,J$1,IndtastMaanedsStatistik!$C:$C,$C14)</f>
        <v>0</v>
      </c>
      <c r="K14" s="385">
        <f>SUMIFS(IndtastMaanedsStatistik!$E:$E,IndtastMaanedsStatistik!$A:$A,$B14,IndtastMaanedsStatistik!$B:$B,K$1,IndtastMaanedsStatistik!$C:$C,$C14)</f>
        <v>0</v>
      </c>
      <c r="L14" s="385">
        <f>SUMIFS(IndtastMaanedsStatistik!$E:$E,IndtastMaanedsStatistik!$A:$A,$B14,IndtastMaanedsStatistik!$B:$B,L$1,IndtastMaanedsStatistik!$C:$C,$C14)</f>
        <v>0</v>
      </c>
      <c r="M14" s="385">
        <f>SUMIFS(IndtastMaanedsStatistik!$E:$E,IndtastMaanedsStatistik!$A:$A,$B14,IndtastMaanedsStatistik!$B:$B,M$1,IndtastMaanedsStatistik!$C:$C,$C14)</f>
        <v>0</v>
      </c>
      <c r="N14" s="385">
        <f>SUMIFS(IndtastMaanedsStatistik!$E:$E,IndtastMaanedsStatistik!$A:$A,$B14,IndtastMaanedsStatistik!$B:$B,N$1,IndtastMaanedsStatistik!$C:$C,$C14)</f>
        <v>0</v>
      </c>
      <c r="O14" s="433">
        <f>SUMIFS(IndtastMaanedsStatistik!$E:$E,IndtastMaanedsStatistik!$A:$A,$B14,IndtastMaanedsStatistik!$B:$B,O$1,IndtastMaanedsStatistik!$C:$C,$C14)</f>
        <v>0</v>
      </c>
      <c r="P14" s="270">
        <f t="shared" si="4"/>
        <v>0</v>
      </c>
    </row>
    <row r="15" spans="1:16" x14ac:dyDescent="0.2">
      <c r="A15" s="151" t="str">
        <f t="shared" si="3"/>
        <v>2020</v>
      </c>
      <c r="B15" s="151">
        <v>2020</v>
      </c>
      <c r="C15" s="470" t="str">
        <f>IF(Personnel_EMPLOYEES!B21="","",Personnel_EMPLOYEES!B21)</f>
        <v/>
      </c>
      <c r="D15" s="384">
        <f>SUMIFS(IndtastMaanedsStatistik!$E:$E,IndtastMaanedsStatistik!$A:$A,$B15,IndtastMaanedsStatistik!$B:$B,D$1,IndtastMaanedsStatistik!$C:$C,$C15)</f>
        <v>0</v>
      </c>
      <c r="E15" s="385">
        <f>SUMIFS(IndtastMaanedsStatistik!$E:$E,IndtastMaanedsStatistik!$A:$A,$B15,IndtastMaanedsStatistik!$B:$B,E$1,IndtastMaanedsStatistik!$C:$C,$C15)</f>
        <v>0</v>
      </c>
      <c r="F15" s="385">
        <f>SUMIFS(IndtastMaanedsStatistik!$E:$E,IndtastMaanedsStatistik!$A:$A,$B15,IndtastMaanedsStatistik!$B:$B,F$1,IndtastMaanedsStatistik!$C:$C,$C15)</f>
        <v>0</v>
      </c>
      <c r="G15" s="385">
        <f>SUMIFS(IndtastMaanedsStatistik!$E:$E,IndtastMaanedsStatistik!$A:$A,$B15,IndtastMaanedsStatistik!$B:$B,G$1,IndtastMaanedsStatistik!$C:$C,$C15)</f>
        <v>0</v>
      </c>
      <c r="H15" s="385">
        <f>SUMIFS(IndtastMaanedsStatistik!$E:$E,IndtastMaanedsStatistik!$A:$A,$B15,IndtastMaanedsStatistik!$B:$B,H$1,IndtastMaanedsStatistik!$C:$C,$C15)</f>
        <v>0</v>
      </c>
      <c r="I15" s="385">
        <f>SUMIFS(IndtastMaanedsStatistik!$E:$E,IndtastMaanedsStatistik!$A:$A,$B15,IndtastMaanedsStatistik!$B:$B,I$1,IndtastMaanedsStatistik!$C:$C,$C15)</f>
        <v>0</v>
      </c>
      <c r="J15" s="385">
        <f>SUMIFS(IndtastMaanedsStatistik!$E:$E,IndtastMaanedsStatistik!$A:$A,$B15,IndtastMaanedsStatistik!$B:$B,J$1,IndtastMaanedsStatistik!$C:$C,$C15)</f>
        <v>0</v>
      </c>
      <c r="K15" s="385">
        <f>SUMIFS(IndtastMaanedsStatistik!$E:$E,IndtastMaanedsStatistik!$A:$A,$B15,IndtastMaanedsStatistik!$B:$B,K$1,IndtastMaanedsStatistik!$C:$C,$C15)</f>
        <v>0</v>
      </c>
      <c r="L15" s="385">
        <f>SUMIFS(IndtastMaanedsStatistik!$E:$E,IndtastMaanedsStatistik!$A:$A,$B15,IndtastMaanedsStatistik!$B:$B,L$1,IndtastMaanedsStatistik!$C:$C,$C15)</f>
        <v>0</v>
      </c>
      <c r="M15" s="385">
        <f>SUMIFS(IndtastMaanedsStatistik!$E:$E,IndtastMaanedsStatistik!$A:$A,$B15,IndtastMaanedsStatistik!$B:$B,M$1,IndtastMaanedsStatistik!$C:$C,$C15)</f>
        <v>0</v>
      </c>
      <c r="N15" s="385">
        <f>SUMIFS(IndtastMaanedsStatistik!$E:$E,IndtastMaanedsStatistik!$A:$A,$B15,IndtastMaanedsStatistik!$B:$B,N$1,IndtastMaanedsStatistik!$C:$C,$C15)</f>
        <v>0</v>
      </c>
      <c r="O15" s="433">
        <f>SUMIFS(IndtastMaanedsStatistik!$E:$E,IndtastMaanedsStatistik!$A:$A,$B15,IndtastMaanedsStatistik!$B:$B,O$1,IndtastMaanedsStatistik!$C:$C,$C15)</f>
        <v>0</v>
      </c>
      <c r="P15" s="270">
        <f t="shared" si="4"/>
        <v>0</v>
      </c>
    </row>
    <row r="16" spans="1:16" x14ac:dyDescent="0.2">
      <c r="A16" s="151" t="str">
        <f t="shared" ref="A16" si="5">CONCATENATE(B16,C16)</f>
        <v>2020</v>
      </c>
      <c r="B16" s="151">
        <v>2020</v>
      </c>
      <c r="C16" s="470" t="str">
        <f>IF(Personnel_EMPLOYEES!B22="","",Personnel_EMPLOYEES!B22)</f>
        <v/>
      </c>
      <c r="D16" s="384">
        <f>SUMIFS(IndtastMaanedsStatistik!$E:$E,IndtastMaanedsStatistik!$A:$A,$B16,IndtastMaanedsStatistik!$B:$B,D$1,IndtastMaanedsStatistik!$C:$C,$C16)</f>
        <v>0</v>
      </c>
      <c r="E16" s="385">
        <f>SUMIFS(IndtastMaanedsStatistik!$E:$E,IndtastMaanedsStatistik!$A:$A,$B16,IndtastMaanedsStatistik!$B:$B,E$1,IndtastMaanedsStatistik!$C:$C,$C16)</f>
        <v>0</v>
      </c>
      <c r="F16" s="385">
        <f>SUMIFS(IndtastMaanedsStatistik!$E:$E,IndtastMaanedsStatistik!$A:$A,$B16,IndtastMaanedsStatistik!$B:$B,F$1,IndtastMaanedsStatistik!$C:$C,$C16)</f>
        <v>0</v>
      </c>
      <c r="G16" s="385">
        <f>SUMIFS(IndtastMaanedsStatistik!$E:$E,IndtastMaanedsStatistik!$A:$A,$B16,IndtastMaanedsStatistik!$B:$B,G$1,IndtastMaanedsStatistik!$C:$C,$C16)</f>
        <v>0</v>
      </c>
      <c r="H16" s="385">
        <f>SUMIFS(IndtastMaanedsStatistik!$E:$E,IndtastMaanedsStatistik!$A:$A,$B16,IndtastMaanedsStatistik!$B:$B,H$1,IndtastMaanedsStatistik!$C:$C,$C16)</f>
        <v>0</v>
      </c>
      <c r="I16" s="385">
        <f>SUMIFS(IndtastMaanedsStatistik!$E:$E,IndtastMaanedsStatistik!$A:$A,$B16,IndtastMaanedsStatistik!$B:$B,I$1,IndtastMaanedsStatistik!$C:$C,$C16)</f>
        <v>0</v>
      </c>
      <c r="J16" s="385">
        <f>SUMIFS(IndtastMaanedsStatistik!$E:$E,IndtastMaanedsStatistik!$A:$A,$B16,IndtastMaanedsStatistik!$B:$B,J$1,IndtastMaanedsStatistik!$C:$C,$C16)</f>
        <v>0</v>
      </c>
      <c r="K16" s="385">
        <f>SUMIFS(IndtastMaanedsStatistik!$E:$E,IndtastMaanedsStatistik!$A:$A,$B16,IndtastMaanedsStatistik!$B:$B,K$1,IndtastMaanedsStatistik!$C:$C,$C16)</f>
        <v>0</v>
      </c>
      <c r="L16" s="385">
        <f>SUMIFS(IndtastMaanedsStatistik!$E:$E,IndtastMaanedsStatistik!$A:$A,$B16,IndtastMaanedsStatistik!$B:$B,L$1,IndtastMaanedsStatistik!$C:$C,$C16)</f>
        <v>0</v>
      </c>
      <c r="M16" s="385">
        <f>SUMIFS(IndtastMaanedsStatistik!$E:$E,IndtastMaanedsStatistik!$A:$A,$B16,IndtastMaanedsStatistik!$B:$B,M$1,IndtastMaanedsStatistik!$C:$C,$C16)</f>
        <v>0</v>
      </c>
      <c r="N16" s="385">
        <f>SUMIFS(IndtastMaanedsStatistik!$E:$E,IndtastMaanedsStatistik!$A:$A,$B16,IndtastMaanedsStatistik!$B:$B,N$1,IndtastMaanedsStatistik!$C:$C,$C16)</f>
        <v>0</v>
      </c>
      <c r="O16" s="433">
        <f>SUMIFS(IndtastMaanedsStatistik!$E:$E,IndtastMaanedsStatistik!$A:$A,$B16,IndtastMaanedsStatistik!$B:$B,O$1,IndtastMaanedsStatistik!$C:$C,$C16)</f>
        <v>0</v>
      </c>
      <c r="P16" s="270">
        <f t="shared" si="0"/>
        <v>0</v>
      </c>
    </row>
    <row r="17" spans="1:16" x14ac:dyDescent="0.2">
      <c r="A17" s="151" t="str">
        <f t="shared" si="1"/>
        <v>2020I alt</v>
      </c>
      <c r="B17" s="281">
        <v>2020</v>
      </c>
      <c r="C17" s="393" t="s">
        <v>795</v>
      </c>
      <c r="D17" s="281">
        <f t="shared" ref="D17:P17" si="6">SUM(D2:D16)</f>
        <v>0</v>
      </c>
      <c r="E17" s="281">
        <f t="shared" si="6"/>
        <v>0</v>
      </c>
      <c r="F17" s="281">
        <f t="shared" si="6"/>
        <v>0</v>
      </c>
      <c r="G17" s="281">
        <f t="shared" si="6"/>
        <v>0</v>
      </c>
      <c r="H17" s="281">
        <f t="shared" si="6"/>
        <v>0</v>
      </c>
      <c r="I17" s="281">
        <f t="shared" si="6"/>
        <v>0</v>
      </c>
      <c r="J17" s="281">
        <f t="shared" si="6"/>
        <v>0</v>
      </c>
      <c r="K17" s="281">
        <f t="shared" si="6"/>
        <v>0</v>
      </c>
      <c r="L17" s="281">
        <f t="shared" si="6"/>
        <v>153.4</v>
      </c>
      <c r="M17" s="281">
        <f t="shared" si="6"/>
        <v>331.86</v>
      </c>
      <c r="N17" s="281">
        <f t="shared" si="6"/>
        <v>334.33333333333337</v>
      </c>
      <c r="O17" s="281">
        <f t="shared" si="6"/>
        <v>388.67333333333335</v>
      </c>
      <c r="P17" s="281">
        <f t="shared" si="6"/>
        <v>1208.2666666666667</v>
      </c>
    </row>
    <row r="18" spans="1:16" x14ac:dyDescent="0.2">
      <c r="A18" s="151" t="str">
        <f t="shared" si="1"/>
        <v>2021Thomas Nord-Larsen</v>
      </c>
      <c r="B18" s="151">
        <v>2021</v>
      </c>
      <c r="C18" s="470" t="str">
        <f>IF(Personnel_EMPLOYEES!B24="","",Personnel_EMPLOYEES!B24)</f>
        <v>Thomas Nord-Larsen</v>
      </c>
      <c r="D18" s="385">
        <f>SUMIFS(IndtastMaanedsStatistik!$E:$E,IndtastMaanedsStatistik!$A:$A,$B18,IndtastMaanedsStatistik!$B:$B,D$1,IndtastMaanedsStatistik!$C:$C,$C18)</f>
        <v>1720</v>
      </c>
      <c r="E18" s="385">
        <f>SUMIFS(IndtastMaanedsStatistik!$E:$E,IndtastMaanedsStatistik!$A:$A,$B18,IndtastMaanedsStatistik!$B:$B,E$1,IndtastMaanedsStatistik!$C:$C,$C18)</f>
        <v>1720</v>
      </c>
      <c r="F18" s="385">
        <f>SUMIFS(IndtastMaanedsStatistik!$E:$E,IndtastMaanedsStatistik!$A:$A,$B18,IndtastMaanedsStatistik!$B:$B,F$1,IndtastMaanedsStatistik!$C:$C,$C18)</f>
        <v>0</v>
      </c>
      <c r="G18" s="385">
        <f>SUMIFS(IndtastMaanedsStatistik!$E:$E,IndtastMaanedsStatistik!$A:$A,$B18,IndtastMaanedsStatistik!$B:$B,G$1,IndtastMaanedsStatistik!$C:$C,$C18)</f>
        <v>0</v>
      </c>
      <c r="H18" s="385">
        <f>SUMIFS(IndtastMaanedsStatistik!$E:$E,IndtastMaanedsStatistik!$A:$A,$B18,IndtastMaanedsStatistik!$B:$B,H$1,IndtastMaanedsStatistik!$C:$C,$C18)</f>
        <v>0</v>
      </c>
      <c r="I18" s="385">
        <f>SUMIFS(IndtastMaanedsStatistik!$E:$E,IndtastMaanedsStatistik!$A:$A,$B18,IndtastMaanedsStatistik!$B:$B,I$1,IndtastMaanedsStatistik!$C:$C,$C18)</f>
        <v>0</v>
      </c>
      <c r="J18" s="385">
        <f>SUMIFS(IndtastMaanedsStatistik!$E:$E,IndtastMaanedsStatistik!$A:$A,$B18,IndtastMaanedsStatistik!$B:$B,J$1,IndtastMaanedsStatistik!$C:$C,$C18)</f>
        <v>0</v>
      </c>
      <c r="K18" s="385">
        <f>SUMIFS(IndtastMaanedsStatistik!$E:$E,IndtastMaanedsStatistik!$A:$A,$B18,IndtastMaanedsStatistik!$B:$B,K$1,IndtastMaanedsStatistik!$C:$C,$C18)</f>
        <v>0</v>
      </c>
      <c r="L18" s="385">
        <f>SUMIFS(IndtastMaanedsStatistik!$E:$E,IndtastMaanedsStatistik!$A:$A,$B18,IndtastMaanedsStatistik!$B:$B,L$1,IndtastMaanedsStatistik!$C:$C,$C18)</f>
        <v>0</v>
      </c>
      <c r="M18" s="385">
        <f>SUMIFS(IndtastMaanedsStatistik!$E:$E,IndtastMaanedsStatistik!$A:$A,$B18,IndtastMaanedsStatistik!$B:$B,M$1,IndtastMaanedsStatistik!$C:$C,$C18)</f>
        <v>0</v>
      </c>
      <c r="N18" s="385">
        <f>SUMIFS(IndtastMaanedsStatistik!$E:$E,IndtastMaanedsStatistik!$A:$A,$B18,IndtastMaanedsStatistik!$B:$B,N$1,IndtastMaanedsStatistik!$C:$C,$C18)</f>
        <v>0</v>
      </c>
      <c r="O18" s="433">
        <f>SUMIFS(IndtastMaanedsStatistik!$E:$E,IndtastMaanedsStatistik!$A:$A,$B18,IndtastMaanedsStatistik!$B:$B,O$1,IndtastMaanedsStatistik!$C:$C,$C18)</f>
        <v>0</v>
      </c>
      <c r="P18" s="151">
        <f t="shared" si="0"/>
        <v>3440</v>
      </c>
    </row>
    <row r="19" spans="1:16" x14ac:dyDescent="0.2">
      <c r="A19" s="151" t="str">
        <f t="shared" ref="A19:A30" si="7">CONCATENATE(B19,C19)</f>
        <v>2021</v>
      </c>
      <c r="B19" s="151">
        <v>2021</v>
      </c>
      <c r="C19" s="470"/>
      <c r="D19" s="385">
        <f>SUMIFS(IndtastMaanedsStatistik!$E:$E,IndtastMaanedsStatistik!$A:$A,$B19,IndtastMaanedsStatistik!$B:$B,D$1,IndtastMaanedsStatistik!$C:$C,$C19)</f>
        <v>0</v>
      </c>
      <c r="E19" s="385">
        <f>SUMIFS(IndtastMaanedsStatistik!$E:$E,IndtastMaanedsStatistik!$A:$A,$B19,IndtastMaanedsStatistik!$B:$B,E$1,IndtastMaanedsStatistik!$C:$C,$C19)</f>
        <v>0</v>
      </c>
      <c r="F19" s="385">
        <f>SUMIFS(IndtastMaanedsStatistik!$E:$E,IndtastMaanedsStatistik!$A:$A,$B19,IndtastMaanedsStatistik!$B:$B,F$1,IndtastMaanedsStatistik!$C:$C,$C19)</f>
        <v>0</v>
      </c>
      <c r="G19" s="385">
        <f>SUMIFS(IndtastMaanedsStatistik!$E:$E,IndtastMaanedsStatistik!$A:$A,$B19,IndtastMaanedsStatistik!$B:$B,G$1,IndtastMaanedsStatistik!$C:$C,$C19)</f>
        <v>0</v>
      </c>
      <c r="H19" s="385">
        <f>SUMIFS(IndtastMaanedsStatistik!$E:$E,IndtastMaanedsStatistik!$A:$A,$B19,IndtastMaanedsStatistik!$B:$B,H$1,IndtastMaanedsStatistik!$C:$C,$C19)</f>
        <v>0</v>
      </c>
      <c r="I19" s="385">
        <f>SUMIFS(IndtastMaanedsStatistik!$E:$E,IndtastMaanedsStatistik!$A:$A,$B19,IndtastMaanedsStatistik!$B:$B,I$1,IndtastMaanedsStatistik!$C:$C,$C19)</f>
        <v>0</v>
      </c>
      <c r="J19" s="385">
        <f>SUMIFS(IndtastMaanedsStatistik!$E:$E,IndtastMaanedsStatistik!$A:$A,$B19,IndtastMaanedsStatistik!$B:$B,J$1,IndtastMaanedsStatistik!$C:$C,$C19)</f>
        <v>0</v>
      </c>
      <c r="K19" s="385">
        <f>SUMIFS(IndtastMaanedsStatistik!$E:$E,IndtastMaanedsStatistik!$A:$A,$B19,IndtastMaanedsStatistik!$B:$B,K$1,IndtastMaanedsStatistik!$C:$C,$C19)</f>
        <v>0</v>
      </c>
      <c r="L19" s="385">
        <f>SUMIFS(IndtastMaanedsStatistik!$E:$E,IndtastMaanedsStatistik!$A:$A,$B19,IndtastMaanedsStatistik!$B:$B,L$1,IndtastMaanedsStatistik!$C:$C,$C19)</f>
        <v>0</v>
      </c>
      <c r="M19" s="385">
        <f>SUMIFS(IndtastMaanedsStatistik!$E:$E,IndtastMaanedsStatistik!$A:$A,$B19,IndtastMaanedsStatistik!$B:$B,M$1,IndtastMaanedsStatistik!$C:$C,$C19)</f>
        <v>0</v>
      </c>
      <c r="N19" s="385">
        <f>SUMIFS(IndtastMaanedsStatistik!$E:$E,IndtastMaanedsStatistik!$A:$A,$B19,IndtastMaanedsStatistik!$B:$B,N$1,IndtastMaanedsStatistik!$C:$C,$C19)</f>
        <v>0</v>
      </c>
      <c r="O19" s="433">
        <f>SUMIFS(IndtastMaanedsStatistik!$E:$E,IndtastMaanedsStatistik!$A:$A,$B19,IndtastMaanedsStatistik!$B:$B,O$1,IndtastMaanedsStatistik!$C:$C,$C19)</f>
        <v>0</v>
      </c>
      <c r="P19" s="151">
        <f t="shared" si="0"/>
        <v>0</v>
      </c>
    </row>
    <row r="20" spans="1:16" x14ac:dyDescent="0.2">
      <c r="A20" s="151" t="str">
        <f t="shared" si="7"/>
        <v>2021</v>
      </c>
      <c r="B20" s="151">
        <v>2021</v>
      </c>
      <c r="C20" s="470"/>
      <c r="D20" s="385">
        <f>SUMIFS(IndtastMaanedsStatistik!$E:$E,IndtastMaanedsStatistik!$A:$A,$B20,IndtastMaanedsStatistik!$B:$B,D$1,IndtastMaanedsStatistik!$C:$C,$C20)</f>
        <v>0</v>
      </c>
      <c r="E20" s="385">
        <f>SUMIFS(IndtastMaanedsStatistik!$E:$E,IndtastMaanedsStatistik!$A:$A,$B20,IndtastMaanedsStatistik!$B:$B,E$1,IndtastMaanedsStatistik!$C:$C,$C20)</f>
        <v>0</v>
      </c>
      <c r="F20" s="385">
        <f>SUMIFS(IndtastMaanedsStatistik!$E:$E,IndtastMaanedsStatistik!$A:$A,$B20,IndtastMaanedsStatistik!$B:$B,F$1,IndtastMaanedsStatistik!$C:$C,$C20)</f>
        <v>0</v>
      </c>
      <c r="G20" s="385">
        <f>SUMIFS(IndtastMaanedsStatistik!$E:$E,IndtastMaanedsStatistik!$A:$A,$B20,IndtastMaanedsStatistik!$B:$B,G$1,IndtastMaanedsStatistik!$C:$C,$C20)</f>
        <v>0</v>
      </c>
      <c r="H20" s="385">
        <f>SUMIFS(IndtastMaanedsStatistik!$E:$E,IndtastMaanedsStatistik!$A:$A,$B20,IndtastMaanedsStatistik!$B:$B,H$1,IndtastMaanedsStatistik!$C:$C,$C20)</f>
        <v>0</v>
      </c>
      <c r="I20" s="385">
        <f>SUMIFS(IndtastMaanedsStatistik!$E:$E,IndtastMaanedsStatistik!$A:$A,$B20,IndtastMaanedsStatistik!$B:$B,I$1,IndtastMaanedsStatistik!$C:$C,$C20)</f>
        <v>0</v>
      </c>
      <c r="J20" s="385">
        <f>SUMIFS(IndtastMaanedsStatistik!$E:$E,IndtastMaanedsStatistik!$A:$A,$B20,IndtastMaanedsStatistik!$B:$B,J$1,IndtastMaanedsStatistik!$C:$C,$C20)</f>
        <v>0</v>
      </c>
      <c r="K20" s="385">
        <f>SUMIFS(IndtastMaanedsStatistik!$E:$E,IndtastMaanedsStatistik!$A:$A,$B20,IndtastMaanedsStatistik!$B:$B,K$1,IndtastMaanedsStatistik!$C:$C,$C20)</f>
        <v>0</v>
      </c>
      <c r="L20" s="385">
        <f>SUMIFS(IndtastMaanedsStatistik!$E:$E,IndtastMaanedsStatistik!$A:$A,$B20,IndtastMaanedsStatistik!$B:$B,L$1,IndtastMaanedsStatistik!$C:$C,$C20)</f>
        <v>0</v>
      </c>
      <c r="M20" s="385">
        <f>SUMIFS(IndtastMaanedsStatistik!$E:$E,IndtastMaanedsStatistik!$A:$A,$B20,IndtastMaanedsStatistik!$B:$B,M$1,IndtastMaanedsStatistik!$C:$C,$C20)</f>
        <v>0</v>
      </c>
      <c r="N20" s="385">
        <f>SUMIFS(IndtastMaanedsStatistik!$E:$E,IndtastMaanedsStatistik!$A:$A,$B20,IndtastMaanedsStatistik!$B:$B,N$1,IndtastMaanedsStatistik!$C:$C,$C20)</f>
        <v>0</v>
      </c>
      <c r="O20" s="433">
        <f>SUMIFS(IndtastMaanedsStatistik!$E:$E,IndtastMaanedsStatistik!$A:$A,$B20,IndtastMaanedsStatistik!$B:$B,O$1,IndtastMaanedsStatistik!$C:$C,$C20)</f>
        <v>0</v>
      </c>
      <c r="P20" s="151">
        <f t="shared" si="0"/>
        <v>0</v>
      </c>
    </row>
    <row r="21" spans="1:16" x14ac:dyDescent="0.2">
      <c r="A21" s="151" t="str">
        <f t="shared" si="7"/>
        <v>2021</v>
      </c>
      <c r="B21" s="151">
        <v>2021</v>
      </c>
      <c r="C21" s="470"/>
      <c r="D21" s="385">
        <f>SUMIFS(IndtastMaanedsStatistik!$E:$E,IndtastMaanedsStatistik!$A:$A,$B21,IndtastMaanedsStatistik!$B:$B,D$1,IndtastMaanedsStatistik!$C:$C,$C21)</f>
        <v>0</v>
      </c>
      <c r="E21" s="385">
        <f>SUMIFS(IndtastMaanedsStatistik!$E:$E,IndtastMaanedsStatistik!$A:$A,$B21,IndtastMaanedsStatistik!$B:$B,E$1,IndtastMaanedsStatistik!$C:$C,$C21)</f>
        <v>0</v>
      </c>
      <c r="F21" s="385">
        <f>SUMIFS(IndtastMaanedsStatistik!$E:$E,IndtastMaanedsStatistik!$A:$A,$B21,IndtastMaanedsStatistik!$B:$B,F$1,IndtastMaanedsStatistik!$C:$C,$C21)</f>
        <v>0</v>
      </c>
      <c r="G21" s="385">
        <f>SUMIFS(IndtastMaanedsStatistik!$E:$E,IndtastMaanedsStatistik!$A:$A,$B21,IndtastMaanedsStatistik!$B:$B,G$1,IndtastMaanedsStatistik!$C:$C,$C21)</f>
        <v>0</v>
      </c>
      <c r="H21" s="385">
        <f>SUMIFS(IndtastMaanedsStatistik!$E:$E,IndtastMaanedsStatistik!$A:$A,$B21,IndtastMaanedsStatistik!$B:$B,H$1,IndtastMaanedsStatistik!$C:$C,$C21)</f>
        <v>0</v>
      </c>
      <c r="I21" s="385">
        <f>SUMIFS(IndtastMaanedsStatistik!$E:$E,IndtastMaanedsStatistik!$A:$A,$B21,IndtastMaanedsStatistik!$B:$B,I$1,IndtastMaanedsStatistik!$C:$C,$C21)</f>
        <v>0</v>
      </c>
      <c r="J21" s="385">
        <f>SUMIFS(IndtastMaanedsStatistik!$E:$E,IndtastMaanedsStatistik!$A:$A,$B21,IndtastMaanedsStatistik!$B:$B,J$1,IndtastMaanedsStatistik!$C:$C,$C21)</f>
        <v>0</v>
      </c>
      <c r="K21" s="385">
        <f>SUMIFS(IndtastMaanedsStatistik!$E:$E,IndtastMaanedsStatistik!$A:$A,$B21,IndtastMaanedsStatistik!$B:$B,K$1,IndtastMaanedsStatistik!$C:$C,$C21)</f>
        <v>0</v>
      </c>
      <c r="L21" s="385">
        <f>SUMIFS(IndtastMaanedsStatistik!$E:$E,IndtastMaanedsStatistik!$A:$A,$B21,IndtastMaanedsStatistik!$B:$B,L$1,IndtastMaanedsStatistik!$C:$C,$C21)</f>
        <v>0</v>
      </c>
      <c r="M21" s="385">
        <f>SUMIFS(IndtastMaanedsStatistik!$E:$E,IndtastMaanedsStatistik!$A:$A,$B21,IndtastMaanedsStatistik!$B:$B,M$1,IndtastMaanedsStatistik!$C:$C,$C21)</f>
        <v>0</v>
      </c>
      <c r="N21" s="385">
        <f>SUMIFS(IndtastMaanedsStatistik!$E:$E,IndtastMaanedsStatistik!$A:$A,$B21,IndtastMaanedsStatistik!$B:$B,N$1,IndtastMaanedsStatistik!$C:$C,$C21)</f>
        <v>0</v>
      </c>
      <c r="O21" s="433">
        <f>SUMIFS(IndtastMaanedsStatistik!$E:$E,IndtastMaanedsStatistik!$A:$A,$B21,IndtastMaanedsStatistik!$B:$B,O$1,IndtastMaanedsStatistik!$C:$C,$C21)</f>
        <v>0</v>
      </c>
      <c r="P21" s="151">
        <f t="shared" si="0"/>
        <v>0</v>
      </c>
    </row>
    <row r="22" spans="1:16" x14ac:dyDescent="0.2">
      <c r="A22" s="151" t="str">
        <f t="shared" si="7"/>
        <v>2021</v>
      </c>
      <c r="B22" s="151">
        <v>2021</v>
      </c>
      <c r="C22" s="470"/>
      <c r="D22" s="385">
        <f>SUMIFS(IndtastMaanedsStatistik!$E:$E,IndtastMaanedsStatistik!$A:$A,$B22,IndtastMaanedsStatistik!$B:$B,D$1,IndtastMaanedsStatistik!$C:$C,$C22)</f>
        <v>0</v>
      </c>
      <c r="E22" s="385">
        <f>SUMIFS(IndtastMaanedsStatistik!$E:$E,IndtastMaanedsStatistik!$A:$A,$B22,IndtastMaanedsStatistik!$B:$B,E$1,IndtastMaanedsStatistik!$C:$C,$C22)</f>
        <v>0</v>
      </c>
      <c r="F22" s="385">
        <f>SUMIFS(IndtastMaanedsStatistik!$E:$E,IndtastMaanedsStatistik!$A:$A,$B22,IndtastMaanedsStatistik!$B:$B,F$1,IndtastMaanedsStatistik!$C:$C,$C22)</f>
        <v>0</v>
      </c>
      <c r="G22" s="385">
        <f>SUMIFS(IndtastMaanedsStatistik!$E:$E,IndtastMaanedsStatistik!$A:$A,$B22,IndtastMaanedsStatistik!$B:$B,G$1,IndtastMaanedsStatistik!$C:$C,$C22)</f>
        <v>0</v>
      </c>
      <c r="H22" s="385">
        <f>SUMIFS(IndtastMaanedsStatistik!$E:$E,IndtastMaanedsStatistik!$A:$A,$B22,IndtastMaanedsStatistik!$B:$B,H$1,IndtastMaanedsStatistik!$C:$C,$C22)</f>
        <v>0</v>
      </c>
      <c r="I22" s="385">
        <f>SUMIFS(IndtastMaanedsStatistik!$E:$E,IndtastMaanedsStatistik!$A:$A,$B22,IndtastMaanedsStatistik!$B:$B,I$1,IndtastMaanedsStatistik!$C:$C,$C22)</f>
        <v>0</v>
      </c>
      <c r="J22" s="385">
        <f>SUMIFS(IndtastMaanedsStatistik!$E:$E,IndtastMaanedsStatistik!$A:$A,$B22,IndtastMaanedsStatistik!$B:$B,J$1,IndtastMaanedsStatistik!$C:$C,$C22)</f>
        <v>0</v>
      </c>
      <c r="K22" s="385">
        <f>SUMIFS(IndtastMaanedsStatistik!$E:$E,IndtastMaanedsStatistik!$A:$A,$B22,IndtastMaanedsStatistik!$B:$B,K$1,IndtastMaanedsStatistik!$C:$C,$C22)</f>
        <v>0</v>
      </c>
      <c r="L22" s="385">
        <f>SUMIFS(IndtastMaanedsStatistik!$E:$E,IndtastMaanedsStatistik!$A:$A,$B22,IndtastMaanedsStatistik!$B:$B,L$1,IndtastMaanedsStatistik!$C:$C,$C22)</f>
        <v>0</v>
      </c>
      <c r="M22" s="385">
        <f>SUMIFS(IndtastMaanedsStatistik!$E:$E,IndtastMaanedsStatistik!$A:$A,$B22,IndtastMaanedsStatistik!$B:$B,M$1,IndtastMaanedsStatistik!$C:$C,$C22)</f>
        <v>0</v>
      </c>
      <c r="N22" s="385">
        <f>SUMIFS(IndtastMaanedsStatistik!$E:$E,IndtastMaanedsStatistik!$A:$A,$B22,IndtastMaanedsStatistik!$B:$B,N$1,IndtastMaanedsStatistik!$C:$C,$C22)</f>
        <v>0</v>
      </c>
      <c r="O22" s="433">
        <f>SUMIFS(IndtastMaanedsStatistik!$E:$E,IndtastMaanedsStatistik!$A:$A,$B22,IndtastMaanedsStatistik!$B:$B,O$1,IndtastMaanedsStatistik!$C:$C,$C22)</f>
        <v>0</v>
      </c>
      <c r="P22" s="151">
        <f t="shared" si="0"/>
        <v>0</v>
      </c>
    </row>
    <row r="23" spans="1:16" x14ac:dyDescent="0.2">
      <c r="A23" s="151" t="str">
        <f t="shared" si="7"/>
        <v>2021</v>
      </c>
      <c r="B23" s="151">
        <v>2021</v>
      </c>
      <c r="C23" s="470"/>
      <c r="D23" s="385">
        <f>SUMIFS(IndtastMaanedsStatistik!$E:$E,IndtastMaanedsStatistik!$A:$A,$B23,IndtastMaanedsStatistik!$B:$B,D$1,IndtastMaanedsStatistik!$C:$C,$C23)</f>
        <v>0</v>
      </c>
      <c r="E23" s="385">
        <f>SUMIFS(IndtastMaanedsStatistik!$E:$E,IndtastMaanedsStatistik!$A:$A,$B23,IndtastMaanedsStatistik!$B:$B,E$1,IndtastMaanedsStatistik!$C:$C,$C23)</f>
        <v>0</v>
      </c>
      <c r="F23" s="385">
        <f>SUMIFS(IndtastMaanedsStatistik!$E:$E,IndtastMaanedsStatistik!$A:$A,$B23,IndtastMaanedsStatistik!$B:$B,F$1,IndtastMaanedsStatistik!$C:$C,$C23)</f>
        <v>0</v>
      </c>
      <c r="G23" s="385">
        <f>SUMIFS(IndtastMaanedsStatistik!$E:$E,IndtastMaanedsStatistik!$A:$A,$B23,IndtastMaanedsStatistik!$B:$B,G$1,IndtastMaanedsStatistik!$C:$C,$C23)</f>
        <v>0</v>
      </c>
      <c r="H23" s="385">
        <f>SUMIFS(IndtastMaanedsStatistik!$E:$E,IndtastMaanedsStatistik!$A:$A,$B23,IndtastMaanedsStatistik!$B:$B,H$1,IndtastMaanedsStatistik!$C:$C,$C23)</f>
        <v>0</v>
      </c>
      <c r="I23" s="385">
        <f>SUMIFS(IndtastMaanedsStatistik!$E:$E,IndtastMaanedsStatistik!$A:$A,$B23,IndtastMaanedsStatistik!$B:$B,I$1,IndtastMaanedsStatistik!$C:$C,$C23)</f>
        <v>0</v>
      </c>
      <c r="J23" s="385">
        <f>SUMIFS(IndtastMaanedsStatistik!$E:$E,IndtastMaanedsStatistik!$A:$A,$B23,IndtastMaanedsStatistik!$B:$B,J$1,IndtastMaanedsStatistik!$C:$C,$C23)</f>
        <v>0</v>
      </c>
      <c r="K23" s="385">
        <f>SUMIFS(IndtastMaanedsStatistik!$E:$E,IndtastMaanedsStatistik!$A:$A,$B23,IndtastMaanedsStatistik!$B:$B,K$1,IndtastMaanedsStatistik!$C:$C,$C23)</f>
        <v>0</v>
      </c>
      <c r="L23" s="385">
        <f>SUMIFS(IndtastMaanedsStatistik!$E:$E,IndtastMaanedsStatistik!$A:$A,$B23,IndtastMaanedsStatistik!$B:$B,L$1,IndtastMaanedsStatistik!$C:$C,$C23)</f>
        <v>0</v>
      </c>
      <c r="M23" s="385">
        <f>SUMIFS(IndtastMaanedsStatistik!$E:$E,IndtastMaanedsStatistik!$A:$A,$B23,IndtastMaanedsStatistik!$B:$B,M$1,IndtastMaanedsStatistik!$C:$C,$C23)</f>
        <v>0</v>
      </c>
      <c r="N23" s="385">
        <f>SUMIFS(IndtastMaanedsStatistik!$E:$E,IndtastMaanedsStatistik!$A:$A,$B23,IndtastMaanedsStatistik!$B:$B,N$1,IndtastMaanedsStatistik!$C:$C,$C23)</f>
        <v>0</v>
      </c>
      <c r="O23" s="433">
        <f>SUMIFS(IndtastMaanedsStatistik!$E:$E,IndtastMaanedsStatistik!$A:$A,$B23,IndtastMaanedsStatistik!$B:$B,O$1,IndtastMaanedsStatistik!$C:$C,$C23)</f>
        <v>0</v>
      </c>
      <c r="P23" s="151">
        <f t="shared" si="0"/>
        <v>0</v>
      </c>
    </row>
    <row r="24" spans="1:16" x14ac:dyDescent="0.2">
      <c r="A24" s="151" t="str">
        <f t="shared" si="7"/>
        <v>2021</v>
      </c>
      <c r="B24" s="151">
        <v>2021</v>
      </c>
      <c r="C24" s="470"/>
      <c r="D24" s="385">
        <f>SUMIFS(IndtastMaanedsStatistik!$E:$E,IndtastMaanedsStatistik!$A:$A,$B24,IndtastMaanedsStatistik!$B:$B,D$1,IndtastMaanedsStatistik!$C:$C,$C24)</f>
        <v>0</v>
      </c>
      <c r="E24" s="385">
        <f>SUMIFS(IndtastMaanedsStatistik!$E:$E,IndtastMaanedsStatistik!$A:$A,$B24,IndtastMaanedsStatistik!$B:$B,E$1,IndtastMaanedsStatistik!$C:$C,$C24)</f>
        <v>0</v>
      </c>
      <c r="F24" s="385">
        <f>SUMIFS(IndtastMaanedsStatistik!$E:$E,IndtastMaanedsStatistik!$A:$A,$B24,IndtastMaanedsStatistik!$B:$B,F$1,IndtastMaanedsStatistik!$C:$C,$C24)</f>
        <v>0</v>
      </c>
      <c r="G24" s="385">
        <f>SUMIFS(IndtastMaanedsStatistik!$E:$E,IndtastMaanedsStatistik!$A:$A,$B24,IndtastMaanedsStatistik!$B:$B,G$1,IndtastMaanedsStatistik!$C:$C,$C24)</f>
        <v>0</v>
      </c>
      <c r="H24" s="385">
        <f>SUMIFS(IndtastMaanedsStatistik!$E:$E,IndtastMaanedsStatistik!$A:$A,$B24,IndtastMaanedsStatistik!$B:$B,H$1,IndtastMaanedsStatistik!$C:$C,$C24)</f>
        <v>0</v>
      </c>
      <c r="I24" s="385">
        <f>SUMIFS(IndtastMaanedsStatistik!$E:$E,IndtastMaanedsStatistik!$A:$A,$B24,IndtastMaanedsStatistik!$B:$B,I$1,IndtastMaanedsStatistik!$C:$C,$C24)</f>
        <v>0</v>
      </c>
      <c r="J24" s="385">
        <f>SUMIFS(IndtastMaanedsStatistik!$E:$E,IndtastMaanedsStatistik!$A:$A,$B24,IndtastMaanedsStatistik!$B:$B,J$1,IndtastMaanedsStatistik!$C:$C,$C24)</f>
        <v>0</v>
      </c>
      <c r="K24" s="385">
        <f>SUMIFS(IndtastMaanedsStatistik!$E:$E,IndtastMaanedsStatistik!$A:$A,$B24,IndtastMaanedsStatistik!$B:$B,K$1,IndtastMaanedsStatistik!$C:$C,$C24)</f>
        <v>0</v>
      </c>
      <c r="L24" s="385">
        <f>SUMIFS(IndtastMaanedsStatistik!$E:$E,IndtastMaanedsStatistik!$A:$A,$B24,IndtastMaanedsStatistik!$B:$B,L$1,IndtastMaanedsStatistik!$C:$C,$C24)</f>
        <v>0</v>
      </c>
      <c r="M24" s="385">
        <f>SUMIFS(IndtastMaanedsStatistik!$E:$E,IndtastMaanedsStatistik!$A:$A,$B24,IndtastMaanedsStatistik!$B:$B,M$1,IndtastMaanedsStatistik!$C:$C,$C24)</f>
        <v>0</v>
      </c>
      <c r="N24" s="385">
        <f>SUMIFS(IndtastMaanedsStatistik!$E:$E,IndtastMaanedsStatistik!$A:$A,$B24,IndtastMaanedsStatistik!$B:$B,N$1,IndtastMaanedsStatistik!$C:$C,$C24)</f>
        <v>0</v>
      </c>
      <c r="O24" s="433">
        <f>SUMIFS(IndtastMaanedsStatistik!$E:$E,IndtastMaanedsStatistik!$A:$A,$B24,IndtastMaanedsStatistik!$B:$B,O$1,IndtastMaanedsStatistik!$C:$C,$C24)</f>
        <v>0</v>
      </c>
      <c r="P24" s="151">
        <f t="shared" si="0"/>
        <v>0</v>
      </c>
    </row>
    <row r="25" spans="1:16" x14ac:dyDescent="0.2">
      <c r="A25" s="151" t="str">
        <f t="shared" si="7"/>
        <v>2021</v>
      </c>
      <c r="B25" s="151">
        <v>2021</v>
      </c>
      <c r="C25" s="470"/>
      <c r="D25" s="385">
        <f>SUMIFS(IndtastMaanedsStatistik!$E:$E,IndtastMaanedsStatistik!$A:$A,$B25,IndtastMaanedsStatistik!$B:$B,D$1,IndtastMaanedsStatistik!$C:$C,$C25)</f>
        <v>0</v>
      </c>
      <c r="E25" s="385">
        <f>SUMIFS(IndtastMaanedsStatistik!$E:$E,IndtastMaanedsStatistik!$A:$A,$B25,IndtastMaanedsStatistik!$B:$B,E$1,IndtastMaanedsStatistik!$C:$C,$C25)</f>
        <v>0</v>
      </c>
      <c r="F25" s="385">
        <f>SUMIFS(IndtastMaanedsStatistik!$E:$E,IndtastMaanedsStatistik!$A:$A,$B25,IndtastMaanedsStatistik!$B:$B,F$1,IndtastMaanedsStatistik!$C:$C,$C25)</f>
        <v>0</v>
      </c>
      <c r="G25" s="385">
        <f>SUMIFS(IndtastMaanedsStatistik!$E:$E,IndtastMaanedsStatistik!$A:$A,$B25,IndtastMaanedsStatistik!$B:$B,G$1,IndtastMaanedsStatistik!$C:$C,$C25)</f>
        <v>0</v>
      </c>
      <c r="H25" s="385">
        <f>SUMIFS(IndtastMaanedsStatistik!$E:$E,IndtastMaanedsStatistik!$A:$A,$B25,IndtastMaanedsStatistik!$B:$B,H$1,IndtastMaanedsStatistik!$C:$C,$C25)</f>
        <v>0</v>
      </c>
      <c r="I25" s="385">
        <f>SUMIFS(IndtastMaanedsStatistik!$E:$E,IndtastMaanedsStatistik!$A:$A,$B25,IndtastMaanedsStatistik!$B:$B,I$1,IndtastMaanedsStatistik!$C:$C,$C25)</f>
        <v>0</v>
      </c>
      <c r="J25" s="385">
        <f>SUMIFS(IndtastMaanedsStatistik!$E:$E,IndtastMaanedsStatistik!$A:$A,$B25,IndtastMaanedsStatistik!$B:$B,J$1,IndtastMaanedsStatistik!$C:$C,$C25)</f>
        <v>0</v>
      </c>
      <c r="K25" s="385">
        <f>SUMIFS(IndtastMaanedsStatistik!$E:$E,IndtastMaanedsStatistik!$A:$A,$B25,IndtastMaanedsStatistik!$B:$B,K$1,IndtastMaanedsStatistik!$C:$C,$C25)</f>
        <v>0</v>
      </c>
      <c r="L25" s="385">
        <f>SUMIFS(IndtastMaanedsStatistik!$E:$E,IndtastMaanedsStatistik!$A:$A,$B25,IndtastMaanedsStatistik!$B:$B,L$1,IndtastMaanedsStatistik!$C:$C,$C25)</f>
        <v>0</v>
      </c>
      <c r="M25" s="385">
        <f>SUMIFS(IndtastMaanedsStatistik!$E:$E,IndtastMaanedsStatistik!$A:$A,$B25,IndtastMaanedsStatistik!$B:$B,M$1,IndtastMaanedsStatistik!$C:$C,$C25)</f>
        <v>0</v>
      </c>
      <c r="N25" s="385">
        <f>SUMIFS(IndtastMaanedsStatistik!$E:$E,IndtastMaanedsStatistik!$A:$A,$B25,IndtastMaanedsStatistik!$B:$B,N$1,IndtastMaanedsStatistik!$C:$C,$C25)</f>
        <v>0</v>
      </c>
      <c r="O25" s="433">
        <f>SUMIFS(IndtastMaanedsStatistik!$E:$E,IndtastMaanedsStatistik!$A:$A,$B25,IndtastMaanedsStatistik!$B:$B,O$1,IndtastMaanedsStatistik!$C:$C,$C25)</f>
        <v>0</v>
      </c>
      <c r="P25" s="151">
        <f t="shared" si="0"/>
        <v>0</v>
      </c>
    </row>
    <row r="26" spans="1:16" x14ac:dyDescent="0.2">
      <c r="A26" s="151" t="str">
        <f t="shared" si="7"/>
        <v>2021</v>
      </c>
      <c r="B26" s="151">
        <v>2021</v>
      </c>
      <c r="C26" s="470"/>
      <c r="D26" s="385">
        <f>SUMIFS(IndtastMaanedsStatistik!$E:$E,IndtastMaanedsStatistik!$A:$A,$B26,IndtastMaanedsStatistik!$B:$B,D$1,IndtastMaanedsStatistik!$C:$C,$C26)</f>
        <v>0</v>
      </c>
      <c r="E26" s="385">
        <f>SUMIFS(IndtastMaanedsStatistik!$E:$E,IndtastMaanedsStatistik!$A:$A,$B26,IndtastMaanedsStatistik!$B:$B,E$1,IndtastMaanedsStatistik!$C:$C,$C26)</f>
        <v>0</v>
      </c>
      <c r="F26" s="385">
        <f>SUMIFS(IndtastMaanedsStatistik!$E:$E,IndtastMaanedsStatistik!$A:$A,$B26,IndtastMaanedsStatistik!$B:$B,F$1,IndtastMaanedsStatistik!$C:$C,$C26)</f>
        <v>0</v>
      </c>
      <c r="G26" s="385">
        <f>SUMIFS(IndtastMaanedsStatistik!$E:$E,IndtastMaanedsStatistik!$A:$A,$B26,IndtastMaanedsStatistik!$B:$B,G$1,IndtastMaanedsStatistik!$C:$C,$C26)</f>
        <v>0</v>
      </c>
      <c r="H26" s="385">
        <f>SUMIFS(IndtastMaanedsStatistik!$E:$E,IndtastMaanedsStatistik!$A:$A,$B26,IndtastMaanedsStatistik!$B:$B,H$1,IndtastMaanedsStatistik!$C:$C,$C26)</f>
        <v>0</v>
      </c>
      <c r="I26" s="385">
        <f>SUMIFS(IndtastMaanedsStatistik!$E:$E,IndtastMaanedsStatistik!$A:$A,$B26,IndtastMaanedsStatistik!$B:$B,I$1,IndtastMaanedsStatistik!$C:$C,$C26)</f>
        <v>0</v>
      </c>
      <c r="J26" s="385">
        <f>SUMIFS(IndtastMaanedsStatistik!$E:$E,IndtastMaanedsStatistik!$A:$A,$B26,IndtastMaanedsStatistik!$B:$B,J$1,IndtastMaanedsStatistik!$C:$C,$C26)</f>
        <v>0</v>
      </c>
      <c r="K26" s="385">
        <f>SUMIFS(IndtastMaanedsStatistik!$E:$E,IndtastMaanedsStatistik!$A:$A,$B26,IndtastMaanedsStatistik!$B:$B,K$1,IndtastMaanedsStatistik!$C:$C,$C26)</f>
        <v>0</v>
      </c>
      <c r="L26" s="385">
        <f>SUMIFS(IndtastMaanedsStatistik!$E:$E,IndtastMaanedsStatistik!$A:$A,$B26,IndtastMaanedsStatistik!$B:$B,L$1,IndtastMaanedsStatistik!$C:$C,$C26)</f>
        <v>0</v>
      </c>
      <c r="M26" s="385">
        <f>SUMIFS(IndtastMaanedsStatistik!$E:$E,IndtastMaanedsStatistik!$A:$A,$B26,IndtastMaanedsStatistik!$B:$B,M$1,IndtastMaanedsStatistik!$C:$C,$C26)</f>
        <v>0</v>
      </c>
      <c r="N26" s="385">
        <f>SUMIFS(IndtastMaanedsStatistik!$E:$E,IndtastMaanedsStatistik!$A:$A,$B26,IndtastMaanedsStatistik!$B:$B,N$1,IndtastMaanedsStatistik!$C:$C,$C26)</f>
        <v>0</v>
      </c>
      <c r="O26" s="433">
        <f>SUMIFS(IndtastMaanedsStatistik!$E:$E,IndtastMaanedsStatistik!$A:$A,$B26,IndtastMaanedsStatistik!$B:$B,O$1,IndtastMaanedsStatistik!$C:$C,$C26)</f>
        <v>0</v>
      </c>
      <c r="P26" s="151">
        <f t="shared" si="0"/>
        <v>0</v>
      </c>
    </row>
    <row r="27" spans="1:16" x14ac:dyDescent="0.2">
      <c r="A27" s="151" t="str">
        <f t="shared" si="7"/>
        <v>2021</v>
      </c>
      <c r="B27" s="151">
        <v>2021</v>
      </c>
      <c r="C27" s="470"/>
      <c r="D27" s="385">
        <f>SUMIFS(IndtastMaanedsStatistik!$E:$E,IndtastMaanedsStatistik!$A:$A,$B27,IndtastMaanedsStatistik!$B:$B,D$1,IndtastMaanedsStatistik!$C:$C,$C27)</f>
        <v>0</v>
      </c>
      <c r="E27" s="385">
        <f>SUMIFS(IndtastMaanedsStatistik!$E:$E,IndtastMaanedsStatistik!$A:$A,$B27,IndtastMaanedsStatistik!$B:$B,E$1,IndtastMaanedsStatistik!$C:$C,$C27)</f>
        <v>0</v>
      </c>
      <c r="F27" s="385">
        <f>SUMIFS(IndtastMaanedsStatistik!$E:$E,IndtastMaanedsStatistik!$A:$A,$B27,IndtastMaanedsStatistik!$B:$B,F$1,IndtastMaanedsStatistik!$C:$C,$C27)</f>
        <v>0</v>
      </c>
      <c r="G27" s="385">
        <f>SUMIFS(IndtastMaanedsStatistik!$E:$E,IndtastMaanedsStatistik!$A:$A,$B27,IndtastMaanedsStatistik!$B:$B,G$1,IndtastMaanedsStatistik!$C:$C,$C27)</f>
        <v>0</v>
      </c>
      <c r="H27" s="385">
        <f>SUMIFS(IndtastMaanedsStatistik!$E:$E,IndtastMaanedsStatistik!$A:$A,$B27,IndtastMaanedsStatistik!$B:$B,H$1,IndtastMaanedsStatistik!$C:$C,$C27)</f>
        <v>0</v>
      </c>
      <c r="I27" s="385">
        <f>SUMIFS(IndtastMaanedsStatistik!$E:$E,IndtastMaanedsStatistik!$A:$A,$B27,IndtastMaanedsStatistik!$B:$B,I$1,IndtastMaanedsStatistik!$C:$C,$C27)</f>
        <v>0</v>
      </c>
      <c r="J27" s="385">
        <f>SUMIFS(IndtastMaanedsStatistik!$E:$E,IndtastMaanedsStatistik!$A:$A,$B27,IndtastMaanedsStatistik!$B:$B,J$1,IndtastMaanedsStatistik!$C:$C,$C27)</f>
        <v>0</v>
      </c>
      <c r="K27" s="385">
        <f>SUMIFS(IndtastMaanedsStatistik!$E:$E,IndtastMaanedsStatistik!$A:$A,$B27,IndtastMaanedsStatistik!$B:$B,K$1,IndtastMaanedsStatistik!$C:$C,$C27)</f>
        <v>0</v>
      </c>
      <c r="L27" s="385">
        <f>SUMIFS(IndtastMaanedsStatistik!$E:$E,IndtastMaanedsStatistik!$A:$A,$B27,IndtastMaanedsStatistik!$B:$B,L$1,IndtastMaanedsStatistik!$C:$C,$C27)</f>
        <v>0</v>
      </c>
      <c r="M27" s="385">
        <f>SUMIFS(IndtastMaanedsStatistik!$E:$E,IndtastMaanedsStatistik!$A:$A,$B27,IndtastMaanedsStatistik!$B:$B,M$1,IndtastMaanedsStatistik!$C:$C,$C27)</f>
        <v>0</v>
      </c>
      <c r="N27" s="385">
        <f>SUMIFS(IndtastMaanedsStatistik!$E:$E,IndtastMaanedsStatistik!$A:$A,$B27,IndtastMaanedsStatistik!$B:$B,N$1,IndtastMaanedsStatistik!$C:$C,$C27)</f>
        <v>0</v>
      </c>
      <c r="O27" s="433">
        <f>SUMIFS(IndtastMaanedsStatistik!$E:$E,IndtastMaanedsStatistik!$A:$A,$B27,IndtastMaanedsStatistik!$B:$B,O$1,IndtastMaanedsStatistik!$C:$C,$C27)</f>
        <v>0</v>
      </c>
      <c r="P27" s="151">
        <f t="shared" si="0"/>
        <v>0</v>
      </c>
    </row>
    <row r="28" spans="1:16" x14ac:dyDescent="0.2">
      <c r="A28" s="151" t="str">
        <f t="shared" si="7"/>
        <v>2021</v>
      </c>
      <c r="B28" s="151">
        <v>2021</v>
      </c>
      <c r="C28" s="470"/>
      <c r="D28" s="385">
        <f>SUMIFS(IndtastMaanedsStatistik!$E:$E,IndtastMaanedsStatistik!$A:$A,$B28,IndtastMaanedsStatistik!$B:$B,D$1,IndtastMaanedsStatistik!$C:$C,$C28)</f>
        <v>0</v>
      </c>
      <c r="E28" s="385">
        <f>SUMIFS(IndtastMaanedsStatistik!$E:$E,IndtastMaanedsStatistik!$A:$A,$B28,IndtastMaanedsStatistik!$B:$B,E$1,IndtastMaanedsStatistik!$C:$C,$C28)</f>
        <v>0</v>
      </c>
      <c r="F28" s="385">
        <f>SUMIFS(IndtastMaanedsStatistik!$E:$E,IndtastMaanedsStatistik!$A:$A,$B28,IndtastMaanedsStatistik!$B:$B,F$1,IndtastMaanedsStatistik!$C:$C,$C28)</f>
        <v>0</v>
      </c>
      <c r="G28" s="385">
        <f>SUMIFS(IndtastMaanedsStatistik!$E:$E,IndtastMaanedsStatistik!$A:$A,$B28,IndtastMaanedsStatistik!$B:$B,G$1,IndtastMaanedsStatistik!$C:$C,$C28)</f>
        <v>0</v>
      </c>
      <c r="H28" s="385">
        <f>SUMIFS(IndtastMaanedsStatistik!$E:$E,IndtastMaanedsStatistik!$A:$A,$B28,IndtastMaanedsStatistik!$B:$B,H$1,IndtastMaanedsStatistik!$C:$C,$C28)</f>
        <v>0</v>
      </c>
      <c r="I28" s="385">
        <f>SUMIFS(IndtastMaanedsStatistik!$E:$E,IndtastMaanedsStatistik!$A:$A,$B28,IndtastMaanedsStatistik!$B:$B,I$1,IndtastMaanedsStatistik!$C:$C,$C28)</f>
        <v>0</v>
      </c>
      <c r="J28" s="385">
        <f>SUMIFS(IndtastMaanedsStatistik!$E:$E,IndtastMaanedsStatistik!$A:$A,$B28,IndtastMaanedsStatistik!$B:$B,J$1,IndtastMaanedsStatistik!$C:$C,$C28)</f>
        <v>0</v>
      </c>
      <c r="K28" s="385">
        <f>SUMIFS(IndtastMaanedsStatistik!$E:$E,IndtastMaanedsStatistik!$A:$A,$B28,IndtastMaanedsStatistik!$B:$B,K$1,IndtastMaanedsStatistik!$C:$C,$C28)</f>
        <v>0</v>
      </c>
      <c r="L28" s="385">
        <f>SUMIFS(IndtastMaanedsStatistik!$E:$E,IndtastMaanedsStatistik!$A:$A,$B28,IndtastMaanedsStatistik!$B:$B,L$1,IndtastMaanedsStatistik!$C:$C,$C28)</f>
        <v>0</v>
      </c>
      <c r="M28" s="385">
        <f>SUMIFS(IndtastMaanedsStatistik!$E:$E,IndtastMaanedsStatistik!$A:$A,$B28,IndtastMaanedsStatistik!$B:$B,M$1,IndtastMaanedsStatistik!$C:$C,$C28)</f>
        <v>0</v>
      </c>
      <c r="N28" s="385">
        <f>SUMIFS(IndtastMaanedsStatistik!$E:$E,IndtastMaanedsStatistik!$A:$A,$B28,IndtastMaanedsStatistik!$B:$B,N$1,IndtastMaanedsStatistik!$C:$C,$C28)</f>
        <v>0</v>
      </c>
      <c r="O28" s="433">
        <f>SUMIFS(IndtastMaanedsStatistik!$E:$E,IndtastMaanedsStatistik!$A:$A,$B28,IndtastMaanedsStatistik!$B:$B,O$1,IndtastMaanedsStatistik!$C:$C,$C28)</f>
        <v>0</v>
      </c>
      <c r="P28" s="151">
        <f t="shared" si="0"/>
        <v>0</v>
      </c>
    </row>
    <row r="29" spans="1:16" x14ac:dyDescent="0.2">
      <c r="A29" s="151" t="str">
        <f t="shared" si="7"/>
        <v>2021</v>
      </c>
      <c r="B29" s="151">
        <v>2021</v>
      </c>
      <c r="C29" s="470"/>
      <c r="D29" s="385">
        <f>SUMIFS(IndtastMaanedsStatistik!$E:$E,IndtastMaanedsStatistik!$A:$A,$B29,IndtastMaanedsStatistik!$B:$B,D$1,IndtastMaanedsStatistik!$C:$C,$C29)</f>
        <v>0</v>
      </c>
      <c r="E29" s="385">
        <f>SUMIFS(IndtastMaanedsStatistik!$E:$E,IndtastMaanedsStatistik!$A:$A,$B29,IndtastMaanedsStatistik!$B:$B,E$1,IndtastMaanedsStatistik!$C:$C,$C29)</f>
        <v>0</v>
      </c>
      <c r="F29" s="385">
        <f>SUMIFS(IndtastMaanedsStatistik!$E:$E,IndtastMaanedsStatistik!$A:$A,$B29,IndtastMaanedsStatistik!$B:$B,F$1,IndtastMaanedsStatistik!$C:$C,$C29)</f>
        <v>0</v>
      </c>
      <c r="G29" s="385">
        <f>SUMIFS(IndtastMaanedsStatistik!$E:$E,IndtastMaanedsStatistik!$A:$A,$B29,IndtastMaanedsStatistik!$B:$B,G$1,IndtastMaanedsStatistik!$C:$C,$C29)</f>
        <v>0</v>
      </c>
      <c r="H29" s="385">
        <f>SUMIFS(IndtastMaanedsStatistik!$E:$E,IndtastMaanedsStatistik!$A:$A,$B29,IndtastMaanedsStatistik!$B:$B,H$1,IndtastMaanedsStatistik!$C:$C,$C29)</f>
        <v>0</v>
      </c>
      <c r="I29" s="385">
        <f>SUMIFS(IndtastMaanedsStatistik!$E:$E,IndtastMaanedsStatistik!$A:$A,$B29,IndtastMaanedsStatistik!$B:$B,I$1,IndtastMaanedsStatistik!$C:$C,$C29)</f>
        <v>0</v>
      </c>
      <c r="J29" s="385">
        <f>SUMIFS(IndtastMaanedsStatistik!$E:$E,IndtastMaanedsStatistik!$A:$A,$B29,IndtastMaanedsStatistik!$B:$B,J$1,IndtastMaanedsStatistik!$C:$C,$C29)</f>
        <v>0</v>
      </c>
      <c r="K29" s="385">
        <f>SUMIFS(IndtastMaanedsStatistik!$E:$E,IndtastMaanedsStatistik!$A:$A,$B29,IndtastMaanedsStatistik!$B:$B,K$1,IndtastMaanedsStatistik!$C:$C,$C29)</f>
        <v>0</v>
      </c>
      <c r="L29" s="385">
        <f>SUMIFS(IndtastMaanedsStatistik!$E:$E,IndtastMaanedsStatistik!$A:$A,$B29,IndtastMaanedsStatistik!$B:$B,L$1,IndtastMaanedsStatistik!$C:$C,$C29)</f>
        <v>0</v>
      </c>
      <c r="M29" s="385">
        <f>SUMIFS(IndtastMaanedsStatistik!$E:$E,IndtastMaanedsStatistik!$A:$A,$B29,IndtastMaanedsStatistik!$B:$B,M$1,IndtastMaanedsStatistik!$C:$C,$C29)</f>
        <v>0</v>
      </c>
      <c r="N29" s="385">
        <f>SUMIFS(IndtastMaanedsStatistik!$E:$E,IndtastMaanedsStatistik!$A:$A,$B29,IndtastMaanedsStatistik!$B:$B,N$1,IndtastMaanedsStatistik!$C:$C,$C29)</f>
        <v>0</v>
      </c>
      <c r="O29" s="433">
        <f>SUMIFS(IndtastMaanedsStatistik!$E:$E,IndtastMaanedsStatistik!$A:$A,$B29,IndtastMaanedsStatistik!$B:$B,O$1,IndtastMaanedsStatistik!$C:$C,$C29)</f>
        <v>0</v>
      </c>
      <c r="P29" s="151">
        <f t="shared" si="0"/>
        <v>0</v>
      </c>
    </row>
    <row r="30" spans="1:16" x14ac:dyDescent="0.2">
      <c r="A30" s="151" t="str">
        <f t="shared" si="7"/>
        <v>2021</v>
      </c>
      <c r="B30" s="151">
        <v>2021</v>
      </c>
      <c r="C30" s="470"/>
      <c r="D30" s="385">
        <f>SUMIFS(IndtastMaanedsStatistik!$E:$E,IndtastMaanedsStatistik!$A:$A,$B30,IndtastMaanedsStatistik!$B:$B,D$1,IndtastMaanedsStatistik!$C:$C,$C30)</f>
        <v>0</v>
      </c>
      <c r="E30" s="385">
        <f>SUMIFS(IndtastMaanedsStatistik!$E:$E,IndtastMaanedsStatistik!$A:$A,$B30,IndtastMaanedsStatistik!$B:$B,E$1,IndtastMaanedsStatistik!$C:$C,$C30)</f>
        <v>0</v>
      </c>
      <c r="F30" s="385">
        <f>SUMIFS(IndtastMaanedsStatistik!$E:$E,IndtastMaanedsStatistik!$A:$A,$B30,IndtastMaanedsStatistik!$B:$B,F$1,IndtastMaanedsStatistik!$C:$C,$C30)</f>
        <v>0</v>
      </c>
      <c r="G30" s="385">
        <f>SUMIFS(IndtastMaanedsStatistik!$E:$E,IndtastMaanedsStatistik!$A:$A,$B30,IndtastMaanedsStatistik!$B:$B,G$1,IndtastMaanedsStatistik!$C:$C,$C30)</f>
        <v>0</v>
      </c>
      <c r="H30" s="385">
        <f>SUMIFS(IndtastMaanedsStatistik!$E:$E,IndtastMaanedsStatistik!$A:$A,$B30,IndtastMaanedsStatistik!$B:$B,H$1,IndtastMaanedsStatistik!$C:$C,$C30)</f>
        <v>0</v>
      </c>
      <c r="I30" s="385">
        <f>SUMIFS(IndtastMaanedsStatistik!$E:$E,IndtastMaanedsStatistik!$A:$A,$B30,IndtastMaanedsStatistik!$B:$B,I$1,IndtastMaanedsStatistik!$C:$C,$C30)</f>
        <v>0</v>
      </c>
      <c r="J30" s="385">
        <f>SUMIFS(IndtastMaanedsStatistik!$E:$E,IndtastMaanedsStatistik!$A:$A,$B30,IndtastMaanedsStatistik!$B:$B,J$1,IndtastMaanedsStatistik!$C:$C,$C30)</f>
        <v>0</v>
      </c>
      <c r="K30" s="385">
        <f>SUMIFS(IndtastMaanedsStatistik!$E:$E,IndtastMaanedsStatistik!$A:$A,$B30,IndtastMaanedsStatistik!$B:$B,K$1,IndtastMaanedsStatistik!$C:$C,$C30)</f>
        <v>0</v>
      </c>
      <c r="L30" s="385">
        <f>SUMIFS(IndtastMaanedsStatistik!$E:$E,IndtastMaanedsStatistik!$A:$A,$B30,IndtastMaanedsStatistik!$B:$B,L$1,IndtastMaanedsStatistik!$C:$C,$C30)</f>
        <v>0</v>
      </c>
      <c r="M30" s="385">
        <f>SUMIFS(IndtastMaanedsStatistik!$E:$E,IndtastMaanedsStatistik!$A:$A,$B30,IndtastMaanedsStatistik!$B:$B,M$1,IndtastMaanedsStatistik!$C:$C,$C30)</f>
        <v>0</v>
      </c>
      <c r="N30" s="385">
        <f>SUMIFS(IndtastMaanedsStatistik!$E:$E,IndtastMaanedsStatistik!$A:$A,$B30,IndtastMaanedsStatistik!$B:$B,N$1,IndtastMaanedsStatistik!$C:$C,$C30)</f>
        <v>0</v>
      </c>
      <c r="O30" s="433">
        <f>SUMIFS(IndtastMaanedsStatistik!$E:$E,IndtastMaanedsStatistik!$A:$A,$B30,IndtastMaanedsStatistik!$B:$B,O$1,IndtastMaanedsStatistik!$C:$C,$C30)</f>
        <v>0</v>
      </c>
      <c r="P30" s="151">
        <f t="shared" si="0"/>
        <v>0</v>
      </c>
    </row>
    <row r="31" spans="1:16" x14ac:dyDescent="0.2">
      <c r="A31" s="151" t="str">
        <f t="shared" si="1"/>
        <v>2021</v>
      </c>
      <c r="B31" s="151">
        <v>2021</v>
      </c>
      <c r="C31" s="470"/>
      <c r="D31" s="385">
        <f>SUMIFS(IndtastMaanedsStatistik!$E:$E,IndtastMaanedsStatistik!$A:$A,$B31,IndtastMaanedsStatistik!$B:$B,D$1,IndtastMaanedsStatistik!$C:$C,$C31)</f>
        <v>0</v>
      </c>
      <c r="E31" s="385">
        <f>SUMIFS(IndtastMaanedsStatistik!$E:$E,IndtastMaanedsStatistik!$A:$A,$B31,IndtastMaanedsStatistik!$B:$B,E$1,IndtastMaanedsStatistik!$C:$C,$C31)</f>
        <v>0</v>
      </c>
      <c r="F31" s="385">
        <f>SUMIFS(IndtastMaanedsStatistik!$E:$E,IndtastMaanedsStatistik!$A:$A,$B31,IndtastMaanedsStatistik!$B:$B,F$1,IndtastMaanedsStatistik!$C:$C,$C31)</f>
        <v>0</v>
      </c>
      <c r="G31" s="385">
        <f>SUMIFS(IndtastMaanedsStatistik!$E:$E,IndtastMaanedsStatistik!$A:$A,$B31,IndtastMaanedsStatistik!$B:$B,G$1,IndtastMaanedsStatistik!$C:$C,$C31)</f>
        <v>0</v>
      </c>
      <c r="H31" s="385">
        <f>SUMIFS(IndtastMaanedsStatistik!$E:$E,IndtastMaanedsStatistik!$A:$A,$B31,IndtastMaanedsStatistik!$B:$B,H$1,IndtastMaanedsStatistik!$C:$C,$C31)</f>
        <v>0</v>
      </c>
      <c r="I31" s="385">
        <f>SUMIFS(IndtastMaanedsStatistik!$E:$E,IndtastMaanedsStatistik!$A:$A,$B31,IndtastMaanedsStatistik!$B:$B,I$1,IndtastMaanedsStatistik!$C:$C,$C31)</f>
        <v>0</v>
      </c>
      <c r="J31" s="385">
        <f>SUMIFS(IndtastMaanedsStatistik!$E:$E,IndtastMaanedsStatistik!$A:$A,$B31,IndtastMaanedsStatistik!$B:$B,J$1,IndtastMaanedsStatistik!$C:$C,$C31)</f>
        <v>0</v>
      </c>
      <c r="K31" s="385">
        <f>SUMIFS(IndtastMaanedsStatistik!$E:$E,IndtastMaanedsStatistik!$A:$A,$B31,IndtastMaanedsStatistik!$B:$B,K$1,IndtastMaanedsStatistik!$C:$C,$C31)</f>
        <v>0</v>
      </c>
      <c r="L31" s="385">
        <f>SUMIFS(IndtastMaanedsStatistik!$E:$E,IndtastMaanedsStatistik!$A:$A,$B31,IndtastMaanedsStatistik!$B:$B,L$1,IndtastMaanedsStatistik!$C:$C,$C31)</f>
        <v>0</v>
      </c>
      <c r="M31" s="385">
        <f>SUMIFS(IndtastMaanedsStatistik!$E:$E,IndtastMaanedsStatistik!$A:$A,$B31,IndtastMaanedsStatistik!$B:$B,M$1,IndtastMaanedsStatistik!$C:$C,$C31)</f>
        <v>0</v>
      </c>
      <c r="N31" s="385">
        <f>SUMIFS(IndtastMaanedsStatistik!$E:$E,IndtastMaanedsStatistik!$A:$A,$B31,IndtastMaanedsStatistik!$B:$B,N$1,IndtastMaanedsStatistik!$C:$C,$C31)</f>
        <v>0</v>
      </c>
      <c r="O31" s="433">
        <f>SUMIFS(IndtastMaanedsStatistik!$E:$E,IndtastMaanedsStatistik!$A:$A,$B31,IndtastMaanedsStatistik!$B:$B,O$1,IndtastMaanedsStatistik!$C:$C,$C31)</f>
        <v>0</v>
      </c>
      <c r="P31" s="151">
        <f t="shared" si="0"/>
        <v>0</v>
      </c>
    </row>
    <row r="32" spans="1:16" x14ac:dyDescent="0.2">
      <c r="A32" s="151" t="str">
        <f t="shared" si="1"/>
        <v>2021</v>
      </c>
      <c r="B32" s="151">
        <v>2021</v>
      </c>
      <c r="C32" s="470"/>
      <c r="D32" s="385">
        <f>SUMIFS(IndtastMaanedsStatistik!$E:$E,IndtastMaanedsStatistik!$A:$A,$B32,IndtastMaanedsStatistik!$B:$B,D$1,IndtastMaanedsStatistik!$C:$C,$C32)</f>
        <v>0</v>
      </c>
      <c r="E32" s="385">
        <f>SUMIFS(IndtastMaanedsStatistik!$E:$E,IndtastMaanedsStatistik!$A:$A,$B32,IndtastMaanedsStatistik!$B:$B,E$1,IndtastMaanedsStatistik!$C:$C,$C32)</f>
        <v>0</v>
      </c>
      <c r="F32" s="385">
        <f>SUMIFS(IndtastMaanedsStatistik!$E:$E,IndtastMaanedsStatistik!$A:$A,$B32,IndtastMaanedsStatistik!$B:$B,F$1,IndtastMaanedsStatistik!$C:$C,$C32)</f>
        <v>0</v>
      </c>
      <c r="G32" s="385">
        <f>SUMIFS(IndtastMaanedsStatistik!$E:$E,IndtastMaanedsStatistik!$A:$A,$B32,IndtastMaanedsStatistik!$B:$B,G$1,IndtastMaanedsStatistik!$C:$C,$C32)</f>
        <v>0</v>
      </c>
      <c r="H32" s="385">
        <f>SUMIFS(IndtastMaanedsStatistik!$E:$E,IndtastMaanedsStatistik!$A:$A,$B32,IndtastMaanedsStatistik!$B:$B,H$1,IndtastMaanedsStatistik!$C:$C,$C32)</f>
        <v>0</v>
      </c>
      <c r="I32" s="385">
        <f>SUMIFS(IndtastMaanedsStatistik!$E:$E,IndtastMaanedsStatistik!$A:$A,$B32,IndtastMaanedsStatistik!$B:$B,I$1,IndtastMaanedsStatistik!$C:$C,$C32)</f>
        <v>0</v>
      </c>
      <c r="J32" s="385">
        <f>SUMIFS(IndtastMaanedsStatistik!$E:$E,IndtastMaanedsStatistik!$A:$A,$B32,IndtastMaanedsStatistik!$B:$B,J$1,IndtastMaanedsStatistik!$C:$C,$C32)</f>
        <v>0</v>
      </c>
      <c r="K32" s="385">
        <f>SUMIFS(IndtastMaanedsStatistik!$E:$E,IndtastMaanedsStatistik!$A:$A,$B32,IndtastMaanedsStatistik!$B:$B,K$1,IndtastMaanedsStatistik!$C:$C,$C32)</f>
        <v>0</v>
      </c>
      <c r="L32" s="385">
        <f>SUMIFS(IndtastMaanedsStatistik!$E:$E,IndtastMaanedsStatistik!$A:$A,$B32,IndtastMaanedsStatistik!$B:$B,L$1,IndtastMaanedsStatistik!$C:$C,$C32)</f>
        <v>0</v>
      </c>
      <c r="M32" s="385">
        <f>SUMIFS(IndtastMaanedsStatistik!$E:$E,IndtastMaanedsStatistik!$A:$A,$B32,IndtastMaanedsStatistik!$B:$B,M$1,IndtastMaanedsStatistik!$C:$C,$C32)</f>
        <v>0</v>
      </c>
      <c r="N32" s="385">
        <f>SUMIFS(IndtastMaanedsStatistik!$E:$E,IndtastMaanedsStatistik!$A:$A,$B32,IndtastMaanedsStatistik!$B:$B,N$1,IndtastMaanedsStatistik!$C:$C,$C32)</f>
        <v>0</v>
      </c>
      <c r="O32" s="433">
        <f>SUMIFS(IndtastMaanedsStatistik!$E:$E,IndtastMaanedsStatistik!$A:$A,$B32,IndtastMaanedsStatistik!$B:$B,O$1,IndtastMaanedsStatistik!$C:$C,$C32)</f>
        <v>0</v>
      </c>
      <c r="P32" s="151">
        <f t="shared" si="0"/>
        <v>0</v>
      </c>
    </row>
    <row r="33" spans="1:16" x14ac:dyDescent="0.2">
      <c r="A33" s="151" t="str">
        <f t="shared" si="1"/>
        <v>2021I alt</v>
      </c>
      <c r="B33" s="281">
        <v>2021</v>
      </c>
      <c r="C33" s="393" t="s">
        <v>795</v>
      </c>
      <c r="D33" s="281">
        <f>SUM(D18:D32)</f>
        <v>1720</v>
      </c>
      <c r="E33" s="281">
        <f t="shared" ref="E33:O33" si="8">SUM(E18:E32)</f>
        <v>1720</v>
      </c>
      <c r="F33" s="281">
        <f t="shared" si="8"/>
        <v>0</v>
      </c>
      <c r="G33" s="281">
        <f t="shared" si="8"/>
        <v>0</v>
      </c>
      <c r="H33" s="281">
        <f t="shared" si="8"/>
        <v>0</v>
      </c>
      <c r="I33" s="281">
        <f t="shared" si="8"/>
        <v>0</v>
      </c>
      <c r="J33" s="281">
        <f t="shared" si="8"/>
        <v>0</v>
      </c>
      <c r="K33" s="281">
        <f t="shared" si="8"/>
        <v>0</v>
      </c>
      <c r="L33" s="281">
        <f t="shared" si="8"/>
        <v>0</v>
      </c>
      <c r="M33" s="281">
        <f t="shared" si="8"/>
        <v>0</v>
      </c>
      <c r="N33" s="281">
        <f t="shared" si="8"/>
        <v>0</v>
      </c>
      <c r="O33" s="282">
        <f t="shared" si="8"/>
        <v>0</v>
      </c>
      <c r="P33" s="281">
        <f>SUM(P18:P32)</f>
        <v>3440</v>
      </c>
    </row>
    <row r="34" spans="1:16" x14ac:dyDescent="0.2">
      <c r="A34" t="str">
        <f t="shared" si="1"/>
        <v/>
      </c>
    </row>
    <row r="35" spans="1:16" x14ac:dyDescent="0.2">
      <c r="A35" t="str">
        <f t="shared" si="1"/>
        <v/>
      </c>
    </row>
    <row r="36" spans="1:16" x14ac:dyDescent="0.2">
      <c r="A36" t="str">
        <f t="shared" si="1"/>
        <v/>
      </c>
    </row>
    <row r="37" spans="1:16" x14ac:dyDescent="0.2">
      <c r="A37" t="str">
        <f t="shared" si="1"/>
        <v/>
      </c>
    </row>
    <row r="38" spans="1:16" x14ac:dyDescent="0.2">
      <c r="A38" t="str">
        <f t="shared" si="1"/>
        <v/>
      </c>
    </row>
    <row r="39" spans="1:16" x14ac:dyDescent="0.2">
      <c r="A39" t="str">
        <f t="shared" si="1"/>
        <v/>
      </c>
    </row>
    <row r="40" spans="1:16" x14ac:dyDescent="0.2">
      <c r="A40" t="str">
        <f t="shared" si="1"/>
        <v/>
      </c>
    </row>
    <row r="41" spans="1:16" x14ac:dyDescent="0.2">
      <c r="A41" t="str">
        <f t="shared" si="1"/>
        <v/>
      </c>
    </row>
    <row r="42" spans="1:16" x14ac:dyDescent="0.2">
      <c r="A42" t="str">
        <f t="shared" si="1"/>
        <v/>
      </c>
    </row>
    <row r="43" spans="1:16" x14ac:dyDescent="0.2">
      <c r="A43" t="str">
        <f t="shared" si="1"/>
        <v/>
      </c>
    </row>
    <row r="44" spans="1:16" x14ac:dyDescent="0.2">
      <c r="A44" t="str">
        <f t="shared" si="1"/>
        <v/>
      </c>
    </row>
    <row r="45" spans="1:16" x14ac:dyDescent="0.2">
      <c r="A45" t="str">
        <f t="shared" si="1"/>
        <v/>
      </c>
    </row>
    <row r="46" spans="1:16" x14ac:dyDescent="0.2">
      <c r="A46" t="str">
        <f t="shared" si="1"/>
        <v/>
      </c>
    </row>
    <row r="47" spans="1:16" x14ac:dyDescent="0.2">
      <c r="A47" t="str">
        <f t="shared" si="1"/>
        <v/>
      </c>
    </row>
    <row r="48" spans="1:16" x14ac:dyDescent="0.2">
      <c r="A48" t="str">
        <f t="shared" si="1"/>
        <v/>
      </c>
    </row>
    <row r="49" spans="1:1" x14ac:dyDescent="0.2">
      <c r="A49" t="str">
        <f t="shared" si="1"/>
        <v/>
      </c>
    </row>
    <row r="50" spans="1:1" x14ac:dyDescent="0.2">
      <c r="A50" t="str">
        <f t="shared" si="1"/>
        <v/>
      </c>
    </row>
    <row r="51" spans="1:1" x14ac:dyDescent="0.2">
      <c r="A51" t="str">
        <f t="shared" si="1"/>
        <v/>
      </c>
    </row>
    <row r="52" spans="1:1" x14ac:dyDescent="0.2">
      <c r="A52" t="str">
        <f t="shared" si="1"/>
        <v/>
      </c>
    </row>
    <row r="53" spans="1:1" x14ac:dyDescent="0.2">
      <c r="A53" t="str">
        <f t="shared" si="1"/>
        <v/>
      </c>
    </row>
    <row r="54" spans="1:1" x14ac:dyDescent="0.2">
      <c r="A54" t="str">
        <f t="shared" si="1"/>
        <v/>
      </c>
    </row>
    <row r="55" spans="1:1" x14ac:dyDescent="0.2">
      <c r="A55" t="str">
        <f t="shared" si="1"/>
        <v/>
      </c>
    </row>
    <row r="56" spans="1:1" x14ac:dyDescent="0.2">
      <c r="A56" t="str">
        <f t="shared" si="1"/>
        <v/>
      </c>
    </row>
    <row r="57" spans="1:1" x14ac:dyDescent="0.2">
      <c r="A57" t="str">
        <f t="shared" si="1"/>
        <v/>
      </c>
    </row>
    <row r="58" spans="1:1" x14ac:dyDescent="0.2">
      <c r="A58" t="str">
        <f t="shared" si="1"/>
        <v/>
      </c>
    </row>
    <row r="59" spans="1:1" x14ac:dyDescent="0.2">
      <c r="A59" t="str">
        <f t="shared" si="1"/>
        <v/>
      </c>
    </row>
    <row r="60" spans="1:1" x14ac:dyDescent="0.2">
      <c r="A60" t="str">
        <f t="shared" si="1"/>
        <v/>
      </c>
    </row>
    <row r="61" spans="1:1" x14ac:dyDescent="0.2">
      <c r="A61" t="str">
        <f t="shared" si="1"/>
        <v/>
      </c>
    </row>
    <row r="62" spans="1:1" x14ac:dyDescent="0.2">
      <c r="A62" t="str">
        <f t="shared" si="1"/>
        <v/>
      </c>
    </row>
    <row r="63" spans="1:1" x14ac:dyDescent="0.2">
      <c r="A63" t="str">
        <f t="shared" si="1"/>
        <v/>
      </c>
    </row>
    <row r="64" spans="1:1" x14ac:dyDescent="0.2">
      <c r="A64" t="str">
        <f t="shared" si="1"/>
        <v/>
      </c>
    </row>
    <row r="65" spans="1:1" x14ac:dyDescent="0.2">
      <c r="A65" t="str">
        <f t="shared" si="1"/>
        <v/>
      </c>
    </row>
    <row r="66" spans="1:1" x14ac:dyDescent="0.2">
      <c r="A66" t="str">
        <f t="shared" si="1"/>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ref="A84:A147" si="9">CONCATENATE(B84,C84)</f>
        <v/>
      </c>
    </row>
    <row r="85" spans="1:1" x14ac:dyDescent="0.2">
      <c r="A85" t="str">
        <f t="shared" si="9"/>
        <v/>
      </c>
    </row>
    <row r="86" spans="1:1" x14ac:dyDescent="0.2">
      <c r="A86" t="str">
        <f t="shared" si="9"/>
        <v/>
      </c>
    </row>
    <row r="87" spans="1:1" x14ac:dyDescent="0.2">
      <c r="A87" t="str">
        <f t="shared" si="9"/>
        <v/>
      </c>
    </row>
    <row r="88" spans="1:1" x14ac:dyDescent="0.2">
      <c r="A88" t="str">
        <f t="shared" si="9"/>
        <v/>
      </c>
    </row>
    <row r="89" spans="1:1" x14ac:dyDescent="0.2">
      <c r="A89" t="str">
        <f t="shared" si="9"/>
        <v/>
      </c>
    </row>
    <row r="90" spans="1:1" x14ac:dyDescent="0.2">
      <c r="A90" t="str">
        <f t="shared" si="9"/>
        <v/>
      </c>
    </row>
    <row r="91" spans="1:1" x14ac:dyDescent="0.2">
      <c r="A91" t="str">
        <f t="shared" si="9"/>
        <v/>
      </c>
    </row>
    <row r="92" spans="1:1" x14ac:dyDescent="0.2">
      <c r="A92" t="str">
        <f t="shared" si="9"/>
        <v/>
      </c>
    </row>
    <row r="93" spans="1:1" x14ac:dyDescent="0.2">
      <c r="A93" t="str">
        <f t="shared" si="9"/>
        <v/>
      </c>
    </row>
    <row r="94" spans="1:1" x14ac:dyDescent="0.2">
      <c r="A94" t="str">
        <f t="shared" si="9"/>
        <v/>
      </c>
    </row>
    <row r="95" spans="1:1" x14ac:dyDescent="0.2">
      <c r="A95" t="str">
        <f t="shared" si="9"/>
        <v/>
      </c>
    </row>
    <row r="96" spans="1:1" x14ac:dyDescent="0.2">
      <c r="A96" t="str">
        <f t="shared" si="9"/>
        <v/>
      </c>
    </row>
    <row r="97" spans="1:1" x14ac:dyDescent="0.2">
      <c r="A97" t="str">
        <f t="shared" si="9"/>
        <v/>
      </c>
    </row>
    <row r="98" spans="1:1" x14ac:dyDescent="0.2">
      <c r="A98" t="str">
        <f t="shared" si="9"/>
        <v/>
      </c>
    </row>
    <row r="99" spans="1:1" x14ac:dyDescent="0.2">
      <c r="A99" t="str">
        <f t="shared" si="9"/>
        <v/>
      </c>
    </row>
    <row r="100" spans="1:1" x14ac:dyDescent="0.2">
      <c r="A100" t="str">
        <f t="shared" si="9"/>
        <v/>
      </c>
    </row>
    <row r="101" spans="1:1" x14ac:dyDescent="0.2">
      <c r="A101" t="str">
        <f t="shared" si="9"/>
        <v/>
      </c>
    </row>
    <row r="102" spans="1:1" x14ac:dyDescent="0.2">
      <c r="A102" t="str">
        <f t="shared" si="9"/>
        <v/>
      </c>
    </row>
    <row r="103" spans="1:1" x14ac:dyDescent="0.2">
      <c r="A103" t="str">
        <f t="shared" si="9"/>
        <v/>
      </c>
    </row>
    <row r="104" spans="1:1" x14ac:dyDescent="0.2">
      <c r="A104" t="str">
        <f t="shared" si="9"/>
        <v/>
      </c>
    </row>
    <row r="105" spans="1:1" x14ac:dyDescent="0.2">
      <c r="A105" t="str">
        <f t="shared" si="9"/>
        <v/>
      </c>
    </row>
    <row r="106" spans="1:1" x14ac:dyDescent="0.2">
      <c r="A106" t="str">
        <f t="shared" si="9"/>
        <v/>
      </c>
    </row>
    <row r="107" spans="1:1" x14ac:dyDescent="0.2">
      <c r="A107" t="str">
        <f t="shared" si="9"/>
        <v/>
      </c>
    </row>
    <row r="108" spans="1:1" x14ac:dyDescent="0.2">
      <c r="A108" t="str">
        <f t="shared" si="9"/>
        <v/>
      </c>
    </row>
    <row r="109" spans="1:1" x14ac:dyDescent="0.2">
      <c r="A109" t="str">
        <f t="shared" si="9"/>
        <v/>
      </c>
    </row>
    <row r="110" spans="1:1" x14ac:dyDescent="0.2">
      <c r="A110" t="str">
        <f t="shared" si="9"/>
        <v/>
      </c>
    </row>
    <row r="111" spans="1:1" x14ac:dyDescent="0.2">
      <c r="A111" t="str">
        <f t="shared" si="9"/>
        <v/>
      </c>
    </row>
    <row r="112" spans="1:1" x14ac:dyDescent="0.2">
      <c r="A112" t="str">
        <f t="shared" si="9"/>
        <v/>
      </c>
    </row>
    <row r="113" spans="1:1" x14ac:dyDescent="0.2">
      <c r="A113" t="str">
        <f t="shared" si="9"/>
        <v/>
      </c>
    </row>
    <row r="114" spans="1:1" x14ac:dyDescent="0.2">
      <c r="A114" t="str">
        <f t="shared" si="9"/>
        <v/>
      </c>
    </row>
    <row r="115" spans="1:1" x14ac:dyDescent="0.2">
      <c r="A115" t="str">
        <f t="shared" si="9"/>
        <v/>
      </c>
    </row>
    <row r="116" spans="1:1" x14ac:dyDescent="0.2">
      <c r="A116" t="str">
        <f t="shared" si="9"/>
        <v/>
      </c>
    </row>
    <row r="117" spans="1:1" x14ac:dyDescent="0.2">
      <c r="A117" t="str">
        <f t="shared" si="9"/>
        <v/>
      </c>
    </row>
    <row r="118" spans="1:1" x14ac:dyDescent="0.2">
      <c r="A118" t="str">
        <f t="shared" si="9"/>
        <v/>
      </c>
    </row>
    <row r="119" spans="1:1" x14ac:dyDescent="0.2">
      <c r="A119" t="str">
        <f t="shared" si="9"/>
        <v/>
      </c>
    </row>
    <row r="120" spans="1:1" x14ac:dyDescent="0.2">
      <c r="A120" t="str">
        <f t="shared" si="9"/>
        <v/>
      </c>
    </row>
    <row r="121" spans="1:1" x14ac:dyDescent="0.2">
      <c r="A121" t="str">
        <f t="shared" si="9"/>
        <v/>
      </c>
    </row>
    <row r="122" spans="1:1" x14ac:dyDescent="0.2">
      <c r="A122" t="str">
        <f t="shared" si="9"/>
        <v/>
      </c>
    </row>
    <row r="123" spans="1:1" x14ac:dyDescent="0.2">
      <c r="A123" t="str">
        <f t="shared" si="9"/>
        <v/>
      </c>
    </row>
    <row r="124" spans="1:1" x14ac:dyDescent="0.2">
      <c r="A124" t="str">
        <f t="shared" si="9"/>
        <v/>
      </c>
    </row>
    <row r="125" spans="1:1" x14ac:dyDescent="0.2">
      <c r="A125" t="str">
        <f t="shared" si="9"/>
        <v/>
      </c>
    </row>
    <row r="126" spans="1:1" x14ac:dyDescent="0.2">
      <c r="A126" t="str">
        <f t="shared" si="9"/>
        <v/>
      </c>
    </row>
    <row r="127" spans="1:1" x14ac:dyDescent="0.2">
      <c r="A127" t="str">
        <f t="shared" si="9"/>
        <v/>
      </c>
    </row>
    <row r="128" spans="1:1" x14ac:dyDescent="0.2">
      <c r="A128" t="str">
        <f t="shared" si="9"/>
        <v/>
      </c>
    </row>
    <row r="129" spans="1:1" x14ac:dyDescent="0.2">
      <c r="A129" t="str">
        <f t="shared" si="9"/>
        <v/>
      </c>
    </row>
    <row r="130" spans="1:1" x14ac:dyDescent="0.2">
      <c r="A130" t="str">
        <f t="shared" si="9"/>
        <v/>
      </c>
    </row>
    <row r="131" spans="1:1" x14ac:dyDescent="0.2">
      <c r="A131" t="str">
        <f t="shared" si="9"/>
        <v/>
      </c>
    </row>
    <row r="132" spans="1:1" x14ac:dyDescent="0.2">
      <c r="A132" t="str">
        <f t="shared" si="9"/>
        <v/>
      </c>
    </row>
    <row r="133" spans="1:1" x14ac:dyDescent="0.2">
      <c r="A133" t="str">
        <f t="shared" si="9"/>
        <v/>
      </c>
    </row>
    <row r="134" spans="1:1" x14ac:dyDescent="0.2">
      <c r="A134" t="str">
        <f t="shared" si="9"/>
        <v/>
      </c>
    </row>
    <row r="135" spans="1:1" x14ac:dyDescent="0.2">
      <c r="A135" t="str">
        <f t="shared" si="9"/>
        <v/>
      </c>
    </row>
    <row r="136" spans="1:1" x14ac:dyDescent="0.2">
      <c r="A136" t="str">
        <f t="shared" si="9"/>
        <v/>
      </c>
    </row>
    <row r="137" spans="1:1" x14ac:dyDescent="0.2">
      <c r="A137" t="str">
        <f t="shared" si="9"/>
        <v/>
      </c>
    </row>
    <row r="138" spans="1:1" x14ac:dyDescent="0.2">
      <c r="A138" t="str">
        <f t="shared" si="9"/>
        <v/>
      </c>
    </row>
    <row r="139" spans="1:1" x14ac:dyDescent="0.2">
      <c r="A139" t="str">
        <f t="shared" si="9"/>
        <v/>
      </c>
    </row>
    <row r="140" spans="1:1" x14ac:dyDescent="0.2">
      <c r="A140" t="str">
        <f t="shared" si="9"/>
        <v/>
      </c>
    </row>
    <row r="141" spans="1:1" x14ac:dyDescent="0.2">
      <c r="A141" t="str">
        <f t="shared" si="9"/>
        <v/>
      </c>
    </row>
    <row r="142" spans="1:1" x14ac:dyDescent="0.2">
      <c r="A142" t="str">
        <f t="shared" si="9"/>
        <v/>
      </c>
    </row>
    <row r="143" spans="1:1" x14ac:dyDescent="0.2">
      <c r="A143" t="str">
        <f t="shared" si="9"/>
        <v/>
      </c>
    </row>
    <row r="144" spans="1:1" x14ac:dyDescent="0.2">
      <c r="A144" t="str">
        <f t="shared" si="9"/>
        <v/>
      </c>
    </row>
    <row r="145" spans="1:1" x14ac:dyDescent="0.2">
      <c r="A145" t="str">
        <f t="shared" si="9"/>
        <v/>
      </c>
    </row>
    <row r="146" spans="1:1" x14ac:dyDescent="0.2">
      <c r="A146" t="str">
        <f t="shared" si="9"/>
        <v/>
      </c>
    </row>
    <row r="147" spans="1:1" x14ac:dyDescent="0.2">
      <c r="A147" t="str">
        <f t="shared" si="9"/>
        <v/>
      </c>
    </row>
    <row r="148" spans="1:1" x14ac:dyDescent="0.2">
      <c r="A148" t="str">
        <f t="shared" ref="A148:A211" si="10">CONCATENATE(B148,C148)</f>
        <v/>
      </c>
    </row>
    <row r="149" spans="1:1" x14ac:dyDescent="0.2">
      <c r="A149" t="str">
        <f t="shared" si="10"/>
        <v/>
      </c>
    </row>
    <row r="150" spans="1:1" x14ac:dyDescent="0.2">
      <c r="A150" t="str">
        <f t="shared" si="10"/>
        <v/>
      </c>
    </row>
    <row r="151" spans="1:1" x14ac:dyDescent="0.2">
      <c r="A151" t="str">
        <f t="shared" si="10"/>
        <v/>
      </c>
    </row>
    <row r="152" spans="1:1" x14ac:dyDescent="0.2">
      <c r="A152" t="str">
        <f t="shared" si="10"/>
        <v/>
      </c>
    </row>
    <row r="153" spans="1:1" x14ac:dyDescent="0.2">
      <c r="A153" t="str">
        <f t="shared" si="10"/>
        <v/>
      </c>
    </row>
    <row r="154" spans="1:1" x14ac:dyDescent="0.2">
      <c r="A154" t="str">
        <f t="shared" si="10"/>
        <v/>
      </c>
    </row>
    <row r="155" spans="1:1" x14ac:dyDescent="0.2">
      <c r="A155" t="str">
        <f t="shared" si="10"/>
        <v/>
      </c>
    </row>
    <row r="156" spans="1:1" x14ac:dyDescent="0.2">
      <c r="A156" t="str">
        <f t="shared" si="10"/>
        <v/>
      </c>
    </row>
    <row r="157" spans="1:1" x14ac:dyDescent="0.2">
      <c r="A157" t="str">
        <f t="shared" si="10"/>
        <v/>
      </c>
    </row>
    <row r="158" spans="1:1" x14ac:dyDescent="0.2">
      <c r="A158" t="str">
        <f t="shared" si="10"/>
        <v/>
      </c>
    </row>
    <row r="159" spans="1:1" x14ac:dyDescent="0.2">
      <c r="A159" t="str">
        <f t="shared" si="10"/>
        <v/>
      </c>
    </row>
    <row r="160" spans="1:1" x14ac:dyDescent="0.2">
      <c r="A160" t="str">
        <f t="shared" si="10"/>
        <v/>
      </c>
    </row>
    <row r="161" spans="1:1" x14ac:dyDescent="0.2">
      <c r="A161" t="str">
        <f t="shared" si="10"/>
        <v/>
      </c>
    </row>
    <row r="162" spans="1:1" x14ac:dyDescent="0.2">
      <c r="A162" t="str">
        <f t="shared" si="10"/>
        <v/>
      </c>
    </row>
    <row r="163" spans="1:1" x14ac:dyDescent="0.2">
      <c r="A163" t="str">
        <f t="shared" si="10"/>
        <v/>
      </c>
    </row>
    <row r="164" spans="1:1" x14ac:dyDescent="0.2">
      <c r="A164" t="str">
        <f t="shared" si="10"/>
        <v/>
      </c>
    </row>
    <row r="165" spans="1:1" x14ac:dyDescent="0.2">
      <c r="A165" t="str">
        <f t="shared" si="10"/>
        <v/>
      </c>
    </row>
    <row r="166" spans="1:1" x14ac:dyDescent="0.2">
      <c r="A166" t="str">
        <f t="shared" si="10"/>
        <v/>
      </c>
    </row>
    <row r="167" spans="1:1" x14ac:dyDescent="0.2">
      <c r="A167" t="str">
        <f t="shared" si="10"/>
        <v/>
      </c>
    </row>
    <row r="168" spans="1:1" x14ac:dyDescent="0.2">
      <c r="A168" t="str">
        <f t="shared" si="10"/>
        <v/>
      </c>
    </row>
    <row r="169" spans="1:1" x14ac:dyDescent="0.2">
      <c r="A169" t="str">
        <f t="shared" si="10"/>
        <v/>
      </c>
    </row>
    <row r="170" spans="1:1" x14ac:dyDescent="0.2">
      <c r="A170" t="str">
        <f t="shared" si="10"/>
        <v/>
      </c>
    </row>
    <row r="171" spans="1:1" x14ac:dyDescent="0.2">
      <c r="A171" t="str">
        <f t="shared" si="10"/>
        <v/>
      </c>
    </row>
    <row r="172" spans="1:1" x14ac:dyDescent="0.2">
      <c r="A172" t="str">
        <f t="shared" si="10"/>
        <v/>
      </c>
    </row>
    <row r="173" spans="1:1" x14ac:dyDescent="0.2">
      <c r="A173" t="str">
        <f t="shared" si="10"/>
        <v/>
      </c>
    </row>
    <row r="174" spans="1:1" x14ac:dyDescent="0.2">
      <c r="A174" t="str">
        <f t="shared" si="10"/>
        <v/>
      </c>
    </row>
    <row r="175" spans="1:1" x14ac:dyDescent="0.2">
      <c r="A175" t="str">
        <f t="shared" si="10"/>
        <v/>
      </c>
    </row>
    <row r="176" spans="1:1" x14ac:dyDescent="0.2">
      <c r="A176" t="str">
        <f t="shared" si="10"/>
        <v/>
      </c>
    </row>
    <row r="177" spans="1:1" x14ac:dyDescent="0.2">
      <c r="A177" t="str">
        <f t="shared" si="10"/>
        <v/>
      </c>
    </row>
    <row r="178" spans="1:1" x14ac:dyDescent="0.2">
      <c r="A178" t="str">
        <f t="shared" si="10"/>
        <v/>
      </c>
    </row>
    <row r="179" spans="1:1" x14ac:dyDescent="0.2">
      <c r="A179" t="str">
        <f t="shared" si="10"/>
        <v/>
      </c>
    </row>
    <row r="180" spans="1:1" x14ac:dyDescent="0.2">
      <c r="A180" t="str">
        <f t="shared" si="10"/>
        <v/>
      </c>
    </row>
    <row r="181" spans="1:1" x14ac:dyDescent="0.2">
      <c r="A181" t="str">
        <f t="shared" si="10"/>
        <v/>
      </c>
    </row>
    <row r="182" spans="1:1" x14ac:dyDescent="0.2">
      <c r="A182" t="str">
        <f t="shared" si="10"/>
        <v/>
      </c>
    </row>
    <row r="183" spans="1:1" x14ac:dyDescent="0.2">
      <c r="A183" t="str">
        <f t="shared" si="10"/>
        <v/>
      </c>
    </row>
    <row r="184" spans="1:1" x14ac:dyDescent="0.2">
      <c r="A184" t="str">
        <f t="shared" si="10"/>
        <v/>
      </c>
    </row>
    <row r="185" spans="1:1" x14ac:dyDescent="0.2">
      <c r="A185" t="str">
        <f t="shared" si="10"/>
        <v/>
      </c>
    </row>
    <row r="186" spans="1:1" x14ac:dyDescent="0.2">
      <c r="A186" t="str">
        <f t="shared" si="10"/>
        <v/>
      </c>
    </row>
    <row r="187" spans="1:1" x14ac:dyDescent="0.2">
      <c r="A187" t="str">
        <f t="shared" si="10"/>
        <v/>
      </c>
    </row>
    <row r="188" spans="1:1" x14ac:dyDescent="0.2">
      <c r="A188" t="str">
        <f t="shared" si="10"/>
        <v/>
      </c>
    </row>
    <row r="189" spans="1:1" x14ac:dyDescent="0.2">
      <c r="A189" t="str">
        <f t="shared" si="10"/>
        <v/>
      </c>
    </row>
    <row r="190" spans="1:1" x14ac:dyDescent="0.2">
      <c r="A190" t="str">
        <f t="shared" si="10"/>
        <v/>
      </c>
    </row>
    <row r="191" spans="1:1" x14ac:dyDescent="0.2">
      <c r="A191" t="str">
        <f t="shared" si="10"/>
        <v/>
      </c>
    </row>
    <row r="192" spans="1:1" x14ac:dyDescent="0.2">
      <c r="A192" t="str">
        <f t="shared" si="10"/>
        <v/>
      </c>
    </row>
    <row r="193" spans="1:1" x14ac:dyDescent="0.2">
      <c r="A193" t="str">
        <f t="shared" si="10"/>
        <v/>
      </c>
    </row>
    <row r="194" spans="1:1" x14ac:dyDescent="0.2">
      <c r="A194" t="str">
        <f t="shared" si="10"/>
        <v/>
      </c>
    </row>
    <row r="195" spans="1:1" x14ac:dyDescent="0.2">
      <c r="A195" t="str">
        <f t="shared" si="10"/>
        <v/>
      </c>
    </row>
    <row r="196" spans="1:1" x14ac:dyDescent="0.2">
      <c r="A196" t="str">
        <f t="shared" si="10"/>
        <v/>
      </c>
    </row>
    <row r="197" spans="1:1" x14ac:dyDescent="0.2">
      <c r="A197" t="str">
        <f t="shared" si="10"/>
        <v/>
      </c>
    </row>
    <row r="198" spans="1:1" x14ac:dyDescent="0.2">
      <c r="A198" t="str">
        <f t="shared" si="10"/>
        <v/>
      </c>
    </row>
    <row r="199" spans="1:1" x14ac:dyDescent="0.2">
      <c r="A199" t="str">
        <f t="shared" si="10"/>
        <v/>
      </c>
    </row>
    <row r="200" spans="1:1" x14ac:dyDescent="0.2">
      <c r="A200" t="str">
        <f t="shared" si="10"/>
        <v/>
      </c>
    </row>
    <row r="201" spans="1:1" x14ac:dyDescent="0.2">
      <c r="A201" t="str">
        <f t="shared" si="10"/>
        <v/>
      </c>
    </row>
    <row r="202" spans="1:1" x14ac:dyDescent="0.2">
      <c r="A202" t="str">
        <f t="shared" si="10"/>
        <v/>
      </c>
    </row>
    <row r="203" spans="1:1" x14ac:dyDescent="0.2">
      <c r="A203" t="str">
        <f t="shared" si="10"/>
        <v/>
      </c>
    </row>
    <row r="204" spans="1:1" x14ac:dyDescent="0.2">
      <c r="A204" t="str">
        <f t="shared" si="10"/>
        <v/>
      </c>
    </row>
    <row r="205" spans="1:1" x14ac:dyDescent="0.2">
      <c r="A205" t="str">
        <f t="shared" si="10"/>
        <v/>
      </c>
    </row>
    <row r="206" spans="1:1" x14ac:dyDescent="0.2">
      <c r="A206" t="str">
        <f t="shared" si="10"/>
        <v/>
      </c>
    </row>
    <row r="207" spans="1:1" x14ac:dyDescent="0.2">
      <c r="A207" t="str">
        <f t="shared" si="10"/>
        <v/>
      </c>
    </row>
    <row r="208" spans="1:1" x14ac:dyDescent="0.2">
      <c r="A208" t="str">
        <f t="shared" si="10"/>
        <v/>
      </c>
    </row>
    <row r="209" spans="1:1" x14ac:dyDescent="0.2">
      <c r="A209" t="str">
        <f t="shared" si="10"/>
        <v/>
      </c>
    </row>
    <row r="210" spans="1:1" x14ac:dyDescent="0.2">
      <c r="A210" t="str">
        <f t="shared" si="10"/>
        <v/>
      </c>
    </row>
    <row r="211" spans="1:1" x14ac:dyDescent="0.2">
      <c r="A211" t="str">
        <f t="shared" si="10"/>
        <v/>
      </c>
    </row>
    <row r="212" spans="1:1" x14ac:dyDescent="0.2">
      <c r="A212" t="str">
        <f t="shared" ref="A212:A217" si="11">CONCATENATE(B212,C212)</f>
        <v/>
      </c>
    </row>
    <row r="213" spans="1:1" x14ac:dyDescent="0.2">
      <c r="A213" t="str">
        <f t="shared" si="11"/>
        <v/>
      </c>
    </row>
    <row r="214" spans="1:1" x14ac:dyDescent="0.2">
      <c r="A214" t="str">
        <f t="shared" si="11"/>
        <v/>
      </c>
    </row>
    <row r="215" spans="1:1" x14ac:dyDescent="0.2">
      <c r="A215" t="str">
        <f t="shared" si="11"/>
        <v/>
      </c>
    </row>
    <row r="216" spans="1:1" x14ac:dyDescent="0.2">
      <c r="A216" t="str">
        <f t="shared" si="11"/>
        <v/>
      </c>
    </row>
    <row r="217" spans="1:1" x14ac:dyDescent="0.2">
      <c r="A217" t="str">
        <f t="shared" si="11"/>
        <v/>
      </c>
    </row>
  </sheetData>
  <pageMargins left="0.7" right="0.7" top="0.75" bottom="0.75" header="0.3" footer="0.3"/>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29</vt:i4>
      </vt:variant>
      <vt:variant>
        <vt:lpstr>Navngivne områder</vt:lpstr>
      </vt:variant>
      <vt:variant>
        <vt:i4>60</vt:i4>
      </vt:variant>
    </vt:vector>
  </HeadingPairs>
  <TitlesOfParts>
    <vt:vector size="89" baseType="lpstr">
      <vt:lpstr>LogBog</vt:lpstr>
      <vt:lpstr>Forudsaetninger</vt:lpstr>
      <vt:lpstr>Individual Cost Statement</vt:lpstr>
      <vt:lpstr>PersonOversigt</vt:lpstr>
      <vt:lpstr>BruttoLon</vt:lpstr>
      <vt:lpstr>AarsNorm</vt:lpstr>
      <vt:lpstr>ProjektBudgetIEURO</vt:lpstr>
      <vt:lpstr>BudgetDisponering</vt:lpstr>
      <vt:lpstr>MaanedsStatistik</vt:lpstr>
      <vt:lpstr>PersonAction</vt:lpstr>
      <vt:lpstr>ActionForbrugTD</vt:lpstr>
      <vt:lpstr>AarligeForbrug</vt:lpstr>
      <vt:lpstr>Personnel_EMPLOYEES</vt:lpstr>
      <vt:lpstr>IndtastMaanedsStatistik</vt:lpstr>
      <vt:lpstr>Personnel_NON_EMPLOYEES</vt:lpstr>
      <vt:lpstr>Travel</vt:lpstr>
      <vt:lpstr>External assistance</vt:lpstr>
      <vt:lpstr>Infrastructure</vt:lpstr>
      <vt:lpstr>Equipment</vt:lpstr>
      <vt:lpstr>Prototype</vt:lpstr>
      <vt:lpstr>Land_purchase</vt:lpstr>
      <vt:lpstr>Land_Lease_Compensation</vt:lpstr>
      <vt:lpstr>Consumables</vt:lpstr>
      <vt:lpstr>Other direct costs</vt:lpstr>
      <vt:lpstr>Funding</vt:lpstr>
      <vt:lpstr>Certificate_NATURE_projects</vt:lpstr>
      <vt:lpstr>Certificate_INTEGRATED_projects</vt:lpstr>
      <vt:lpstr>VAT_Calculation</vt:lpstr>
      <vt:lpstr>LISTS</vt:lpstr>
      <vt:lpstr>ActionNr</vt:lpstr>
      <vt:lpstr>ActionsOversigt</vt:lpstr>
      <vt:lpstr>ActionsOversigtDE</vt:lpstr>
      <vt:lpstr>ActionsOversigtGB</vt:lpstr>
      <vt:lpstr>ActionSprog</vt:lpstr>
      <vt:lpstr>BruttoLon</vt:lpstr>
      <vt:lpstr>CoFinansPct</vt:lpstr>
      <vt:lpstr>Consum2020</vt:lpstr>
      <vt:lpstr>Consum2021</vt:lpstr>
      <vt:lpstr>ContractType</vt:lpstr>
      <vt:lpstr>DKEuro</vt:lpstr>
      <vt:lpstr>EligibleCost</vt:lpstr>
      <vt:lpstr>EUPct</vt:lpstr>
      <vt:lpstr>ExAss2020</vt:lpstr>
      <vt:lpstr>ExAss2021</vt:lpstr>
      <vt:lpstr>ExchanceRate</vt:lpstr>
      <vt:lpstr>IndberetningsValuta</vt:lpstr>
      <vt:lpstr>KursIArk</vt:lpstr>
      <vt:lpstr>MaanedsListe</vt:lpstr>
      <vt:lpstr>Other2020</vt:lpstr>
      <vt:lpstr>Other2021</vt:lpstr>
      <vt:lpstr>PartnerOversigt</vt:lpstr>
      <vt:lpstr>PersonMaaned</vt:lpstr>
      <vt:lpstr>Personnel2020</vt:lpstr>
      <vt:lpstr>Personnel2021</vt:lpstr>
      <vt:lpstr>Personopgorelse2020</vt:lpstr>
      <vt:lpstr>Personopgorelse2021</vt:lpstr>
      <vt:lpstr>PersonOversigt</vt:lpstr>
      <vt:lpstr>PLNEuro</vt:lpstr>
      <vt:lpstr>ProjektBudget</vt:lpstr>
      <vt:lpstr>RoleInProjekt</vt:lpstr>
      <vt:lpstr>SEKEuro</vt:lpstr>
      <vt:lpstr>Travel2020</vt:lpstr>
      <vt:lpstr>Travel2021</vt:lpstr>
      <vt:lpstr>Consumables!Udskriftsområde</vt:lpstr>
      <vt:lpstr>Equipment!Udskriftsområde</vt:lpstr>
      <vt:lpstr>'External assistance'!Udskriftsområde</vt:lpstr>
      <vt:lpstr>'Individual Cost Statement'!Udskriftsområde</vt:lpstr>
      <vt:lpstr>Infrastructure!Udskriftsområde</vt:lpstr>
      <vt:lpstr>Land_Lease_Compensation!Udskriftsområde</vt:lpstr>
      <vt:lpstr>Land_purchase!Udskriftsområde</vt:lpstr>
      <vt:lpstr>MaanedsStatistik!Udskriftsområde</vt:lpstr>
      <vt:lpstr>'Other direct costs'!Udskriftsområde</vt:lpstr>
      <vt:lpstr>Personnel_EMPLOYEES!Udskriftsområde</vt:lpstr>
      <vt:lpstr>Personnel_NON_EMPLOYEES!Udskriftsområde</vt:lpstr>
      <vt:lpstr>Prototype!Udskriftsområde</vt:lpstr>
      <vt:lpstr>Travel!Udskriftsområde</vt:lpstr>
      <vt:lpstr>Consumables!Udskriftstitler</vt:lpstr>
      <vt:lpstr>Equipment!Udskriftstitler</vt:lpstr>
      <vt:lpstr>'External assistance'!Udskriftstitler</vt:lpstr>
      <vt:lpstr>Infrastructure!Udskriftstitler</vt:lpstr>
      <vt:lpstr>Land_Lease_Compensation!Udskriftstitler</vt:lpstr>
      <vt:lpstr>Land_purchase!Udskriftstitler</vt:lpstr>
      <vt:lpstr>'Other direct costs'!Udskriftstitler</vt:lpstr>
      <vt:lpstr>Personnel_EMPLOYEES!Udskriftstitler</vt:lpstr>
      <vt:lpstr>Personnel_NON_EMPLOYEES!Udskriftstitler</vt:lpstr>
      <vt:lpstr>Prototype!Udskriftstitler</vt:lpstr>
      <vt:lpstr>Travel!Udskriftstitler</vt:lpstr>
      <vt:lpstr>Valuta</vt:lpstr>
      <vt:lpstr>AarsNorm</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sra@nst.dk</dc:creator>
  <cp:lastModifiedBy>Søren Rasmussen</cp:lastModifiedBy>
  <cp:lastPrinted>2019-09-02T10:47:51Z</cp:lastPrinted>
  <dcterms:created xsi:type="dcterms:W3CDTF">2004-10-13T14:59:42Z</dcterms:created>
  <dcterms:modified xsi:type="dcterms:W3CDTF">2021-12-01T16:32:10Z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